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Konyveles_2026_a/"/>
    </mc:Choice>
  </mc:AlternateContent>
  <xr:revisionPtr revIDLastSave="168" documentId="8_{6025DC83-1C5E-4F5F-BB81-4F66FD386F0A}" xr6:coauthVersionLast="47" xr6:coauthVersionMax="47" xr10:uidLastSave="{13538C51-C2B8-4EFB-A5F3-6467ABEF9545}"/>
  <workbookProtection workbookAlgorithmName="SHA-512" workbookHashValue="geZsMERJccxNcUWEgwgLx5uTE3O3qqkNBSSnCBAiK49scuwBtry+tsugeSjiXb9FfBRLXuwE5NjZtVGfKDfJrg==" workbookSaltValue="HTWUmlfVRpT9uHjwA7rPmw==" workbookSpinCount="100000" lockStructure="1"/>
  <bookViews>
    <workbookView xWindow="-108" yWindow="-108" windowWidth="30936" windowHeight="16776" activeTab="25" xr2:uid="{22B0B733-9B33-4030-B40C-EB1D5141A18A}"/>
  </bookViews>
  <sheets>
    <sheet name="Monetar" sheetId="27" r:id="rId1"/>
    <sheet name="Kassza" sheetId="6" r:id="rId2"/>
    <sheet name="Kasszakonyv" sheetId="7" r:id="rId3"/>
    <sheet name="A" sheetId="1" r:id="rId4"/>
    <sheet name="B" sheetId="8" r:id="rId5"/>
    <sheet name="C" sheetId="9" r:id="rId6"/>
    <sheet name="D" sheetId="10" r:id="rId7"/>
    <sheet name="E" sheetId="11" r:id="rId8"/>
    <sheet name="F" sheetId="12" r:id="rId9"/>
    <sheet name="G" sheetId="13" r:id="rId10"/>
    <sheet name="H" sheetId="14" r:id="rId11"/>
    <sheet name="I" sheetId="15" r:id="rId12"/>
    <sheet name="J" sheetId="16" r:id="rId13"/>
    <sheet name="K" sheetId="17" r:id="rId14"/>
    <sheet name="L" sheetId="18" r:id="rId15"/>
    <sheet name="M" sheetId="19" state="hidden" r:id="rId16"/>
    <sheet name="N" sheetId="20" state="hidden" r:id="rId17"/>
    <sheet name="O" sheetId="21" state="hidden" r:id="rId18"/>
    <sheet name="P" sheetId="22" state="hidden" r:id="rId19"/>
    <sheet name="Q" sheetId="23" state="hidden" r:id="rId20"/>
    <sheet name="R" sheetId="24" state="hidden" r:id="rId21"/>
    <sheet name="S" sheetId="25" state="hidden" r:id="rId22"/>
    <sheet name="T" sheetId="26" state="hidden" r:id="rId23"/>
    <sheet name="Hibak" sheetId="2" r:id="rId24"/>
    <sheet name="Szamadas" sheetId="3" r:id="rId25"/>
    <sheet name="Koltsegvetes" sheetId="4" r:id="rId26"/>
  </sheets>
  <definedNames>
    <definedName name="bev">INDIRECT(Hibak!$Z$122):INDIRECT(Hibak!$Z$123)</definedName>
    <definedName name="beva">INDIRECT(Hibak!$AA$122):INDIRECT(Hibak!$AA$123)</definedName>
    <definedName name="bevb">INDIRECT(Hibak!$AB$122):INDIRECT(Hibak!$AB$123)</definedName>
    <definedName name="bevc">INDIRECT(Hibak!$AC$122):INDIRECT(Hibak!$AC$123)</definedName>
    <definedName name="bevd">INDIRECT(Hibak!$AD$122):INDIRECT(Hibak!$AD$123)</definedName>
    <definedName name="beve">INDIRECT(Hibak!$AE$122):INDIRECT(Hibak!$AE$123)</definedName>
    <definedName name="bevf">INDIRECT(Hibak!$AF$122):INDIRECT(Hibak!$AF$123)</definedName>
    <definedName name="bevg">INDIRECT(Hibak!$AG$122):INDIRECT(Hibak!$AG$123)</definedName>
    <definedName name="bevh">INDIRECT(Hibak!$AH$122):INDIRECT(Hibak!$AH$123)</definedName>
    <definedName name="bevi">INDIRECT(Hibak!$AI$122):INDIRECT(Hibak!$AI$123)</definedName>
    <definedName name="bevj">INDIRECT(Hibak!$AJ$122):INDIRECT(Hibak!$AJ$123)</definedName>
    <definedName name="bevk">INDIRECT(Hibak!$AK$122):INDIRECT(Hibak!$AK$123)</definedName>
    <definedName name="bevl">INDIRECT(Hibak!$AL$122):INDIRECT(Hibak!$AL$123)</definedName>
    <definedName name="bevm">INDIRECT(Hibak!$AM$122):INDIRECT(Hibak!$AM$123)</definedName>
    <definedName name="bevn">INDIRECT(Hibak!$AN$122):INDIRECT(Hibak!$AN$123)</definedName>
    <definedName name="bevo">INDIRECT(Hibak!$AO$122):INDIRECT(Hibak!$AO$123)</definedName>
    <definedName name="bevp">INDIRECT(Hibak!$AP$122):INDIRECT(Hibak!$AP$123)</definedName>
    <definedName name="bevq">INDIRECT(Hibak!$AQ$122):INDIRECT(Hibak!$AQ$123)</definedName>
    <definedName name="bevr">INDIRECT(Hibak!$AR$122):INDIRECT(Hibak!$AR$123)</definedName>
    <definedName name="bevs">INDIRECT(Hibak!$AS$122):INDIRECT(Hibak!$AS$123)</definedName>
    <definedName name="bevt">INDIRECT(Hibak!$AT$122):INDIRECT(Hibak!$AT$123)</definedName>
    <definedName name="fi">Hibak!$C$198:$D$1131</definedName>
    <definedName name="fif">Hibak!$C$51:$H$1040</definedName>
    <definedName name="kiad">INDIRECT(Hibak!$AZ$122):INDIRECT(Hibak!$AZ$123)</definedName>
    <definedName name="kiada">INDIRECT(Hibak!$BA$122):INDIRECT(Hibak!$BA$123)</definedName>
    <definedName name="kiadb">INDIRECT(Hibak!$BB$122):INDIRECT(Hibak!$BB$123)</definedName>
    <definedName name="kiadc">INDIRECT(Hibak!$BC$122):INDIRECT(Hibak!$BC$123)</definedName>
    <definedName name="kiadd">INDIRECT(Hibak!$BD$122):INDIRECT(Hibak!$BD$123)</definedName>
    <definedName name="kiade">INDIRECT(Hibak!$BE$122):INDIRECT(Hibak!$BE$123)</definedName>
    <definedName name="kiadf">INDIRECT(Hibak!$BF$122):INDIRECT(Hibak!$BF$123)</definedName>
    <definedName name="kiadg">INDIRECT(Hibak!$BG$122):INDIRECT(Hibak!$BG$123)</definedName>
    <definedName name="kiadh">INDIRECT(Hibak!$BH$122):INDIRECT(Hibak!$BH$123)</definedName>
    <definedName name="kiadi">INDIRECT(Hibak!$BI$122):INDIRECT(Hibak!$BI$123)</definedName>
    <definedName name="kiadj">INDIRECT(Hibak!$BJ$122):INDIRECT(Hibak!$BJ$123)</definedName>
    <definedName name="kiadk">INDIRECT(Hibak!$BK$122):INDIRECT(Hibak!$BK$123)</definedName>
    <definedName name="kiadl">INDIRECT(Hibak!$BL$122):INDIRECT(Hibak!$BL$123)</definedName>
    <definedName name="kiadm">INDIRECT(Hibak!$BM$122):INDIRECT(Hibak!$BM$123)</definedName>
    <definedName name="kiadn">INDIRECT(Hibak!$BN$122):INDIRECT(Hibak!$BN$123)</definedName>
    <definedName name="kiado">INDIRECT(Hibak!$BO$122):INDIRECT(Hibak!$BO$123)</definedName>
    <definedName name="kiadp">INDIRECT(Hibak!$BP$122):INDIRECT(Hibak!$BP$123)</definedName>
    <definedName name="kiadq">INDIRECT(Hibak!$BQ$122):INDIRECT(Hibak!$BQ$123)</definedName>
    <definedName name="kiadr">INDIRECT(Hibak!$BR$122):INDIRECT(Hibak!$BR$123)</definedName>
    <definedName name="kiads">INDIRECT(Hibak!$BS$122):INDIRECT(Hibak!$BS$123)</definedName>
    <definedName name="kiadt">INDIRECT(Hibak!$BT$122):INDIRECT(Hibak!$BT$123)</definedName>
    <definedName name="Nap">Kasszakonyv!$BC$1:INDEX(Kasszakonyv!$BC:$BC,Kasszakonyv!$AX$1)</definedName>
    <definedName name="_xlnm.Print_Titles" localSheetId="25">Koltsegvetes!$100:$100</definedName>
    <definedName name="_xlnm.Print_Titles" localSheetId="24">Szamadas!$100:$100</definedName>
    <definedName name="_xlnm.Print_Area" localSheetId="3">A!$D$1:$H$3</definedName>
    <definedName name="_xlnm.Print_Area" localSheetId="4">B!$D$1:$H$3</definedName>
    <definedName name="_xlnm.Print_Area" localSheetId="5">'C'!$D$1:$H$3</definedName>
    <definedName name="_xlnm.Print_Area" localSheetId="6">D!$D$1:$H$3</definedName>
    <definedName name="_xlnm.Print_Area" localSheetId="7">E!$D$1:$H$3</definedName>
    <definedName name="_xlnm.Print_Area" localSheetId="8">F!$D$1:$H$3</definedName>
    <definedName name="_xlnm.Print_Area" localSheetId="9">G!$D$1:$H$3</definedName>
    <definedName name="_xlnm.Print_Area" localSheetId="10">H!$D$1:$H$3</definedName>
    <definedName name="_xlnm.Print_Area" localSheetId="11">I!$D$1:$H$3</definedName>
    <definedName name="_xlnm.Print_Area" localSheetId="12">J!$D$1:$H$3</definedName>
    <definedName name="_xlnm.Print_Area" localSheetId="13">K!$D$1:$H$3</definedName>
    <definedName name="_xlnm.Print_Area" localSheetId="1">Kassza!$D$10001:$H$10017</definedName>
    <definedName name="_xlnm.Print_Area" localSheetId="2">Kasszakonyv!$A$4:$G$41</definedName>
    <definedName name="_xlnm.Print_Area" localSheetId="25">Koltsegvetes!$B$87:$H$219</definedName>
    <definedName name="_xlnm.Print_Area" localSheetId="14">L!$D$1:$H$3</definedName>
    <definedName name="_xlnm.Print_Area" localSheetId="15">M!$D$1:$H$3</definedName>
    <definedName name="_xlnm.Print_Area" localSheetId="16">N!$D$1:$H$3</definedName>
    <definedName name="_xlnm.Print_Area" localSheetId="17">O!$D$1:$H$3</definedName>
    <definedName name="_xlnm.Print_Area" localSheetId="18">P!$D$1:$H$3</definedName>
    <definedName name="_xlnm.Print_Area" localSheetId="19">Q!$D$1:$H$3</definedName>
    <definedName name="_xlnm.Print_Area" localSheetId="20">'R'!$D$1:$H$3</definedName>
    <definedName name="_xlnm.Print_Area" localSheetId="21">S!$D$1:$H$3</definedName>
    <definedName name="_xlnm.Print_Area" localSheetId="24">Szamadas!$B$87:$G$242</definedName>
    <definedName name="_xlnm.Print_Area" localSheetId="22">T!$D$1:$H$3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6" i="3" l="1"/>
  <c r="C216" i="4"/>
  <c r="C239" i="3" s="1"/>
  <c r="B239" i="3"/>
  <c r="C218" i="4"/>
  <c r="C241" i="3" s="1"/>
  <c r="C217" i="4"/>
  <c r="C240" i="3" s="1"/>
  <c r="C215" i="4"/>
  <c r="C238" i="3" s="1"/>
  <c r="W100" i="2"/>
  <c r="Q101" i="3"/>
  <c r="N208" i="3" s="1"/>
  <c r="Q100" i="3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AZ123" i="2"/>
  <c r="AT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A123" i="2"/>
  <c r="Z123" i="2"/>
  <c r="N111" i="3" l="1"/>
  <c r="N112" i="3"/>
  <c r="N140" i="3"/>
  <c r="N147" i="3"/>
  <c r="N171" i="3"/>
  <c r="N207" i="3"/>
  <c r="N206" i="3"/>
  <c r="N205" i="3"/>
  <c r="N144" i="3"/>
  <c r="N148" i="3"/>
  <c r="N169" i="3"/>
  <c r="N146" i="3"/>
  <c r="N172" i="3"/>
  <c r="N145" i="3"/>
  <c r="Q148" i="3"/>
  <c r="N204" i="3"/>
  <c r="N170" i="3"/>
  <c r="N168" i="3"/>
  <c r="Q140" i="3"/>
  <c r="Q146" i="3"/>
  <c r="Q169" i="3"/>
  <c r="Q204" i="3"/>
  <c r="Q170" i="3"/>
  <c r="Q112" i="3"/>
  <c r="Q205" i="3"/>
  <c r="Q144" i="3"/>
  <c r="Q147" i="3"/>
  <c r="Q168" i="3"/>
  <c r="Q145" i="3"/>
  <c r="Q172" i="3"/>
  <c r="Q171" i="3"/>
  <c r="Q208" i="3"/>
  <c r="Q207" i="3"/>
  <c r="Q111" i="3"/>
  <c r="Q206" i="3"/>
  <c r="Q106" i="3"/>
  <c r="Q107" i="3"/>
  <c r="Q108" i="3"/>
  <c r="Q109" i="3"/>
  <c r="Q110" i="3"/>
  <c r="Q114" i="3"/>
  <c r="Q115" i="3"/>
  <c r="Q116" i="3"/>
  <c r="Q117" i="3"/>
  <c r="Q118" i="3"/>
  <c r="Q119" i="3"/>
  <c r="Q121" i="3"/>
  <c r="Q122" i="3"/>
  <c r="Q123" i="3"/>
  <c r="Q124" i="3"/>
  <c r="Q125" i="3"/>
  <c r="Q126" i="3"/>
  <c r="Q127" i="3"/>
  <c r="Q128" i="3"/>
  <c r="Q129" i="3"/>
  <c r="Q131" i="3"/>
  <c r="Q132" i="3"/>
  <c r="Q133" i="3"/>
  <c r="Q134" i="3"/>
  <c r="Q135" i="3"/>
  <c r="Q138" i="3"/>
  <c r="Q139" i="3"/>
  <c r="Q143" i="3"/>
  <c r="Q150" i="3"/>
  <c r="Q151" i="3"/>
  <c r="Q154" i="3"/>
  <c r="P154" i="3" s="1"/>
  <c r="P155" i="3" s="1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74" i="3"/>
  <c r="Q175" i="3"/>
  <c r="Q176" i="3"/>
  <c r="Q177" i="3"/>
  <c r="Q178" i="3"/>
  <c r="Q179" i="3"/>
  <c r="Q180" i="3"/>
  <c r="Q181" i="3"/>
  <c r="Q183" i="3"/>
  <c r="Q184" i="3"/>
  <c r="Q185" i="3"/>
  <c r="Q186" i="3"/>
  <c r="Q187" i="3"/>
  <c r="Q188" i="3"/>
  <c r="Q189" i="3"/>
  <c r="Q191" i="3"/>
  <c r="Q192" i="3"/>
  <c r="Q193" i="3"/>
  <c r="Q194" i="3"/>
  <c r="Q197" i="3"/>
  <c r="Q198" i="3"/>
  <c r="Q203" i="3"/>
  <c r="Q210" i="3"/>
  <c r="Q211" i="3"/>
  <c r="Q105" i="3"/>
  <c r="P105" i="3" s="1"/>
  <c r="P106" i="3" s="1"/>
  <c r="P107" i="3" s="1"/>
  <c r="B77" i="4"/>
  <c r="G98" i="4"/>
  <c r="G98" i="3"/>
  <c r="D1" i="1"/>
  <c r="D1" i="17" s="1"/>
  <c r="D1" i="6"/>
  <c r="A5" i="7"/>
  <c r="A4" i="7"/>
  <c r="N84" i="3"/>
  <c r="B91" i="3" s="1"/>
  <c r="N83" i="3"/>
  <c r="N82" i="3"/>
  <c r="B94" i="3" s="1"/>
  <c r="B93" i="3"/>
  <c r="B92" i="3"/>
  <c r="P156" i="3" l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P203" i="3" s="1"/>
  <c r="P204" i="3" s="1"/>
  <c r="P205" i="3" s="1"/>
  <c r="P206" i="3" s="1"/>
  <c r="P207" i="3" s="1"/>
  <c r="P208" i="3" s="1"/>
  <c r="P209" i="3" s="1"/>
  <c r="P210" i="3" s="1"/>
  <c r="P211" i="3" s="1"/>
  <c r="AY100" i="2" s="1"/>
  <c r="AZ100" i="2" s="1"/>
  <c r="P108" i="3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Y100" i="2" s="1"/>
  <c r="Z100" i="2" s="1"/>
  <c r="D1" i="18"/>
  <c r="D1" i="20"/>
  <c r="D1" i="21"/>
  <c r="D1" i="22"/>
  <c r="D1" i="23"/>
  <c r="D1" i="24"/>
  <c r="D1" i="25"/>
  <c r="D1" i="26"/>
  <c r="D1" i="10"/>
  <c r="D1" i="13"/>
  <c r="D1" i="19"/>
  <c r="D1" i="12"/>
  <c r="D1" i="14"/>
  <c r="D1" i="8"/>
  <c r="D1" i="15"/>
  <c r="D1" i="9"/>
  <c r="D1" i="16"/>
  <c r="D1" i="11"/>
  <c r="L96" i="4"/>
  <c r="L97" i="4"/>
  <c r="L98" i="4"/>
  <c r="L95" i="4"/>
  <c r="B90" i="4"/>
  <c r="B90" i="3" s="1"/>
  <c r="B88" i="4"/>
  <c r="B88" i="3" s="1"/>
  <c r="B87" i="4"/>
  <c r="B87" i="3" s="1"/>
  <c r="Q1" i="4"/>
  <c r="S1" i="4" s="1"/>
  <c r="Y122" i="2" l="1"/>
  <c r="AT122" i="2" s="1"/>
  <c r="AY122" i="2"/>
  <c r="AY99" i="2"/>
  <c r="Y99" i="2"/>
  <c r="K95" i="4"/>
  <c r="R3" i="4"/>
  <c r="Q3" i="4"/>
  <c r="B92" i="4"/>
  <c r="R1" i="4"/>
  <c r="B93" i="4"/>
  <c r="AH122" i="2" l="1"/>
  <c r="AJ122" i="2"/>
  <c r="AK122" i="2"/>
  <c r="AG122" i="2"/>
  <c r="AE122" i="2"/>
  <c r="AM122" i="2"/>
  <c r="AC122" i="2"/>
  <c r="AA122" i="2"/>
  <c r="AB122" i="2"/>
  <c r="AP122" i="2"/>
  <c r="AR122" i="2"/>
  <c r="AO122" i="2"/>
  <c r="AQ122" i="2"/>
  <c r="AN122" i="2"/>
  <c r="AF122" i="2"/>
  <c r="AD122" i="2"/>
  <c r="AL122" i="2"/>
  <c r="AS122" i="2"/>
  <c r="Z122" i="2"/>
  <c r="AI122" i="2"/>
  <c r="AZ99" i="2"/>
  <c r="AY98" i="2"/>
  <c r="BB122" i="2"/>
  <c r="BO122" i="2"/>
  <c r="BP122" i="2"/>
  <c r="BQ122" i="2"/>
  <c r="BA122" i="2"/>
  <c r="BK122" i="2"/>
  <c r="BE122" i="2"/>
  <c r="AZ122" i="2"/>
  <c r="BC122" i="2"/>
  <c r="BF122" i="2"/>
  <c r="BJ122" i="2"/>
  <c r="BN122" i="2"/>
  <c r="BL122" i="2"/>
  <c r="BI122" i="2"/>
  <c r="BD122" i="2"/>
  <c r="BM122" i="2"/>
  <c r="BH122" i="2"/>
  <c r="BT122" i="2"/>
  <c r="BG122" i="2"/>
  <c r="BS122" i="2"/>
  <c r="BR122" i="2"/>
  <c r="AB100" i="2"/>
  <c r="AL100" i="2"/>
  <c r="AI100" i="2"/>
  <c r="AT100" i="2"/>
  <c r="AJ100" i="2"/>
  <c r="AA100" i="2"/>
  <c r="AK100" i="2"/>
  <c r="AH100" i="2"/>
  <c r="AO100" i="2"/>
  <c r="AD100" i="2"/>
  <c r="AR100" i="2"/>
  <c r="AE100" i="2"/>
  <c r="AF100" i="2"/>
  <c r="AG100" i="2"/>
  <c r="AM100" i="2"/>
  <c r="AN100" i="2"/>
  <c r="AP100" i="2"/>
  <c r="AS100" i="2"/>
  <c r="AC100" i="2"/>
  <c r="AQ100" i="2"/>
  <c r="BC100" i="2"/>
  <c r="BM100" i="2"/>
  <c r="BF100" i="2"/>
  <c r="BP100" i="2"/>
  <c r="BN100" i="2"/>
  <c r="BB100" i="2"/>
  <c r="BO100" i="2"/>
  <c r="BD100" i="2"/>
  <c r="BQ100" i="2"/>
  <c r="BH100" i="2"/>
  <c r="BI100" i="2"/>
  <c r="BK100" i="2"/>
  <c r="BJ100" i="2"/>
  <c r="BR100" i="2"/>
  <c r="BG100" i="2"/>
  <c r="BT100" i="2"/>
  <c r="BA100" i="2"/>
  <c r="BE100" i="2"/>
  <c r="BL100" i="2"/>
  <c r="BS100" i="2"/>
  <c r="Y98" i="2"/>
  <c r="Z99" i="2"/>
  <c r="Q2" i="4"/>
  <c r="B95" i="4"/>
  <c r="R2" i="4"/>
  <c r="S2" i="4"/>
  <c r="B91" i="4" s="1"/>
  <c r="AK99" i="2" l="1"/>
  <c r="AA99" i="2"/>
  <c r="AF99" i="2"/>
  <c r="AQ99" i="2"/>
  <c r="AG99" i="2"/>
  <c r="AR99" i="2"/>
  <c r="AS99" i="2"/>
  <c r="AH99" i="2"/>
  <c r="AM99" i="2"/>
  <c r="AN99" i="2"/>
  <c r="AB99" i="2"/>
  <c r="AP99" i="2"/>
  <c r="AE99" i="2"/>
  <c r="AI99" i="2"/>
  <c r="AJ99" i="2"/>
  <c r="AO99" i="2"/>
  <c r="AC99" i="2"/>
  <c r="AT99" i="2"/>
  <c r="AD99" i="2"/>
  <c r="AL99" i="2"/>
  <c r="AZ98" i="2"/>
  <c r="AY97" i="2"/>
  <c r="BB99" i="2"/>
  <c r="BL99" i="2"/>
  <c r="BE99" i="2"/>
  <c r="BO99" i="2"/>
  <c r="BH99" i="2"/>
  <c r="BT99" i="2"/>
  <c r="BI99" i="2"/>
  <c r="BJ99" i="2"/>
  <c r="BG99" i="2"/>
  <c r="BN99" i="2"/>
  <c r="BK99" i="2"/>
  <c r="BM99" i="2"/>
  <c r="BQ99" i="2"/>
  <c r="BR99" i="2"/>
  <c r="BC99" i="2"/>
  <c r="BF99" i="2"/>
  <c r="BA99" i="2"/>
  <c r="BS99" i="2"/>
  <c r="BD99" i="2"/>
  <c r="BP99" i="2"/>
  <c r="Y97" i="2"/>
  <c r="Z98" i="2"/>
  <c r="B94" i="4"/>
  <c r="AJ98" i="2" l="1"/>
  <c r="AT98" i="2"/>
  <c r="AC98" i="2"/>
  <c r="AN98" i="2"/>
  <c r="AD98" i="2"/>
  <c r="AO98" i="2"/>
  <c r="AE98" i="2"/>
  <c r="AP98" i="2"/>
  <c r="AA98" i="2"/>
  <c r="AQ98" i="2"/>
  <c r="AF98" i="2"/>
  <c r="AI98" i="2"/>
  <c r="AK98" i="2"/>
  <c r="AM98" i="2"/>
  <c r="AR98" i="2"/>
  <c r="AB98" i="2"/>
  <c r="AS98" i="2"/>
  <c r="AG98" i="2"/>
  <c r="AL98" i="2"/>
  <c r="AH98" i="2"/>
  <c r="AY96" i="2"/>
  <c r="AZ97" i="2"/>
  <c r="BK98" i="2"/>
  <c r="BA98" i="2"/>
  <c r="BD98" i="2"/>
  <c r="BN98" i="2"/>
  <c r="BB98" i="2"/>
  <c r="BO98" i="2"/>
  <c r="BC98" i="2"/>
  <c r="BP98" i="2"/>
  <c r="BE98" i="2"/>
  <c r="BQ98" i="2"/>
  <c r="BI98" i="2"/>
  <c r="BJ98" i="2"/>
  <c r="BM98" i="2"/>
  <c r="BL98" i="2"/>
  <c r="BS98" i="2"/>
  <c r="BH98" i="2"/>
  <c r="BR98" i="2"/>
  <c r="BF98" i="2"/>
  <c r="BG98" i="2"/>
  <c r="BT98" i="2"/>
  <c r="Y96" i="2"/>
  <c r="Z97" i="2"/>
  <c r="D9" i="27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2" i="3"/>
  <c r="O203" i="3"/>
  <c r="O204" i="3"/>
  <c r="O205" i="3"/>
  <c r="O206" i="3"/>
  <c r="O207" i="3"/>
  <c r="O208" i="3"/>
  <c r="O209" i="3"/>
  <c r="O210" i="3"/>
  <c r="O211" i="3"/>
  <c r="O105" i="3"/>
  <c r="BH97" i="2" l="1"/>
  <c r="BJ97" i="2"/>
  <c r="BT97" i="2"/>
  <c r="BB97" i="2"/>
  <c r="BM97" i="2"/>
  <c r="BG97" i="2"/>
  <c r="BI97" i="2"/>
  <c r="BK97" i="2"/>
  <c r="BL97" i="2"/>
  <c r="BA97" i="2"/>
  <c r="BP97" i="2"/>
  <c r="BN97" i="2"/>
  <c r="BO97" i="2"/>
  <c r="BR97" i="2"/>
  <c r="BS97" i="2"/>
  <c r="BD97" i="2"/>
  <c r="BF97" i="2"/>
  <c r="BQ97" i="2"/>
  <c r="BE97" i="2"/>
  <c r="BC97" i="2"/>
  <c r="AI97" i="2"/>
  <c r="AS97" i="2"/>
  <c r="AK97" i="2"/>
  <c r="AL97" i="2"/>
  <c r="AB97" i="2"/>
  <c r="AM97" i="2"/>
  <c r="AD97" i="2"/>
  <c r="AR97" i="2"/>
  <c r="AG97" i="2"/>
  <c r="AN97" i="2"/>
  <c r="AA97" i="2"/>
  <c r="AC97" i="2"/>
  <c r="AE97" i="2"/>
  <c r="AT97" i="2"/>
  <c r="AF97" i="2"/>
  <c r="AH97" i="2"/>
  <c r="AO97" i="2"/>
  <c r="AQ97" i="2"/>
  <c r="AJ97" i="2"/>
  <c r="AP97" i="2"/>
  <c r="AZ96" i="2"/>
  <c r="AY95" i="2"/>
  <c r="Y95" i="2"/>
  <c r="Z96" i="2"/>
  <c r="G100" i="4"/>
  <c r="AH96" i="2" l="1"/>
  <c r="AR96" i="2"/>
  <c r="AG96" i="2"/>
  <c r="AS96" i="2"/>
  <c r="AI96" i="2"/>
  <c r="AT96" i="2"/>
  <c r="AJ96" i="2"/>
  <c r="AE96" i="2"/>
  <c r="AF96" i="2"/>
  <c r="AM96" i="2"/>
  <c r="AO96" i="2"/>
  <c r="AP96" i="2"/>
  <c r="AC96" i="2"/>
  <c r="AQ96" i="2"/>
  <c r="AA96" i="2"/>
  <c r="AL96" i="2"/>
  <c r="AB96" i="2"/>
  <c r="AD96" i="2"/>
  <c r="AK96" i="2"/>
  <c r="AN96" i="2"/>
  <c r="AZ95" i="2"/>
  <c r="AY94" i="2"/>
  <c r="BG96" i="2"/>
  <c r="BQ96" i="2"/>
  <c r="BF96" i="2"/>
  <c r="BR96" i="2"/>
  <c r="BJ96" i="2"/>
  <c r="BM96" i="2"/>
  <c r="BN96" i="2"/>
  <c r="BB96" i="2"/>
  <c r="BO96" i="2"/>
  <c r="BI96" i="2"/>
  <c r="BK96" i="2"/>
  <c r="BA96" i="2"/>
  <c r="BL96" i="2"/>
  <c r="BP96" i="2"/>
  <c r="BT96" i="2"/>
  <c r="BC96" i="2"/>
  <c r="BH96" i="2"/>
  <c r="BD96" i="2"/>
  <c r="BE96" i="2"/>
  <c r="BS96" i="2"/>
  <c r="Y94" i="2"/>
  <c r="Z95" i="2"/>
  <c r="M107" i="4"/>
  <c r="N107" i="4"/>
  <c r="O107" i="4"/>
  <c r="P107" i="4"/>
  <c r="M108" i="4"/>
  <c r="N108" i="4"/>
  <c r="O108" i="4"/>
  <c r="P108" i="4"/>
  <c r="M109" i="4"/>
  <c r="N109" i="4"/>
  <c r="F109" i="4" s="1"/>
  <c r="O109" i="4"/>
  <c r="P109" i="4"/>
  <c r="M110" i="4"/>
  <c r="N110" i="4"/>
  <c r="O110" i="4"/>
  <c r="P110" i="4"/>
  <c r="M111" i="4"/>
  <c r="N111" i="4"/>
  <c r="O111" i="4"/>
  <c r="P111" i="4"/>
  <c r="M112" i="4"/>
  <c r="N112" i="4"/>
  <c r="O112" i="4"/>
  <c r="P112" i="4"/>
  <c r="M114" i="4"/>
  <c r="N114" i="4"/>
  <c r="O114" i="4"/>
  <c r="P114" i="4"/>
  <c r="M115" i="4"/>
  <c r="N115" i="4"/>
  <c r="O115" i="4"/>
  <c r="P115" i="4"/>
  <c r="M116" i="4"/>
  <c r="N116" i="4"/>
  <c r="O116" i="4"/>
  <c r="P116" i="4"/>
  <c r="M117" i="4"/>
  <c r="N117" i="4"/>
  <c r="O117" i="4"/>
  <c r="F117" i="4" s="1"/>
  <c r="P117" i="4"/>
  <c r="M118" i="4"/>
  <c r="N118" i="4"/>
  <c r="F118" i="4" s="1"/>
  <c r="O118" i="4"/>
  <c r="P118" i="4"/>
  <c r="M119" i="4"/>
  <c r="N119" i="4"/>
  <c r="O119" i="4"/>
  <c r="P119" i="4"/>
  <c r="M121" i="4"/>
  <c r="N121" i="4"/>
  <c r="F121" i="4" s="1"/>
  <c r="O121" i="4"/>
  <c r="P121" i="4"/>
  <c r="M122" i="4"/>
  <c r="N122" i="4"/>
  <c r="O122" i="4"/>
  <c r="P122" i="4"/>
  <c r="M123" i="4"/>
  <c r="N123" i="4"/>
  <c r="O123" i="4"/>
  <c r="P123" i="4"/>
  <c r="M124" i="4"/>
  <c r="N124" i="4"/>
  <c r="O124" i="4"/>
  <c r="P124" i="4"/>
  <c r="M125" i="4"/>
  <c r="N125" i="4"/>
  <c r="O125" i="4"/>
  <c r="P125" i="4"/>
  <c r="M126" i="4"/>
  <c r="N126" i="4"/>
  <c r="O126" i="4"/>
  <c r="P126" i="4"/>
  <c r="M127" i="4"/>
  <c r="N127" i="4"/>
  <c r="F127" i="4" s="1"/>
  <c r="O127" i="4"/>
  <c r="P127" i="4"/>
  <c r="M128" i="4"/>
  <c r="N128" i="4"/>
  <c r="O128" i="4"/>
  <c r="P128" i="4"/>
  <c r="M129" i="4"/>
  <c r="N129" i="4"/>
  <c r="O129" i="4"/>
  <c r="P129" i="4"/>
  <c r="M131" i="4"/>
  <c r="N131" i="4"/>
  <c r="O131" i="4"/>
  <c r="P131" i="4"/>
  <c r="M132" i="4"/>
  <c r="N132" i="4"/>
  <c r="O132" i="4"/>
  <c r="P132" i="4"/>
  <c r="M133" i="4"/>
  <c r="N133" i="4"/>
  <c r="O133" i="4"/>
  <c r="P133" i="4"/>
  <c r="M134" i="4"/>
  <c r="N134" i="4"/>
  <c r="O134" i="4"/>
  <c r="P134" i="4"/>
  <c r="M135" i="4"/>
  <c r="N135" i="4"/>
  <c r="O135" i="4"/>
  <c r="P135" i="4"/>
  <c r="M138" i="4"/>
  <c r="N138" i="4"/>
  <c r="O138" i="4"/>
  <c r="P138" i="4"/>
  <c r="M139" i="4"/>
  <c r="N139" i="4"/>
  <c r="O139" i="4"/>
  <c r="P139" i="4"/>
  <c r="M140" i="4"/>
  <c r="N140" i="4"/>
  <c r="O140" i="4"/>
  <c r="P140" i="4"/>
  <c r="M143" i="4"/>
  <c r="N143" i="4"/>
  <c r="O143" i="4"/>
  <c r="P143" i="4"/>
  <c r="M144" i="4"/>
  <c r="N144" i="4"/>
  <c r="O144" i="4"/>
  <c r="P144" i="4"/>
  <c r="M145" i="4"/>
  <c r="N145" i="4"/>
  <c r="O145" i="4"/>
  <c r="P145" i="4"/>
  <c r="M146" i="4"/>
  <c r="N146" i="4"/>
  <c r="O146" i="4"/>
  <c r="P146" i="4"/>
  <c r="M147" i="4"/>
  <c r="N147" i="4"/>
  <c r="O147" i="4"/>
  <c r="P147" i="4"/>
  <c r="M148" i="4"/>
  <c r="N148" i="4"/>
  <c r="O148" i="4"/>
  <c r="P148" i="4"/>
  <c r="M150" i="4"/>
  <c r="N150" i="4"/>
  <c r="O150" i="4"/>
  <c r="P150" i="4"/>
  <c r="M151" i="4"/>
  <c r="N151" i="4"/>
  <c r="F151" i="4" s="1"/>
  <c r="O151" i="4"/>
  <c r="P151" i="4"/>
  <c r="M154" i="4"/>
  <c r="N154" i="4"/>
  <c r="O154" i="4"/>
  <c r="P154" i="4"/>
  <c r="M155" i="4"/>
  <c r="N155" i="4"/>
  <c r="O155" i="4"/>
  <c r="P155" i="4"/>
  <c r="M156" i="4"/>
  <c r="N156" i="4"/>
  <c r="O156" i="4"/>
  <c r="P156" i="4"/>
  <c r="M157" i="4"/>
  <c r="N157" i="4"/>
  <c r="F157" i="4" s="1"/>
  <c r="O157" i="4"/>
  <c r="P157" i="4"/>
  <c r="M158" i="4"/>
  <c r="N158" i="4"/>
  <c r="O158" i="4"/>
  <c r="P158" i="4"/>
  <c r="M159" i="4"/>
  <c r="N159" i="4"/>
  <c r="O159" i="4"/>
  <c r="P159" i="4"/>
  <c r="M160" i="4"/>
  <c r="N160" i="4"/>
  <c r="O160" i="4"/>
  <c r="P160" i="4"/>
  <c r="M161" i="4"/>
  <c r="N161" i="4"/>
  <c r="O161" i="4"/>
  <c r="P161" i="4"/>
  <c r="M162" i="4"/>
  <c r="N162" i="4"/>
  <c r="O162" i="4"/>
  <c r="P162" i="4"/>
  <c r="M163" i="4"/>
  <c r="N163" i="4"/>
  <c r="F163" i="4" s="1"/>
  <c r="O163" i="4"/>
  <c r="P163" i="4"/>
  <c r="M164" i="4"/>
  <c r="N164" i="4"/>
  <c r="O164" i="4"/>
  <c r="P164" i="4"/>
  <c r="M165" i="4"/>
  <c r="N165" i="4"/>
  <c r="F165" i="4" s="1"/>
  <c r="O165" i="4"/>
  <c r="P165" i="4"/>
  <c r="M166" i="4"/>
  <c r="N166" i="4"/>
  <c r="O166" i="4"/>
  <c r="P166" i="4"/>
  <c r="M167" i="4"/>
  <c r="N167" i="4"/>
  <c r="O167" i="4"/>
  <c r="P167" i="4"/>
  <c r="M168" i="4"/>
  <c r="N168" i="4"/>
  <c r="O168" i="4"/>
  <c r="P168" i="4"/>
  <c r="M169" i="4"/>
  <c r="N169" i="4"/>
  <c r="F169" i="4" s="1"/>
  <c r="O169" i="4"/>
  <c r="P169" i="4"/>
  <c r="M170" i="4"/>
  <c r="N170" i="4"/>
  <c r="O170" i="4"/>
  <c r="P170" i="4"/>
  <c r="M171" i="4"/>
  <c r="N171" i="4"/>
  <c r="F171" i="4" s="1"/>
  <c r="O171" i="4"/>
  <c r="P171" i="4"/>
  <c r="M172" i="4"/>
  <c r="N172" i="4"/>
  <c r="O172" i="4"/>
  <c r="P172" i="4"/>
  <c r="M174" i="4"/>
  <c r="N174" i="4"/>
  <c r="O174" i="4"/>
  <c r="P174" i="4"/>
  <c r="M175" i="4"/>
  <c r="N175" i="4"/>
  <c r="O175" i="4"/>
  <c r="P175" i="4"/>
  <c r="M176" i="4"/>
  <c r="N176" i="4"/>
  <c r="O176" i="4"/>
  <c r="P176" i="4"/>
  <c r="M177" i="4"/>
  <c r="N177" i="4"/>
  <c r="O177" i="4"/>
  <c r="P177" i="4"/>
  <c r="M178" i="4"/>
  <c r="N178" i="4"/>
  <c r="F178" i="4" s="1"/>
  <c r="O178" i="4"/>
  <c r="P178" i="4"/>
  <c r="M179" i="4"/>
  <c r="N179" i="4"/>
  <c r="O179" i="4"/>
  <c r="P179" i="4"/>
  <c r="M180" i="4"/>
  <c r="N180" i="4"/>
  <c r="O180" i="4"/>
  <c r="P180" i="4"/>
  <c r="M181" i="4"/>
  <c r="N181" i="4"/>
  <c r="O181" i="4"/>
  <c r="P181" i="4"/>
  <c r="M183" i="4"/>
  <c r="N183" i="4"/>
  <c r="F183" i="4" s="1"/>
  <c r="O183" i="4"/>
  <c r="P183" i="4"/>
  <c r="M184" i="4"/>
  <c r="N184" i="4"/>
  <c r="O184" i="4"/>
  <c r="P184" i="4"/>
  <c r="M185" i="4"/>
  <c r="N185" i="4"/>
  <c r="O185" i="4"/>
  <c r="P185" i="4"/>
  <c r="M186" i="4"/>
  <c r="N186" i="4"/>
  <c r="O186" i="4"/>
  <c r="P186" i="4"/>
  <c r="M187" i="4"/>
  <c r="N187" i="4"/>
  <c r="F187" i="4" s="1"/>
  <c r="O187" i="4"/>
  <c r="P187" i="4"/>
  <c r="M188" i="4"/>
  <c r="N188" i="4"/>
  <c r="O188" i="4"/>
  <c r="P188" i="4"/>
  <c r="M189" i="4"/>
  <c r="N189" i="4"/>
  <c r="F189" i="4" s="1"/>
  <c r="O189" i="4"/>
  <c r="P189" i="4"/>
  <c r="M191" i="4"/>
  <c r="N191" i="4"/>
  <c r="O191" i="4"/>
  <c r="P191" i="4"/>
  <c r="M192" i="4"/>
  <c r="N192" i="4"/>
  <c r="O192" i="4"/>
  <c r="P192" i="4"/>
  <c r="M193" i="4"/>
  <c r="N193" i="4"/>
  <c r="O193" i="4"/>
  <c r="P193" i="4"/>
  <c r="M194" i="4"/>
  <c r="N194" i="4"/>
  <c r="O194" i="4"/>
  <c r="P194" i="4"/>
  <c r="M197" i="4"/>
  <c r="N197" i="4"/>
  <c r="O197" i="4"/>
  <c r="P197" i="4"/>
  <c r="M198" i="4"/>
  <c r="N198" i="4"/>
  <c r="O198" i="4"/>
  <c r="P198" i="4"/>
  <c r="M203" i="4"/>
  <c r="N203" i="4"/>
  <c r="O203" i="4"/>
  <c r="P203" i="4"/>
  <c r="M204" i="4"/>
  <c r="N204" i="4"/>
  <c r="O204" i="4"/>
  <c r="P204" i="4"/>
  <c r="M205" i="4"/>
  <c r="N205" i="4"/>
  <c r="O205" i="4"/>
  <c r="P205" i="4"/>
  <c r="M206" i="4"/>
  <c r="N206" i="4"/>
  <c r="O206" i="4"/>
  <c r="P206" i="4"/>
  <c r="M207" i="4"/>
  <c r="N207" i="4"/>
  <c r="F207" i="4" s="1"/>
  <c r="O207" i="4"/>
  <c r="P207" i="4"/>
  <c r="M208" i="4"/>
  <c r="N208" i="4"/>
  <c r="O208" i="4"/>
  <c r="P208" i="4"/>
  <c r="M210" i="4"/>
  <c r="N210" i="4"/>
  <c r="O210" i="4"/>
  <c r="P210" i="4"/>
  <c r="M211" i="4"/>
  <c r="N211" i="4"/>
  <c r="O211" i="4"/>
  <c r="P211" i="4"/>
  <c r="M103" i="4"/>
  <c r="M105" i="4"/>
  <c r="M106" i="4"/>
  <c r="M102" i="4"/>
  <c r="N103" i="4"/>
  <c r="O103" i="4"/>
  <c r="P103" i="4"/>
  <c r="N105" i="4"/>
  <c r="G105" i="4" s="1"/>
  <c r="O105" i="4"/>
  <c r="P105" i="4"/>
  <c r="N106" i="4"/>
  <c r="O106" i="4"/>
  <c r="P106" i="4"/>
  <c r="P102" i="4"/>
  <c r="O102" i="4"/>
  <c r="N102" i="4"/>
  <c r="G102" i="4" s="1"/>
  <c r="H100" i="4"/>
  <c r="F100" i="4"/>
  <c r="F205" i="4" l="1"/>
  <c r="F148" i="4"/>
  <c r="AG95" i="2"/>
  <c r="AQ95" i="2"/>
  <c r="AD95" i="2"/>
  <c r="AO95" i="2"/>
  <c r="AE95" i="2"/>
  <c r="AP95" i="2"/>
  <c r="AF95" i="2"/>
  <c r="AR95" i="2"/>
  <c r="AJ95" i="2"/>
  <c r="AA95" i="2"/>
  <c r="AM95" i="2"/>
  <c r="AB95" i="2"/>
  <c r="AT95" i="2"/>
  <c r="AC95" i="2"/>
  <c r="AI95" i="2"/>
  <c r="AK95" i="2"/>
  <c r="AH95" i="2"/>
  <c r="AL95" i="2"/>
  <c r="AN95" i="2"/>
  <c r="AS95" i="2"/>
  <c r="AZ94" i="2"/>
  <c r="AY93" i="2"/>
  <c r="BF95" i="2"/>
  <c r="BP95" i="2"/>
  <c r="BC95" i="2"/>
  <c r="BN95" i="2"/>
  <c r="BG95" i="2"/>
  <c r="BR95" i="2"/>
  <c r="BA95" i="2"/>
  <c r="BD95" i="2"/>
  <c r="BS95" i="2"/>
  <c r="BE95" i="2"/>
  <c r="BT95" i="2"/>
  <c r="BH95" i="2"/>
  <c r="BJ95" i="2"/>
  <c r="BM95" i="2"/>
  <c r="BK95" i="2"/>
  <c r="BL95" i="2"/>
  <c r="BQ95" i="2"/>
  <c r="BB95" i="2"/>
  <c r="BI95" i="2"/>
  <c r="BO95" i="2"/>
  <c r="Y93" i="2"/>
  <c r="Z94" i="2"/>
  <c r="F193" i="4"/>
  <c r="F184" i="4"/>
  <c r="F181" i="4"/>
  <c r="F175" i="4"/>
  <c r="F172" i="4"/>
  <c r="F166" i="4"/>
  <c r="F160" i="4"/>
  <c r="F154" i="4"/>
  <c r="F145" i="4"/>
  <c r="F139" i="4"/>
  <c r="F133" i="4"/>
  <c r="F124" i="4"/>
  <c r="F115" i="4"/>
  <c r="F112" i="4"/>
  <c r="F211" i="4"/>
  <c r="F208" i="4"/>
  <c r="F123" i="4"/>
  <c r="F147" i="4"/>
  <c r="F111" i="4"/>
  <c r="G206" i="4"/>
  <c r="G210" i="4"/>
  <c r="G204" i="4"/>
  <c r="G198" i="4"/>
  <c r="G192" i="4"/>
  <c r="G186" i="4"/>
  <c r="G180" i="4"/>
  <c r="G177" i="4"/>
  <c r="G174" i="4"/>
  <c r="G168" i="4"/>
  <c r="G162" i="4"/>
  <c r="G159" i="4"/>
  <c r="G156" i="4"/>
  <c r="G150" i="4"/>
  <c r="G147" i="4"/>
  <c r="H147" i="4" s="1"/>
  <c r="G144" i="4"/>
  <c r="G138" i="4"/>
  <c r="G135" i="4"/>
  <c r="G132" i="4"/>
  <c r="G129" i="4"/>
  <c r="G126" i="4"/>
  <c r="G123" i="4"/>
  <c r="G117" i="4"/>
  <c r="H117" i="4" s="1"/>
  <c r="G114" i="4"/>
  <c r="G111" i="4"/>
  <c r="G108" i="4"/>
  <c r="G197" i="4"/>
  <c r="G191" i="4"/>
  <c r="G185" i="4"/>
  <c r="G179" i="4"/>
  <c r="G176" i="4"/>
  <c r="G170" i="4"/>
  <c r="G167" i="4"/>
  <c r="G164" i="4"/>
  <c r="G161" i="4"/>
  <c r="G158" i="4"/>
  <c r="G155" i="4"/>
  <c r="G146" i="4"/>
  <c r="G143" i="4"/>
  <c r="G140" i="4"/>
  <c r="G134" i="4"/>
  <c r="G131" i="4"/>
  <c r="G128" i="4"/>
  <c r="G125" i="4"/>
  <c r="G122" i="4"/>
  <c r="G119" i="4"/>
  <c r="G116" i="4"/>
  <c r="G110" i="4"/>
  <c r="F107" i="4"/>
  <c r="G203" i="4"/>
  <c r="G194" i="4"/>
  <c r="G188" i="4"/>
  <c r="G103" i="4"/>
  <c r="G101" i="4" s="1"/>
  <c r="G107" i="4"/>
  <c r="G211" i="4"/>
  <c r="G193" i="4"/>
  <c r="G184" i="4"/>
  <c r="G175" i="4"/>
  <c r="G166" i="4"/>
  <c r="G157" i="4"/>
  <c r="H157" i="4" s="1"/>
  <c r="G148" i="4"/>
  <c r="H148" i="4" s="1"/>
  <c r="G139" i="4"/>
  <c r="G121" i="4"/>
  <c r="G112" i="4"/>
  <c r="G183" i="4"/>
  <c r="G165" i="4"/>
  <c r="H165" i="4" s="1"/>
  <c r="G205" i="4"/>
  <c r="H205" i="4" s="1"/>
  <c r="G187" i="4"/>
  <c r="H187" i="4" s="1"/>
  <c r="G178" i="4"/>
  <c r="H178" i="4" s="1"/>
  <c r="G169" i="4"/>
  <c r="H169" i="4" s="1"/>
  <c r="G160" i="4"/>
  <c r="H160" i="4" s="1"/>
  <c r="G151" i="4"/>
  <c r="H151" i="4" s="1"/>
  <c r="G133" i="4"/>
  <c r="G124" i="4"/>
  <c r="G115" i="4"/>
  <c r="H115" i="4" s="1"/>
  <c r="G208" i="4"/>
  <c r="G181" i="4"/>
  <c r="G172" i="4"/>
  <c r="G163" i="4"/>
  <c r="H163" i="4" s="1"/>
  <c r="G154" i="4"/>
  <c r="G145" i="4"/>
  <c r="G127" i="4"/>
  <c r="H127" i="4" s="1"/>
  <c r="G118" i="4"/>
  <c r="H118" i="4" s="1"/>
  <c r="G109" i="4"/>
  <c r="H109" i="4" s="1"/>
  <c r="G207" i="4"/>
  <c r="H207" i="4" s="1"/>
  <c r="G189" i="4"/>
  <c r="H189" i="4" s="1"/>
  <c r="G171" i="4"/>
  <c r="H171" i="4" s="1"/>
  <c r="F203" i="4"/>
  <c r="F159" i="4"/>
  <c r="F135" i="4"/>
  <c r="F129" i="4"/>
  <c r="F194" i="4"/>
  <c r="F206" i="4"/>
  <c r="F197" i="4"/>
  <c r="F191" i="4"/>
  <c r="F188" i="4"/>
  <c r="F185" i="4"/>
  <c r="F179" i="4"/>
  <c r="F176" i="4"/>
  <c r="F170" i="4"/>
  <c r="F167" i="4"/>
  <c r="F164" i="4"/>
  <c r="F161" i="4"/>
  <c r="F158" i="4"/>
  <c r="F155" i="4"/>
  <c r="F146" i="4"/>
  <c r="F143" i="4"/>
  <c r="F140" i="4"/>
  <c r="F134" i="4"/>
  <c r="F131" i="4"/>
  <c r="F177" i="4"/>
  <c r="F210" i="4"/>
  <c r="F204" i="4"/>
  <c r="F198" i="4"/>
  <c r="F192" i="4"/>
  <c r="F186" i="4"/>
  <c r="F180" i="4"/>
  <c r="F174" i="4"/>
  <c r="F168" i="4"/>
  <c r="F162" i="4"/>
  <c r="F156" i="4"/>
  <c r="F150" i="4"/>
  <c r="F144" i="4"/>
  <c r="F138" i="4"/>
  <c r="F132" i="4"/>
  <c r="F126" i="4"/>
  <c r="F114" i="4"/>
  <c r="F108" i="4"/>
  <c r="G106" i="4"/>
  <c r="F128" i="4"/>
  <c r="F125" i="4"/>
  <c r="F122" i="4"/>
  <c r="F119" i="4"/>
  <c r="F116" i="4"/>
  <c r="F110" i="4"/>
  <c r="F102" i="4"/>
  <c r="F106" i="4"/>
  <c r="F105" i="4"/>
  <c r="F103" i="4"/>
  <c r="H193" i="4" l="1"/>
  <c r="H188" i="4"/>
  <c r="H198" i="4"/>
  <c r="H211" i="4"/>
  <c r="H112" i="4"/>
  <c r="H184" i="4"/>
  <c r="F209" i="4"/>
  <c r="AF94" i="2"/>
  <c r="AP94" i="2"/>
  <c r="AL94" i="2"/>
  <c r="AB94" i="2"/>
  <c r="AC94" i="2"/>
  <c r="AN94" i="2"/>
  <c r="AD94" i="2"/>
  <c r="AO94" i="2"/>
  <c r="AM94" i="2"/>
  <c r="AJ94" i="2"/>
  <c r="AR94" i="2"/>
  <c r="AE94" i="2"/>
  <c r="AH94" i="2"/>
  <c r="AK94" i="2"/>
  <c r="AA94" i="2"/>
  <c r="AQ94" i="2"/>
  <c r="AS94" i="2"/>
  <c r="AG94" i="2"/>
  <c r="AI94" i="2"/>
  <c r="AT94" i="2"/>
  <c r="AY92" i="2"/>
  <c r="AZ93" i="2"/>
  <c r="BE94" i="2"/>
  <c r="BO94" i="2"/>
  <c r="BK94" i="2"/>
  <c r="BC94" i="2"/>
  <c r="BN94" i="2"/>
  <c r="BI94" i="2"/>
  <c r="BA94" i="2"/>
  <c r="BJ94" i="2"/>
  <c r="BL94" i="2"/>
  <c r="BG94" i="2"/>
  <c r="BP94" i="2"/>
  <c r="BH94" i="2"/>
  <c r="BM94" i="2"/>
  <c r="BR94" i="2"/>
  <c r="BF94" i="2"/>
  <c r="BT94" i="2"/>
  <c r="BB94" i="2"/>
  <c r="BD94" i="2"/>
  <c r="BQ94" i="2"/>
  <c r="BS94" i="2"/>
  <c r="Y92" i="2"/>
  <c r="Z93" i="2"/>
  <c r="H139" i="4"/>
  <c r="H126" i="4"/>
  <c r="H167" i="4"/>
  <c r="H166" i="4"/>
  <c r="H124" i="4"/>
  <c r="H175" i="4"/>
  <c r="H204" i="4"/>
  <c r="H145" i="4"/>
  <c r="H133" i="4"/>
  <c r="H172" i="4"/>
  <c r="H119" i="4"/>
  <c r="H181" i="4"/>
  <c r="H140" i="4"/>
  <c r="H208" i="4"/>
  <c r="H103" i="4"/>
  <c r="H192" i="4"/>
  <c r="H134" i="4"/>
  <c r="H185" i="4"/>
  <c r="H123" i="4"/>
  <c r="H111" i="4"/>
  <c r="H122" i="4"/>
  <c r="H164" i="4"/>
  <c r="H161" i="4"/>
  <c r="H174" i="4"/>
  <c r="H129" i="4"/>
  <c r="H168" i="4"/>
  <c r="H156" i="4"/>
  <c r="H162" i="4"/>
  <c r="H125" i="4"/>
  <c r="H132" i="4"/>
  <c r="H159" i="4"/>
  <c r="H107" i="4"/>
  <c r="H135" i="4"/>
  <c r="H128" i="4"/>
  <c r="H170" i="4"/>
  <c r="H180" i="4"/>
  <c r="H177" i="4"/>
  <c r="H155" i="4"/>
  <c r="H176" i="4"/>
  <c r="H206" i="4"/>
  <c r="H186" i="4"/>
  <c r="H146" i="4"/>
  <c r="G196" i="4"/>
  <c r="G209" i="4"/>
  <c r="F173" i="4"/>
  <c r="H105" i="4"/>
  <c r="F104" i="4"/>
  <c r="F137" i="4"/>
  <c r="H197" i="4"/>
  <c r="H196" i="4" s="1"/>
  <c r="F196" i="4"/>
  <c r="H110" i="4"/>
  <c r="H144" i="4"/>
  <c r="G202" i="4"/>
  <c r="F120" i="4"/>
  <c r="F182" i="4"/>
  <c r="H116" i="4"/>
  <c r="H108" i="4"/>
  <c r="H150" i="4"/>
  <c r="H149" i="4" s="1"/>
  <c r="F149" i="4"/>
  <c r="H131" i="4"/>
  <c r="F130" i="4"/>
  <c r="H158" i="4"/>
  <c r="H179" i="4"/>
  <c r="H194" i="4"/>
  <c r="H210" i="4"/>
  <c r="F153" i="4"/>
  <c r="G137" i="4"/>
  <c r="G130" i="4"/>
  <c r="H183" i="4"/>
  <c r="G182" i="4"/>
  <c r="G173" i="4"/>
  <c r="H114" i="4"/>
  <c r="F113" i="4"/>
  <c r="G104" i="4"/>
  <c r="H143" i="4"/>
  <c r="F142" i="4"/>
  <c r="H191" i="4"/>
  <c r="F190" i="4"/>
  <c r="G190" i="4"/>
  <c r="G149" i="4"/>
  <c r="H121" i="4"/>
  <c r="G120" i="4"/>
  <c r="H138" i="4"/>
  <c r="G142" i="4"/>
  <c r="H102" i="4"/>
  <c r="F101" i="4"/>
  <c r="H203" i="4"/>
  <c r="F202" i="4"/>
  <c r="H154" i="4"/>
  <c r="G153" i="4"/>
  <c r="G113" i="4"/>
  <c r="H106" i="4"/>
  <c r="H209" i="4" l="1"/>
  <c r="BD93" i="2"/>
  <c r="BN93" i="2"/>
  <c r="BH93" i="2"/>
  <c r="BS93" i="2"/>
  <c r="BK93" i="2"/>
  <c r="BO93" i="2"/>
  <c r="BB93" i="2"/>
  <c r="BP93" i="2"/>
  <c r="BA93" i="2"/>
  <c r="BC93" i="2"/>
  <c r="BQ93" i="2"/>
  <c r="BG93" i="2"/>
  <c r="BI93" i="2"/>
  <c r="BL93" i="2"/>
  <c r="BJ93" i="2"/>
  <c r="BR93" i="2"/>
  <c r="BT93" i="2"/>
  <c r="BF93" i="2"/>
  <c r="BM93" i="2"/>
  <c r="BE93" i="2"/>
  <c r="AE93" i="2"/>
  <c r="AO93" i="2"/>
  <c r="AI93" i="2"/>
  <c r="AT93" i="2"/>
  <c r="AJ93" i="2"/>
  <c r="AK93" i="2"/>
  <c r="AL93" i="2"/>
  <c r="AM93" i="2"/>
  <c r="AQ93" i="2"/>
  <c r="AD93" i="2"/>
  <c r="AF93" i="2"/>
  <c r="AG93" i="2"/>
  <c r="AH93" i="2"/>
  <c r="AN93" i="2"/>
  <c r="AP93" i="2"/>
  <c r="AA93" i="2"/>
  <c r="AB93" i="2"/>
  <c r="AR93" i="2"/>
  <c r="AC93" i="2"/>
  <c r="AS93" i="2"/>
  <c r="AZ92" i="2"/>
  <c r="AY91" i="2"/>
  <c r="Y91" i="2"/>
  <c r="Z92" i="2"/>
  <c r="H137" i="4"/>
  <c r="H101" i="4"/>
  <c r="H130" i="4"/>
  <c r="H202" i="4"/>
  <c r="H120" i="4"/>
  <c r="H142" i="4"/>
  <c r="H182" i="4"/>
  <c r="H173" i="4"/>
  <c r="F195" i="4"/>
  <c r="F199" i="4" s="1"/>
  <c r="F212" i="4" s="1"/>
  <c r="H153" i="4"/>
  <c r="H190" i="4"/>
  <c r="G136" i="4"/>
  <c r="G141" i="4" s="1"/>
  <c r="F136" i="4"/>
  <c r="F141" i="4" s="1"/>
  <c r="H104" i="4"/>
  <c r="G195" i="4"/>
  <c r="G199" i="4" s="1"/>
  <c r="G212" i="4" s="1"/>
  <c r="H113" i="4"/>
  <c r="AZ91" i="2" l="1"/>
  <c r="AY90" i="2"/>
  <c r="AD92" i="2"/>
  <c r="AN92" i="2"/>
  <c r="AF92" i="2"/>
  <c r="AQ92" i="2"/>
  <c r="AG92" i="2"/>
  <c r="AR92" i="2"/>
  <c r="AH92" i="2"/>
  <c r="AI92" i="2"/>
  <c r="AT92" i="2"/>
  <c r="AS92" i="2"/>
  <c r="AL92" i="2"/>
  <c r="AM92" i="2"/>
  <c r="AP92" i="2"/>
  <c r="AA92" i="2"/>
  <c r="AC92" i="2"/>
  <c r="AE92" i="2"/>
  <c r="AJ92" i="2"/>
  <c r="AK92" i="2"/>
  <c r="AO92" i="2"/>
  <c r="AB92" i="2"/>
  <c r="BC92" i="2"/>
  <c r="BM92" i="2"/>
  <c r="BE92" i="2"/>
  <c r="BP92" i="2"/>
  <c r="BH92" i="2"/>
  <c r="BS92" i="2"/>
  <c r="BF92" i="2"/>
  <c r="BT92" i="2"/>
  <c r="BG92" i="2"/>
  <c r="BI92" i="2"/>
  <c r="BA92" i="2"/>
  <c r="BD92" i="2"/>
  <c r="BL92" i="2"/>
  <c r="BJ92" i="2"/>
  <c r="BK92" i="2"/>
  <c r="BO92" i="2"/>
  <c r="BB92" i="2"/>
  <c r="BR92" i="2"/>
  <c r="BN92" i="2"/>
  <c r="BQ92" i="2"/>
  <c r="Y90" i="2"/>
  <c r="Z91" i="2"/>
  <c r="H195" i="4"/>
  <c r="H199" i="4" s="1"/>
  <c r="H212" i="4" s="1"/>
  <c r="F201" i="4"/>
  <c r="F200" i="4"/>
  <c r="F152" i="4"/>
  <c r="F213" i="4" s="1"/>
  <c r="H136" i="4"/>
  <c r="H141" i="4" s="1"/>
  <c r="G200" i="4"/>
  <c r="G152" i="4"/>
  <c r="G213" i="4" s="1"/>
  <c r="G201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B146" i="4"/>
  <c r="C146" i="4"/>
  <c r="D146" i="4"/>
  <c r="E146" i="4"/>
  <c r="B147" i="4"/>
  <c r="C147" i="4"/>
  <c r="D147" i="4"/>
  <c r="E147" i="4"/>
  <c r="B148" i="4"/>
  <c r="C148" i="4"/>
  <c r="D148" i="4"/>
  <c r="E148" i="4"/>
  <c r="B149" i="4"/>
  <c r="C149" i="4"/>
  <c r="D149" i="4"/>
  <c r="E149" i="4"/>
  <c r="B150" i="4"/>
  <c r="C150" i="4"/>
  <c r="D150" i="4"/>
  <c r="E150" i="4"/>
  <c r="B151" i="4"/>
  <c r="C151" i="4"/>
  <c r="D151" i="4"/>
  <c r="E151" i="4"/>
  <c r="B152" i="4"/>
  <c r="C152" i="4"/>
  <c r="D152" i="4"/>
  <c r="E152" i="4"/>
  <c r="B153" i="4"/>
  <c r="C153" i="4"/>
  <c r="D153" i="4"/>
  <c r="E153" i="4"/>
  <c r="B154" i="4"/>
  <c r="C154" i="4"/>
  <c r="D154" i="4"/>
  <c r="E154" i="4"/>
  <c r="B155" i="4"/>
  <c r="C155" i="4"/>
  <c r="D155" i="4"/>
  <c r="E155" i="4"/>
  <c r="B156" i="4"/>
  <c r="C156" i="4"/>
  <c r="D156" i="4"/>
  <c r="E156" i="4"/>
  <c r="B157" i="4"/>
  <c r="C157" i="4"/>
  <c r="D157" i="4"/>
  <c r="E157" i="4"/>
  <c r="B158" i="4"/>
  <c r="C158" i="4"/>
  <c r="D158" i="4"/>
  <c r="E158" i="4"/>
  <c r="B159" i="4"/>
  <c r="C159" i="4"/>
  <c r="D159" i="4"/>
  <c r="E159" i="4"/>
  <c r="B160" i="4"/>
  <c r="C160" i="4"/>
  <c r="D160" i="4"/>
  <c r="E160" i="4"/>
  <c r="B161" i="4"/>
  <c r="C161" i="4"/>
  <c r="D161" i="4"/>
  <c r="E161" i="4"/>
  <c r="B162" i="4"/>
  <c r="C162" i="4"/>
  <c r="D162" i="4"/>
  <c r="E162" i="4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B167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D100" i="4"/>
  <c r="E100" i="4"/>
  <c r="G228" i="3"/>
  <c r="G216" i="3"/>
  <c r="AT215" i="3"/>
  <c r="AS215" i="3"/>
  <c r="AR215" i="3"/>
  <c r="AQ215" i="3"/>
  <c r="AP215" i="3"/>
  <c r="AO215" i="3"/>
  <c r="AN215" i="3"/>
  <c r="AM215" i="3"/>
  <c r="AK215" i="3"/>
  <c r="AJ215" i="3"/>
  <c r="AI215" i="3"/>
  <c r="AH215" i="3"/>
  <c r="AG215" i="3"/>
  <c r="AF215" i="3"/>
  <c r="AE215" i="3"/>
  <c r="AD215" i="3"/>
  <c r="AC215" i="3"/>
  <c r="AB215" i="3"/>
  <c r="AA215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K209" i="3"/>
  <c r="L209" i="3"/>
  <c r="M209" i="3"/>
  <c r="J209" i="3"/>
  <c r="F209" i="3"/>
  <c r="K202" i="3"/>
  <c r="L202" i="3"/>
  <c r="M202" i="3"/>
  <c r="J202" i="3"/>
  <c r="K196" i="3"/>
  <c r="L196" i="3"/>
  <c r="M196" i="3"/>
  <c r="J196" i="3"/>
  <c r="K190" i="3"/>
  <c r="L190" i="3"/>
  <c r="M190" i="3"/>
  <c r="J190" i="3"/>
  <c r="F190" i="3"/>
  <c r="K182" i="3"/>
  <c r="L182" i="3"/>
  <c r="M182" i="3"/>
  <c r="J182" i="3"/>
  <c r="F182" i="3"/>
  <c r="K173" i="3"/>
  <c r="L173" i="3"/>
  <c r="M173" i="3"/>
  <c r="J173" i="3"/>
  <c r="F173" i="3"/>
  <c r="K153" i="3"/>
  <c r="K195" i="3" s="1"/>
  <c r="L153" i="3"/>
  <c r="L195" i="3" s="1"/>
  <c r="L199" i="3" s="1"/>
  <c r="M153" i="3"/>
  <c r="M195" i="3" s="1"/>
  <c r="M199" i="3" s="1"/>
  <c r="J153" i="3"/>
  <c r="J195" i="3" s="1"/>
  <c r="J199" i="3" s="1"/>
  <c r="K149" i="3"/>
  <c r="L149" i="3"/>
  <c r="M149" i="3"/>
  <c r="J149" i="3"/>
  <c r="F149" i="3"/>
  <c r="K142" i="3"/>
  <c r="L142" i="3"/>
  <c r="M142" i="3"/>
  <c r="J142" i="3"/>
  <c r="K137" i="3"/>
  <c r="L137" i="3"/>
  <c r="M137" i="3"/>
  <c r="J137" i="3"/>
  <c r="K130" i="3"/>
  <c r="L130" i="3"/>
  <c r="M130" i="3"/>
  <c r="J130" i="3"/>
  <c r="K120" i="3"/>
  <c r="L120" i="3"/>
  <c r="M120" i="3"/>
  <c r="J120" i="3"/>
  <c r="F120" i="3"/>
  <c r="K113" i="3"/>
  <c r="L113" i="3"/>
  <c r="M113" i="3"/>
  <c r="J113" i="3"/>
  <c r="F106" i="3"/>
  <c r="F107" i="3"/>
  <c r="F108" i="3"/>
  <c r="F109" i="3"/>
  <c r="F110" i="3"/>
  <c r="F111" i="3"/>
  <c r="F112" i="3"/>
  <c r="F114" i="3"/>
  <c r="F115" i="3"/>
  <c r="F116" i="3"/>
  <c r="F117" i="3"/>
  <c r="F118" i="3"/>
  <c r="F119" i="3"/>
  <c r="F121" i="3"/>
  <c r="F122" i="3"/>
  <c r="F123" i="3"/>
  <c r="F124" i="3"/>
  <c r="F125" i="3"/>
  <c r="F126" i="3"/>
  <c r="F127" i="3"/>
  <c r="F128" i="3"/>
  <c r="F129" i="3"/>
  <c r="F131" i="3"/>
  <c r="F132" i="3"/>
  <c r="F130" i="3" s="1"/>
  <c r="F133" i="3"/>
  <c r="F134" i="3"/>
  <c r="F135" i="3"/>
  <c r="F138" i="3"/>
  <c r="F139" i="3"/>
  <c r="F140" i="3"/>
  <c r="F137" i="3" s="1"/>
  <c r="F143" i="3"/>
  <c r="F144" i="3"/>
  <c r="F145" i="3"/>
  <c r="F146" i="3"/>
  <c r="F147" i="3"/>
  <c r="F148" i="3"/>
  <c r="F150" i="3"/>
  <c r="F151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1" i="3"/>
  <c r="F192" i="3"/>
  <c r="F193" i="3"/>
  <c r="F194" i="3"/>
  <c r="F197" i="3"/>
  <c r="F196" i="3" s="1"/>
  <c r="F198" i="3"/>
  <c r="F203" i="3"/>
  <c r="F204" i="3"/>
  <c r="F205" i="3"/>
  <c r="F206" i="3"/>
  <c r="F207" i="3"/>
  <c r="F208" i="3"/>
  <c r="F210" i="3"/>
  <c r="F211" i="3"/>
  <c r="I170" i="3" l="1"/>
  <c r="F202" i="3"/>
  <c r="F142" i="3"/>
  <c r="AC91" i="2"/>
  <c r="AM91" i="2"/>
  <c r="AB91" i="2"/>
  <c r="AN91" i="2"/>
  <c r="AD91" i="2"/>
  <c r="AO91" i="2"/>
  <c r="AE91" i="2"/>
  <c r="AP91" i="2"/>
  <c r="AF91" i="2"/>
  <c r="AQ91" i="2"/>
  <c r="AK91" i="2"/>
  <c r="AS91" i="2"/>
  <c r="AG91" i="2"/>
  <c r="AH91" i="2"/>
  <c r="AI91" i="2"/>
  <c r="AL91" i="2"/>
  <c r="AR91" i="2"/>
  <c r="AT91" i="2"/>
  <c r="AA91" i="2"/>
  <c r="AJ91" i="2"/>
  <c r="AY89" i="2"/>
  <c r="AZ90" i="2"/>
  <c r="BB91" i="2"/>
  <c r="BL91" i="2"/>
  <c r="BM91" i="2"/>
  <c r="BE91" i="2"/>
  <c r="BP91" i="2"/>
  <c r="BJ91" i="2"/>
  <c r="BK91" i="2"/>
  <c r="BN91" i="2"/>
  <c r="BF91" i="2"/>
  <c r="BI91" i="2"/>
  <c r="BG91" i="2"/>
  <c r="BH91" i="2"/>
  <c r="BA91" i="2"/>
  <c r="BQ91" i="2"/>
  <c r="BR91" i="2"/>
  <c r="BS91" i="2"/>
  <c r="BD91" i="2"/>
  <c r="BT91" i="2"/>
  <c r="BC91" i="2"/>
  <c r="BO91" i="2"/>
  <c r="Y89" i="2"/>
  <c r="Z90" i="2"/>
  <c r="G127" i="3"/>
  <c r="I127" i="3" s="1"/>
  <c r="G165" i="3"/>
  <c r="I165" i="3" s="1"/>
  <c r="G189" i="3"/>
  <c r="I189" i="3" s="1"/>
  <c r="G208" i="3"/>
  <c r="I208" i="3" s="1"/>
  <c r="G174" i="3"/>
  <c r="I174" i="3" s="1"/>
  <c r="G158" i="3"/>
  <c r="I158" i="3" s="1"/>
  <c r="G181" i="3"/>
  <c r="I181" i="3" s="1"/>
  <c r="G207" i="3"/>
  <c r="I207" i="3" s="1"/>
  <c r="G204" i="3"/>
  <c r="I204" i="3" s="1"/>
  <c r="G211" i="3"/>
  <c r="I211" i="3" s="1"/>
  <c r="G147" i="3"/>
  <c r="I147" i="3" s="1"/>
  <c r="G139" i="3"/>
  <c r="G133" i="3"/>
  <c r="I133" i="3" s="1"/>
  <c r="G128" i="3"/>
  <c r="I128" i="3" s="1"/>
  <c r="G124" i="3"/>
  <c r="I124" i="3" s="1"/>
  <c r="G119" i="3"/>
  <c r="I119" i="3" s="1"/>
  <c r="G115" i="3"/>
  <c r="I115" i="3" s="1"/>
  <c r="G110" i="3"/>
  <c r="I110" i="3" s="1"/>
  <c r="G106" i="3"/>
  <c r="I106" i="3" s="1"/>
  <c r="G144" i="3"/>
  <c r="I144" i="3" s="1"/>
  <c r="G138" i="3"/>
  <c r="I138" i="3" s="1"/>
  <c r="G132" i="3"/>
  <c r="I132" i="3" s="1"/>
  <c r="G125" i="3"/>
  <c r="I125" i="3" s="1"/>
  <c r="G114" i="3"/>
  <c r="I114" i="3" s="1"/>
  <c r="G111" i="3"/>
  <c r="I111" i="3" s="1"/>
  <c r="G150" i="3"/>
  <c r="I150" i="3" s="1"/>
  <c r="G151" i="3"/>
  <c r="I151" i="3" s="1"/>
  <c r="G140" i="3"/>
  <c r="I140" i="3" s="1"/>
  <c r="G134" i="3"/>
  <c r="I134" i="3" s="1"/>
  <c r="G129" i="3"/>
  <c r="I129" i="3" s="1"/>
  <c r="G123" i="3"/>
  <c r="I123" i="3" s="1"/>
  <c r="G121" i="3"/>
  <c r="G116" i="3"/>
  <c r="I116" i="3" s="1"/>
  <c r="G109" i="3"/>
  <c r="I109" i="3" s="1"/>
  <c r="G107" i="3"/>
  <c r="I107" i="3" s="1"/>
  <c r="G148" i="3"/>
  <c r="I148" i="3" s="1"/>
  <c r="G146" i="3"/>
  <c r="I146" i="3" s="1"/>
  <c r="G118" i="3"/>
  <c r="I118" i="3" s="1"/>
  <c r="G145" i="3"/>
  <c r="I145" i="3" s="1"/>
  <c r="G143" i="3"/>
  <c r="I143" i="3" s="1"/>
  <c r="G135" i="3"/>
  <c r="I135" i="3" s="1"/>
  <c r="G131" i="3"/>
  <c r="I131" i="3" s="1"/>
  <c r="G126" i="3"/>
  <c r="I126" i="3" s="1"/>
  <c r="G122" i="3"/>
  <c r="I122" i="3" s="1"/>
  <c r="G117" i="3"/>
  <c r="I117" i="3" s="1"/>
  <c r="G112" i="3"/>
  <c r="I112" i="3" s="1"/>
  <c r="G108" i="3"/>
  <c r="I108" i="3" s="1"/>
  <c r="J212" i="3"/>
  <c r="L212" i="3"/>
  <c r="M212" i="3"/>
  <c r="K199" i="3"/>
  <c r="F153" i="3"/>
  <c r="G169" i="3"/>
  <c r="I169" i="3" s="1"/>
  <c r="G188" i="3"/>
  <c r="I188" i="3" s="1"/>
  <c r="G197" i="3"/>
  <c r="I197" i="3" s="1"/>
  <c r="G198" i="3"/>
  <c r="I198" i="3" s="1"/>
  <c r="G203" i="3"/>
  <c r="I203" i="3" s="1"/>
  <c r="G192" i="3"/>
  <c r="I192" i="3" s="1"/>
  <c r="G194" i="3"/>
  <c r="I194" i="3" s="1"/>
  <c r="G175" i="3"/>
  <c r="I175" i="3" s="1"/>
  <c r="H200" i="4"/>
  <c r="H152" i="4"/>
  <c r="H213" i="4" s="1"/>
  <c r="H201" i="4"/>
  <c r="G191" i="3"/>
  <c r="I191" i="3" s="1"/>
  <c r="G193" i="3"/>
  <c r="I193" i="3" s="1"/>
  <c r="G172" i="3"/>
  <c r="I172" i="3" s="1"/>
  <c r="G205" i="3"/>
  <c r="I205" i="3" s="1"/>
  <c r="G206" i="3"/>
  <c r="I206" i="3" s="1"/>
  <c r="G178" i="3"/>
  <c r="I178" i="3" s="1"/>
  <c r="G183" i="3"/>
  <c r="I183" i="3" s="1"/>
  <c r="G185" i="3"/>
  <c r="I185" i="3" s="1"/>
  <c r="G187" i="3"/>
  <c r="I187" i="3" s="1"/>
  <c r="G210" i="3"/>
  <c r="I210" i="3" s="1"/>
  <c r="G171" i="3"/>
  <c r="I171" i="3" s="1"/>
  <c r="G154" i="3"/>
  <c r="I154" i="3" s="1"/>
  <c r="G164" i="3"/>
  <c r="I164" i="3" s="1"/>
  <c r="G177" i="3"/>
  <c r="I177" i="3" s="1"/>
  <c r="G180" i="3"/>
  <c r="I180" i="3" s="1"/>
  <c r="G160" i="3"/>
  <c r="I160" i="3" s="1"/>
  <c r="G166" i="3"/>
  <c r="I166" i="3" s="1"/>
  <c r="G168" i="3"/>
  <c r="I168" i="3" s="1"/>
  <c r="G170" i="3"/>
  <c r="G184" i="3"/>
  <c r="I184" i="3" s="1"/>
  <c r="G186" i="3"/>
  <c r="I186" i="3" s="1"/>
  <c r="G156" i="3"/>
  <c r="I156" i="3" s="1"/>
  <c r="G162" i="3"/>
  <c r="I162" i="3" s="1"/>
  <c r="G176" i="3"/>
  <c r="I176" i="3" s="1"/>
  <c r="G155" i="3"/>
  <c r="I155" i="3" s="1"/>
  <c r="G157" i="3"/>
  <c r="I157" i="3" s="1"/>
  <c r="G163" i="3"/>
  <c r="I163" i="3" s="1"/>
  <c r="G159" i="3"/>
  <c r="I159" i="3" s="1"/>
  <c r="G167" i="3"/>
  <c r="I167" i="3" s="1"/>
  <c r="G161" i="3"/>
  <c r="I161" i="3" s="1"/>
  <c r="G179" i="3"/>
  <c r="I179" i="3" s="1"/>
  <c r="F113" i="3"/>
  <c r="AB90" i="2" l="1"/>
  <c r="AL90" i="2"/>
  <c r="AJ90" i="2"/>
  <c r="AA90" i="2"/>
  <c r="AK90" i="2"/>
  <c r="AM90" i="2"/>
  <c r="AC90" i="2"/>
  <c r="AN90" i="2"/>
  <c r="AO90" i="2"/>
  <c r="AF90" i="2"/>
  <c r="AP90" i="2"/>
  <c r="AD90" i="2"/>
  <c r="AI90" i="2"/>
  <c r="AQ90" i="2"/>
  <c r="AR90" i="2"/>
  <c r="AS90" i="2"/>
  <c r="AG90" i="2"/>
  <c r="AH90" i="2"/>
  <c r="AE90" i="2"/>
  <c r="AT90" i="2"/>
  <c r="BK90" i="2"/>
  <c r="BI90" i="2"/>
  <c r="BT90" i="2"/>
  <c r="BB90" i="2"/>
  <c r="BM90" i="2"/>
  <c r="BC90" i="2"/>
  <c r="BP90" i="2"/>
  <c r="BQ90" i="2"/>
  <c r="BD90" i="2"/>
  <c r="BE90" i="2"/>
  <c r="BR90" i="2"/>
  <c r="BF90" i="2"/>
  <c r="BA90" i="2"/>
  <c r="BG90" i="2"/>
  <c r="BJ90" i="2"/>
  <c r="BH90" i="2"/>
  <c r="BN90" i="2"/>
  <c r="BS90" i="2"/>
  <c r="BL90" i="2"/>
  <c r="BO90" i="2"/>
  <c r="AY88" i="2"/>
  <c r="AZ89" i="2"/>
  <c r="Y88" i="2"/>
  <c r="Z89" i="2"/>
  <c r="G120" i="3"/>
  <c r="I120" i="3" s="1"/>
  <c r="G142" i="3"/>
  <c r="I142" i="3" s="1"/>
  <c r="G137" i="3"/>
  <c r="I137" i="3" s="1"/>
  <c r="I121" i="3"/>
  <c r="G130" i="3"/>
  <c r="I130" i="3" s="1"/>
  <c r="G149" i="3"/>
  <c r="I149" i="3" s="1"/>
  <c r="G113" i="3"/>
  <c r="I113" i="3" s="1"/>
  <c r="I139" i="3"/>
  <c r="K212" i="3"/>
  <c r="F195" i="3"/>
  <c r="G202" i="3"/>
  <c r="I202" i="3" s="1"/>
  <c r="G173" i="3"/>
  <c r="I173" i="3" s="1"/>
  <c r="G190" i="3"/>
  <c r="I190" i="3" s="1"/>
  <c r="G196" i="3"/>
  <c r="I196" i="3" s="1"/>
  <c r="G153" i="3"/>
  <c r="I153" i="3" s="1"/>
  <c r="G209" i="3"/>
  <c r="I209" i="3" s="1"/>
  <c r="G182" i="3"/>
  <c r="I182" i="3" s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AK89" i="2" l="1"/>
  <c r="AA89" i="2"/>
  <c r="AG89" i="2"/>
  <c r="AR89" i="2"/>
  <c r="AH89" i="2"/>
  <c r="AS89" i="2"/>
  <c r="AI89" i="2"/>
  <c r="AT89" i="2"/>
  <c r="AJ89" i="2"/>
  <c r="AN89" i="2"/>
  <c r="AO89" i="2"/>
  <c r="AB89" i="2"/>
  <c r="AQ89" i="2"/>
  <c r="AE89" i="2"/>
  <c r="AF89" i="2"/>
  <c r="AL89" i="2"/>
  <c r="AM89" i="2"/>
  <c r="AP89" i="2"/>
  <c r="AC89" i="2"/>
  <c r="AD89" i="2"/>
  <c r="BJ89" i="2"/>
  <c r="BT89" i="2"/>
  <c r="BF89" i="2"/>
  <c r="BQ89" i="2"/>
  <c r="BI89" i="2"/>
  <c r="BG89" i="2"/>
  <c r="BH89" i="2"/>
  <c r="BK89" i="2"/>
  <c r="BC89" i="2"/>
  <c r="BL89" i="2"/>
  <c r="BD89" i="2"/>
  <c r="BE89" i="2"/>
  <c r="BN89" i="2"/>
  <c r="BO89" i="2"/>
  <c r="BS89" i="2"/>
  <c r="BB89" i="2"/>
  <c r="BM89" i="2"/>
  <c r="BA89" i="2"/>
  <c r="BP89" i="2"/>
  <c r="BR89" i="2"/>
  <c r="AZ88" i="2"/>
  <c r="AY87" i="2"/>
  <c r="Y87" i="2"/>
  <c r="Z88" i="2"/>
  <c r="F199" i="3"/>
  <c r="G195" i="3"/>
  <c r="G199" i="3" s="1"/>
  <c r="AZ87" i="2" l="1"/>
  <c r="AY86" i="2"/>
  <c r="AJ88" i="2"/>
  <c r="AT88" i="2"/>
  <c r="AD88" i="2"/>
  <c r="AO88" i="2"/>
  <c r="AE88" i="2"/>
  <c r="AP88" i="2"/>
  <c r="AA88" i="2"/>
  <c r="AF88" i="2"/>
  <c r="AG88" i="2"/>
  <c r="AR88" i="2"/>
  <c r="AQ88" i="2"/>
  <c r="AM88" i="2"/>
  <c r="AH88" i="2"/>
  <c r="AI88" i="2"/>
  <c r="AN88" i="2"/>
  <c r="AK88" i="2"/>
  <c r="AS88" i="2"/>
  <c r="AB88" i="2"/>
  <c r="AL88" i="2"/>
  <c r="AC88" i="2"/>
  <c r="BI88" i="2"/>
  <c r="BS88" i="2"/>
  <c r="BC88" i="2"/>
  <c r="BN88" i="2"/>
  <c r="BA88" i="2"/>
  <c r="BF88" i="2"/>
  <c r="BQ88" i="2"/>
  <c r="BL88" i="2"/>
  <c r="BM88" i="2"/>
  <c r="BO88" i="2"/>
  <c r="BD88" i="2"/>
  <c r="BE88" i="2"/>
  <c r="BG88" i="2"/>
  <c r="BH88" i="2"/>
  <c r="BK88" i="2"/>
  <c r="BB88" i="2"/>
  <c r="BJ88" i="2"/>
  <c r="BR88" i="2"/>
  <c r="BT88" i="2"/>
  <c r="BP88" i="2"/>
  <c r="Y86" i="2"/>
  <c r="Z87" i="2"/>
  <c r="I195" i="3"/>
  <c r="I199" i="3"/>
  <c r="F212" i="3"/>
  <c r="G212" i="3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7" i="17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7" i="16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7" i="15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7" i="14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7" i="13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7" i="12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7" i="11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7" i="10"/>
  <c r="M9" i="9"/>
  <c r="N9" i="9"/>
  <c r="AI87" i="2" l="1"/>
  <c r="AS87" i="2"/>
  <c r="AL87" i="2"/>
  <c r="AB87" i="2"/>
  <c r="AM87" i="2"/>
  <c r="AC87" i="2"/>
  <c r="AA87" i="2"/>
  <c r="AD87" i="2"/>
  <c r="AO87" i="2"/>
  <c r="AN87" i="2"/>
  <c r="AF87" i="2"/>
  <c r="AQ87" i="2"/>
  <c r="AK87" i="2"/>
  <c r="AP87" i="2"/>
  <c r="AT87" i="2"/>
  <c r="AE87" i="2"/>
  <c r="AG87" i="2"/>
  <c r="AH87" i="2"/>
  <c r="AR87" i="2"/>
  <c r="AJ87" i="2"/>
  <c r="AZ86" i="2"/>
  <c r="AY85" i="2"/>
  <c r="BH87" i="2"/>
  <c r="BR87" i="2"/>
  <c r="BK87" i="2"/>
  <c r="BC87" i="2"/>
  <c r="BN87" i="2"/>
  <c r="BD87" i="2"/>
  <c r="BQ87" i="2"/>
  <c r="BE87" i="2"/>
  <c r="BS87" i="2"/>
  <c r="BF87" i="2"/>
  <c r="BT87" i="2"/>
  <c r="BI87" i="2"/>
  <c r="BB87" i="2"/>
  <c r="BG87" i="2"/>
  <c r="BL87" i="2"/>
  <c r="BA87" i="2"/>
  <c r="BM87" i="2"/>
  <c r="BO87" i="2"/>
  <c r="BJ87" i="2"/>
  <c r="BP87" i="2"/>
  <c r="Y85" i="2"/>
  <c r="Z86" i="2"/>
  <c r="I212" i="3"/>
  <c r="AH86" i="2" l="1"/>
  <c r="AR86" i="2"/>
  <c r="AI86" i="2"/>
  <c r="AT86" i="2"/>
  <c r="AJ86" i="2"/>
  <c r="AK86" i="2"/>
  <c r="AL86" i="2"/>
  <c r="AC86" i="2"/>
  <c r="AN86" i="2"/>
  <c r="AG86" i="2"/>
  <c r="AP86" i="2"/>
  <c r="AB86" i="2"/>
  <c r="AD86" i="2"/>
  <c r="AE86" i="2"/>
  <c r="AF86" i="2"/>
  <c r="AM86" i="2"/>
  <c r="AO86" i="2"/>
  <c r="AQ86" i="2"/>
  <c r="AS86" i="2"/>
  <c r="AA86" i="2"/>
  <c r="AZ85" i="2"/>
  <c r="AY84" i="2"/>
  <c r="BG86" i="2"/>
  <c r="BQ86" i="2"/>
  <c r="BH86" i="2"/>
  <c r="BS86" i="2"/>
  <c r="BK86" i="2"/>
  <c r="BI86" i="2"/>
  <c r="BJ86" i="2"/>
  <c r="BL86" i="2"/>
  <c r="BB86" i="2"/>
  <c r="BT86" i="2"/>
  <c r="BE86" i="2"/>
  <c r="BC86" i="2"/>
  <c r="BD86" i="2"/>
  <c r="BM86" i="2"/>
  <c r="BA86" i="2"/>
  <c r="BO86" i="2"/>
  <c r="BP86" i="2"/>
  <c r="BR86" i="2"/>
  <c r="BF86" i="2"/>
  <c r="BN86" i="2"/>
  <c r="Y84" i="2"/>
  <c r="Z85" i="2"/>
  <c r="M7" i="18"/>
  <c r="O104" i="3"/>
  <c r="AG85" i="2" l="1"/>
  <c r="AQ85" i="2"/>
  <c r="AE85" i="2"/>
  <c r="AP85" i="2"/>
  <c r="AF85" i="2"/>
  <c r="AR85" i="2"/>
  <c r="AS85" i="2"/>
  <c r="AI85" i="2"/>
  <c r="AT85" i="2"/>
  <c r="AH85" i="2"/>
  <c r="AK85" i="2"/>
  <c r="AD85" i="2"/>
  <c r="AJ85" i="2"/>
  <c r="AM85" i="2"/>
  <c r="AN85" i="2"/>
  <c r="AA85" i="2"/>
  <c r="AB85" i="2"/>
  <c r="AL85" i="2"/>
  <c r="AC85" i="2"/>
  <c r="AO85" i="2"/>
  <c r="AZ84" i="2"/>
  <c r="AY83" i="2"/>
  <c r="BF85" i="2"/>
  <c r="BP85" i="2"/>
  <c r="BD85" i="2"/>
  <c r="BO85" i="2"/>
  <c r="BH85" i="2"/>
  <c r="BS85" i="2"/>
  <c r="BA85" i="2"/>
  <c r="BM85" i="2"/>
  <c r="BN85" i="2"/>
  <c r="BB85" i="2"/>
  <c r="BQ85" i="2"/>
  <c r="BG85" i="2"/>
  <c r="BC85" i="2"/>
  <c r="BE85" i="2"/>
  <c r="BJ85" i="2"/>
  <c r="BK85" i="2"/>
  <c r="BT85" i="2"/>
  <c r="BL85" i="2"/>
  <c r="BR85" i="2"/>
  <c r="BI85" i="2"/>
  <c r="Y83" i="2"/>
  <c r="Z84" i="2"/>
  <c r="M8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7" i="9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7" i="8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7" i="1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3314" i="6"/>
  <c r="M3315" i="6"/>
  <c r="M3316" i="6"/>
  <c r="M3317" i="6"/>
  <c r="M3318" i="6"/>
  <c r="M3319" i="6"/>
  <c r="M3320" i="6"/>
  <c r="M3321" i="6"/>
  <c r="M3322" i="6"/>
  <c r="M3323" i="6"/>
  <c r="M3324" i="6"/>
  <c r="M3325" i="6"/>
  <c r="M3326" i="6"/>
  <c r="M3327" i="6"/>
  <c r="M3328" i="6"/>
  <c r="M3329" i="6"/>
  <c r="M3330" i="6"/>
  <c r="M3331" i="6"/>
  <c r="M3332" i="6"/>
  <c r="M3333" i="6"/>
  <c r="M3334" i="6"/>
  <c r="M3335" i="6"/>
  <c r="M3336" i="6"/>
  <c r="M3337" i="6"/>
  <c r="M3338" i="6"/>
  <c r="M3339" i="6"/>
  <c r="M3340" i="6"/>
  <c r="M3341" i="6"/>
  <c r="M3342" i="6"/>
  <c r="M3343" i="6"/>
  <c r="M3344" i="6"/>
  <c r="M3345" i="6"/>
  <c r="M3346" i="6"/>
  <c r="M3347" i="6"/>
  <c r="M3348" i="6"/>
  <c r="M3349" i="6"/>
  <c r="M3350" i="6"/>
  <c r="M3351" i="6"/>
  <c r="M3352" i="6"/>
  <c r="M3353" i="6"/>
  <c r="M3354" i="6"/>
  <c r="M3355" i="6"/>
  <c r="M3356" i="6"/>
  <c r="M3357" i="6"/>
  <c r="M3358" i="6"/>
  <c r="M3359" i="6"/>
  <c r="M3360" i="6"/>
  <c r="M3361" i="6"/>
  <c r="M3362" i="6"/>
  <c r="M3363" i="6"/>
  <c r="M3364" i="6"/>
  <c r="M3365" i="6"/>
  <c r="M3366" i="6"/>
  <c r="M3367" i="6"/>
  <c r="M3368" i="6"/>
  <c r="M3369" i="6"/>
  <c r="M3370" i="6"/>
  <c r="M3371" i="6"/>
  <c r="M3372" i="6"/>
  <c r="M3373" i="6"/>
  <c r="M3374" i="6"/>
  <c r="M3375" i="6"/>
  <c r="M3376" i="6"/>
  <c r="M3377" i="6"/>
  <c r="M3378" i="6"/>
  <c r="M3379" i="6"/>
  <c r="M3380" i="6"/>
  <c r="M3381" i="6"/>
  <c r="M3382" i="6"/>
  <c r="M3383" i="6"/>
  <c r="M3384" i="6"/>
  <c r="M3385" i="6"/>
  <c r="M3386" i="6"/>
  <c r="M3387" i="6"/>
  <c r="M3388" i="6"/>
  <c r="M3389" i="6"/>
  <c r="M3390" i="6"/>
  <c r="M3391" i="6"/>
  <c r="M3392" i="6"/>
  <c r="M3393" i="6"/>
  <c r="M3394" i="6"/>
  <c r="M3395" i="6"/>
  <c r="M3396" i="6"/>
  <c r="M3397" i="6"/>
  <c r="M3398" i="6"/>
  <c r="M3399" i="6"/>
  <c r="M3400" i="6"/>
  <c r="M3401" i="6"/>
  <c r="M3402" i="6"/>
  <c r="M3403" i="6"/>
  <c r="M3404" i="6"/>
  <c r="M3405" i="6"/>
  <c r="M3406" i="6"/>
  <c r="M3407" i="6"/>
  <c r="M3408" i="6"/>
  <c r="M3409" i="6"/>
  <c r="M3410" i="6"/>
  <c r="M3411" i="6"/>
  <c r="M3412" i="6"/>
  <c r="M3413" i="6"/>
  <c r="M3414" i="6"/>
  <c r="M3415" i="6"/>
  <c r="M3416" i="6"/>
  <c r="M3417" i="6"/>
  <c r="M3418" i="6"/>
  <c r="M3419" i="6"/>
  <c r="M3420" i="6"/>
  <c r="M3421" i="6"/>
  <c r="M3422" i="6"/>
  <c r="M3423" i="6"/>
  <c r="M3424" i="6"/>
  <c r="M3425" i="6"/>
  <c r="M3426" i="6"/>
  <c r="M3427" i="6"/>
  <c r="M3428" i="6"/>
  <c r="M3429" i="6"/>
  <c r="M3430" i="6"/>
  <c r="M3431" i="6"/>
  <c r="M3432" i="6"/>
  <c r="M3433" i="6"/>
  <c r="M3434" i="6"/>
  <c r="M3435" i="6"/>
  <c r="M3436" i="6"/>
  <c r="M3437" i="6"/>
  <c r="M3438" i="6"/>
  <c r="M3439" i="6"/>
  <c r="M3440" i="6"/>
  <c r="M3441" i="6"/>
  <c r="M3442" i="6"/>
  <c r="M3443" i="6"/>
  <c r="M3444" i="6"/>
  <c r="M3445" i="6"/>
  <c r="M3446" i="6"/>
  <c r="M3447" i="6"/>
  <c r="M3448" i="6"/>
  <c r="M3449" i="6"/>
  <c r="M3450" i="6"/>
  <c r="M3451" i="6"/>
  <c r="M3452" i="6"/>
  <c r="M3453" i="6"/>
  <c r="M3454" i="6"/>
  <c r="M3455" i="6"/>
  <c r="M3456" i="6"/>
  <c r="M3457" i="6"/>
  <c r="M3458" i="6"/>
  <c r="M3459" i="6"/>
  <c r="M3460" i="6"/>
  <c r="M3461" i="6"/>
  <c r="M3462" i="6"/>
  <c r="M3463" i="6"/>
  <c r="M3464" i="6"/>
  <c r="M3465" i="6"/>
  <c r="M3466" i="6"/>
  <c r="M3467" i="6"/>
  <c r="M3468" i="6"/>
  <c r="M3469" i="6"/>
  <c r="M3470" i="6"/>
  <c r="M3471" i="6"/>
  <c r="M3472" i="6"/>
  <c r="M3473" i="6"/>
  <c r="M3474" i="6"/>
  <c r="M3475" i="6"/>
  <c r="M3476" i="6"/>
  <c r="M3477" i="6"/>
  <c r="M3478" i="6"/>
  <c r="M3479" i="6"/>
  <c r="M3480" i="6"/>
  <c r="M3481" i="6"/>
  <c r="M3482" i="6"/>
  <c r="M3483" i="6"/>
  <c r="M3484" i="6"/>
  <c r="M3485" i="6"/>
  <c r="M3486" i="6"/>
  <c r="M3487" i="6"/>
  <c r="M3488" i="6"/>
  <c r="M3489" i="6"/>
  <c r="M3490" i="6"/>
  <c r="M3491" i="6"/>
  <c r="M3492" i="6"/>
  <c r="M3493" i="6"/>
  <c r="M3494" i="6"/>
  <c r="M3495" i="6"/>
  <c r="M3496" i="6"/>
  <c r="M3497" i="6"/>
  <c r="M3498" i="6"/>
  <c r="M3499" i="6"/>
  <c r="M3500" i="6"/>
  <c r="M3501" i="6"/>
  <c r="M3502" i="6"/>
  <c r="M3503" i="6"/>
  <c r="M3504" i="6"/>
  <c r="M3505" i="6"/>
  <c r="M3506" i="6"/>
  <c r="M3507" i="6"/>
  <c r="M3508" i="6"/>
  <c r="M3509" i="6"/>
  <c r="M3510" i="6"/>
  <c r="M3511" i="6"/>
  <c r="M3512" i="6"/>
  <c r="M3513" i="6"/>
  <c r="M3514" i="6"/>
  <c r="M3515" i="6"/>
  <c r="M3516" i="6"/>
  <c r="M3517" i="6"/>
  <c r="M3518" i="6"/>
  <c r="M3519" i="6"/>
  <c r="M3520" i="6"/>
  <c r="M3521" i="6"/>
  <c r="M3522" i="6"/>
  <c r="M3523" i="6"/>
  <c r="M3524" i="6"/>
  <c r="M3525" i="6"/>
  <c r="M3526" i="6"/>
  <c r="M3527" i="6"/>
  <c r="M3528" i="6"/>
  <c r="M3529" i="6"/>
  <c r="M3530" i="6"/>
  <c r="M3531" i="6"/>
  <c r="M3532" i="6"/>
  <c r="M3533" i="6"/>
  <c r="M3534" i="6"/>
  <c r="M3535" i="6"/>
  <c r="M3536" i="6"/>
  <c r="M3537" i="6"/>
  <c r="M3538" i="6"/>
  <c r="M3539" i="6"/>
  <c r="M3540" i="6"/>
  <c r="M3541" i="6"/>
  <c r="M3542" i="6"/>
  <c r="M3543" i="6"/>
  <c r="M3544" i="6"/>
  <c r="M3545" i="6"/>
  <c r="M3546" i="6"/>
  <c r="M3547" i="6"/>
  <c r="M3548" i="6"/>
  <c r="M3549" i="6"/>
  <c r="M3550" i="6"/>
  <c r="M3551" i="6"/>
  <c r="M3552" i="6"/>
  <c r="M3553" i="6"/>
  <c r="M3554" i="6"/>
  <c r="M3555" i="6"/>
  <c r="M3556" i="6"/>
  <c r="M3557" i="6"/>
  <c r="M3558" i="6"/>
  <c r="M3559" i="6"/>
  <c r="M3560" i="6"/>
  <c r="M3561" i="6"/>
  <c r="M3562" i="6"/>
  <c r="M3563" i="6"/>
  <c r="M3564" i="6"/>
  <c r="M3565" i="6"/>
  <c r="M3566" i="6"/>
  <c r="M3567" i="6"/>
  <c r="M3568" i="6"/>
  <c r="M3569" i="6"/>
  <c r="M3570" i="6"/>
  <c r="M3571" i="6"/>
  <c r="M3572" i="6"/>
  <c r="M3573" i="6"/>
  <c r="M3574" i="6"/>
  <c r="M3575" i="6"/>
  <c r="M3576" i="6"/>
  <c r="M3577" i="6"/>
  <c r="M3578" i="6"/>
  <c r="M3579" i="6"/>
  <c r="M3580" i="6"/>
  <c r="M3581" i="6"/>
  <c r="M3582" i="6"/>
  <c r="M3583" i="6"/>
  <c r="M3584" i="6"/>
  <c r="M3585" i="6"/>
  <c r="M3586" i="6"/>
  <c r="M3587" i="6"/>
  <c r="M3588" i="6"/>
  <c r="M3589" i="6"/>
  <c r="M3590" i="6"/>
  <c r="M3591" i="6"/>
  <c r="M3592" i="6"/>
  <c r="M3593" i="6"/>
  <c r="M3594" i="6"/>
  <c r="M3595" i="6"/>
  <c r="M3596" i="6"/>
  <c r="M3597" i="6"/>
  <c r="M3598" i="6"/>
  <c r="M3599" i="6"/>
  <c r="M3600" i="6"/>
  <c r="M3601" i="6"/>
  <c r="M3602" i="6"/>
  <c r="M3603" i="6"/>
  <c r="M3604" i="6"/>
  <c r="M3605" i="6"/>
  <c r="M3606" i="6"/>
  <c r="M3607" i="6"/>
  <c r="M3608" i="6"/>
  <c r="M3609" i="6"/>
  <c r="M3610" i="6"/>
  <c r="M3611" i="6"/>
  <c r="M3612" i="6"/>
  <c r="M3613" i="6"/>
  <c r="M3614" i="6"/>
  <c r="M3615" i="6"/>
  <c r="M3616" i="6"/>
  <c r="M3617" i="6"/>
  <c r="M3618" i="6"/>
  <c r="M3619" i="6"/>
  <c r="M3620" i="6"/>
  <c r="M3621" i="6"/>
  <c r="M3622" i="6"/>
  <c r="M3623" i="6"/>
  <c r="M3624" i="6"/>
  <c r="M3625" i="6"/>
  <c r="M3626" i="6"/>
  <c r="M3627" i="6"/>
  <c r="M3628" i="6"/>
  <c r="M3629" i="6"/>
  <c r="M3630" i="6"/>
  <c r="M3631" i="6"/>
  <c r="M3632" i="6"/>
  <c r="M3633" i="6"/>
  <c r="M3634" i="6"/>
  <c r="M3635" i="6"/>
  <c r="M3636" i="6"/>
  <c r="M3637" i="6"/>
  <c r="M3638" i="6"/>
  <c r="M3639" i="6"/>
  <c r="M3640" i="6"/>
  <c r="M3641" i="6"/>
  <c r="M3642" i="6"/>
  <c r="M3643" i="6"/>
  <c r="M3644" i="6"/>
  <c r="M3645" i="6"/>
  <c r="M3646" i="6"/>
  <c r="M3647" i="6"/>
  <c r="M3648" i="6"/>
  <c r="M3649" i="6"/>
  <c r="M3650" i="6"/>
  <c r="M3651" i="6"/>
  <c r="M3652" i="6"/>
  <c r="M3653" i="6"/>
  <c r="M3654" i="6"/>
  <c r="M3655" i="6"/>
  <c r="M3656" i="6"/>
  <c r="M3657" i="6"/>
  <c r="M3658" i="6"/>
  <c r="M3659" i="6"/>
  <c r="M3660" i="6"/>
  <c r="M3661" i="6"/>
  <c r="M3662" i="6"/>
  <c r="M3663" i="6"/>
  <c r="M3664" i="6"/>
  <c r="M3665" i="6"/>
  <c r="M3666" i="6"/>
  <c r="M3667" i="6"/>
  <c r="M3668" i="6"/>
  <c r="M3669" i="6"/>
  <c r="M3670" i="6"/>
  <c r="M3671" i="6"/>
  <c r="M3672" i="6"/>
  <c r="M3673" i="6"/>
  <c r="M3674" i="6"/>
  <c r="M3675" i="6"/>
  <c r="M3676" i="6"/>
  <c r="M3677" i="6"/>
  <c r="M3678" i="6"/>
  <c r="M3679" i="6"/>
  <c r="M3680" i="6"/>
  <c r="M3681" i="6"/>
  <c r="M3682" i="6"/>
  <c r="M3683" i="6"/>
  <c r="M3684" i="6"/>
  <c r="M3685" i="6"/>
  <c r="M3686" i="6"/>
  <c r="M3687" i="6"/>
  <c r="M3688" i="6"/>
  <c r="M3689" i="6"/>
  <c r="M3690" i="6"/>
  <c r="M3691" i="6"/>
  <c r="M3692" i="6"/>
  <c r="M3693" i="6"/>
  <c r="M3694" i="6"/>
  <c r="M3695" i="6"/>
  <c r="M3696" i="6"/>
  <c r="M3697" i="6"/>
  <c r="M3698" i="6"/>
  <c r="M3699" i="6"/>
  <c r="M3700" i="6"/>
  <c r="M3701" i="6"/>
  <c r="M3702" i="6"/>
  <c r="M3703" i="6"/>
  <c r="M3704" i="6"/>
  <c r="M3705" i="6"/>
  <c r="M3706" i="6"/>
  <c r="M3707" i="6"/>
  <c r="M3708" i="6"/>
  <c r="M3709" i="6"/>
  <c r="M3710" i="6"/>
  <c r="M3711" i="6"/>
  <c r="M3712" i="6"/>
  <c r="M3713" i="6"/>
  <c r="M3714" i="6"/>
  <c r="M3715" i="6"/>
  <c r="M3716" i="6"/>
  <c r="M3717" i="6"/>
  <c r="M3718" i="6"/>
  <c r="M3719" i="6"/>
  <c r="M3720" i="6"/>
  <c r="M3721" i="6"/>
  <c r="M3722" i="6"/>
  <c r="M3723" i="6"/>
  <c r="M3724" i="6"/>
  <c r="M3725" i="6"/>
  <c r="M3726" i="6"/>
  <c r="M3727" i="6"/>
  <c r="M3728" i="6"/>
  <c r="M3729" i="6"/>
  <c r="M3730" i="6"/>
  <c r="M3731" i="6"/>
  <c r="M3732" i="6"/>
  <c r="M3733" i="6"/>
  <c r="M3734" i="6"/>
  <c r="M3735" i="6"/>
  <c r="M3736" i="6"/>
  <c r="M3737" i="6"/>
  <c r="M3738" i="6"/>
  <c r="M3739" i="6"/>
  <c r="M3740" i="6"/>
  <c r="M3741" i="6"/>
  <c r="M3742" i="6"/>
  <c r="M3743" i="6"/>
  <c r="M3744" i="6"/>
  <c r="M3745" i="6"/>
  <c r="M3746" i="6"/>
  <c r="M3747" i="6"/>
  <c r="M3748" i="6"/>
  <c r="M3749" i="6"/>
  <c r="M3750" i="6"/>
  <c r="M3751" i="6"/>
  <c r="M3752" i="6"/>
  <c r="M3753" i="6"/>
  <c r="M3754" i="6"/>
  <c r="M3755" i="6"/>
  <c r="M3756" i="6"/>
  <c r="M3757" i="6"/>
  <c r="M3758" i="6"/>
  <c r="M3759" i="6"/>
  <c r="M3760" i="6"/>
  <c r="M3761" i="6"/>
  <c r="M3762" i="6"/>
  <c r="M3763" i="6"/>
  <c r="M3764" i="6"/>
  <c r="M3765" i="6"/>
  <c r="M3766" i="6"/>
  <c r="M3767" i="6"/>
  <c r="M3768" i="6"/>
  <c r="M3769" i="6"/>
  <c r="M3770" i="6"/>
  <c r="M3771" i="6"/>
  <c r="M3772" i="6"/>
  <c r="M3773" i="6"/>
  <c r="M3774" i="6"/>
  <c r="M3775" i="6"/>
  <c r="M3776" i="6"/>
  <c r="M3777" i="6"/>
  <c r="M3778" i="6"/>
  <c r="M3779" i="6"/>
  <c r="M3780" i="6"/>
  <c r="M3781" i="6"/>
  <c r="M3782" i="6"/>
  <c r="M3783" i="6"/>
  <c r="M3784" i="6"/>
  <c r="M3785" i="6"/>
  <c r="M3786" i="6"/>
  <c r="M3787" i="6"/>
  <c r="M3788" i="6"/>
  <c r="M3789" i="6"/>
  <c r="M3790" i="6"/>
  <c r="M3791" i="6"/>
  <c r="M3792" i="6"/>
  <c r="M3793" i="6"/>
  <c r="M3794" i="6"/>
  <c r="M3795" i="6"/>
  <c r="M3796" i="6"/>
  <c r="M3797" i="6"/>
  <c r="M3798" i="6"/>
  <c r="M3799" i="6"/>
  <c r="M3800" i="6"/>
  <c r="M3801" i="6"/>
  <c r="M3802" i="6"/>
  <c r="M3803" i="6"/>
  <c r="M3804" i="6"/>
  <c r="M3805" i="6"/>
  <c r="M3806" i="6"/>
  <c r="M3807" i="6"/>
  <c r="M3808" i="6"/>
  <c r="M3809" i="6"/>
  <c r="M3810" i="6"/>
  <c r="M3811" i="6"/>
  <c r="M3812" i="6"/>
  <c r="M3813" i="6"/>
  <c r="M3814" i="6"/>
  <c r="M3815" i="6"/>
  <c r="M3816" i="6"/>
  <c r="M3817" i="6"/>
  <c r="M3818" i="6"/>
  <c r="M3819" i="6"/>
  <c r="M3820" i="6"/>
  <c r="M3821" i="6"/>
  <c r="M3822" i="6"/>
  <c r="M3823" i="6"/>
  <c r="M3824" i="6"/>
  <c r="M3825" i="6"/>
  <c r="M3826" i="6"/>
  <c r="M3827" i="6"/>
  <c r="M3828" i="6"/>
  <c r="M3829" i="6"/>
  <c r="M3830" i="6"/>
  <c r="M3831" i="6"/>
  <c r="M3832" i="6"/>
  <c r="M3833" i="6"/>
  <c r="M3834" i="6"/>
  <c r="M3835" i="6"/>
  <c r="M3836" i="6"/>
  <c r="M3837" i="6"/>
  <c r="M3838" i="6"/>
  <c r="M3839" i="6"/>
  <c r="M3840" i="6"/>
  <c r="M3841" i="6"/>
  <c r="M3842" i="6"/>
  <c r="M3843" i="6"/>
  <c r="M3844" i="6"/>
  <c r="M3845" i="6"/>
  <c r="M3846" i="6"/>
  <c r="M3847" i="6"/>
  <c r="M3848" i="6"/>
  <c r="M3849" i="6"/>
  <c r="M3850" i="6"/>
  <c r="M3851" i="6"/>
  <c r="M3852" i="6"/>
  <c r="M3853" i="6"/>
  <c r="M3854" i="6"/>
  <c r="M3855" i="6"/>
  <c r="M3856" i="6"/>
  <c r="M3857" i="6"/>
  <c r="M3858" i="6"/>
  <c r="M3859" i="6"/>
  <c r="M3860" i="6"/>
  <c r="M3861" i="6"/>
  <c r="M3862" i="6"/>
  <c r="M3863" i="6"/>
  <c r="M3864" i="6"/>
  <c r="M3865" i="6"/>
  <c r="M3866" i="6"/>
  <c r="M3867" i="6"/>
  <c r="M3868" i="6"/>
  <c r="M3869" i="6"/>
  <c r="M3870" i="6"/>
  <c r="M3871" i="6"/>
  <c r="M3872" i="6"/>
  <c r="M3873" i="6"/>
  <c r="M3874" i="6"/>
  <c r="M3875" i="6"/>
  <c r="M3876" i="6"/>
  <c r="M3877" i="6"/>
  <c r="M3878" i="6"/>
  <c r="M3879" i="6"/>
  <c r="M3880" i="6"/>
  <c r="M3881" i="6"/>
  <c r="M3882" i="6"/>
  <c r="M3883" i="6"/>
  <c r="M3884" i="6"/>
  <c r="M3885" i="6"/>
  <c r="M3886" i="6"/>
  <c r="M3887" i="6"/>
  <c r="M3888" i="6"/>
  <c r="M3889" i="6"/>
  <c r="M3890" i="6"/>
  <c r="M3891" i="6"/>
  <c r="M3892" i="6"/>
  <c r="M3893" i="6"/>
  <c r="M3894" i="6"/>
  <c r="M3895" i="6"/>
  <c r="M3896" i="6"/>
  <c r="M3897" i="6"/>
  <c r="M3898" i="6"/>
  <c r="M3899" i="6"/>
  <c r="M3900" i="6"/>
  <c r="M3901" i="6"/>
  <c r="M3902" i="6"/>
  <c r="M3903" i="6"/>
  <c r="M3904" i="6"/>
  <c r="M3905" i="6"/>
  <c r="M3906" i="6"/>
  <c r="M3907" i="6"/>
  <c r="M3908" i="6"/>
  <c r="M3909" i="6"/>
  <c r="M3910" i="6"/>
  <c r="M3911" i="6"/>
  <c r="M3912" i="6"/>
  <c r="M3913" i="6"/>
  <c r="M3914" i="6"/>
  <c r="M3915" i="6"/>
  <c r="M3916" i="6"/>
  <c r="M3917" i="6"/>
  <c r="M3918" i="6"/>
  <c r="M3919" i="6"/>
  <c r="M3920" i="6"/>
  <c r="M3921" i="6"/>
  <c r="M3922" i="6"/>
  <c r="M3923" i="6"/>
  <c r="M3924" i="6"/>
  <c r="M3925" i="6"/>
  <c r="M3926" i="6"/>
  <c r="M3927" i="6"/>
  <c r="M3928" i="6"/>
  <c r="M3929" i="6"/>
  <c r="M3930" i="6"/>
  <c r="M3931" i="6"/>
  <c r="M3932" i="6"/>
  <c r="M3933" i="6"/>
  <c r="M3934" i="6"/>
  <c r="M3935" i="6"/>
  <c r="M3936" i="6"/>
  <c r="M3937" i="6"/>
  <c r="M3938" i="6"/>
  <c r="M3939" i="6"/>
  <c r="M3940" i="6"/>
  <c r="M3941" i="6"/>
  <c r="M3942" i="6"/>
  <c r="M3943" i="6"/>
  <c r="M3944" i="6"/>
  <c r="M3945" i="6"/>
  <c r="M3946" i="6"/>
  <c r="M3947" i="6"/>
  <c r="M3948" i="6"/>
  <c r="M3949" i="6"/>
  <c r="M3950" i="6"/>
  <c r="M3951" i="6"/>
  <c r="M3952" i="6"/>
  <c r="M3953" i="6"/>
  <c r="M3954" i="6"/>
  <c r="M3955" i="6"/>
  <c r="M3956" i="6"/>
  <c r="M3957" i="6"/>
  <c r="M3958" i="6"/>
  <c r="M3959" i="6"/>
  <c r="M3960" i="6"/>
  <c r="M3961" i="6"/>
  <c r="M3962" i="6"/>
  <c r="M3963" i="6"/>
  <c r="M3964" i="6"/>
  <c r="M3965" i="6"/>
  <c r="M3966" i="6"/>
  <c r="M3967" i="6"/>
  <c r="M3968" i="6"/>
  <c r="M3969" i="6"/>
  <c r="M3970" i="6"/>
  <c r="M3971" i="6"/>
  <c r="M3972" i="6"/>
  <c r="M3973" i="6"/>
  <c r="M3974" i="6"/>
  <c r="M3975" i="6"/>
  <c r="M3976" i="6"/>
  <c r="M3977" i="6"/>
  <c r="M3978" i="6"/>
  <c r="M3979" i="6"/>
  <c r="M3980" i="6"/>
  <c r="M3981" i="6"/>
  <c r="M3982" i="6"/>
  <c r="M3983" i="6"/>
  <c r="M3984" i="6"/>
  <c r="M3985" i="6"/>
  <c r="M3986" i="6"/>
  <c r="M3987" i="6"/>
  <c r="M3988" i="6"/>
  <c r="M3989" i="6"/>
  <c r="M3990" i="6"/>
  <c r="M3991" i="6"/>
  <c r="M3992" i="6"/>
  <c r="M3993" i="6"/>
  <c r="M3994" i="6"/>
  <c r="M3995" i="6"/>
  <c r="M3996" i="6"/>
  <c r="M3997" i="6"/>
  <c r="M3998" i="6"/>
  <c r="M3999" i="6"/>
  <c r="M4000" i="6"/>
  <c r="M7" i="6"/>
  <c r="AF84" i="2" l="1"/>
  <c r="AP84" i="2"/>
  <c r="AB84" i="2"/>
  <c r="AM84" i="2"/>
  <c r="AC84" i="2"/>
  <c r="AN84" i="2"/>
  <c r="AO84" i="2"/>
  <c r="AE84" i="2"/>
  <c r="AQ84" i="2"/>
  <c r="AD84" i="2"/>
  <c r="AH84" i="2"/>
  <c r="AS84" i="2"/>
  <c r="AJ84" i="2"/>
  <c r="AR84" i="2"/>
  <c r="AA84" i="2"/>
  <c r="AG84" i="2"/>
  <c r="AI84" i="2"/>
  <c r="AK84" i="2"/>
  <c r="AT84" i="2"/>
  <c r="AL84" i="2"/>
  <c r="AZ83" i="2"/>
  <c r="AY82" i="2"/>
  <c r="BE84" i="2"/>
  <c r="BO84" i="2"/>
  <c r="BL84" i="2"/>
  <c r="BD84" i="2"/>
  <c r="BP84" i="2"/>
  <c r="BF84" i="2"/>
  <c r="BS84" i="2"/>
  <c r="BG84" i="2"/>
  <c r="BT84" i="2"/>
  <c r="BH84" i="2"/>
  <c r="BR84" i="2"/>
  <c r="BC84" i="2"/>
  <c r="BB84" i="2"/>
  <c r="BJ84" i="2"/>
  <c r="BM84" i="2"/>
  <c r="BQ84" i="2"/>
  <c r="BA84" i="2"/>
  <c r="BI84" i="2"/>
  <c r="BN84" i="2"/>
  <c r="BK84" i="2"/>
  <c r="Y82" i="2"/>
  <c r="Z83" i="2"/>
  <c r="N7" i="6"/>
  <c r="AE83" i="2" l="1"/>
  <c r="AO83" i="2"/>
  <c r="AJ83" i="2"/>
  <c r="AK83" i="2"/>
  <c r="AB83" i="2"/>
  <c r="AM83" i="2"/>
  <c r="AL83" i="2"/>
  <c r="AD83" i="2"/>
  <c r="AP83" i="2"/>
  <c r="AT83" i="2"/>
  <c r="AC83" i="2"/>
  <c r="AG83" i="2"/>
  <c r="AN83" i="2"/>
  <c r="AQ83" i="2"/>
  <c r="AR83" i="2"/>
  <c r="AA83" i="2"/>
  <c r="AS83" i="2"/>
  <c r="AF83" i="2"/>
  <c r="AH83" i="2"/>
  <c r="AI83" i="2"/>
  <c r="AZ82" i="2"/>
  <c r="AY81" i="2"/>
  <c r="BB83" i="2"/>
  <c r="BD83" i="2"/>
  <c r="BN83" i="2"/>
  <c r="BI83" i="2"/>
  <c r="BT83" i="2"/>
  <c r="BL83" i="2"/>
  <c r="BJ83" i="2"/>
  <c r="BK83" i="2"/>
  <c r="BM83" i="2"/>
  <c r="BR83" i="2"/>
  <c r="BE83" i="2"/>
  <c r="BS83" i="2"/>
  <c r="BC83" i="2"/>
  <c r="BG83" i="2"/>
  <c r="BH83" i="2"/>
  <c r="BQ83" i="2"/>
  <c r="BF83" i="2"/>
  <c r="BO83" i="2"/>
  <c r="BP83" i="2"/>
  <c r="BA83" i="2"/>
  <c r="Y81" i="2"/>
  <c r="Z82" i="2"/>
  <c r="D6" i="27"/>
  <c r="D7" i="27"/>
  <c r="D8" i="27"/>
  <c r="D10" i="27"/>
  <c r="D11" i="27"/>
  <c r="D12" i="27"/>
  <c r="D13" i="27"/>
  <c r="D14" i="27"/>
  <c r="D15" i="27"/>
  <c r="D16" i="27"/>
  <c r="D5" i="27"/>
  <c r="AZ81" i="2" l="1"/>
  <c r="AY80" i="2"/>
  <c r="AD82" i="2"/>
  <c r="AN82" i="2"/>
  <c r="AG82" i="2"/>
  <c r="AR82" i="2"/>
  <c r="AH82" i="2"/>
  <c r="AS82" i="2"/>
  <c r="AT82" i="2"/>
  <c r="AJ82" i="2"/>
  <c r="AI82" i="2"/>
  <c r="AL82" i="2"/>
  <c r="AQ82" i="2"/>
  <c r="AC82" i="2"/>
  <c r="AK82" i="2"/>
  <c r="AM82" i="2"/>
  <c r="AO82" i="2"/>
  <c r="AP82" i="2"/>
  <c r="AA82" i="2"/>
  <c r="AB82" i="2"/>
  <c r="AE82" i="2"/>
  <c r="AF82" i="2"/>
  <c r="BK82" i="2"/>
  <c r="BC82" i="2"/>
  <c r="BM82" i="2"/>
  <c r="BD82" i="2"/>
  <c r="BP82" i="2"/>
  <c r="BG82" i="2"/>
  <c r="BS82" i="2"/>
  <c r="BN82" i="2"/>
  <c r="BA82" i="2"/>
  <c r="BO82" i="2"/>
  <c r="BQ82" i="2"/>
  <c r="BR82" i="2"/>
  <c r="BB82" i="2"/>
  <c r="BT82" i="2"/>
  <c r="BF82" i="2"/>
  <c r="BI82" i="2"/>
  <c r="BL82" i="2"/>
  <c r="BE82" i="2"/>
  <c r="BJ82" i="2"/>
  <c r="BH82" i="2"/>
  <c r="Y80" i="2"/>
  <c r="Z81" i="2"/>
  <c r="D3" i="27"/>
  <c r="AC81" i="2" l="1"/>
  <c r="AM81" i="2"/>
  <c r="AD81" i="2"/>
  <c r="AO81" i="2"/>
  <c r="AE81" i="2"/>
  <c r="AP81" i="2"/>
  <c r="AQ81" i="2"/>
  <c r="AG81" i="2"/>
  <c r="AR81" i="2"/>
  <c r="AF81" i="2"/>
  <c r="AI81" i="2"/>
  <c r="AT81" i="2"/>
  <c r="AN81" i="2"/>
  <c r="AA81" i="2"/>
  <c r="AH81" i="2"/>
  <c r="AS81" i="2"/>
  <c r="AK81" i="2"/>
  <c r="AJ81" i="2"/>
  <c r="AL81" i="2"/>
  <c r="AB81" i="2"/>
  <c r="AZ80" i="2"/>
  <c r="AY79" i="2"/>
  <c r="BJ81" i="2"/>
  <c r="BT81" i="2"/>
  <c r="BB81" i="2"/>
  <c r="BL81" i="2"/>
  <c r="BI81" i="2"/>
  <c r="BN81" i="2"/>
  <c r="BC81" i="2"/>
  <c r="BQ81" i="2"/>
  <c r="BR81" i="2"/>
  <c r="BA81" i="2"/>
  <c r="BD81" i="2"/>
  <c r="BE81" i="2"/>
  <c r="BS81" i="2"/>
  <c r="BM81" i="2"/>
  <c r="BO81" i="2"/>
  <c r="BP81" i="2"/>
  <c r="BF81" i="2"/>
  <c r="BK81" i="2"/>
  <c r="BG81" i="2"/>
  <c r="BH81" i="2"/>
  <c r="Y79" i="2"/>
  <c r="Z80" i="2"/>
  <c r="Z102" i="3"/>
  <c r="AB80" i="2" l="1"/>
  <c r="AL80" i="2"/>
  <c r="AK80" i="2"/>
  <c r="AM80" i="2"/>
  <c r="AC80" i="2"/>
  <c r="AO80" i="2"/>
  <c r="AN80" i="2"/>
  <c r="AF80" i="2"/>
  <c r="AQ80" i="2"/>
  <c r="AJ80" i="2"/>
  <c r="AP80" i="2"/>
  <c r="AS80" i="2"/>
  <c r="AE80" i="2"/>
  <c r="AH80" i="2"/>
  <c r="AI80" i="2"/>
  <c r="AA80" i="2"/>
  <c r="AG80" i="2"/>
  <c r="AR80" i="2"/>
  <c r="AT80" i="2"/>
  <c r="AD80" i="2"/>
  <c r="AZ79" i="2"/>
  <c r="AY78" i="2"/>
  <c r="BI80" i="2"/>
  <c r="BS80" i="2"/>
  <c r="BK80" i="2"/>
  <c r="BD80" i="2"/>
  <c r="BP80" i="2"/>
  <c r="BG80" i="2"/>
  <c r="BT80" i="2"/>
  <c r="BE80" i="2"/>
  <c r="BF80" i="2"/>
  <c r="BH80" i="2"/>
  <c r="BA80" i="2"/>
  <c r="BL80" i="2"/>
  <c r="BO80" i="2"/>
  <c r="BM80" i="2"/>
  <c r="BN80" i="2"/>
  <c r="BR80" i="2"/>
  <c r="BB80" i="2"/>
  <c r="BC80" i="2"/>
  <c r="BJ80" i="2"/>
  <c r="BQ80" i="2"/>
  <c r="Y78" i="2"/>
  <c r="Z79" i="2"/>
  <c r="F105" i="3"/>
  <c r="AK79" i="2" l="1"/>
  <c r="AA79" i="2"/>
  <c r="AH79" i="2"/>
  <c r="AS79" i="2"/>
  <c r="AI79" i="2"/>
  <c r="AL79" i="2"/>
  <c r="AT79" i="2"/>
  <c r="AJ79" i="2"/>
  <c r="AC79" i="2"/>
  <c r="AN79" i="2"/>
  <c r="AM79" i="2"/>
  <c r="AQ79" i="2"/>
  <c r="AD79" i="2"/>
  <c r="AE79" i="2"/>
  <c r="AF79" i="2"/>
  <c r="AO79" i="2"/>
  <c r="AP79" i="2"/>
  <c r="AR79" i="2"/>
  <c r="AG79" i="2"/>
  <c r="AB79" i="2"/>
  <c r="AZ78" i="2"/>
  <c r="AY77" i="2"/>
  <c r="BH79" i="2"/>
  <c r="BR79" i="2"/>
  <c r="BJ79" i="2"/>
  <c r="BT79" i="2"/>
  <c r="BK79" i="2"/>
  <c r="BB79" i="2"/>
  <c r="BN79" i="2"/>
  <c r="BG79" i="2"/>
  <c r="BI79" i="2"/>
  <c r="BL79" i="2"/>
  <c r="BE79" i="2"/>
  <c r="BO79" i="2"/>
  <c r="BF79" i="2"/>
  <c r="BM79" i="2"/>
  <c r="BQ79" i="2"/>
  <c r="BD79" i="2"/>
  <c r="BA79" i="2"/>
  <c r="BC79" i="2"/>
  <c r="BP79" i="2"/>
  <c r="BS79" i="2"/>
  <c r="Y77" i="2"/>
  <c r="Z78" i="2"/>
  <c r="F104" i="3"/>
  <c r="J104" i="3"/>
  <c r="J136" i="3" s="1"/>
  <c r="J141" i="3" s="1"/>
  <c r="K104" i="3"/>
  <c r="K136" i="3" s="1"/>
  <c r="K141" i="3" s="1"/>
  <c r="L104" i="3"/>
  <c r="L136" i="3" s="1"/>
  <c r="L141" i="3" s="1"/>
  <c r="M104" i="3"/>
  <c r="M136" i="3" s="1"/>
  <c r="M141" i="3" s="1"/>
  <c r="J101" i="3"/>
  <c r="K101" i="3"/>
  <c r="L101" i="3"/>
  <c r="M101" i="3"/>
  <c r="F103" i="3"/>
  <c r="F102" i="3"/>
  <c r="I102" i="3" s="1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G102" i="3"/>
  <c r="L200" i="3" l="1"/>
  <c r="L201" i="3"/>
  <c r="J201" i="3"/>
  <c r="J200" i="3"/>
  <c r="K201" i="3"/>
  <c r="K200" i="3"/>
  <c r="AJ78" i="2"/>
  <c r="AT78" i="2"/>
  <c r="AE78" i="2"/>
  <c r="AP78" i="2"/>
  <c r="AA78" i="2"/>
  <c r="AF78" i="2"/>
  <c r="AQ78" i="2"/>
  <c r="AS78" i="2"/>
  <c r="AG78" i="2"/>
  <c r="AR78" i="2"/>
  <c r="AK78" i="2"/>
  <c r="AI78" i="2"/>
  <c r="AL78" i="2"/>
  <c r="AN78" i="2"/>
  <c r="AB78" i="2"/>
  <c r="AD78" i="2"/>
  <c r="AH78" i="2"/>
  <c r="AM78" i="2"/>
  <c r="AO78" i="2"/>
  <c r="AC78" i="2"/>
  <c r="AZ77" i="2"/>
  <c r="AY76" i="2"/>
  <c r="BG78" i="2"/>
  <c r="BQ78" i="2"/>
  <c r="BI78" i="2"/>
  <c r="BS78" i="2"/>
  <c r="BD78" i="2"/>
  <c r="BP78" i="2"/>
  <c r="BA78" i="2"/>
  <c r="BH78" i="2"/>
  <c r="BL78" i="2"/>
  <c r="BM78" i="2"/>
  <c r="BN78" i="2"/>
  <c r="BC78" i="2"/>
  <c r="BJ78" i="2"/>
  <c r="BE78" i="2"/>
  <c r="BF78" i="2"/>
  <c r="BO78" i="2"/>
  <c r="BR78" i="2"/>
  <c r="BB78" i="2"/>
  <c r="BK78" i="2"/>
  <c r="BT78" i="2"/>
  <c r="Y76" i="2"/>
  <c r="Z77" i="2"/>
  <c r="M200" i="3"/>
  <c r="M201" i="3"/>
  <c r="F136" i="3"/>
  <c r="F141" i="3" s="1"/>
  <c r="M152" i="3"/>
  <c r="M213" i="3" s="1"/>
  <c r="L152" i="3"/>
  <c r="L213" i="3" s="1"/>
  <c r="K152" i="3"/>
  <c r="K213" i="3" s="1"/>
  <c r="J152" i="3"/>
  <c r="J213" i="3" s="1"/>
  <c r="G105" i="3"/>
  <c r="I105" i="3" s="1"/>
  <c r="F101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AT179" i="2"/>
  <c r="W26" i="2" s="1"/>
  <c r="AR179" i="2"/>
  <c r="AQ179" i="2"/>
  <c r="AP179" i="2"/>
  <c r="AO179" i="2"/>
  <c r="AN179" i="2"/>
  <c r="AM179" i="2"/>
  <c r="AL179" i="2"/>
  <c r="AK179" i="2"/>
  <c r="AJ179" i="2"/>
  <c r="AI179" i="2"/>
  <c r="L26" i="2" s="1"/>
  <c r="AH179" i="2"/>
  <c r="AG179" i="2"/>
  <c r="AF179" i="2"/>
  <c r="AE179" i="2"/>
  <c r="AD179" i="2"/>
  <c r="AC179" i="2"/>
  <c r="AB179" i="2"/>
  <c r="AA179" i="2"/>
  <c r="Z179" i="2"/>
  <c r="AT178" i="2"/>
  <c r="W25" i="2" s="1"/>
  <c r="AS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AT177" i="2"/>
  <c r="AS177" i="2"/>
  <c r="AR177" i="2"/>
  <c r="AP177" i="2"/>
  <c r="AO177" i="2"/>
  <c r="AN177" i="2"/>
  <c r="AM177" i="2"/>
  <c r="AL177" i="2"/>
  <c r="AK177" i="2"/>
  <c r="AJ177" i="2"/>
  <c r="AI177" i="2"/>
  <c r="L24" i="2" s="1"/>
  <c r="AH177" i="2"/>
  <c r="AG177" i="2"/>
  <c r="AF177" i="2"/>
  <c r="AE177" i="2"/>
  <c r="AD177" i="2"/>
  <c r="AC177" i="2"/>
  <c r="AB177" i="2"/>
  <c r="AA177" i="2"/>
  <c r="Z177" i="2"/>
  <c r="AT176" i="2"/>
  <c r="W23" i="2" s="1"/>
  <c r="AS176" i="2"/>
  <c r="AR176" i="2"/>
  <c r="AQ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AT175" i="2"/>
  <c r="W22" i="2" s="1"/>
  <c r="AS175" i="2"/>
  <c r="AR175" i="2"/>
  <c r="AQ175" i="2"/>
  <c r="AP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AT174" i="2"/>
  <c r="AS174" i="2"/>
  <c r="AR174" i="2"/>
  <c r="AQ174" i="2"/>
  <c r="AP174" i="2"/>
  <c r="AO174" i="2"/>
  <c r="AM174" i="2"/>
  <c r="AL174" i="2"/>
  <c r="AK174" i="2"/>
  <c r="AJ174" i="2"/>
  <c r="AI174" i="2"/>
  <c r="L21" i="2" s="1"/>
  <c r="AH174" i="2"/>
  <c r="AG174" i="2"/>
  <c r="AF174" i="2"/>
  <c r="AE174" i="2"/>
  <c r="AD174" i="2"/>
  <c r="AC174" i="2"/>
  <c r="AB174" i="2"/>
  <c r="AA174" i="2"/>
  <c r="Z174" i="2"/>
  <c r="AT173" i="2"/>
  <c r="W20" i="2" s="1"/>
  <c r="AS173" i="2"/>
  <c r="AR173" i="2"/>
  <c r="AQ173" i="2"/>
  <c r="AP173" i="2"/>
  <c r="AO173" i="2"/>
  <c r="AN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AT172" i="2"/>
  <c r="AS172" i="2"/>
  <c r="AR172" i="2"/>
  <c r="AQ172" i="2"/>
  <c r="AP172" i="2"/>
  <c r="AO172" i="2"/>
  <c r="AN172" i="2"/>
  <c r="AM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AT171" i="2"/>
  <c r="AS171" i="2"/>
  <c r="AR171" i="2"/>
  <c r="AQ171" i="2"/>
  <c r="AP171" i="2"/>
  <c r="AO171" i="2"/>
  <c r="AN171" i="2"/>
  <c r="AM171" i="2"/>
  <c r="AL171" i="2"/>
  <c r="AJ171" i="2"/>
  <c r="AI171" i="2"/>
  <c r="L18" i="2" s="1"/>
  <c r="AH171" i="2"/>
  <c r="AG171" i="2"/>
  <c r="AF171" i="2"/>
  <c r="AE171" i="2"/>
  <c r="AD171" i="2"/>
  <c r="AC171" i="2"/>
  <c r="AB171" i="2"/>
  <c r="AA171" i="2"/>
  <c r="Z171" i="2"/>
  <c r="AT170" i="2"/>
  <c r="AS170" i="2"/>
  <c r="AR170" i="2"/>
  <c r="AQ170" i="2"/>
  <c r="AP170" i="2"/>
  <c r="AO170" i="2"/>
  <c r="AN170" i="2"/>
  <c r="AM170" i="2"/>
  <c r="AL170" i="2"/>
  <c r="AK170" i="2"/>
  <c r="N17" i="2" s="1"/>
  <c r="AI170" i="2"/>
  <c r="AH170" i="2"/>
  <c r="AG170" i="2"/>
  <c r="AF170" i="2"/>
  <c r="AE170" i="2"/>
  <c r="AD170" i="2"/>
  <c r="AC170" i="2"/>
  <c r="AB170" i="2"/>
  <c r="AA170" i="2"/>
  <c r="Z170" i="2"/>
  <c r="AT169" i="2"/>
  <c r="W16" i="2" s="1"/>
  <c r="AS169" i="2"/>
  <c r="AR169" i="2"/>
  <c r="AQ169" i="2"/>
  <c r="AP169" i="2"/>
  <c r="AO169" i="2"/>
  <c r="AN169" i="2"/>
  <c r="AM169" i="2"/>
  <c r="AL169" i="2"/>
  <c r="AK169" i="2"/>
  <c r="AJ169" i="2"/>
  <c r="AH169" i="2"/>
  <c r="AG169" i="2"/>
  <c r="AF169" i="2"/>
  <c r="AE169" i="2"/>
  <c r="AD169" i="2"/>
  <c r="AC169" i="2"/>
  <c r="AB169" i="2"/>
  <c r="AA169" i="2"/>
  <c r="Z169" i="2"/>
  <c r="AT168" i="2"/>
  <c r="AS168" i="2"/>
  <c r="AR168" i="2"/>
  <c r="AQ168" i="2"/>
  <c r="AP168" i="2"/>
  <c r="AO168" i="2"/>
  <c r="AN168" i="2"/>
  <c r="AM168" i="2"/>
  <c r="AL168" i="2"/>
  <c r="AK168" i="2"/>
  <c r="N15" i="2" s="1"/>
  <c r="AJ168" i="2"/>
  <c r="AI168" i="2"/>
  <c r="AG168" i="2"/>
  <c r="AF168" i="2"/>
  <c r="AE168" i="2"/>
  <c r="AD168" i="2"/>
  <c r="AC168" i="2"/>
  <c r="AB168" i="2"/>
  <c r="AA168" i="2"/>
  <c r="Z168" i="2"/>
  <c r="AT167" i="2"/>
  <c r="AS167" i="2"/>
  <c r="AR167" i="2"/>
  <c r="AQ167" i="2"/>
  <c r="AP167" i="2"/>
  <c r="AO167" i="2"/>
  <c r="AN167" i="2"/>
  <c r="AM167" i="2"/>
  <c r="AL167" i="2"/>
  <c r="AK167" i="2"/>
  <c r="N14" i="2" s="1"/>
  <c r="AJ167" i="2"/>
  <c r="AI167" i="2"/>
  <c r="AH167" i="2"/>
  <c r="AF167" i="2"/>
  <c r="AE167" i="2"/>
  <c r="AD167" i="2"/>
  <c r="AC167" i="2"/>
  <c r="AB167" i="2"/>
  <c r="AA167" i="2"/>
  <c r="Z167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E166" i="2"/>
  <c r="AD166" i="2"/>
  <c r="AC166" i="2"/>
  <c r="AB166" i="2"/>
  <c r="AA166" i="2"/>
  <c r="Z166" i="2"/>
  <c r="AT165" i="2"/>
  <c r="W12" i="2" s="1"/>
  <c r="AS165" i="2"/>
  <c r="AR165" i="2"/>
  <c r="AQ165" i="2"/>
  <c r="AP165" i="2"/>
  <c r="S12" i="2" s="1"/>
  <c r="AO165" i="2"/>
  <c r="AN165" i="2"/>
  <c r="AM165" i="2"/>
  <c r="AL165" i="2"/>
  <c r="AK165" i="2"/>
  <c r="N12" i="2" s="1"/>
  <c r="AJ165" i="2"/>
  <c r="AI165" i="2"/>
  <c r="AH165" i="2"/>
  <c r="AG165" i="2"/>
  <c r="AF165" i="2"/>
  <c r="AD165" i="2"/>
  <c r="AC165" i="2"/>
  <c r="AB165" i="2"/>
  <c r="AA165" i="2"/>
  <c r="Z165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C164" i="2"/>
  <c r="AB164" i="2"/>
  <c r="AA164" i="2"/>
  <c r="Z164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B163" i="2"/>
  <c r="AA163" i="2"/>
  <c r="Z163" i="2"/>
  <c r="AT162" i="2"/>
  <c r="AS162" i="2"/>
  <c r="AR162" i="2"/>
  <c r="AQ162" i="2"/>
  <c r="AP162" i="2"/>
  <c r="S9" i="2" s="1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A162" i="2"/>
  <c r="Z162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Z161" i="2"/>
  <c r="AT160" i="2"/>
  <c r="AS160" i="2"/>
  <c r="AR160" i="2"/>
  <c r="AQ160" i="2"/>
  <c r="AP160" i="2"/>
  <c r="S7" i="2" s="1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AS151" i="2"/>
  <c r="V27" i="2" s="1"/>
  <c r="AR151" i="2"/>
  <c r="AQ151" i="2"/>
  <c r="AP151" i="2"/>
  <c r="S27" i="2" s="1"/>
  <c r="AO151" i="2"/>
  <c r="R27" i="2" s="1"/>
  <c r="AN151" i="2"/>
  <c r="AM151" i="2"/>
  <c r="AL151" i="2"/>
  <c r="O27" i="2" s="1"/>
  <c r="AK151" i="2"/>
  <c r="AJ151" i="2"/>
  <c r="AI151" i="2"/>
  <c r="AH151" i="2"/>
  <c r="K27" i="2" s="1"/>
  <c r="AG151" i="2"/>
  <c r="AF151" i="2"/>
  <c r="I27" i="2" s="1"/>
  <c r="AE151" i="2"/>
  <c r="H27" i="2" s="1"/>
  <c r="AD151" i="2"/>
  <c r="G27" i="2" s="1"/>
  <c r="AC151" i="2"/>
  <c r="AB151" i="2"/>
  <c r="E27" i="2" s="1"/>
  <c r="AA151" i="2"/>
  <c r="D27" i="2" s="1"/>
  <c r="Z151" i="2"/>
  <c r="C27" i="2" s="1"/>
  <c r="AT150" i="2"/>
  <c r="AR150" i="2"/>
  <c r="AQ150" i="2"/>
  <c r="AP150" i="2"/>
  <c r="AO150" i="2"/>
  <c r="AN150" i="2"/>
  <c r="AM150" i="2"/>
  <c r="AL150" i="2"/>
  <c r="O26" i="2" s="1"/>
  <c r="AK150" i="2"/>
  <c r="N26" i="2" s="1"/>
  <c r="AJ150" i="2"/>
  <c r="AI150" i="2"/>
  <c r="AH150" i="2"/>
  <c r="K26" i="2" s="1"/>
  <c r="AG150" i="2"/>
  <c r="AF150" i="2"/>
  <c r="AE150" i="2"/>
  <c r="H26" i="2" s="1"/>
  <c r="AD150" i="2"/>
  <c r="G26" i="2" s="1"/>
  <c r="AC150" i="2"/>
  <c r="F26" i="2" s="1"/>
  <c r="AB150" i="2"/>
  <c r="AA150" i="2"/>
  <c r="Z150" i="2"/>
  <c r="AT149" i="2"/>
  <c r="AS149" i="2"/>
  <c r="V25" i="2" s="1"/>
  <c r="AQ149" i="2"/>
  <c r="AP149" i="2"/>
  <c r="AO149" i="2"/>
  <c r="R25" i="2" s="1"/>
  <c r="AN149" i="2"/>
  <c r="AM149" i="2"/>
  <c r="AL149" i="2"/>
  <c r="O25" i="2" s="1"/>
  <c r="AK149" i="2"/>
  <c r="N25" i="2" s="1"/>
  <c r="AJ149" i="2"/>
  <c r="M25" i="2" s="1"/>
  <c r="AI149" i="2"/>
  <c r="L25" i="2" s="1"/>
  <c r="AH149" i="2"/>
  <c r="K25" i="2" s="1"/>
  <c r="AG149" i="2"/>
  <c r="AF149" i="2"/>
  <c r="I25" i="2" s="1"/>
  <c r="AE149" i="2"/>
  <c r="AD149" i="2"/>
  <c r="G25" i="2" s="1"/>
  <c r="AC149" i="2"/>
  <c r="F25" i="2" s="1"/>
  <c r="AB149" i="2"/>
  <c r="E25" i="2" s="1"/>
  <c r="AA149" i="2"/>
  <c r="D25" i="2" s="1"/>
  <c r="Z149" i="2"/>
  <c r="AT148" i="2"/>
  <c r="W24" i="2" s="1"/>
  <c r="AS148" i="2"/>
  <c r="V24" i="2" s="1"/>
  <c r="AR148" i="2"/>
  <c r="U24" i="2" s="1"/>
  <c r="AP148" i="2"/>
  <c r="AO148" i="2"/>
  <c r="R24" i="2" s="1"/>
  <c r="AN148" i="2"/>
  <c r="Q24" i="2" s="1"/>
  <c r="AM148" i="2"/>
  <c r="P24" i="2" s="1"/>
  <c r="AL148" i="2"/>
  <c r="O24" i="2" s="1"/>
  <c r="AK148" i="2"/>
  <c r="N24" i="2" s="1"/>
  <c r="AJ148" i="2"/>
  <c r="M24" i="2" s="1"/>
  <c r="AI148" i="2"/>
  <c r="AH148" i="2"/>
  <c r="K24" i="2" s="1"/>
  <c r="AG148" i="2"/>
  <c r="J24" i="2" s="1"/>
  <c r="AF148" i="2"/>
  <c r="AE148" i="2"/>
  <c r="H24" i="2" s="1"/>
  <c r="AD148" i="2"/>
  <c r="G24" i="2" s="1"/>
  <c r="AC148" i="2"/>
  <c r="F24" i="2" s="1"/>
  <c r="AB148" i="2"/>
  <c r="E24" i="2" s="1"/>
  <c r="AA148" i="2"/>
  <c r="D24" i="2" s="1"/>
  <c r="Z148" i="2"/>
  <c r="C24" i="2" s="1"/>
  <c r="AT147" i="2"/>
  <c r="AS147" i="2"/>
  <c r="V23" i="2" s="1"/>
  <c r="AR147" i="2"/>
  <c r="U23" i="2" s="1"/>
  <c r="AQ147" i="2"/>
  <c r="T23" i="2" s="1"/>
  <c r="AO147" i="2"/>
  <c r="R23" i="2" s="1"/>
  <c r="AN147" i="2"/>
  <c r="Q23" i="2" s="1"/>
  <c r="AM147" i="2"/>
  <c r="AL147" i="2"/>
  <c r="O23" i="2" s="1"/>
  <c r="AK147" i="2"/>
  <c r="N23" i="2" s="1"/>
  <c r="AJ147" i="2"/>
  <c r="M23" i="2" s="1"/>
  <c r="AI147" i="2"/>
  <c r="AH147" i="2"/>
  <c r="K23" i="2" s="1"/>
  <c r="AG147" i="2"/>
  <c r="AF147" i="2"/>
  <c r="I23" i="2" s="1"/>
  <c r="AE147" i="2"/>
  <c r="AD147" i="2"/>
  <c r="G23" i="2" s="1"/>
  <c r="AC147" i="2"/>
  <c r="F23" i="2" s="1"/>
  <c r="AB147" i="2"/>
  <c r="E23" i="2" s="1"/>
  <c r="AA147" i="2"/>
  <c r="Z147" i="2"/>
  <c r="C23" i="2" s="1"/>
  <c r="AT146" i="2"/>
  <c r="AS146" i="2"/>
  <c r="V22" i="2" s="1"/>
  <c r="AR146" i="2"/>
  <c r="U22" i="2" s="1"/>
  <c r="AQ146" i="2"/>
  <c r="T22" i="2" s="1"/>
  <c r="AP146" i="2"/>
  <c r="AN146" i="2"/>
  <c r="Q22" i="2" s="1"/>
  <c r="AM146" i="2"/>
  <c r="P22" i="2" s="1"/>
  <c r="AL146" i="2"/>
  <c r="O22" i="2" s="1"/>
  <c r="AK146" i="2"/>
  <c r="AJ146" i="2"/>
  <c r="M22" i="2" s="1"/>
  <c r="AI146" i="2"/>
  <c r="L22" i="2" s="1"/>
  <c r="AH146" i="2"/>
  <c r="AG146" i="2"/>
  <c r="AF146" i="2"/>
  <c r="I22" i="2" s="1"/>
  <c r="AE146" i="2"/>
  <c r="H22" i="2" s="1"/>
  <c r="AD146" i="2"/>
  <c r="G22" i="2" s="1"/>
  <c r="AC146" i="2"/>
  <c r="F22" i="2" s="1"/>
  <c r="AB146" i="2"/>
  <c r="E22" i="2" s="1"/>
  <c r="AA146" i="2"/>
  <c r="D22" i="2" s="1"/>
  <c r="Z146" i="2"/>
  <c r="C22" i="2" s="1"/>
  <c r="AT145" i="2"/>
  <c r="W21" i="2" s="1"/>
  <c r="AS145" i="2"/>
  <c r="V21" i="2" s="1"/>
  <c r="AR145" i="2"/>
  <c r="U21" i="2" s="1"/>
  <c r="AQ145" i="2"/>
  <c r="T21" i="2" s="1"/>
  <c r="AP145" i="2"/>
  <c r="S21" i="2" s="1"/>
  <c r="AO145" i="2"/>
  <c r="AM145" i="2"/>
  <c r="P21" i="2" s="1"/>
  <c r="AL145" i="2"/>
  <c r="O21" i="2" s="1"/>
  <c r="AK145" i="2"/>
  <c r="N21" i="2" s="1"/>
  <c r="AJ145" i="2"/>
  <c r="M21" i="2" s="1"/>
  <c r="AI145" i="2"/>
  <c r="AH145" i="2"/>
  <c r="K21" i="2" s="1"/>
  <c r="AG145" i="2"/>
  <c r="J21" i="2" s="1"/>
  <c r="AF145" i="2"/>
  <c r="I21" i="2" s="1"/>
  <c r="AE145" i="2"/>
  <c r="H21" i="2" s="1"/>
  <c r="AD145" i="2"/>
  <c r="G21" i="2" s="1"/>
  <c r="AC145" i="2"/>
  <c r="F21" i="2" s="1"/>
  <c r="AB145" i="2"/>
  <c r="E21" i="2" s="1"/>
  <c r="AA145" i="2"/>
  <c r="D21" i="2" s="1"/>
  <c r="Z145" i="2"/>
  <c r="C21" i="2" s="1"/>
  <c r="AT144" i="2"/>
  <c r="AS144" i="2"/>
  <c r="V20" i="2" s="1"/>
  <c r="AR144" i="2"/>
  <c r="U20" i="2" s="1"/>
  <c r="AQ144" i="2"/>
  <c r="T20" i="2" s="1"/>
  <c r="AP144" i="2"/>
  <c r="S20" i="2" s="1"/>
  <c r="AO144" i="2"/>
  <c r="AN144" i="2"/>
  <c r="Q20" i="2" s="1"/>
  <c r="AL144" i="2"/>
  <c r="O20" i="2" s="1"/>
  <c r="AK144" i="2"/>
  <c r="AJ144" i="2"/>
  <c r="M20" i="2" s="1"/>
  <c r="AI144" i="2"/>
  <c r="L20" i="2" s="1"/>
  <c r="AH144" i="2"/>
  <c r="K20" i="2" s="1"/>
  <c r="AG144" i="2"/>
  <c r="J20" i="2" s="1"/>
  <c r="AF144" i="2"/>
  <c r="I20" i="2" s="1"/>
  <c r="AE144" i="2"/>
  <c r="H20" i="2" s="1"/>
  <c r="AD144" i="2"/>
  <c r="G20" i="2" s="1"/>
  <c r="AC144" i="2"/>
  <c r="F20" i="2" s="1"/>
  <c r="AB144" i="2"/>
  <c r="E20" i="2" s="1"/>
  <c r="AA144" i="2"/>
  <c r="D20" i="2" s="1"/>
  <c r="Z144" i="2"/>
  <c r="C20" i="2" s="1"/>
  <c r="AT143" i="2"/>
  <c r="AS143" i="2"/>
  <c r="AR143" i="2"/>
  <c r="AQ143" i="2"/>
  <c r="AP143" i="2"/>
  <c r="AO143" i="2"/>
  <c r="AN143" i="2"/>
  <c r="AM143" i="2"/>
  <c r="AK143" i="2"/>
  <c r="AJ143" i="2"/>
  <c r="AI143" i="2"/>
  <c r="AH143" i="2"/>
  <c r="K19" i="2" s="1"/>
  <c r="AG143" i="2"/>
  <c r="AF143" i="2"/>
  <c r="AE143" i="2"/>
  <c r="AD143" i="2"/>
  <c r="AC143" i="2"/>
  <c r="AB143" i="2"/>
  <c r="AA143" i="2"/>
  <c r="Z143" i="2"/>
  <c r="AT142" i="2"/>
  <c r="W18" i="2" s="1"/>
  <c r="AS142" i="2"/>
  <c r="V18" i="2" s="1"/>
  <c r="AR142" i="2"/>
  <c r="AQ142" i="2"/>
  <c r="T18" i="2" s="1"/>
  <c r="AP142" i="2"/>
  <c r="S18" i="2" s="1"/>
  <c r="AO142" i="2"/>
  <c r="AN142" i="2"/>
  <c r="AM142" i="2"/>
  <c r="P18" i="2" s="1"/>
  <c r="AL142" i="2"/>
  <c r="O18" i="2" s="1"/>
  <c r="AJ142" i="2"/>
  <c r="M18" i="2" s="1"/>
  <c r="AI142" i="2"/>
  <c r="AH142" i="2"/>
  <c r="K18" i="2" s="1"/>
  <c r="AG142" i="2"/>
  <c r="J18" i="2" s="1"/>
  <c r="AF142" i="2"/>
  <c r="AE142" i="2"/>
  <c r="H18" i="2" s="1"/>
  <c r="AD142" i="2"/>
  <c r="G18" i="2" s="1"/>
  <c r="AC142" i="2"/>
  <c r="F18" i="2" s="1"/>
  <c r="AB142" i="2"/>
  <c r="E18" i="2" s="1"/>
  <c r="AA142" i="2"/>
  <c r="D18" i="2" s="1"/>
  <c r="Z142" i="2"/>
  <c r="C18" i="2" s="1"/>
  <c r="AT141" i="2"/>
  <c r="W17" i="2" s="1"/>
  <c r="AS141" i="2"/>
  <c r="V17" i="2" s="1"/>
  <c r="AR141" i="2"/>
  <c r="AQ141" i="2"/>
  <c r="T17" i="2" s="1"/>
  <c r="AP141" i="2"/>
  <c r="S17" i="2" s="1"/>
  <c r="AO141" i="2"/>
  <c r="AN141" i="2"/>
  <c r="Q17" i="2" s="1"/>
  <c r="AM141" i="2"/>
  <c r="P17" i="2" s="1"/>
  <c r="AL141" i="2"/>
  <c r="O17" i="2" s="1"/>
  <c r="AK141" i="2"/>
  <c r="AI141" i="2"/>
  <c r="AH141" i="2"/>
  <c r="K17" i="2" s="1"/>
  <c r="AG141" i="2"/>
  <c r="AF141" i="2"/>
  <c r="I17" i="2" s="1"/>
  <c r="AE141" i="2"/>
  <c r="AD141" i="2"/>
  <c r="G17" i="2" s="1"/>
  <c r="AC141" i="2"/>
  <c r="F17" i="2" s="1"/>
  <c r="AB141" i="2"/>
  <c r="E17" i="2" s="1"/>
  <c r="AA141" i="2"/>
  <c r="Z141" i="2"/>
  <c r="C17" i="2" s="1"/>
  <c r="AT140" i="2"/>
  <c r="AS140" i="2"/>
  <c r="V16" i="2" s="1"/>
  <c r="AR140" i="2"/>
  <c r="AQ140" i="2"/>
  <c r="T16" i="2" s="1"/>
  <c r="AP140" i="2"/>
  <c r="AO140" i="2"/>
  <c r="R16" i="2" s="1"/>
  <c r="AN140" i="2"/>
  <c r="AM140" i="2"/>
  <c r="P16" i="2" s="1"/>
  <c r="AL140" i="2"/>
  <c r="O16" i="2" s="1"/>
  <c r="AK140" i="2"/>
  <c r="N16" i="2" s="1"/>
  <c r="AJ140" i="2"/>
  <c r="AH140" i="2"/>
  <c r="K16" i="2" s="1"/>
  <c r="AG140" i="2"/>
  <c r="J16" i="2" s="1"/>
  <c r="AF140" i="2"/>
  <c r="I16" i="2" s="1"/>
  <c r="AE140" i="2"/>
  <c r="AD140" i="2"/>
  <c r="G16" i="2" s="1"/>
  <c r="AC140" i="2"/>
  <c r="F16" i="2" s="1"/>
  <c r="AB140" i="2"/>
  <c r="E16" i="2" s="1"/>
  <c r="AA140" i="2"/>
  <c r="Z140" i="2"/>
  <c r="C16" i="2" s="1"/>
  <c r="AT139" i="2"/>
  <c r="W15" i="2" s="1"/>
  <c r="AS139" i="2"/>
  <c r="V15" i="2" s="1"/>
  <c r="AR139" i="2"/>
  <c r="U15" i="2" s="1"/>
  <c r="AQ139" i="2"/>
  <c r="T15" i="2" s="1"/>
  <c r="AP139" i="2"/>
  <c r="S15" i="2" s="1"/>
  <c r="AO139" i="2"/>
  <c r="R15" i="2" s="1"/>
  <c r="AN139" i="2"/>
  <c r="AM139" i="2"/>
  <c r="P15" i="2" s="1"/>
  <c r="AL139" i="2"/>
  <c r="O15" i="2" s="1"/>
  <c r="AK139" i="2"/>
  <c r="AJ139" i="2"/>
  <c r="AI139" i="2"/>
  <c r="L15" i="2" s="1"/>
  <c r="AG139" i="2"/>
  <c r="J15" i="2" s="1"/>
  <c r="AF139" i="2"/>
  <c r="AE139" i="2"/>
  <c r="AD139" i="2"/>
  <c r="G15" i="2" s="1"/>
  <c r="AC139" i="2"/>
  <c r="F15" i="2" s="1"/>
  <c r="AB139" i="2"/>
  <c r="E15" i="2" s="1"/>
  <c r="AA139" i="2"/>
  <c r="D15" i="2" s="1"/>
  <c r="Z139" i="2"/>
  <c r="C15" i="2" s="1"/>
  <c r="AT138" i="2"/>
  <c r="W14" i="2" s="1"/>
  <c r="AS138" i="2"/>
  <c r="V14" i="2" s="1"/>
  <c r="AR138" i="2"/>
  <c r="AQ138" i="2"/>
  <c r="T14" i="2" s="1"/>
  <c r="AP138" i="2"/>
  <c r="S14" i="2" s="1"/>
  <c r="AO138" i="2"/>
  <c r="R14" i="2" s="1"/>
  <c r="AN138" i="2"/>
  <c r="AM138" i="2"/>
  <c r="P14" i="2" s="1"/>
  <c r="AL138" i="2"/>
  <c r="O14" i="2" s="1"/>
  <c r="AK138" i="2"/>
  <c r="AJ138" i="2"/>
  <c r="AI138" i="2"/>
  <c r="L14" i="2" s="1"/>
  <c r="AH138" i="2"/>
  <c r="K14" i="2" s="1"/>
  <c r="AF138" i="2"/>
  <c r="AE138" i="2"/>
  <c r="H14" i="2" s="1"/>
  <c r="AD138" i="2"/>
  <c r="G14" i="2" s="1"/>
  <c r="AC138" i="2"/>
  <c r="F14" i="2" s="1"/>
  <c r="AB138" i="2"/>
  <c r="E14" i="2" s="1"/>
  <c r="AA138" i="2"/>
  <c r="Z138" i="2"/>
  <c r="C14" i="2" s="1"/>
  <c r="AT137" i="2"/>
  <c r="W13" i="2" s="1"/>
  <c r="AS137" i="2"/>
  <c r="V13" i="2" s="1"/>
  <c r="AR137" i="2"/>
  <c r="AQ137" i="2"/>
  <c r="T13" i="2" s="1"/>
  <c r="AP137" i="2"/>
  <c r="S13" i="2" s="1"/>
  <c r="AO137" i="2"/>
  <c r="R13" i="2" s="1"/>
  <c r="AN137" i="2"/>
  <c r="AM137" i="2"/>
  <c r="P13" i="2" s="1"/>
  <c r="AL137" i="2"/>
  <c r="O13" i="2" s="1"/>
  <c r="AK137" i="2"/>
  <c r="N13" i="2" s="1"/>
  <c r="AJ137" i="2"/>
  <c r="M13" i="2" s="1"/>
  <c r="AI137" i="2"/>
  <c r="L13" i="2" s="1"/>
  <c r="AH137" i="2"/>
  <c r="K13" i="2" s="1"/>
  <c r="AG137" i="2"/>
  <c r="AE137" i="2"/>
  <c r="AD137" i="2"/>
  <c r="G13" i="2" s="1"/>
  <c r="AC137" i="2"/>
  <c r="F13" i="2" s="1"/>
  <c r="AB137" i="2"/>
  <c r="E13" i="2" s="1"/>
  <c r="AA137" i="2"/>
  <c r="Z137" i="2"/>
  <c r="AT136" i="2"/>
  <c r="AS136" i="2"/>
  <c r="V12" i="2" s="1"/>
  <c r="AR136" i="2"/>
  <c r="AQ136" i="2"/>
  <c r="T12" i="2" s="1"/>
  <c r="AP136" i="2"/>
  <c r="AO136" i="2"/>
  <c r="AN136" i="2"/>
  <c r="AM136" i="2"/>
  <c r="P12" i="2" s="1"/>
  <c r="AL136" i="2"/>
  <c r="O12" i="2" s="1"/>
  <c r="AK136" i="2"/>
  <c r="AJ136" i="2"/>
  <c r="AI136" i="2"/>
  <c r="L12" i="2" s="1"/>
  <c r="AH136" i="2"/>
  <c r="K12" i="2" s="1"/>
  <c r="AG136" i="2"/>
  <c r="J12" i="2" s="1"/>
  <c r="AF136" i="2"/>
  <c r="I12" i="2" s="1"/>
  <c r="AD136" i="2"/>
  <c r="G12" i="2" s="1"/>
  <c r="AC136" i="2"/>
  <c r="F12" i="2" s="1"/>
  <c r="AB136" i="2"/>
  <c r="E12" i="2" s="1"/>
  <c r="AA136" i="2"/>
  <c r="D12" i="2" s="1"/>
  <c r="Z136" i="2"/>
  <c r="C12" i="2" s="1"/>
  <c r="AT135" i="2"/>
  <c r="W11" i="2" s="1"/>
  <c r="AS135" i="2"/>
  <c r="V11" i="2" s="1"/>
  <c r="AR135" i="2"/>
  <c r="AQ135" i="2"/>
  <c r="T11" i="2" s="1"/>
  <c r="AP135" i="2"/>
  <c r="AO135" i="2"/>
  <c r="R11" i="2" s="1"/>
  <c r="AN135" i="2"/>
  <c r="AM135" i="2"/>
  <c r="P11" i="2" s="1"/>
  <c r="AL135" i="2"/>
  <c r="O11" i="2" s="1"/>
  <c r="AK135" i="2"/>
  <c r="N11" i="2" s="1"/>
  <c r="AJ135" i="2"/>
  <c r="AI135" i="2"/>
  <c r="L11" i="2" s="1"/>
  <c r="AH135" i="2"/>
  <c r="K11" i="2" s="1"/>
  <c r="AG135" i="2"/>
  <c r="J11" i="2" s="1"/>
  <c r="AF135" i="2"/>
  <c r="AE135" i="2"/>
  <c r="H11" i="2" s="1"/>
  <c r="AC135" i="2"/>
  <c r="F11" i="2" s="1"/>
  <c r="AB135" i="2"/>
  <c r="E11" i="2" s="1"/>
  <c r="AA135" i="2"/>
  <c r="Z135" i="2"/>
  <c r="C11" i="2" s="1"/>
  <c r="AT134" i="2"/>
  <c r="W10" i="2" s="1"/>
  <c r="AS134" i="2"/>
  <c r="V10" i="2" s="1"/>
  <c r="AR134" i="2"/>
  <c r="AQ134" i="2"/>
  <c r="T10" i="2" s="1"/>
  <c r="AP134" i="2"/>
  <c r="AO134" i="2"/>
  <c r="R10" i="2" s="1"/>
  <c r="AN134" i="2"/>
  <c r="Q10" i="2" s="1"/>
  <c r="AM134" i="2"/>
  <c r="P10" i="2" s="1"/>
  <c r="AL134" i="2"/>
  <c r="O10" i="2" s="1"/>
  <c r="AK134" i="2"/>
  <c r="N10" i="2" s="1"/>
  <c r="AJ134" i="2"/>
  <c r="M10" i="2" s="1"/>
  <c r="AI134" i="2"/>
  <c r="L10" i="2" s="1"/>
  <c r="AH134" i="2"/>
  <c r="K10" i="2" s="1"/>
  <c r="AG134" i="2"/>
  <c r="AF134" i="2"/>
  <c r="AE134" i="2"/>
  <c r="H10" i="2" s="1"/>
  <c r="AD134" i="2"/>
  <c r="G10" i="2" s="1"/>
  <c r="AB134" i="2"/>
  <c r="E10" i="2" s="1"/>
  <c r="AA134" i="2"/>
  <c r="Z134" i="2"/>
  <c r="C10" i="2" s="1"/>
  <c r="AT133" i="2"/>
  <c r="W9" i="2" s="1"/>
  <c r="AS133" i="2"/>
  <c r="V9" i="2" s="1"/>
  <c r="AR133" i="2"/>
  <c r="AQ133" i="2"/>
  <c r="T9" i="2" s="1"/>
  <c r="AP133" i="2"/>
  <c r="AO133" i="2"/>
  <c r="R9" i="2" s="1"/>
  <c r="AN133" i="2"/>
  <c r="AM133" i="2"/>
  <c r="P9" i="2" s="1"/>
  <c r="AL133" i="2"/>
  <c r="O9" i="2" s="1"/>
  <c r="AK133" i="2"/>
  <c r="N9" i="2" s="1"/>
  <c r="AJ133" i="2"/>
  <c r="M9" i="2" s="1"/>
  <c r="AI133" i="2"/>
  <c r="L9" i="2" s="1"/>
  <c r="AH133" i="2"/>
  <c r="K9" i="2" s="1"/>
  <c r="AG133" i="2"/>
  <c r="J9" i="2" s="1"/>
  <c r="AF133" i="2"/>
  <c r="AE133" i="2"/>
  <c r="H9" i="2" s="1"/>
  <c r="AD133" i="2"/>
  <c r="G9" i="2" s="1"/>
  <c r="AC133" i="2"/>
  <c r="F9" i="2" s="1"/>
  <c r="AA133" i="2"/>
  <c r="Z133" i="2"/>
  <c r="C9" i="2" s="1"/>
  <c r="AT132" i="2"/>
  <c r="W8" i="2" s="1"/>
  <c r="AS132" i="2"/>
  <c r="V8" i="2" s="1"/>
  <c r="AR132" i="2"/>
  <c r="AQ132" i="2"/>
  <c r="AP132" i="2"/>
  <c r="AO132" i="2"/>
  <c r="AN132" i="2"/>
  <c r="Q8" i="2" s="1"/>
  <c r="AM132" i="2"/>
  <c r="AL132" i="2"/>
  <c r="O8" i="2" s="1"/>
  <c r="AK132" i="2"/>
  <c r="N8" i="2" s="1"/>
  <c r="AJ132" i="2"/>
  <c r="AI132" i="2"/>
  <c r="AH132" i="2"/>
  <c r="AG132" i="2"/>
  <c r="AF132" i="2"/>
  <c r="AE132" i="2"/>
  <c r="AD132" i="2"/>
  <c r="AC132" i="2"/>
  <c r="AB132" i="2"/>
  <c r="Z132" i="2"/>
  <c r="AT131" i="2"/>
  <c r="W7" i="2" s="1"/>
  <c r="AS131" i="2"/>
  <c r="V7" i="2" s="1"/>
  <c r="AR131" i="2"/>
  <c r="AQ131" i="2"/>
  <c r="T7" i="2" s="1"/>
  <c r="AP131" i="2"/>
  <c r="AO131" i="2"/>
  <c r="AN131" i="2"/>
  <c r="AM131" i="2"/>
  <c r="P7" i="2" s="1"/>
  <c r="AL131" i="2"/>
  <c r="AK131" i="2"/>
  <c r="N7" i="2" s="1"/>
  <c r="AJ131" i="2"/>
  <c r="AI131" i="2"/>
  <c r="L7" i="2" s="1"/>
  <c r="AH131" i="2"/>
  <c r="AG131" i="2"/>
  <c r="AF131" i="2"/>
  <c r="AE131" i="2"/>
  <c r="AD131" i="2"/>
  <c r="AC131" i="2"/>
  <c r="AB131" i="2"/>
  <c r="AA131" i="2"/>
  <c r="S25" i="2"/>
  <c r="S24" i="2"/>
  <c r="K22" i="2"/>
  <c r="N20" i="2"/>
  <c r="J17" i="2"/>
  <c r="S11" i="2"/>
  <c r="S10" i="2"/>
  <c r="U27" i="2"/>
  <c r="T27" i="2"/>
  <c r="Q27" i="2"/>
  <c r="P27" i="2"/>
  <c r="N27" i="2"/>
  <c r="M27" i="2"/>
  <c r="L27" i="2"/>
  <c r="J27" i="2"/>
  <c r="F27" i="2"/>
  <c r="U26" i="2"/>
  <c r="T26" i="2"/>
  <c r="S26" i="2"/>
  <c r="R26" i="2"/>
  <c r="Q26" i="2"/>
  <c r="P26" i="2"/>
  <c r="M26" i="2"/>
  <c r="J26" i="2"/>
  <c r="I26" i="2"/>
  <c r="T25" i="2"/>
  <c r="Q25" i="2"/>
  <c r="P25" i="2"/>
  <c r="J25" i="2"/>
  <c r="H25" i="2"/>
  <c r="I24" i="2"/>
  <c r="P23" i="2"/>
  <c r="J23" i="2"/>
  <c r="S22" i="2"/>
  <c r="N22" i="2"/>
  <c r="J22" i="2"/>
  <c r="R21" i="2"/>
  <c r="R20" i="2"/>
  <c r="P19" i="2"/>
  <c r="U18" i="2"/>
  <c r="R18" i="2"/>
  <c r="Q18" i="2"/>
  <c r="I18" i="2"/>
  <c r="U17" i="2"/>
  <c r="R17" i="2"/>
  <c r="I15" i="2"/>
  <c r="I14" i="2"/>
  <c r="J13" i="2"/>
  <c r="R12" i="2"/>
  <c r="J10" i="2"/>
  <c r="X4" i="2"/>
  <c r="X3" i="2"/>
  <c r="N100" i="26"/>
  <c r="N99" i="26"/>
  <c r="N98" i="26"/>
  <c r="N97" i="26"/>
  <c r="N96" i="26"/>
  <c r="N95" i="26"/>
  <c r="N94" i="26"/>
  <c r="N93" i="26"/>
  <c r="N92" i="26"/>
  <c r="N91" i="26"/>
  <c r="N90" i="26"/>
  <c r="N89" i="26"/>
  <c r="N88" i="26"/>
  <c r="N87" i="26"/>
  <c r="N86" i="26"/>
  <c r="N85" i="26"/>
  <c r="N84" i="26"/>
  <c r="N83" i="26"/>
  <c r="N82" i="26"/>
  <c r="N81" i="26"/>
  <c r="N80" i="26"/>
  <c r="N79" i="26"/>
  <c r="N78" i="26"/>
  <c r="N77" i="26"/>
  <c r="N76" i="26"/>
  <c r="N75" i="26"/>
  <c r="N74" i="26"/>
  <c r="N73" i="26"/>
  <c r="N72" i="26"/>
  <c r="N71" i="26"/>
  <c r="N70" i="26"/>
  <c r="N69" i="26"/>
  <c r="N68" i="26"/>
  <c r="N67" i="26"/>
  <c r="N66" i="26"/>
  <c r="N65" i="26"/>
  <c r="N64" i="26"/>
  <c r="N63" i="26"/>
  <c r="N62" i="26"/>
  <c r="N61" i="26"/>
  <c r="N60" i="26"/>
  <c r="N59" i="26"/>
  <c r="N58" i="26"/>
  <c r="N57" i="26"/>
  <c r="N56" i="26"/>
  <c r="N55" i="26"/>
  <c r="N54" i="26"/>
  <c r="N53" i="26"/>
  <c r="N52" i="26"/>
  <c r="N51" i="26"/>
  <c r="N50" i="26"/>
  <c r="N49" i="26"/>
  <c r="N48" i="26"/>
  <c r="N47" i="26"/>
  <c r="N46" i="26"/>
  <c r="N45" i="26"/>
  <c r="N44" i="26"/>
  <c r="N43" i="26"/>
  <c r="N42" i="26"/>
  <c r="N41" i="26"/>
  <c r="N40" i="26"/>
  <c r="N39" i="26"/>
  <c r="N38" i="26"/>
  <c r="N37" i="26"/>
  <c r="N36" i="26"/>
  <c r="N35" i="26"/>
  <c r="N34" i="26"/>
  <c r="N33" i="26"/>
  <c r="N32" i="26"/>
  <c r="N31" i="26"/>
  <c r="N30" i="26"/>
  <c r="N29" i="26"/>
  <c r="N28" i="26"/>
  <c r="N27" i="26"/>
  <c r="N26" i="26"/>
  <c r="N25" i="26"/>
  <c r="N24" i="26"/>
  <c r="N23" i="26"/>
  <c r="N22" i="26"/>
  <c r="N21" i="26"/>
  <c r="N20" i="26"/>
  <c r="N19" i="26"/>
  <c r="N18" i="26"/>
  <c r="N17" i="26"/>
  <c r="N16" i="26"/>
  <c r="N15" i="26"/>
  <c r="N14" i="26"/>
  <c r="N13" i="26"/>
  <c r="N12" i="26"/>
  <c r="N11" i="26"/>
  <c r="N9" i="26"/>
  <c r="N8" i="26"/>
  <c r="N7" i="26"/>
  <c r="H3" i="26"/>
  <c r="C3" i="26"/>
  <c r="C1" i="26"/>
  <c r="N100" i="25"/>
  <c r="N99" i="25"/>
  <c r="N98" i="25"/>
  <c r="N97" i="25"/>
  <c r="N96" i="25"/>
  <c r="N95" i="25"/>
  <c r="N94" i="25"/>
  <c r="N93" i="25"/>
  <c r="N92" i="25"/>
  <c r="N91" i="25"/>
  <c r="N90" i="25"/>
  <c r="N89" i="25"/>
  <c r="N88" i="25"/>
  <c r="N87" i="25"/>
  <c r="N86" i="25"/>
  <c r="N85" i="25"/>
  <c r="N84" i="25"/>
  <c r="N83" i="25"/>
  <c r="N82" i="25"/>
  <c r="N81" i="25"/>
  <c r="N80" i="25"/>
  <c r="N79" i="25"/>
  <c r="N78" i="25"/>
  <c r="N77" i="25"/>
  <c r="N76" i="25"/>
  <c r="N75" i="25"/>
  <c r="N74" i="25"/>
  <c r="N73" i="25"/>
  <c r="N72" i="25"/>
  <c r="N71" i="25"/>
  <c r="N70" i="25"/>
  <c r="N69" i="25"/>
  <c r="N68" i="25"/>
  <c r="N67" i="25"/>
  <c r="N66" i="25"/>
  <c r="N65" i="25"/>
  <c r="N64" i="25"/>
  <c r="N63" i="25"/>
  <c r="N62" i="25"/>
  <c r="N61" i="25"/>
  <c r="N60" i="25"/>
  <c r="N59" i="25"/>
  <c r="N58" i="25"/>
  <c r="N57" i="25"/>
  <c r="N56" i="25"/>
  <c r="N55" i="25"/>
  <c r="N54" i="25"/>
  <c r="N53" i="25"/>
  <c r="N52" i="25"/>
  <c r="N51" i="25"/>
  <c r="N50" i="25"/>
  <c r="N49" i="25"/>
  <c r="N48" i="25"/>
  <c r="N47" i="25"/>
  <c r="N46" i="25"/>
  <c r="N45" i="25"/>
  <c r="N44" i="25"/>
  <c r="N43" i="25"/>
  <c r="N42" i="25"/>
  <c r="N41" i="25"/>
  <c r="N40" i="25"/>
  <c r="N39" i="25"/>
  <c r="N38" i="25"/>
  <c r="N37" i="25"/>
  <c r="N36" i="25"/>
  <c r="N35" i="25"/>
  <c r="N34" i="25"/>
  <c r="N33" i="25"/>
  <c r="N32" i="25"/>
  <c r="N31" i="25"/>
  <c r="N30" i="25"/>
  <c r="N29" i="25"/>
  <c r="N28" i="25"/>
  <c r="N27" i="25"/>
  <c r="N26" i="25"/>
  <c r="N25" i="25"/>
  <c r="N24" i="25"/>
  <c r="N23" i="25"/>
  <c r="N22" i="25"/>
  <c r="N21" i="25"/>
  <c r="N20" i="25"/>
  <c r="N19" i="25"/>
  <c r="N18" i="25"/>
  <c r="N17" i="25"/>
  <c r="N16" i="25"/>
  <c r="N15" i="25"/>
  <c r="N14" i="25"/>
  <c r="N13" i="25"/>
  <c r="N12" i="25"/>
  <c r="N11" i="25"/>
  <c r="N9" i="25"/>
  <c r="N8" i="25"/>
  <c r="N7" i="25"/>
  <c r="H3" i="25"/>
  <c r="C3" i="25"/>
  <c r="C1" i="25"/>
  <c r="N100" i="24"/>
  <c r="N99" i="24"/>
  <c r="N98" i="24"/>
  <c r="N97" i="24"/>
  <c r="N96" i="24"/>
  <c r="N95" i="24"/>
  <c r="N94" i="24"/>
  <c r="N93" i="24"/>
  <c r="N92" i="24"/>
  <c r="N91" i="24"/>
  <c r="N90" i="24"/>
  <c r="N89" i="24"/>
  <c r="N88" i="24"/>
  <c r="N87" i="24"/>
  <c r="N86" i="24"/>
  <c r="N85" i="24"/>
  <c r="N84" i="24"/>
  <c r="N83" i="24"/>
  <c r="N82" i="24"/>
  <c r="N81" i="24"/>
  <c r="N80" i="24"/>
  <c r="N79" i="24"/>
  <c r="N78" i="24"/>
  <c r="N77" i="24"/>
  <c r="N76" i="24"/>
  <c r="N75" i="24"/>
  <c r="N74" i="24"/>
  <c r="N73" i="24"/>
  <c r="N72" i="24"/>
  <c r="N71" i="24"/>
  <c r="N70" i="24"/>
  <c r="N69" i="24"/>
  <c r="N68" i="24"/>
  <c r="N67" i="24"/>
  <c r="N66" i="24"/>
  <c r="N65" i="24"/>
  <c r="N64" i="24"/>
  <c r="N63" i="24"/>
  <c r="N62" i="24"/>
  <c r="N61" i="24"/>
  <c r="N60" i="24"/>
  <c r="N59" i="24"/>
  <c r="N58" i="24"/>
  <c r="N57" i="24"/>
  <c r="N56" i="24"/>
  <c r="N55" i="24"/>
  <c r="N54" i="24"/>
  <c r="N53" i="24"/>
  <c r="N52" i="24"/>
  <c r="N51" i="24"/>
  <c r="N50" i="24"/>
  <c r="N49" i="24"/>
  <c r="N48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7" i="24"/>
  <c r="N26" i="24"/>
  <c r="N25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9" i="24"/>
  <c r="N8" i="24"/>
  <c r="N7" i="24"/>
  <c r="H3" i="24"/>
  <c r="C3" i="24"/>
  <c r="C1" i="24"/>
  <c r="N100" i="23"/>
  <c r="N99" i="23"/>
  <c r="N98" i="23"/>
  <c r="N97" i="23"/>
  <c r="N96" i="23"/>
  <c r="N95" i="23"/>
  <c r="N94" i="23"/>
  <c r="N93" i="23"/>
  <c r="N92" i="23"/>
  <c r="N91" i="23"/>
  <c r="N90" i="23"/>
  <c r="N89" i="23"/>
  <c r="N88" i="23"/>
  <c r="N87" i="23"/>
  <c r="N86" i="23"/>
  <c r="N85" i="23"/>
  <c r="N84" i="23"/>
  <c r="N83" i="23"/>
  <c r="N82" i="23"/>
  <c r="N81" i="23"/>
  <c r="N80" i="23"/>
  <c r="N79" i="23"/>
  <c r="N78" i="23"/>
  <c r="N77" i="23"/>
  <c r="N76" i="23"/>
  <c r="N75" i="23"/>
  <c r="N74" i="23"/>
  <c r="N73" i="23"/>
  <c r="N72" i="23"/>
  <c r="N71" i="23"/>
  <c r="N70" i="23"/>
  <c r="N69" i="23"/>
  <c r="N68" i="23"/>
  <c r="N67" i="23"/>
  <c r="N66" i="23"/>
  <c r="N65" i="23"/>
  <c r="N64" i="23"/>
  <c r="N63" i="23"/>
  <c r="N62" i="23"/>
  <c r="N61" i="23"/>
  <c r="N60" i="23"/>
  <c r="N59" i="23"/>
  <c r="N58" i="23"/>
  <c r="N57" i="23"/>
  <c r="N56" i="23"/>
  <c r="N55" i="23"/>
  <c r="N54" i="23"/>
  <c r="N53" i="23"/>
  <c r="N52" i="23"/>
  <c r="N51" i="23"/>
  <c r="N50" i="23"/>
  <c r="N49" i="23"/>
  <c r="N48" i="23"/>
  <c r="N47" i="23"/>
  <c r="N46" i="23"/>
  <c r="N45" i="23"/>
  <c r="N44" i="23"/>
  <c r="N43" i="23"/>
  <c r="N42" i="23"/>
  <c r="N41" i="23"/>
  <c r="N40" i="23"/>
  <c r="N39" i="23"/>
  <c r="N38" i="23"/>
  <c r="N37" i="23"/>
  <c r="N36" i="23"/>
  <c r="N35" i="23"/>
  <c r="N34" i="23"/>
  <c r="N33" i="23"/>
  <c r="N32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9" i="23"/>
  <c r="N8" i="23"/>
  <c r="N7" i="23"/>
  <c r="H3" i="23"/>
  <c r="C3" i="23"/>
  <c r="C1" i="23"/>
  <c r="N100" i="22"/>
  <c r="N99" i="22"/>
  <c r="N98" i="22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4" i="22"/>
  <c r="N83" i="22"/>
  <c r="N82" i="22"/>
  <c r="N81" i="22"/>
  <c r="N80" i="22"/>
  <c r="N79" i="22"/>
  <c r="N78" i="22"/>
  <c r="N77" i="22"/>
  <c r="N76" i="22"/>
  <c r="N75" i="22"/>
  <c r="N74" i="22"/>
  <c r="N73" i="22"/>
  <c r="N72" i="22"/>
  <c r="N71" i="22"/>
  <c r="N70" i="22"/>
  <c r="N69" i="22"/>
  <c r="N68" i="22"/>
  <c r="N67" i="22"/>
  <c r="N66" i="22"/>
  <c r="N65" i="22"/>
  <c r="N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9" i="22"/>
  <c r="N8" i="22"/>
  <c r="N7" i="22"/>
  <c r="H3" i="22"/>
  <c r="C3" i="22"/>
  <c r="C1" i="22"/>
  <c r="N100" i="21"/>
  <c r="N99" i="21"/>
  <c r="N98" i="21"/>
  <c r="N97" i="21"/>
  <c r="N96" i="21"/>
  <c r="N95" i="21"/>
  <c r="N94" i="21"/>
  <c r="N93" i="21"/>
  <c r="N92" i="21"/>
  <c r="N91" i="21"/>
  <c r="N90" i="21"/>
  <c r="N89" i="21"/>
  <c r="N88" i="21"/>
  <c r="N87" i="21"/>
  <c r="N86" i="21"/>
  <c r="N85" i="21"/>
  <c r="N84" i="21"/>
  <c r="N83" i="21"/>
  <c r="N82" i="21"/>
  <c r="N81" i="21"/>
  <c r="N80" i="21"/>
  <c r="N79" i="21"/>
  <c r="N78" i="21"/>
  <c r="N77" i="21"/>
  <c r="N76" i="21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9" i="21"/>
  <c r="N8" i="21"/>
  <c r="N7" i="21"/>
  <c r="H3" i="21"/>
  <c r="C3" i="21"/>
  <c r="C1" i="21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9" i="20"/>
  <c r="N8" i="20"/>
  <c r="N7" i="20"/>
  <c r="H3" i="20"/>
  <c r="C3" i="20"/>
  <c r="C1" i="20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9" i="19"/>
  <c r="N8" i="19"/>
  <c r="N7" i="19"/>
  <c r="H3" i="19"/>
  <c r="C3" i="19"/>
  <c r="C1" i="19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9" i="18"/>
  <c r="H3" i="18"/>
  <c r="AL215" i="3" s="1"/>
  <c r="G215" i="3" s="1"/>
  <c r="C3" i="18"/>
  <c r="C1" i="18"/>
  <c r="N100" i="17"/>
  <c r="N99" i="17"/>
  <c r="N98" i="17"/>
  <c r="N97" i="17"/>
  <c r="N96" i="17"/>
  <c r="N95" i="17"/>
  <c r="N94" i="17"/>
  <c r="N93" i="17"/>
  <c r="N92" i="17"/>
  <c r="N91" i="17"/>
  <c r="N90" i="17"/>
  <c r="N89" i="17"/>
  <c r="N88" i="17"/>
  <c r="N87" i="17"/>
  <c r="N86" i="17"/>
  <c r="N85" i="17"/>
  <c r="N84" i="17"/>
  <c r="N83" i="17"/>
  <c r="N82" i="17"/>
  <c r="N81" i="17"/>
  <c r="N80" i="17"/>
  <c r="N79" i="17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9" i="17"/>
  <c r="N8" i="17"/>
  <c r="N7" i="17"/>
  <c r="H3" i="17"/>
  <c r="C3" i="17"/>
  <c r="C1" i="17"/>
  <c r="N100" i="16"/>
  <c r="N99" i="16"/>
  <c r="N98" i="16"/>
  <c r="N97" i="16"/>
  <c r="N96" i="16"/>
  <c r="N95" i="16"/>
  <c r="N94" i="16"/>
  <c r="N93" i="16"/>
  <c r="N92" i="16"/>
  <c r="N91" i="16"/>
  <c r="N90" i="16"/>
  <c r="N89" i="16"/>
  <c r="N88" i="16"/>
  <c r="N87" i="16"/>
  <c r="N86" i="16"/>
  <c r="N85" i="16"/>
  <c r="N84" i="16"/>
  <c r="N83" i="16"/>
  <c r="N82" i="16"/>
  <c r="N81" i="16"/>
  <c r="N80" i="16"/>
  <c r="N79" i="16"/>
  <c r="N78" i="16"/>
  <c r="N77" i="16"/>
  <c r="N76" i="16"/>
  <c r="N75" i="16"/>
  <c r="N74" i="16"/>
  <c r="N73" i="16"/>
  <c r="N72" i="16"/>
  <c r="N71" i="16"/>
  <c r="N70" i="16"/>
  <c r="N69" i="16"/>
  <c r="N68" i="16"/>
  <c r="N67" i="16"/>
  <c r="N66" i="16"/>
  <c r="N65" i="16"/>
  <c r="N64" i="16"/>
  <c r="N63" i="16"/>
  <c r="N62" i="16"/>
  <c r="N61" i="16"/>
  <c r="N60" i="16"/>
  <c r="N59" i="16"/>
  <c r="N58" i="16"/>
  <c r="N57" i="16"/>
  <c r="N56" i="16"/>
  <c r="N55" i="16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9" i="16"/>
  <c r="N8" i="16"/>
  <c r="N7" i="16"/>
  <c r="H3" i="16"/>
  <c r="C3" i="16"/>
  <c r="C1" i="16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9" i="15"/>
  <c r="N8" i="15"/>
  <c r="N7" i="15"/>
  <c r="H3" i="15"/>
  <c r="C3" i="15"/>
  <c r="C1" i="15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9" i="14"/>
  <c r="N8" i="14"/>
  <c r="N7" i="14"/>
  <c r="H3" i="14"/>
  <c r="C3" i="14"/>
  <c r="C1" i="14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9" i="13"/>
  <c r="N8" i="13"/>
  <c r="N7" i="13"/>
  <c r="H3" i="13"/>
  <c r="C3" i="13"/>
  <c r="C1" i="13"/>
  <c r="N200" i="12"/>
  <c r="N199" i="12"/>
  <c r="N198" i="12"/>
  <c r="N197" i="12"/>
  <c r="N196" i="12"/>
  <c r="N195" i="12"/>
  <c r="N194" i="12"/>
  <c r="N193" i="12"/>
  <c r="N192" i="12"/>
  <c r="N191" i="12"/>
  <c r="N190" i="12"/>
  <c r="N189" i="12"/>
  <c r="N188" i="12"/>
  <c r="N187" i="12"/>
  <c r="N186" i="12"/>
  <c r="N185" i="12"/>
  <c r="N184" i="12"/>
  <c r="N183" i="12"/>
  <c r="N182" i="12"/>
  <c r="N181" i="12"/>
  <c r="N180" i="12"/>
  <c r="N179" i="12"/>
  <c r="N178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9" i="12"/>
  <c r="N8" i="12"/>
  <c r="N7" i="12"/>
  <c r="H3" i="12"/>
  <c r="C3" i="12"/>
  <c r="C1" i="12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9" i="11"/>
  <c r="N8" i="11"/>
  <c r="N7" i="11"/>
  <c r="H3" i="11"/>
  <c r="C3" i="11"/>
  <c r="C1" i="11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9" i="10"/>
  <c r="N8" i="10"/>
  <c r="N7" i="10"/>
  <c r="H3" i="10"/>
  <c r="C3" i="10"/>
  <c r="C1" i="10"/>
  <c r="N500" i="9"/>
  <c r="N499" i="9"/>
  <c r="N498" i="9"/>
  <c r="N497" i="9"/>
  <c r="N496" i="9"/>
  <c r="N495" i="9"/>
  <c r="N494" i="9"/>
  <c r="N493" i="9"/>
  <c r="N492" i="9"/>
  <c r="N491" i="9"/>
  <c r="N490" i="9"/>
  <c r="N489" i="9"/>
  <c r="N488" i="9"/>
  <c r="N487" i="9"/>
  <c r="N486" i="9"/>
  <c r="N485" i="9"/>
  <c r="N484" i="9"/>
  <c r="N483" i="9"/>
  <c r="N482" i="9"/>
  <c r="N481" i="9"/>
  <c r="N480" i="9"/>
  <c r="N479" i="9"/>
  <c r="N478" i="9"/>
  <c r="N477" i="9"/>
  <c r="N476" i="9"/>
  <c r="N475" i="9"/>
  <c r="N474" i="9"/>
  <c r="N473" i="9"/>
  <c r="N472" i="9"/>
  <c r="N471" i="9"/>
  <c r="N470" i="9"/>
  <c r="N469" i="9"/>
  <c r="N468" i="9"/>
  <c r="N467" i="9"/>
  <c r="N466" i="9"/>
  <c r="N465" i="9"/>
  <c r="N464" i="9"/>
  <c r="N463" i="9"/>
  <c r="N462" i="9"/>
  <c r="N461" i="9"/>
  <c r="N460" i="9"/>
  <c r="N459" i="9"/>
  <c r="N458" i="9"/>
  <c r="N457" i="9"/>
  <c r="N456" i="9"/>
  <c r="N455" i="9"/>
  <c r="N454" i="9"/>
  <c r="N453" i="9"/>
  <c r="N452" i="9"/>
  <c r="N451" i="9"/>
  <c r="N450" i="9"/>
  <c r="N449" i="9"/>
  <c r="N448" i="9"/>
  <c r="N447" i="9"/>
  <c r="N446" i="9"/>
  <c r="N445" i="9"/>
  <c r="N444" i="9"/>
  <c r="N443" i="9"/>
  <c r="N442" i="9"/>
  <c r="N441" i="9"/>
  <c r="N440" i="9"/>
  <c r="N439" i="9"/>
  <c r="N438" i="9"/>
  <c r="N437" i="9"/>
  <c r="N436" i="9"/>
  <c r="N435" i="9"/>
  <c r="N434" i="9"/>
  <c r="N433" i="9"/>
  <c r="N432" i="9"/>
  <c r="N431" i="9"/>
  <c r="N430" i="9"/>
  <c r="N429" i="9"/>
  <c r="N428" i="9"/>
  <c r="N427" i="9"/>
  <c r="N426" i="9"/>
  <c r="N425" i="9"/>
  <c r="N424" i="9"/>
  <c r="N423" i="9"/>
  <c r="N422" i="9"/>
  <c r="N421" i="9"/>
  <c r="N420" i="9"/>
  <c r="N419" i="9"/>
  <c r="N418" i="9"/>
  <c r="N417" i="9"/>
  <c r="N416" i="9"/>
  <c r="N415" i="9"/>
  <c r="N414" i="9"/>
  <c r="N413" i="9"/>
  <c r="N412" i="9"/>
  <c r="N411" i="9"/>
  <c r="N410" i="9"/>
  <c r="N409" i="9"/>
  <c r="N408" i="9"/>
  <c r="N407" i="9"/>
  <c r="N406" i="9"/>
  <c r="N405" i="9"/>
  <c r="N404" i="9"/>
  <c r="N403" i="9"/>
  <c r="N402" i="9"/>
  <c r="N401" i="9"/>
  <c r="N400" i="9"/>
  <c r="N399" i="9"/>
  <c r="N398" i="9"/>
  <c r="N397" i="9"/>
  <c r="N396" i="9"/>
  <c r="N395" i="9"/>
  <c r="N394" i="9"/>
  <c r="N393" i="9"/>
  <c r="N392" i="9"/>
  <c r="N391" i="9"/>
  <c r="N390" i="9"/>
  <c r="N389" i="9"/>
  <c r="N388" i="9"/>
  <c r="N387" i="9"/>
  <c r="N386" i="9"/>
  <c r="N385" i="9"/>
  <c r="N384" i="9"/>
  <c r="N383" i="9"/>
  <c r="N382" i="9"/>
  <c r="N381" i="9"/>
  <c r="N380" i="9"/>
  <c r="N379" i="9"/>
  <c r="N378" i="9"/>
  <c r="N377" i="9"/>
  <c r="N376" i="9"/>
  <c r="N375" i="9"/>
  <c r="N374" i="9"/>
  <c r="N373" i="9"/>
  <c r="N372" i="9"/>
  <c r="N371" i="9"/>
  <c r="N370" i="9"/>
  <c r="N369" i="9"/>
  <c r="N368" i="9"/>
  <c r="N367" i="9"/>
  <c r="N366" i="9"/>
  <c r="N365" i="9"/>
  <c r="N364" i="9"/>
  <c r="N363" i="9"/>
  <c r="N362" i="9"/>
  <c r="N361" i="9"/>
  <c r="N360" i="9"/>
  <c r="N359" i="9"/>
  <c r="N358" i="9"/>
  <c r="N357" i="9"/>
  <c r="N356" i="9"/>
  <c r="N355" i="9"/>
  <c r="N354" i="9"/>
  <c r="N353" i="9"/>
  <c r="N352" i="9"/>
  <c r="N351" i="9"/>
  <c r="N350" i="9"/>
  <c r="N349" i="9"/>
  <c r="N348" i="9"/>
  <c r="N347" i="9"/>
  <c r="N346" i="9"/>
  <c r="N345" i="9"/>
  <c r="N344" i="9"/>
  <c r="N343" i="9"/>
  <c r="N342" i="9"/>
  <c r="N341" i="9"/>
  <c r="N340" i="9"/>
  <c r="N339" i="9"/>
  <c r="N338" i="9"/>
  <c r="N337" i="9"/>
  <c r="N336" i="9"/>
  <c r="N335" i="9"/>
  <c r="N334" i="9"/>
  <c r="N333" i="9"/>
  <c r="N332" i="9"/>
  <c r="N331" i="9"/>
  <c r="N330" i="9"/>
  <c r="N329" i="9"/>
  <c r="N328" i="9"/>
  <c r="N327" i="9"/>
  <c r="N326" i="9"/>
  <c r="N325" i="9"/>
  <c r="N324" i="9"/>
  <c r="N323" i="9"/>
  <c r="N322" i="9"/>
  <c r="N321" i="9"/>
  <c r="N320" i="9"/>
  <c r="N319" i="9"/>
  <c r="N318" i="9"/>
  <c r="N317" i="9"/>
  <c r="N316" i="9"/>
  <c r="N315" i="9"/>
  <c r="N314" i="9"/>
  <c r="N313" i="9"/>
  <c r="N312" i="9"/>
  <c r="N311" i="9"/>
  <c r="N310" i="9"/>
  <c r="N309" i="9"/>
  <c r="N308" i="9"/>
  <c r="N307" i="9"/>
  <c r="N306" i="9"/>
  <c r="N305" i="9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8" i="9"/>
  <c r="N7" i="9"/>
  <c r="H3" i="9"/>
  <c r="C3" i="9"/>
  <c r="C1" i="9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H3" i="8"/>
  <c r="C3" i="8"/>
  <c r="C1" i="8"/>
  <c r="W19" i="2" l="1"/>
  <c r="M19" i="2"/>
  <c r="C19" i="2"/>
  <c r="L19" i="2"/>
  <c r="R19" i="2"/>
  <c r="S16" i="2"/>
  <c r="I19" i="2"/>
  <c r="T19" i="2"/>
  <c r="E19" i="2"/>
  <c r="F19" i="2"/>
  <c r="V19" i="2"/>
  <c r="V41" i="2" s="1"/>
  <c r="S19" i="2"/>
  <c r="Q19" i="2"/>
  <c r="G19" i="2"/>
  <c r="AI77" i="2"/>
  <c r="AS77" i="2"/>
  <c r="AB77" i="2"/>
  <c r="AM77" i="2"/>
  <c r="AC77" i="2"/>
  <c r="AN77" i="2"/>
  <c r="AA77" i="2"/>
  <c r="AE77" i="2"/>
  <c r="AP77" i="2"/>
  <c r="AD77" i="2"/>
  <c r="AO77" i="2"/>
  <c r="AG77" i="2"/>
  <c r="AR77" i="2"/>
  <c r="AH77" i="2"/>
  <c r="AJ77" i="2"/>
  <c r="AL77" i="2"/>
  <c r="AF77" i="2"/>
  <c r="AK77" i="2"/>
  <c r="AQ77" i="2"/>
  <c r="AT77" i="2"/>
  <c r="AZ76" i="2"/>
  <c r="AY75" i="2"/>
  <c r="BF77" i="2"/>
  <c r="BP77" i="2"/>
  <c r="BH77" i="2"/>
  <c r="BR77" i="2"/>
  <c r="BK77" i="2"/>
  <c r="BB77" i="2"/>
  <c r="BN77" i="2"/>
  <c r="BO77" i="2"/>
  <c r="BQ77" i="2"/>
  <c r="BC77" i="2"/>
  <c r="BS77" i="2"/>
  <c r="BA77" i="2"/>
  <c r="BG77" i="2"/>
  <c r="BD77" i="2"/>
  <c r="BE77" i="2"/>
  <c r="BJ77" i="2"/>
  <c r="BM77" i="2"/>
  <c r="BI77" i="2"/>
  <c r="BT77" i="2"/>
  <c r="BL77" i="2"/>
  <c r="Y75" i="2"/>
  <c r="Z76" i="2"/>
  <c r="H7" i="2"/>
  <c r="U7" i="2"/>
  <c r="F201" i="3"/>
  <c r="F200" i="3"/>
  <c r="F152" i="3"/>
  <c r="F213" i="3" s="1"/>
  <c r="H19" i="2"/>
  <c r="U19" i="2"/>
  <c r="N19" i="2"/>
  <c r="N41" i="2" s="1"/>
  <c r="G104" i="3"/>
  <c r="C97" i="22"/>
  <c r="C7" i="10"/>
  <c r="C7" i="18"/>
  <c r="C8" i="18" s="1"/>
  <c r="J19" i="2"/>
  <c r="C7" i="14"/>
  <c r="S8" i="2"/>
  <c r="J7" i="2"/>
  <c r="K8" i="2"/>
  <c r="C7" i="8"/>
  <c r="C7" i="17"/>
  <c r="C7" i="11"/>
  <c r="C7" i="15"/>
  <c r="C7" i="12"/>
  <c r="C93" i="16"/>
  <c r="C7" i="16"/>
  <c r="C267" i="9"/>
  <c r="C7" i="9"/>
  <c r="C102" i="13"/>
  <c r="C7" i="13"/>
  <c r="K7" i="2"/>
  <c r="K41" i="2" s="1"/>
  <c r="F7" i="2"/>
  <c r="O7" i="2"/>
  <c r="O41" i="2" s="1"/>
  <c r="C19" i="16"/>
  <c r="C27" i="16"/>
  <c r="C35" i="16"/>
  <c r="C43" i="16"/>
  <c r="C51" i="16"/>
  <c r="C59" i="16"/>
  <c r="C67" i="16"/>
  <c r="C75" i="16"/>
  <c r="C83" i="16"/>
  <c r="C91" i="16"/>
  <c r="C99" i="16"/>
  <c r="C7" i="22"/>
  <c r="C15" i="22"/>
  <c r="C23" i="22"/>
  <c r="C31" i="22"/>
  <c r="C39" i="22"/>
  <c r="C47" i="22"/>
  <c r="C55" i="22"/>
  <c r="C63" i="22"/>
  <c r="C71" i="22"/>
  <c r="C79" i="22"/>
  <c r="C87" i="22"/>
  <c r="C95" i="22"/>
  <c r="C17" i="16"/>
  <c r="C25" i="16"/>
  <c r="C33" i="16"/>
  <c r="C41" i="16"/>
  <c r="C49" i="16"/>
  <c r="C57" i="16"/>
  <c r="C65" i="16"/>
  <c r="C73" i="16"/>
  <c r="C81" i="16"/>
  <c r="C89" i="16"/>
  <c r="C97" i="16"/>
  <c r="C21" i="22"/>
  <c r="C29" i="22"/>
  <c r="C37" i="22"/>
  <c r="C45" i="22"/>
  <c r="C53" i="22"/>
  <c r="C61" i="22"/>
  <c r="C69" i="22"/>
  <c r="C77" i="22"/>
  <c r="C85" i="22"/>
  <c r="C93" i="22"/>
  <c r="C15" i="16"/>
  <c r="C23" i="16"/>
  <c r="C31" i="16"/>
  <c r="C39" i="16"/>
  <c r="C47" i="16"/>
  <c r="C55" i="16"/>
  <c r="C63" i="16"/>
  <c r="C71" i="16"/>
  <c r="C79" i="16"/>
  <c r="C87" i="16"/>
  <c r="C95" i="16"/>
  <c r="C19" i="22"/>
  <c r="C27" i="22"/>
  <c r="C35" i="22"/>
  <c r="C43" i="22"/>
  <c r="C51" i="22"/>
  <c r="C59" i="22"/>
  <c r="C67" i="22"/>
  <c r="C75" i="22"/>
  <c r="C83" i="22"/>
  <c r="C91" i="22"/>
  <c r="C99" i="22"/>
  <c r="C13" i="16"/>
  <c r="C21" i="16"/>
  <c r="C29" i="16"/>
  <c r="C37" i="16"/>
  <c r="C45" i="16"/>
  <c r="C53" i="16"/>
  <c r="C61" i="16"/>
  <c r="C69" i="16"/>
  <c r="C77" i="16"/>
  <c r="C85" i="16"/>
  <c r="C17" i="22"/>
  <c r="C25" i="22"/>
  <c r="C33" i="22"/>
  <c r="C41" i="22"/>
  <c r="C49" i="22"/>
  <c r="C57" i="22"/>
  <c r="C65" i="22"/>
  <c r="C73" i="22"/>
  <c r="C81" i="22"/>
  <c r="C89" i="22"/>
  <c r="R7" i="2"/>
  <c r="G8" i="2"/>
  <c r="E7" i="2"/>
  <c r="E8" i="2"/>
  <c r="E26" i="2"/>
  <c r="D7" i="2"/>
  <c r="F8" i="2"/>
  <c r="G7" i="2"/>
  <c r="H13" i="2"/>
  <c r="H15" i="2"/>
  <c r="H16" i="2"/>
  <c r="H17" i="2"/>
  <c r="H23" i="2"/>
  <c r="C13" i="2"/>
  <c r="I7" i="2"/>
  <c r="I8" i="2"/>
  <c r="I9" i="2"/>
  <c r="I10" i="2"/>
  <c r="I11" i="2"/>
  <c r="J8" i="2"/>
  <c r="L17" i="2"/>
  <c r="L23" i="2"/>
  <c r="M7" i="2"/>
  <c r="M8" i="2"/>
  <c r="M11" i="2"/>
  <c r="M12" i="2"/>
  <c r="M14" i="2"/>
  <c r="M15" i="2"/>
  <c r="M16" i="2"/>
  <c r="D19" i="2"/>
  <c r="P8" i="2"/>
  <c r="P41" i="2" s="1"/>
  <c r="Q7" i="2"/>
  <c r="Q9" i="2"/>
  <c r="Q11" i="2"/>
  <c r="Q12" i="2"/>
  <c r="Q13" i="2"/>
  <c r="Q14" i="2"/>
  <c r="Q15" i="2"/>
  <c r="Q16" i="2"/>
  <c r="R8" i="2"/>
  <c r="U8" i="2"/>
  <c r="U9" i="2"/>
  <c r="U10" i="2"/>
  <c r="U11" i="2"/>
  <c r="U12" i="2"/>
  <c r="U13" i="2"/>
  <c r="U14" i="2"/>
  <c r="U16" i="2"/>
  <c r="C25" i="2"/>
  <c r="Y25" i="2" s="1"/>
  <c r="G103" i="3"/>
  <c r="I103" i="3" s="1"/>
  <c r="C26" i="2"/>
  <c r="D26" i="2"/>
  <c r="C8" i="2"/>
  <c r="H8" i="2"/>
  <c r="L8" i="2"/>
  <c r="T8" i="2"/>
  <c r="D9" i="2"/>
  <c r="D10" i="2"/>
  <c r="D11" i="2"/>
  <c r="D13" i="2"/>
  <c r="D14" i="2"/>
  <c r="D16" i="2"/>
  <c r="D17" i="2"/>
  <c r="D23" i="2"/>
  <c r="Y24" i="2"/>
  <c r="R42" i="2"/>
  <c r="W41" i="2"/>
  <c r="W42" i="2"/>
  <c r="Y20" i="2"/>
  <c r="Y21" i="2"/>
  <c r="N42" i="2"/>
  <c r="Y18" i="2"/>
  <c r="Y22" i="2"/>
  <c r="P42" i="2"/>
  <c r="T42" i="2"/>
  <c r="Y27" i="2"/>
  <c r="Q42" i="2"/>
  <c r="C7" i="26"/>
  <c r="C13" i="26"/>
  <c r="C15" i="26"/>
  <c r="C17" i="26"/>
  <c r="C19" i="26"/>
  <c r="C21" i="26"/>
  <c r="C23" i="26"/>
  <c r="C25" i="26"/>
  <c r="C27" i="26"/>
  <c r="C29" i="26"/>
  <c r="C31" i="26"/>
  <c r="C33" i="26"/>
  <c r="C35" i="26"/>
  <c r="C37" i="26"/>
  <c r="C39" i="26"/>
  <c r="C41" i="26"/>
  <c r="C43" i="26"/>
  <c r="C45" i="26"/>
  <c r="C47" i="26"/>
  <c r="C49" i="26"/>
  <c r="C51" i="26"/>
  <c r="C53" i="26"/>
  <c r="C55" i="26"/>
  <c r="C57" i="26"/>
  <c r="C59" i="26"/>
  <c r="C61" i="26"/>
  <c r="C63" i="26"/>
  <c r="C65" i="26"/>
  <c r="C67" i="26"/>
  <c r="C69" i="26"/>
  <c r="C71" i="26"/>
  <c r="C73" i="26"/>
  <c r="C75" i="26"/>
  <c r="C77" i="26"/>
  <c r="C79" i="26"/>
  <c r="C81" i="26"/>
  <c r="C83" i="26"/>
  <c r="C85" i="26"/>
  <c r="C87" i="26"/>
  <c r="C89" i="26"/>
  <c r="C91" i="26"/>
  <c r="C93" i="26"/>
  <c r="C95" i="26"/>
  <c r="C97" i="26"/>
  <c r="C99" i="26"/>
  <c r="C8" i="26"/>
  <c r="C9" i="26" s="1"/>
  <c r="C10" i="26" s="1"/>
  <c r="C11" i="26" s="1"/>
  <c r="C12" i="26" s="1"/>
  <c r="C14" i="26"/>
  <c r="C16" i="26"/>
  <c r="C18" i="26"/>
  <c r="C20" i="26"/>
  <c r="C22" i="26"/>
  <c r="C24" i="26"/>
  <c r="C26" i="26"/>
  <c r="C28" i="26"/>
  <c r="C30" i="26"/>
  <c r="C32" i="26"/>
  <c r="C34" i="26"/>
  <c r="C36" i="26"/>
  <c r="C38" i="26"/>
  <c r="C40" i="26"/>
  <c r="C42" i="26"/>
  <c r="C44" i="26"/>
  <c r="C46" i="26"/>
  <c r="C48" i="26"/>
  <c r="C50" i="26"/>
  <c r="C52" i="26"/>
  <c r="C54" i="26"/>
  <c r="C56" i="26"/>
  <c r="C58" i="26"/>
  <c r="C60" i="26"/>
  <c r="C62" i="26"/>
  <c r="C64" i="26"/>
  <c r="C66" i="26"/>
  <c r="C68" i="26"/>
  <c r="C70" i="26"/>
  <c r="C72" i="26"/>
  <c r="C74" i="26"/>
  <c r="C76" i="26"/>
  <c r="C78" i="26"/>
  <c r="C80" i="26"/>
  <c r="C82" i="26"/>
  <c r="C84" i="26"/>
  <c r="C86" i="26"/>
  <c r="C88" i="26"/>
  <c r="C90" i="26"/>
  <c r="C92" i="26"/>
  <c r="C94" i="26"/>
  <c r="C96" i="26"/>
  <c r="C98" i="26"/>
  <c r="C100" i="26"/>
  <c r="C7" i="25"/>
  <c r="C15" i="25"/>
  <c r="C17" i="25"/>
  <c r="C19" i="25"/>
  <c r="C21" i="25"/>
  <c r="C23" i="25"/>
  <c r="C25" i="25"/>
  <c r="C27" i="25"/>
  <c r="C29" i="25"/>
  <c r="C31" i="25"/>
  <c r="C33" i="25"/>
  <c r="C35" i="25"/>
  <c r="C37" i="25"/>
  <c r="C39" i="25"/>
  <c r="C41" i="25"/>
  <c r="C43" i="25"/>
  <c r="C45" i="25"/>
  <c r="C47" i="25"/>
  <c r="C49" i="25"/>
  <c r="C51" i="25"/>
  <c r="C53" i="25"/>
  <c r="C55" i="25"/>
  <c r="C57" i="25"/>
  <c r="C59" i="25"/>
  <c r="C61" i="25"/>
  <c r="C63" i="25"/>
  <c r="C65" i="25"/>
  <c r="C67" i="25"/>
  <c r="C69" i="25"/>
  <c r="C71" i="25"/>
  <c r="C73" i="25"/>
  <c r="C75" i="25"/>
  <c r="C77" i="25"/>
  <c r="C79" i="25"/>
  <c r="C81" i="25"/>
  <c r="C83" i="25"/>
  <c r="C85" i="25"/>
  <c r="C87" i="25"/>
  <c r="C89" i="25"/>
  <c r="C91" i="25"/>
  <c r="C93" i="25"/>
  <c r="C95" i="25"/>
  <c r="C97" i="25"/>
  <c r="C99" i="25"/>
  <c r="C8" i="25"/>
  <c r="C14" i="25"/>
  <c r="C16" i="25"/>
  <c r="C18" i="25"/>
  <c r="C20" i="25"/>
  <c r="C22" i="25"/>
  <c r="C24" i="25"/>
  <c r="C26" i="25"/>
  <c r="C28" i="25"/>
  <c r="C30" i="25"/>
  <c r="C32" i="25"/>
  <c r="C34" i="25"/>
  <c r="C36" i="25"/>
  <c r="C38" i="25"/>
  <c r="C40" i="25"/>
  <c r="C42" i="25"/>
  <c r="C44" i="25"/>
  <c r="C46" i="25"/>
  <c r="C48" i="25"/>
  <c r="C50" i="25"/>
  <c r="C52" i="25"/>
  <c r="C54" i="25"/>
  <c r="C56" i="25"/>
  <c r="C58" i="25"/>
  <c r="C60" i="25"/>
  <c r="C62" i="25"/>
  <c r="C64" i="25"/>
  <c r="C66" i="25"/>
  <c r="C68" i="25"/>
  <c r="C70" i="25"/>
  <c r="C72" i="25"/>
  <c r="C74" i="25"/>
  <c r="C76" i="25"/>
  <c r="C78" i="25"/>
  <c r="C80" i="25"/>
  <c r="C82" i="25"/>
  <c r="C84" i="25"/>
  <c r="C86" i="25"/>
  <c r="C88" i="25"/>
  <c r="C90" i="25"/>
  <c r="C92" i="25"/>
  <c r="C94" i="25"/>
  <c r="C96" i="25"/>
  <c r="C98" i="25"/>
  <c r="C100" i="25"/>
  <c r="C7" i="24"/>
  <c r="C13" i="24"/>
  <c r="C15" i="24"/>
  <c r="C17" i="24"/>
  <c r="C19" i="24"/>
  <c r="C21" i="24"/>
  <c r="C23" i="24"/>
  <c r="C25" i="24"/>
  <c r="C27" i="24"/>
  <c r="C29" i="24"/>
  <c r="C31" i="24"/>
  <c r="C33" i="24"/>
  <c r="C35" i="24"/>
  <c r="C37" i="24"/>
  <c r="C39" i="24"/>
  <c r="C41" i="24"/>
  <c r="C43" i="24"/>
  <c r="C45" i="24"/>
  <c r="C47" i="24"/>
  <c r="C49" i="24"/>
  <c r="C51" i="24"/>
  <c r="C53" i="24"/>
  <c r="C55" i="24"/>
  <c r="C57" i="24"/>
  <c r="C59" i="24"/>
  <c r="C61" i="24"/>
  <c r="C63" i="24"/>
  <c r="C65" i="24"/>
  <c r="C67" i="24"/>
  <c r="C69" i="24"/>
  <c r="C71" i="24"/>
  <c r="C73" i="24"/>
  <c r="C75" i="24"/>
  <c r="C77" i="24"/>
  <c r="C79" i="24"/>
  <c r="C81" i="24"/>
  <c r="C83" i="24"/>
  <c r="C85" i="24"/>
  <c r="C87" i="24"/>
  <c r="C89" i="24"/>
  <c r="C91" i="24"/>
  <c r="C93" i="24"/>
  <c r="C95" i="24"/>
  <c r="C97" i="24"/>
  <c r="C99" i="24"/>
  <c r="C8" i="24"/>
  <c r="C9" i="24" s="1"/>
  <c r="C10" i="24" s="1"/>
  <c r="C11" i="24" s="1"/>
  <c r="C12" i="24" s="1"/>
  <c r="C14" i="24"/>
  <c r="C16" i="24"/>
  <c r="C18" i="24"/>
  <c r="C20" i="24"/>
  <c r="C22" i="24"/>
  <c r="C24" i="24"/>
  <c r="C26" i="24"/>
  <c r="C28" i="24"/>
  <c r="C30" i="24"/>
  <c r="C32" i="24"/>
  <c r="C34" i="24"/>
  <c r="C36" i="24"/>
  <c r="C38" i="24"/>
  <c r="C40" i="24"/>
  <c r="C42" i="24"/>
  <c r="C44" i="24"/>
  <c r="C46" i="24"/>
  <c r="C48" i="24"/>
  <c r="C50" i="24"/>
  <c r="C52" i="24"/>
  <c r="C54" i="24"/>
  <c r="C56" i="24"/>
  <c r="C58" i="24"/>
  <c r="C60" i="24"/>
  <c r="C62" i="24"/>
  <c r="C64" i="24"/>
  <c r="C66" i="24"/>
  <c r="C68" i="24"/>
  <c r="C70" i="24"/>
  <c r="C72" i="24"/>
  <c r="C74" i="24"/>
  <c r="C76" i="24"/>
  <c r="C78" i="24"/>
  <c r="C80" i="24"/>
  <c r="C82" i="24"/>
  <c r="C84" i="24"/>
  <c r="C86" i="24"/>
  <c r="C88" i="24"/>
  <c r="C90" i="24"/>
  <c r="C92" i="24"/>
  <c r="C94" i="24"/>
  <c r="C96" i="24"/>
  <c r="C98" i="24"/>
  <c r="C100" i="24"/>
  <c r="C7" i="23"/>
  <c r="C13" i="23"/>
  <c r="C15" i="23"/>
  <c r="C17" i="23"/>
  <c r="C19" i="23"/>
  <c r="C21" i="23"/>
  <c r="C23" i="23"/>
  <c r="C25" i="23"/>
  <c r="C27" i="23"/>
  <c r="C29" i="23"/>
  <c r="C31" i="23"/>
  <c r="C33" i="23"/>
  <c r="C35" i="23"/>
  <c r="C37" i="23"/>
  <c r="C39" i="23"/>
  <c r="C41" i="23"/>
  <c r="C43" i="23"/>
  <c r="C45" i="23"/>
  <c r="C47" i="23"/>
  <c r="C49" i="23"/>
  <c r="C51" i="23"/>
  <c r="C53" i="23"/>
  <c r="C55" i="23"/>
  <c r="C57" i="23"/>
  <c r="C59" i="23"/>
  <c r="C61" i="23"/>
  <c r="C63" i="23"/>
  <c r="C65" i="23"/>
  <c r="C67" i="23"/>
  <c r="C69" i="23"/>
  <c r="C71" i="23"/>
  <c r="C73" i="23"/>
  <c r="C75" i="23"/>
  <c r="C77" i="23"/>
  <c r="C79" i="23"/>
  <c r="C81" i="23"/>
  <c r="C83" i="23"/>
  <c r="C85" i="23"/>
  <c r="C87" i="23"/>
  <c r="C89" i="23"/>
  <c r="C91" i="23"/>
  <c r="C93" i="23"/>
  <c r="C95" i="23"/>
  <c r="C97" i="23"/>
  <c r="C99" i="23"/>
  <c r="C8" i="23"/>
  <c r="C14" i="23"/>
  <c r="C16" i="23"/>
  <c r="C18" i="23"/>
  <c r="C20" i="23"/>
  <c r="C22" i="23"/>
  <c r="C24" i="23"/>
  <c r="C26" i="23"/>
  <c r="C28" i="23"/>
  <c r="C30" i="23"/>
  <c r="C32" i="23"/>
  <c r="C34" i="23"/>
  <c r="C36" i="23"/>
  <c r="C38" i="23"/>
  <c r="C40" i="23"/>
  <c r="C42" i="23"/>
  <c r="C44" i="23"/>
  <c r="C46" i="23"/>
  <c r="C48" i="23"/>
  <c r="C50" i="23"/>
  <c r="C52" i="23"/>
  <c r="C54" i="23"/>
  <c r="C56" i="23"/>
  <c r="C58" i="23"/>
  <c r="C60" i="23"/>
  <c r="C62" i="23"/>
  <c r="C64" i="23"/>
  <c r="C66" i="23"/>
  <c r="C68" i="23"/>
  <c r="C70" i="23"/>
  <c r="C72" i="23"/>
  <c r="C74" i="23"/>
  <c r="C76" i="23"/>
  <c r="C78" i="23"/>
  <c r="C80" i="23"/>
  <c r="C82" i="23"/>
  <c r="C84" i="23"/>
  <c r="C86" i="23"/>
  <c r="C88" i="23"/>
  <c r="C90" i="23"/>
  <c r="C92" i="23"/>
  <c r="C94" i="23"/>
  <c r="C96" i="23"/>
  <c r="C98" i="23"/>
  <c r="C100" i="23"/>
  <c r="C8" i="22"/>
  <c r="C9" i="22" s="1"/>
  <c r="C10" i="22" s="1"/>
  <c r="C14" i="22"/>
  <c r="C16" i="22"/>
  <c r="C18" i="22"/>
  <c r="C20" i="22"/>
  <c r="C22" i="22"/>
  <c r="C24" i="22"/>
  <c r="C26" i="22"/>
  <c r="C28" i="22"/>
  <c r="C30" i="22"/>
  <c r="C32" i="22"/>
  <c r="C34" i="22"/>
  <c r="C36" i="22"/>
  <c r="C38" i="22"/>
  <c r="C40" i="22"/>
  <c r="C42" i="22"/>
  <c r="C44" i="22"/>
  <c r="C46" i="22"/>
  <c r="C48" i="22"/>
  <c r="C50" i="22"/>
  <c r="C52" i="22"/>
  <c r="C54" i="22"/>
  <c r="C56" i="22"/>
  <c r="C58" i="22"/>
  <c r="C60" i="22"/>
  <c r="C62" i="22"/>
  <c r="C64" i="22"/>
  <c r="C66" i="22"/>
  <c r="C68" i="22"/>
  <c r="C70" i="22"/>
  <c r="C72" i="22"/>
  <c r="C74" i="22"/>
  <c r="C76" i="22"/>
  <c r="C78" i="22"/>
  <c r="C80" i="22"/>
  <c r="C82" i="22"/>
  <c r="C84" i="22"/>
  <c r="C86" i="22"/>
  <c r="C88" i="22"/>
  <c r="C90" i="22"/>
  <c r="C92" i="22"/>
  <c r="C94" i="22"/>
  <c r="C96" i="22"/>
  <c r="C98" i="22"/>
  <c r="C100" i="22"/>
  <c r="C7" i="21"/>
  <c r="C9" i="21"/>
  <c r="C13" i="21"/>
  <c r="C15" i="21"/>
  <c r="C17" i="21"/>
  <c r="C19" i="21"/>
  <c r="C21" i="21"/>
  <c r="C23" i="21"/>
  <c r="C25" i="21"/>
  <c r="C27" i="21"/>
  <c r="C29" i="21"/>
  <c r="C31" i="21"/>
  <c r="C33" i="21"/>
  <c r="C35" i="21"/>
  <c r="C37" i="21"/>
  <c r="C39" i="21"/>
  <c r="C41" i="21"/>
  <c r="C43" i="21"/>
  <c r="C45" i="21"/>
  <c r="C47" i="21"/>
  <c r="C49" i="21"/>
  <c r="C51" i="21"/>
  <c r="C53" i="21"/>
  <c r="C55" i="21"/>
  <c r="C57" i="21"/>
  <c r="C59" i="21"/>
  <c r="C61" i="21"/>
  <c r="C63" i="21"/>
  <c r="C65" i="21"/>
  <c r="C67" i="21"/>
  <c r="C69" i="21"/>
  <c r="C71" i="21"/>
  <c r="C73" i="21"/>
  <c r="C75" i="21"/>
  <c r="C77" i="21"/>
  <c r="C79" i="21"/>
  <c r="C81" i="21"/>
  <c r="C83" i="21"/>
  <c r="C85" i="21"/>
  <c r="C87" i="21"/>
  <c r="C89" i="21"/>
  <c r="C91" i="21"/>
  <c r="C93" i="21"/>
  <c r="C95" i="21"/>
  <c r="C97" i="21"/>
  <c r="C99" i="21"/>
  <c r="C8" i="21"/>
  <c r="C10" i="21"/>
  <c r="C11" i="21" s="1"/>
  <c r="C12" i="21" s="1"/>
  <c r="C14" i="21"/>
  <c r="C16" i="21"/>
  <c r="C18" i="21"/>
  <c r="C20" i="21"/>
  <c r="C22" i="21"/>
  <c r="C24" i="21"/>
  <c r="C26" i="21"/>
  <c r="C28" i="21"/>
  <c r="C30" i="21"/>
  <c r="C32" i="21"/>
  <c r="C34" i="21"/>
  <c r="C36" i="21"/>
  <c r="C38" i="21"/>
  <c r="C40" i="21"/>
  <c r="C42" i="21"/>
  <c r="C44" i="21"/>
  <c r="C46" i="21"/>
  <c r="C48" i="21"/>
  <c r="C50" i="21"/>
  <c r="C52" i="21"/>
  <c r="C54" i="21"/>
  <c r="C56" i="21"/>
  <c r="C58" i="21"/>
  <c r="C60" i="21"/>
  <c r="C62" i="21"/>
  <c r="C64" i="21"/>
  <c r="C66" i="21"/>
  <c r="C68" i="21"/>
  <c r="C70" i="21"/>
  <c r="C72" i="21"/>
  <c r="C74" i="21"/>
  <c r="C76" i="21"/>
  <c r="C78" i="21"/>
  <c r="C80" i="21"/>
  <c r="C82" i="21"/>
  <c r="C84" i="21"/>
  <c r="C86" i="21"/>
  <c r="C88" i="21"/>
  <c r="C90" i="21"/>
  <c r="C92" i="21"/>
  <c r="C94" i="21"/>
  <c r="C96" i="21"/>
  <c r="C98" i="21"/>
  <c r="C100" i="21"/>
  <c r="C7" i="20"/>
  <c r="C13" i="20"/>
  <c r="C15" i="20"/>
  <c r="C17" i="20"/>
  <c r="C19" i="20"/>
  <c r="C21" i="20"/>
  <c r="C23" i="20"/>
  <c r="C25" i="20"/>
  <c r="C27" i="20"/>
  <c r="C29" i="20"/>
  <c r="C31" i="20"/>
  <c r="C33" i="20"/>
  <c r="C35" i="20"/>
  <c r="C37" i="20"/>
  <c r="C39" i="20"/>
  <c r="C41" i="20"/>
  <c r="C43" i="20"/>
  <c r="C45" i="20"/>
  <c r="C47" i="20"/>
  <c r="C49" i="20"/>
  <c r="C51" i="20"/>
  <c r="C53" i="20"/>
  <c r="C55" i="20"/>
  <c r="C57" i="20"/>
  <c r="C59" i="20"/>
  <c r="C61" i="20"/>
  <c r="C63" i="20"/>
  <c r="C65" i="20"/>
  <c r="C67" i="20"/>
  <c r="C69" i="20"/>
  <c r="C71" i="20"/>
  <c r="C73" i="20"/>
  <c r="C75" i="20"/>
  <c r="C77" i="20"/>
  <c r="C79" i="20"/>
  <c r="C81" i="20"/>
  <c r="C83" i="20"/>
  <c r="C85" i="20"/>
  <c r="C87" i="20"/>
  <c r="C89" i="20"/>
  <c r="C91" i="20"/>
  <c r="C93" i="20"/>
  <c r="C95" i="20"/>
  <c r="C97" i="20"/>
  <c r="C99" i="20"/>
  <c r="C8" i="20"/>
  <c r="C9" i="20" s="1"/>
  <c r="C10" i="20" s="1"/>
  <c r="C11" i="20" s="1"/>
  <c r="C12" i="20" s="1"/>
  <c r="C14" i="20"/>
  <c r="C16" i="20"/>
  <c r="C18" i="20"/>
  <c r="C20" i="20"/>
  <c r="C22" i="20"/>
  <c r="C24" i="20"/>
  <c r="C26" i="20"/>
  <c r="C28" i="20"/>
  <c r="C30" i="20"/>
  <c r="C32" i="20"/>
  <c r="C34" i="20"/>
  <c r="C36" i="20"/>
  <c r="C38" i="20"/>
  <c r="C40" i="20"/>
  <c r="C42" i="20"/>
  <c r="C44" i="20"/>
  <c r="C46" i="20"/>
  <c r="C48" i="20"/>
  <c r="C50" i="20"/>
  <c r="C52" i="20"/>
  <c r="C54" i="20"/>
  <c r="C56" i="20"/>
  <c r="C58" i="20"/>
  <c r="C60" i="20"/>
  <c r="C62" i="20"/>
  <c r="C64" i="20"/>
  <c r="C66" i="20"/>
  <c r="C68" i="20"/>
  <c r="C70" i="20"/>
  <c r="C72" i="20"/>
  <c r="C74" i="20"/>
  <c r="C76" i="20"/>
  <c r="C78" i="20"/>
  <c r="C80" i="20"/>
  <c r="C82" i="20"/>
  <c r="C84" i="20"/>
  <c r="C86" i="20"/>
  <c r="C88" i="20"/>
  <c r="C90" i="20"/>
  <c r="C92" i="20"/>
  <c r="C94" i="20"/>
  <c r="C96" i="20"/>
  <c r="C98" i="20"/>
  <c r="C100" i="20"/>
  <c r="C7" i="19"/>
  <c r="C13" i="19"/>
  <c r="C15" i="19"/>
  <c r="C17" i="19"/>
  <c r="C19" i="19"/>
  <c r="C21" i="19"/>
  <c r="C23" i="19"/>
  <c r="C25" i="19"/>
  <c r="C27" i="19"/>
  <c r="C29" i="19"/>
  <c r="C31" i="19"/>
  <c r="C33" i="19"/>
  <c r="C35" i="19"/>
  <c r="C37" i="19"/>
  <c r="C39" i="19"/>
  <c r="C41" i="19"/>
  <c r="C43" i="19"/>
  <c r="C45" i="19"/>
  <c r="C47" i="19"/>
  <c r="C49" i="19"/>
  <c r="C51" i="19"/>
  <c r="C53" i="19"/>
  <c r="C55" i="19"/>
  <c r="C57" i="19"/>
  <c r="C59" i="19"/>
  <c r="C61" i="19"/>
  <c r="C63" i="19"/>
  <c r="C65" i="19"/>
  <c r="C67" i="19"/>
  <c r="C69" i="19"/>
  <c r="C71" i="19"/>
  <c r="C73" i="19"/>
  <c r="C75" i="19"/>
  <c r="C77" i="19"/>
  <c r="C79" i="19"/>
  <c r="C81" i="19"/>
  <c r="C83" i="19"/>
  <c r="C85" i="19"/>
  <c r="C87" i="19"/>
  <c r="C89" i="19"/>
  <c r="C91" i="19"/>
  <c r="C93" i="19"/>
  <c r="C95" i="19"/>
  <c r="C97" i="19"/>
  <c r="C99" i="19"/>
  <c r="C8" i="19"/>
  <c r="C9" i="19" s="1"/>
  <c r="C10" i="19" s="1"/>
  <c r="C11" i="19" s="1"/>
  <c r="C12" i="19" s="1"/>
  <c r="C14" i="19"/>
  <c r="C16" i="19"/>
  <c r="C18" i="19"/>
  <c r="C20" i="19"/>
  <c r="C22" i="19"/>
  <c r="C24" i="19"/>
  <c r="C26" i="19"/>
  <c r="C28" i="19"/>
  <c r="C30" i="19"/>
  <c r="C32" i="19"/>
  <c r="C34" i="19"/>
  <c r="C36" i="19"/>
  <c r="C38" i="19"/>
  <c r="C40" i="19"/>
  <c r="C42" i="19"/>
  <c r="C44" i="19"/>
  <c r="C46" i="19"/>
  <c r="C48" i="19"/>
  <c r="C50" i="19"/>
  <c r="C52" i="19"/>
  <c r="C54" i="19"/>
  <c r="C56" i="19"/>
  <c r="C58" i="19"/>
  <c r="C60" i="19"/>
  <c r="C62" i="19"/>
  <c r="C64" i="19"/>
  <c r="C66" i="19"/>
  <c r="C68" i="19"/>
  <c r="C70" i="19"/>
  <c r="C72" i="19"/>
  <c r="C74" i="19"/>
  <c r="C76" i="19"/>
  <c r="C78" i="19"/>
  <c r="C80" i="19"/>
  <c r="C82" i="19"/>
  <c r="C84" i="19"/>
  <c r="C86" i="19"/>
  <c r="C88" i="19"/>
  <c r="C90" i="19"/>
  <c r="C92" i="19"/>
  <c r="C94" i="19"/>
  <c r="C96" i="19"/>
  <c r="C98" i="19"/>
  <c r="C100" i="19"/>
  <c r="C97" i="18"/>
  <c r="C99" i="18"/>
  <c r="C96" i="18"/>
  <c r="C98" i="18"/>
  <c r="C100" i="18"/>
  <c r="C13" i="17"/>
  <c r="C15" i="17"/>
  <c r="C17" i="17"/>
  <c r="C19" i="17"/>
  <c r="C21" i="17"/>
  <c r="C23" i="17"/>
  <c r="C25" i="17"/>
  <c r="C27" i="17"/>
  <c r="C29" i="17"/>
  <c r="C31" i="17"/>
  <c r="C33" i="17"/>
  <c r="C35" i="17"/>
  <c r="C37" i="17"/>
  <c r="C39" i="17"/>
  <c r="C41" i="17"/>
  <c r="C43" i="17"/>
  <c r="C45" i="17"/>
  <c r="C47" i="17"/>
  <c r="C49" i="17"/>
  <c r="C51" i="17"/>
  <c r="C53" i="17"/>
  <c r="C55" i="17"/>
  <c r="C57" i="17"/>
  <c r="C59" i="17"/>
  <c r="C61" i="17"/>
  <c r="C63" i="17"/>
  <c r="C65" i="17"/>
  <c r="C67" i="17"/>
  <c r="C69" i="17"/>
  <c r="C71" i="17"/>
  <c r="C73" i="17"/>
  <c r="C75" i="17"/>
  <c r="C77" i="17"/>
  <c r="C79" i="17"/>
  <c r="C81" i="17"/>
  <c r="C83" i="17"/>
  <c r="C85" i="17"/>
  <c r="C87" i="17"/>
  <c r="C89" i="17"/>
  <c r="C91" i="17"/>
  <c r="C93" i="17"/>
  <c r="C95" i="17"/>
  <c r="C97" i="17"/>
  <c r="C99" i="17"/>
  <c r="C8" i="17"/>
  <c r="C14" i="17"/>
  <c r="C16" i="17"/>
  <c r="C18" i="17"/>
  <c r="C20" i="17"/>
  <c r="C22" i="17"/>
  <c r="C24" i="17"/>
  <c r="C26" i="17"/>
  <c r="C28" i="17"/>
  <c r="C30" i="17"/>
  <c r="C32" i="17"/>
  <c r="C34" i="17"/>
  <c r="C36" i="17"/>
  <c r="C38" i="17"/>
  <c r="C40" i="17"/>
  <c r="C42" i="17"/>
  <c r="C44" i="17"/>
  <c r="C46" i="17"/>
  <c r="C48" i="17"/>
  <c r="C50" i="17"/>
  <c r="C52" i="17"/>
  <c r="C54" i="17"/>
  <c r="C56" i="17"/>
  <c r="C58" i="17"/>
  <c r="C60" i="17"/>
  <c r="C62" i="17"/>
  <c r="C64" i="17"/>
  <c r="C66" i="17"/>
  <c r="C68" i="17"/>
  <c r="C70" i="17"/>
  <c r="C72" i="17"/>
  <c r="C74" i="17"/>
  <c r="C76" i="17"/>
  <c r="C78" i="17"/>
  <c r="C80" i="17"/>
  <c r="C82" i="17"/>
  <c r="C84" i="17"/>
  <c r="C86" i="17"/>
  <c r="C88" i="17"/>
  <c r="C90" i="17"/>
  <c r="C92" i="17"/>
  <c r="C94" i="17"/>
  <c r="C96" i="17"/>
  <c r="C98" i="17"/>
  <c r="C100" i="17"/>
  <c r="C8" i="16"/>
  <c r="C14" i="16"/>
  <c r="C16" i="16"/>
  <c r="C18" i="16"/>
  <c r="C20" i="16"/>
  <c r="C22" i="16"/>
  <c r="C24" i="16"/>
  <c r="C26" i="16"/>
  <c r="C28" i="16"/>
  <c r="C30" i="16"/>
  <c r="C32" i="16"/>
  <c r="C34" i="16"/>
  <c r="C36" i="16"/>
  <c r="C38" i="16"/>
  <c r="C40" i="16"/>
  <c r="C42" i="16"/>
  <c r="C44" i="16"/>
  <c r="C46" i="16"/>
  <c r="C48" i="16"/>
  <c r="C50" i="16"/>
  <c r="C52" i="16"/>
  <c r="C54" i="16"/>
  <c r="C56" i="16"/>
  <c r="C58" i="16"/>
  <c r="C60" i="16"/>
  <c r="C62" i="16"/>
  <c r="C64" i="16"/>
  <c r="C66" i="16"/>
  <c r="C68" i="16"/>
  <c r="C70" i="16"/>
  <c r="C72" i="16"/>
  <c r="C74" i="16"/>
  <c r="C76" i="16"/>
  <c r="C78" i="16"/>
  <c r="C80" i="16"/>
  <c r="C82" i="16"/>
  <c r="C84" i="16"/>
  <c r="C86" i="16"/>
  <c r="C88" i="16"/>
  <c r="C90" i="16"/>
  <c r="C92" i="16"/>
  <c r="C94" i="16"/>
  <c r="C96" i="16"/>
  <c r="C98" i="16"/>
  <c r="C100" i="16"/>
  <c r="C13" i="15"/>
  <c r="C15" i="15"/>
  <c r="C17" i="15"/>
  <c r="C19" i="15"/>
  <c r="C21" i="15"/>
  <c r="C23" i="15"/>
  <c r="C25" i="15"/>
  <c r="C27" i="15"/>
  <c r="C29" i="15"/>
  <c r="C31" i="15"/>
  <c r="C33" i="15"/>
  <c r="C35" i="15"/>
  <c r="C37" i="15"/>
  <c r="C39" i="15"/>
  <c r="C41" i="15"/>
  <c r="C43" i="15"/>
  <c r="C45" i="15"/>
  <c r="C47" i="15"/>
  <c r="C49" i="15"/>
  <c r="C51" i="15"/>
  <c r="C53" i="15"/>
  <c r="C55" i="15"/>
  <c r="C57" i="15"/>
  <c r="C59" i="15"/>
  <c r="C61" i="15"/>
  <c r="C63" i="15"/>
  <c r="C65" i="15"/>
  <c r="C67" i="15"/>
  <c r="C69" i="15"/>
  <c r="C71" i="15"/>
  <c r="C73" i="15"/>
  <c r="C75" i="15"/>
  <c r="C77" i="15"/>
  <c r="C79" i="15"/>
  <c r="C81" i="15"/>
  <c r="C83" i="15"/>
  <c r="C85" i="15"/>
  <c r="C87" i="15"/>
  <c r="C89" i="15"/>
  <c r="C91" i="15"/>
  <c r="C93" i="15"/>
  <c r="C95" i="15"/>
  <c r="C97" i="15"/>
  <c r="C99" i="15"/>
  <c r="C8" i="15"/>
  <c r="C14" i="15"/>
  <c r="C16" i="15"/>
  <c r="C18" i="15"/>
  <c r="C20" i="15"/>
  <c r="C22" i="15"/>
  <c r="C24" i="15"/>
  <c r="C26" i="15"/>
  <c r="C28" i="15"/>
  <c r="C30" i="15"/>
  <c r="C32" i="15"/>
  <c r="C34" i="15"/>
  <c r="C36" i="15"/>
  <c r="C38" i="15"/>
  <c r="C40" i="15"/>
  <c r="C42" i="15"/>
  <c r="C44" i="15"/>
  <c r="C46" i="15"/>
  <c r="C48" i="15"/>
  <c r="C50" i="15"/>
  <c r="C52" i="15"/>
  <c r="C54" i="15"/>
  <c r="C56" i="15"/>
  <c r="C58" i="15"/>
  <c r="C60" i="15"/>
  <c r="C62" i="15"/>
  <c r="C64" i="15"/>
  <c r="C66" i="15"/>
  <c r="C68" i="15"/>
  <c r="C70" i="15"/>
  <c r="C72" i="15"/>
  <c r="C74" i="15"/>
  <c r="C76" i="15"/>
  <c r="C78" i="15"/>
  <c r="C80" i="15"/>
  <c r="C82" i="15"/>
  <c r="C84" i="15"/>
  <c r="C86" i="15"/>
  <c r="C88" i="15"/>
  <c r="C90" i="15"/>
  <c r="C92" i="15"/>
  <c r="C94" i="15"/>
  <c r="C96" i="15"/>
  <c r="C98" i="15"/>
  <c r="C100" i="15"/>
  <c r="C8" i="14"/>
  <c r="C14" i="14"/>
  <c r="C16" i="14"/>
  <c r="C18" i="14"/>
  <c r="C20" i="14"/>
  <c r="C22" i="14"/>
  <c r="C24" i="14"/>
  <c r="C26" i="14"/>
  <c r="C28" i="14"/>
  <c r="C30" i="14"/>
  <c r="C38" i="14"/>
  <c r="C46" i="14"/>
  <c r="C54" i="14"/>
  <c r="C62" i="14"/>
  <c r="C70" i="14"/>
  <c r="C78" i="14"/>
  <c r="C86" i="14"/>
  <c r="C94" i="14"/>
  <c r="C99" i="14"/>
  <c r="C97" i="14"/>
  <c r="C95" i="14"/>
  <c r="C93" i="14"/>
  <c r="C91" i="14"/>
  <c r="C89" i="14"/>
  <c r="C87" i="14"/>
  <c r="C85" i="14"/>
  <c r="C83" i="14"/>
  <c r="C81" i="14"/>
  <c r="C79" i="14"/>
  <c r="C77" i="14"/>
  <c r="C75" i="14"/>
  <c r="C73" i="14"/>
  <c r="C71" i="14"/>
  <c r="C69" i="14"/>
  <c r="C67" i="14"/>
  <c r="C65" i="14"/>
  <c r="C63" i="14"/>
  <c r="C61" i="14"/>
  <c r="C59" i="14"/>
  <c r="C57" i="14"/>
  <c r="C55" i="14"/>
  <c r="C53" i="14"/>
  <c r="C51" i="14"/>
  <c r="C49" i="14"/>
  <c r="C47" i="14"/>
  <c r="C45" i="14"/>
  <c r="C43" i="14"/>
  <c r="C41" i="14"/>
  <c r="C39" i="14"/>
  <c r="C37" i="14"/>
  <c r="C35" i="14"/>
  <c r="C33" i="14"/>
  <c r="C31" i="14"/>
  <c r="C36" i="14"/>
  <c r="C44" i="14"/>
  <c r="C52" i="14"/>
  <c r="C60" i="14"/>
  <c r="C68" i="14"/>
  <c r="C76" i="14"/>
  <c r="C84" i="14"/>
  <c r="C92" i="14"/>
  <c r="C100" i="14"/>
  <c r="C9" i="14"/>
  <c r="C13" i="14"/>
  <c r="C15" i="14"/>
  <c r="C17" i="14"/>
  <c r="C19" i="14"/>
  <c r="C21" i="14"/>
  <c r="C23" i="14"/>
  <c r="C25" i="14"/>
  <c r="C27" i="14"/>
  <c r="C29" i="14"/>
  <c r="C34" i="14"/>
  <c r="C42" i="14"/>
  <c r="C50" i="14"/>
  <c r="C58" i="14"/>
  <c r="C66" i="14"/>
  <c r="C74" i="14"/>
  <c r="C82" i="14"/>
  <c r="C90" i="14"/>
  <c r="C98" i="14"/>
  <c r="C32" i="14"/>
  <c r="C40" i="14"/>
  <c r="C48" i="14"/>
  <c r="C56" i="14"/>
  <c r="C64" i="14"/>
  <c r="C72" i="14"/>
  <c r="C80" i="14"/>
  <c r="C88" i="14"/>
  <c r="C96" i="14"/>
  <c r="C32" i="13"/>
  <c r="C40" i="13"/>
  <c r="C48" i="13"/>
  <c r="C56" i="13"/>
  <c r="C64" i="13"/>
  <c r="C72" i="13"/>
  <c r="C80" i="13"/>
  <c r="C88" i="13"/>
  <c r="C96" i="13"/>
  <c r="C104" i="13"/>
  <c r="C8" i="13"/>
  <c r="C14" i="13"/>
  <c r="C16" i="13"/>
  <c r="C18" i="13"/>
  <c r="C20" i="13"/>
  <c r="C22" i="13"/>
  <c r="C24" i="13"/>
  <c r="C26" i="13"/>
  <c r="C28" i="13"/>
  <c r="C30" i="13"/>
  <c r="C38" i="13"/>
  <c r="C46" i="13"/>
  <c r="C54" i="13"/>
  <c r="C62" i="13"/>
  <c r="C70" i="13"/>
  <c r="C78" i="13"/>
  <c r="C86" i="13"/>
  <c r="C94" i="13"/>
  <c r="C200" i="13"/>
  <c r="C198" i="13"/>
  <c r="C196" i="13"/>
  <c r="C194" i="13"/>
  <c r="C192" i="13"/>
  <c r="C190" i="13"/>
  <c r="C188" i="13"/>
  <c r="C186" i="13"/>
  <c r="C184" i="13"/>
  <c r="C182" i="13"/>
  <c r="C180" i="13"/>
  <c r="C178" i="13"/>
  <c r="C176" i="13"/>
  <c r="C174" i="13"/>
  <c r="C172" i="13"/>
  <c r="C170" i="13"/>
  <c r="C168" i="13"/>
  <c r="C166" i="13"/>
  <c r="C164" i="13"/>
  <c r="C162" i="13"/>
  <c r="C160" i="13"/>
  <c r="C158" i="13"/>
  <c r="C156" i="13"/>
  <c r="C154" i="13"/>
  <c r="C152" i="13"/>
  <c r="C150" i="13"/>
  <c r="C148" i="13"/>
  <c r="C146" i="13"/>
  <c r="C144" i="13"/>
  <c r="C142" i="13"/>
  <c r="C140" i="13"/>
  <c r="C138" i="13"/>
  <c r="C136" i="13"/>
  <c r="C134" i="13"/>
  <c r="C132" i="13"/>
  <c r="C130" i="13"/>
  <c r="C128" i="13"/>
  <c r="C126" i="13"/>
  <c r="C124" i="13"/>
  <c r="C122" i="13"/>
  <c r="C120" i="13"/>
  <c r="C118" i="13"/>
  <c r="C116" i="13"/>
  <c r="C114" i="13"/>
  <c r="C112" i="13"/>
  <c r="C110" i="13"/>
  <c r="C199" i="13"/>
  <c r="C197" i="13"/>
  <c r="C195" i="13"/>
  <c r="C193" i="13"/>
  <c r="C191" i="13"/>
  <c r="C189" i="13"/>
  <c r="C187" i="13"/>
  <c r="C185" i="13"/>
  <c r="C183" i="13"/>
  <c r="C181" i="13"/>
  <c r="C179" i="13"/>
  <c r="C177" i="13"/>
  <c r="C175" i="13"/>
  <c r="C173" i="13"/>
  <c r="C171" i="13"/>
  <c r="C169" i="13"/>
  <c r="C167" i="13"/>
  <c r="C165" i="13"/>
  <c r="C163" i="13"/>
  <c r="C161" i="13"/>
  <c r="C159" i="13"/>
  <c r="C157" i="13"/>
  <c r="C155" i="13"/>
  <c r="C153" i="13"/>
  <c r="C151" i="13"/>
  <c r="C149" i="13"/>
  <c r="C147" i="13"/>
  <c r="C145" i="13"/>
  <c r="C143" i="13"/>
  <c r="C141" i="13"/>
  <c r="C139" i="13"/>
  <c r="C137" i="13"/>
  <c r="C135" i="13"/>
  <c r="C133" i="13"/>
  <c r="C131" i="13"/>
  <c r="C129" i="13"/>
  <c r="C127" i="13"/>
  <c r="C125" i="13"/>
  <c r="C123" i="13"/>
  <c r="C121" i="13"/>
  <c r="C119" i="13"/>
  <c r="C117" i="13"/>
  <c r="C115" i="13"/>
  <c r="C113" i="13"/>
  <c r="C111" i="13"/>
  <c r="C109" i="13"/>
  <c r="C107" i="13"/>
  <c r="C105" i="13"/>
  <c r="C103" i="13"/>
  <c r="C101" i="13"/>
  <c r="C99" i="13"/>
  <c r="C97" i="13"/>
  <c r="C95" i="13"/>
  <c r="C93" i="13"/>
  <c r="C91" i="13"/>
  <c r="C89" i="13"/>
  <c r="C87" i="13"/>
  <c r="C85" i="13"/>
  <c r="C83" i="13"/>
  <c r="C81" i="13"/>
  <c r="C79" i="13"/>
  <c r="C77" i="13"/>
  <c r="C75" i="13"/>
  <c r="C73" i="13"/>
  <c r="C71" i="13"/>
  <c r="C69" i="13"/>
  <c r="C67" i="13"/>
  <c r="C65" i="13"/>
  <c r="C63" i="13"/>
  <c r="C61" i="13"/>
  <c r="C59" i="13"/>
  <c r="C57" i="13"/>
  <c r="C55" i="13"/>
  <c r="C53" i="13"/>
  <c r="C51" i="13"/>
  <c r="C49" i="13"/>
  <c r="C47" i="13"/>
  <c r="C45" i="13"/>
  <c r="C43" i="13"/>
  <c r="C41" i="13"/>
  <c r="C39" i="13"/>
  <c r="C37" i="13"/>
  <c r="C35" i="13"/>
  <c r="C33" i="13"/>
  <c r="C31" i="13"/>
  <c r="C36" i="13"/>
  <c r="C44" i="13"/>
  <c r="C52" i="13"/>
  <c r="C60" i="13"/>
  <c r="C68" i="13"/>
  <c r="C76" i="13"/>
  <c r="C84" i="13"/>
  <c r="C92" i="13"/>
  <c r="C100" i="13"/>
  <c r="C108" i="13"/>
  <c r="C9" i="13"/>
  <c r="C13" i="13"/>
  <c r="C15" i="13"/>
  <c r="C17" i="13"/>
  <c r="C19" i="13"/>
  <c r="C21" i="13"/>
  <c r="C23" i="13"/>
  <c r="C25" i="13"/>
  <c r="C27" i="13"/>
  <c r="C29" i="13"/>
  <c r="C34" i="13"/>
  <c r="C42" i="13"/>
  <c r="C50" i="13"/>
  <c r="C58" i="13"/>
  <c r="C66" i="13"/>
  <c r="C74" i="13"/>
  <c r="C82" i="13"/>
  <c r="C90" i="13"/>
  <c r="C98" i="13"/>
  <c r="C106" i="13"/>
  <c r="C199" i="12"/>
  <c r="C197" i="12"/>
  <c r="C195" i="12"/>
  <c r="C193" i="12"/>
  <c r="C191" i="12"/>
  <c r="C189" i="12"/>
  <c r="C187" i="12"/>
  <c r="C185" i="12"/>
  <c r="C183" i="12"/>
  <c r="C181" i="12"/>
  <c r="C179" i="12"/>
  <c r="C177" i="12"/>
  <c r="C175" i="12"/>
  <c r="C173" i="12"/>
  <c r="C171" i="12"/>
  <c r="C169" i="12"/>
  <c r="C167" i="12"/>
  <c r="C165" i="12"/>
  <c r="C163" i="12"/>
  <c r="C161" i="12"/>
  <c r="C159" i="12"/>
  <c r="C157" i="12"/>
  <c r="C155" i="12"/>
  <c r="C153" i="12"/>
  <c r="C151" i="12"/>
  <c r="C149" i="12"/>
  <c r="C147" i="12"/>
  <c r="C145" i="12"/>
  <c r="C143" i="12"/>
  <c r="C141" i="12"/>
  <c r="C139" i="12"/>
  <c r="C137" i="12"/>
  <c r="C135" i="12"/>
  <c r="C133" i="12"/>
  <c r="C131" i="12"/>
  <c r="C129" i="12"/>
  <c r="C127" i="12"/>
  <c r="C125" i="12"/>
  <c r="C123" i="12"/>
  <c r="C121" i="12"/>
  <c r="C119" i="12"/>
  <c r="C117" i="12"/>
  <c r="C115" i="12"/>
  <c r="C113" i="12"/>
  <c r="C111" i="12"/>
  <c r="C109" i="12"/>
  <c r="C107" i="12"/>
  <c r="C105" i="12"/>
  <c r="C103" i="12"/>
  <c r="C101" i="12"/>
  <c r="C99" i="12"/>
  <c r="C97" i="12"/>
  <c r="C95" i="12"/>
  <c r="C93" i="12"/>
  <c r="C91" i="12"/>
  <c r="C89" i="12"/>
  <c r="C87" i="12"/>
  <c r="C85" i="12"/>
  <c r="C83" i="12"/>
  <c r="C81" i="12"/>
  <c r="C79" i="12"/>
  <c r="C77" i="12"/>
  <c r="C75" i="12"/>
  <c r="C73" i="12"/>
  <c r="C71" i="12"/>
  <c r="C69" i="12"/>
  <c r="C67" i="12"/>
  <c r="C65" i="12"/>
  <c r="C63" i="12"/>
  <c r="C61" i="12"/>
  <c r="C59" i="12"/>
  <c r="C57" i="12"/>
  <c r="C55" i="12"/>
  <c r="C53" i="12"/>
  <c r="C51" i="12"/>
  <c r="C49" i="12"/>
  <c r="C47" i="12"/>
  <c r="C45" i="12"/>
  <c r="C43" i="12"/>
  <c r="C41" i="12"/>
  <c r="C39" i="12"/>
  <c r="C37" i="12"/>
  <c r="C35" i="12"/>
  <c r="C33" i="12"/>
  <c r="C31" i="12"/>
  <c r="C36" i="12"/>
  <c r="C44" i="12"/>
  <c r="C52" i="12"/>
  <c r="C60" i="12"/>
  <c r="C68" i="12"/>
  <c r="C76" i="12"/>
  <c r="C84" i="12"/>
  <c r="C92" i="12"/>
  <c r="C100" i="12"/>
  <c r="C108" i="12"/>
  <c r="C116" i="12"/>
  <c r="C124" i="12"/>
  <c r="C132" i="12"/>
  <c r="C140" i="12"/>
  <c r="C148" i="12"/>
  <c r="C156" i="12"/>
  <c r="C164" i="12"/>
  <c r="C172" i="12"/>
  <c r="C180" i="12"/>
  <c r="C188" i="12"/>
  <c r="C196" i="12"/>
  <c r="C13" i="12"/>
  <c r="C15" i="12"/>
  <c r="C17" i="12"/>
  <c r="C19" i="12"/>
  <c r="C21" i="12"/>
  <c r="C23" i="12"/>
  <c r="C25" i="12"/>
  <c r="C27" i="12"/>
  <c r="C29" i="12"/>
  <c r="C34" i="12"/>
  <c r="C42" i="12"/>
  <c r="C50" i="12"/>
  <c r="C58" i="12"/>
  <c r="C66" i="12"/>
  <c r="C74" i="12"/>
  <c r="C82" i="12"/>
  <c r="C90" i="12"/>
  <c r="C98" i="12"/>
  <c r="C106" i="12"/>
  <c r="C114" i="12"/>
  <c r="C122" i="12"/>
  <c r="C130" i="12"/>
  <c r="C138" i="12"/>
  <c r="C146" i="12"/>
  <c r="C154" i="12"/>
  <c r="C162" i="12"/>
  <c r="C170" i="12"/>
  <c r="C178" i="12"/>
  <c r="C186" i="12"/>
  <c r="C194" i="12"/>
  <c r="C32" i="12"/>
  <c r="C40" i="12"/>
  <c r="C48" i="12"/>
  <c r="C56" i="12"/>
  <c r="C64" i="12"/>
  <c r="C72" i="12"/>
  <c r="C80" i="12"/>
  <c r="C88" i="12"/>
  <c r="C96" i="12"/>
  <c r="C104" i="12"/>
  <c r="C112" i="12"/>
  <c r="C120" i="12"/>
  <c r="C128" i="12"/>
  <c r="C136" i="12"/>
  <c r="C144" i="12"/>
  <c r="C152" i="12"/>
  <c r="C160" i="12"/>
  <c r="C168" i="12"/>
  <c r="C176" i="12"/>
  <c r="C184" i="12"/>
  <c r="C192" i="12"/>
  <c r="C200" i="12"/>
  <c r="C8" i="12"/>
  <c r="C14" i="12"/>
  <c r="C16" i="12"/>
  <c r="C18" i="12"/>
  <c r="C20" i="12"/>
  <c r="C22" i="12"/>
  <c r="C24" i="12"/>
  <c r="C26" i="12"/>
  <c r="C28" i="12"/>
  <c r="C30" i="12"/>
  <c r="C38" i="12"/>
  <c r="C46" i="12"/>
  <c r="C54" i="12"/>
  <c r="C62" i="12"/>
  <c r="C70" i="12"/>
  <c r="C78" i="12"/>
  <c r="C86" i="12"/>
  <c r="C94" i="12"/>
  <c r="C102" i="12"/>
  <c r="C110" i="12"/>
  <c r="C118" i="12"/>
  <c r="C126" i="12"/>
  <c r="C134" i="12"/>
  <c r="C142" i="12"/>
  <c r="C150" i="12"/>
  <c r="C158" i="12"/>
  <c r="C166" i="12"/>
  <c r="C174" i="12"/>
  <c r="C182" i="12"/>
  <c r="C190" i="12"/>
  <c r="C198" i="12"/>
  <c r="C199" i="11"/>
  <c r="C197" i="11"/>
  <c r="C195" i="11"/>
  <c r="C193" i="11"/>
  <c r="C191" i="11"/>
  <c r="C189" i="11"/>
  <c r="C187" i="11"/>
  <c r="C185" i="11"/>
  <c r="C183" i="11"/>
  <c r="C181" i="11"/>
  <c r="C179" i="11"/>
  <c r="C177" i="11"/>
  <c r="C175" i="11"/>
  <c r="C173" i="11"/>
  <c r="C171" i="11"/>
  <c r="C169" i="11"/>
  <c r="C167" i="11"/>
  <c r="C165" i="11"/>
  <c r="C163" i="11"/>
  <c r="C161" i="11"/>
  <c r="C159" i="11"/>
  <c r="C157" i="11"/>
  <c r="C155" i="11"/>
  <c r="C153" i="11"/>
  <c r="C151" i="11"/>
  <c r="C149" i="11"/>
  <c r="C147" i="11"/>
  <c r="C145" i="11"/>
  <c r="C143" i="11"/>
  <c r="C141" i="11"/>
  <c r="C139" i="11"/>
  <c r="C137" i="11"/>
  <c r="C135" i="11"/>
  <c r="C133" i="11"/>
  <c r="C131" i="11"/>
  <c r="C129" i="11"/>
  <c r="C127" i="11"/>
  <c r="C125" i="11"/>
  <c r="C123" i="11"/>
  <c r="C121" i="11"/>
  <c r="C119" i="11"/>
  <c r="C117" i="11"/>
  <c r="C115" i="11"/>
  <c r="C113" i="11"/>
  <c r="C111" i="11"/>
  <c r="C109" i="11"/>
  <c r="C107" i="11"/>
  <c r="C105" i="11"/>
  <c r="C103" i="11"/>
  <c r="C101" i="11"/>
  <c r="C99" i="11"/>
  <c r="C97" i="11"/>
  <c r="C95" i="11"/>
  <c r="C93" i="11"/>
  <c r="C91" i="11"/>
  <c r="C89" i="11"/>
  <c r="C87" i="11"/>
  <c r="C85" i="11"/>
  <c r="C83" i="11"/>
  <c r="C81" i="11"/>
  <c r="C79" i="11"/>
  <c r="C77" i="11"/>
  <c r="C75" i="11"/>
  <c r="C73" i="11"/>
  <c r="C71" i="11"/>
  <c r="C69" i="11"/>
  <c r="C67" i="11"/>
  <c r="C65" i="11"/>
  <c r="C63" i="11"/>
  <c r="C61" i="11"/>
  <c r="C59" i="11"/>
  <c r="C57" i="11"/>
  <c r="C55" i="11"/>
  <c r="C53" i="11"/>
  <c r="C51" i="11"/>
  <c r="C49" i="11"/>
  <c r="C47" i="11"/>
  <c r="C45" i="11"/>
  <c r="C43" i="11"/>
  <c r="C41" i="11"/>
  <c r="C39" i="11"/>
  <c r="C37" i="11"/>
  <c r="C35" i="11"/>
  <c r="C33" i="11"/>
  <c r="C31" i="11"/>
  <c r="C36" i="11"/>
  <c r="C44" i="11"/>
  <c r="C52" i="11"/>
  <c r="C60" i="11"/>
  <c r="C68" i="11"/>
  <c r="C76" i="11"/>
  <c r="C84" i="11"/>
  <c r="C92" i="11"/>
  <c r="C100" i="11"/>
  <c r="C108" i="11"/>
  <c r="C116" i="11"/>
  <c r="C124" i="11"/>
  <c r="C132" i="11"/>
  <c r="C140" i="11"/>
  <c r="C148" i="11"/>
  <c r="C156" i="11"/>
  <c r="C164" i="11"/>
  <c r="C172" i="11"/>
  <c r="C180" i="11"/>
  <c r="C188" i="11"/>
  <c r="C196" i="11"/>
  <c r="C13" i="11"/>
  <c r="C15" i="11"/>
  <c r="C17" i="11"/>
  <c r="C19" i="11"/>
  <c r="C21" i="11"/>
  <c r="C23" i="11"/>
  <c r="C25" i="11"/>
  <c r="C27" i="11"/>
  <c r="C29" i="11"/>
  <c r="C34" i="11"/>
  <c r="C42" i="11"/>
  <c r="C50" i="11"/>
  <c r="C58" i="11"/>
  <c r="C66" i="11"/>
  <c r="C74" i="11"/>
  <c r="C82" i="11"/>
  <c r="C90" i="11"/>
  <c r="C98" i="11"/>
  <c r="C106" i="11"/>
  <c r="C114" i="11"/>
  <c r="C122" i="11"/>
  <c r="C130" i="11"/>
  <c r="C138" i="11"/>
  <c r="C146" i="11"/>
  <c r="C154" i="11"/>
  <c r="C162" i="11"/>
  <c r="C170" i="11"/>
  <c r="C178" i="11"/>
  <c r="C186" i="11"/>
  <c r="C194" i="11"/>
  <c r="C32" i="11"/>
  <c r="C40" i="11"/>
  <c r="C48" i="11"/>
  <c r="C56" i="11"/>
  <c r="C64" i="11"/>
  <c r="C72" i="11"/>
  <c r="C80" i="11"/>
  <c r="C88" i="11"/>
  <c r="C96" i="11"/>
  <c r="C104" i="11"/>
  <c r="C112" i="11"/>
  <c r="C120" i="11"/>
  <c r="C128" i="11"/>
  <c r="C136" i="11"/>
  <c r="C144" i="11"/>
  <c r="C152" i="11"/>
  <c r="C160" i="11"/>
  <c r="C168" i="11"/>
  <c r="C176" i="11"/>
  <c r="C184" i="11"/>
  <c r="C192" i="11"/>
  <c r="C200" i="11"/>
  <c r="C8" i="11"/>
  <c r="C14" i="11"/>
  <c r="C16" i="11"/>
  <c r="C18" i="11"/>
  <c r="C20" i="11"/>
  <c r="C22" i="11"/>
  <c r="C24" i="11"/>
  <c r="C26" i="11"/>
  <c r="C28" i="11"/>
  <c r="C30" i="11"/>
  <c r="C38" i="11"/>
  <c r="C46" i="11"/>
  <c r="C54" i="11"/>
  <c r="C62" i="11"/>
  <c r="C70" i="11"/>
  <c r="C78" i="11"/>
  <c r="C86" i="11"/>
  <c r="C94" i="11"/>
  <c r="C102" i="11"/>
  <c r="C110" i="11"/>
  <c r="C118" i="11"/>
  <c r="C126" i="11"/>
  <c r="C134" i="11"/>
  <c r="C142" i="11"/>
  <c r="C150" i="11"/>
  <c r="C158" i="11"/>
  <c r="C166" i="11"/>
  <c r="C174" i="11"/>
  <c r="C182" i="11"/>
  <c r="C190" i="11"/>
  <c r="C198" i="11"/>
  <c r="C200" i="10"/>
  <c r="C199" i="10"/>
  <c r="C197" i="10"/>
  <c r="C195" i="10"/>
  <c r="C193" i="10"/>
  <c r="C191" i="10"/>
  <c r="C189" i="10"/>
  <c r="C187" i="10"/>
  <c r="C185" i="10"/>
  <c r="C183" i="10"/>
  <c r="C181" i="10"/>
  <c r="C179" i="10"/>
  <c r="C177" i="10"/>
  <c r="C175" i="10"/>
  <c r="C173" i="10"/>
  <c r="C171" i="10"/>
  <c r="C169" i="10"/>
  <c r="C167" i="10"/>
  <c r="C165" i="10"/>
  <c r="C163" i="10"/>
  <c r="C161" i="10"/>
  <c r="C159" i="10"/>
  <c r="C157" i="10"/>
  <c r="C155" i="10"/>
  <c r="C153" i="10"/>
  <c r="C151" i="10"/>
  <c r="C149" i="10"/>
  <c r="C147" i="10"/>
  <c r="C145" i="10"/>
  <c r="C143" i="10"/>
  <c r="C141" i="10"/>
  <c r="C139" i="10"/>
  <c r="C137" i="10"/>
  <c r="C135" i="10"/>
  <c r="C133" i="10"/>
  <c r="C131" i="10"/>
  <c r="C129" i="10"/>
  <c r="C127" i="10"/>
  <c r="C125" i="10"/>
  <c r="C123" i="10"/>
  <c r="C121" i="10"/>
  <c r="C119" i="10"/>
  <c r="C117" i="10"/>
  <c r="C115" i="10"/>
  <c r="C113" i="10"/>
  <c r="C111" i="10"/>
  <c r="C109" i="10"/>
  <c r="C107" i="10"/>
  <c r="C105" i="10"/>
  <c r="C103" i="10"/>
  <c r="C101" i="10"/>
  <c r="C99" i="10"/>
  <c r="C97" i="10"/>
  <c r="C95" i="10"/>
  <c r="C93" i="10"/>
  <c r="C91" i="10"/>
  <c r="C89" i="10"/>
  <c r="C87" i="10"/>
  <c r="C85" i="10"/>
  <c r="C83" i="10"/>
  <c r="C81" i="10"/>
  <c r="C79" i="10"/>
  <c r="C77" i="10"/>
  <c r="C75" i="10"/>
  <c r="C73" i="10"/>
  <c r="C198" i="10"/>
  <c r="C196" i="10"/>
  <c r="C194" i="10"/>
  <c r="C192" i="10"/>
  <c r="C190" i="10"/>
  <c r="C188" i="10"/>
  <c r="C186" i="10"/>
  <c r="C184" i="10"/>
  <c r="C182" i="10"/>
  <c r="C180" i="10"/>
  <c r="C178" i="10"/>
  <c r="C176" i="10"/>
  <c r="C174" i="10"/>
  <c r="C172" i="10"/>
  <c r="C170" i="10"/>
  <c r="C168" i="10"/>
  <c r="C166" i="10"/>
  <c r="C164" i="10"/>
  <c r="C162" i="10"/>
  <c r="C160" i="10"/>
  <c r="C158" i="10"/>
  <c r="C156" i="10"/>
  <c r="C154" i="10"/>
  <c r="C152" i="10"/>
  <c r="C150" i="10"/>
  <c r="C148" i="10"/>
  <c r="C146" i="10"/>
  <c r="C144" i="10"/>
  <c r="C142" i="10"/>
  <c r="C140" i="10"/>
  <c r="C138" i="10"/>
  <c r="C136" i="10"/>
  <c r="C134" i="10"/>
  <c r="C132" i="10"/>
  <c r="C130" i="10"/>
  <c r="C128" i="10"/>
  <c r="C126" i="10"/>
  <c r="C124" i="10"/>
  <c r="C122" i="10"/>
  <c r="C120" i="10"/>
  <c r="C118" i="10"/>
  <c r="C116" i="10"/>
  <c r="C114" i="10"/>
  <c r="C112" i="10"/>
  <c r="C110" i="10"/>
  <c r="C108" i="10"/>
  <c r="C106" i="10"/>
  <c r="C104" i="10"/>
  <c r="C102" i="10"/>
  <c r="C100" i="10"/>
  <c r="C98" i="10"/>
  <c r="C96" i="10"/>
  <c r="C94" i="10"/>
  <c r="C92" i="10"/>
  <c r="C90" i="10"/>
  <c r="C88" i="10"/>
  <c r="C86" i="10"/>
  <c r="C84" i="10"/>
  <c r="C82" i="10"/>
  <c r="C80" i="10"/>
  <c r="C78" i="10"/>
  <c r="C76" i="10"/>
  <c r="C74" i="10"/>
  <c r="C72" i="10"/>
  <c r="C70" i="10"/>
  <c r="C68" i="10"/>
  <c r="C66" i="10"/>
  <c r="C64" i="10"/>
  <c r="C62" i="10"/>
  <c r="C60" i="10"/>
  <c r="C58" i="10"/>
  <c r="C56" i="10"/>
  <c r="C54" i="10"/>
  <c r="C52" i="10"/>
  <c r="C50" i="10"/>
  <c r="C48" i="10"/>
  <c r="C46" i="10"/>
  <c r="C44" i="10"/>
  <c r="C42" i="10"/>
  <c r="C40" i="10"/>
  <c r="C38" i="10"/>
  <c r="C36" i="10"/>
  <c r="C34" i="10"/>
  <c r="C32" i="10"/>
  <c r="C30" i="10"/>
  <c r="C28" i="10"/>
  <c r="C26" i="10"/>
  <c r="C24" i="10"/>
  <c r="C22" i="10"/>
  <c r="C20" i="10"/>
  <c r="C18" i="10"/>
  <c r="C16" i="10"/>
  <c r="C17" i="10"/>
  <c r="C25" i="10"/>
  <c r="C33" i="10"/>
  <c r="C41" i="10"/>
  <c r="C49" i="10"/>
  <c r="C57" i="10"/>
  <c r="C65" i="10"/>
  <c r="C13" i="10"/>
  <c r="C15" i="10"/>
  <c r="C23" i="10"/>
  <c r="C31" i="10"/>
  <c r="C39" i="10"/>
  <c r="C47" i="10"/>
  <c r="C55" i="10"/>
  <c r="C63" i="10"/>
  <c r="C71" i="10"/>
  <c r="C21" i="10"/>
  <c r="C29" i="10"/>
  <c r="C37" i="10"/>
  <c r="C45" i="10"/>
  <c r="C53" i="10"/>
  <c r="C61" i="10"/>
  <c r="C69" i="10"/>
  <c r="C8" i="10"/>
  <c r="C14" i="10"/>
  <c r="C19" i="10"/>
  <c r="C27" i="10"/>
  <c r="C35" i="10"/>
  <c r="C43" i="10"/>
  <c r="C51" i="10"/>
  <c r="C59" i="10"/>
  <c r="C67" i="10"/>
  <c r="C19" i="9"/>
  <c r="C27" i="9"/>
  <c r="C35" i="9"/>
  <c r="C43" i="9"/>
  <c r="C51" i="9"/>
  <c r="C59" i="9"/>
  <c r="C67" i="9"/>
  <c r="C75" i="9"/>
  <c r="C83" i="9"/>
  <c r="C91" i="9"/>
  <c r="C99" i="9"/>
  <c r="C107" i="9"/>
  <c r="C115" i="9"/>
  <c r="C123" i="9"/>
  <c r="C131" i="9"/>
  <c r="C139" i="9"/>
  <c r="C147" i="9"/>
  <c r="C155" i="9"/>
  <c r="C163" i="9"/>
  <c r="C171" i="9"/>
  <c r="C179" i="9"/>
  <c r="C187" i="9"/>
  <c r="C195" i="9"/>
  <c r="C203" i="9"/>
  <c r="C211" i="9"/>
  <c r="C219" i="9"/>
  <c r="C227" i="9"/>
  <c r="C235" i="9"/>
  <c r="C243" i="9"/>
  <c r="C251" i="9"/>
  <c r="C259" i="9"/>
  <c r="C500" i="9"/>
  <c r="C498" i="9"/>
  <c r="C496" i="9"/>
  <c r="C494" i="9"/>
  <c r="C492" i="9"/>
  <c r="C490" i="9"/>
  <c r="C488" i="9"/>
  <c r="C486" i="9"/>
  <c r="C484" i="9"/>
  <c r="C482" i="9"/>
  <c r="C480" i="9"/>
  <c r="C478" i="9"/>
  <c r="C476" i="9"/>
  <c r="C474" i="9"/>
  <c r="C472" i="9"/>
  <c r="C470" i="9"/>
  <c r="C468" i="9"/>
  <c r="C466" i="9"/>
  <c r="C464" i="9"/>
  <c r="C462" i="9"/>
  <c r="C460" i="9"/>
  <c r="C458" i="9"/>
  <c r="C456" i="9"/>
  <c r="C454" i="9"/>
  <c r="C452" i="9"/>
  <c r="C450" i="9"/>
  <c r="C448" i="9"/>
  <c r="C446" i="9"/>
  <c r="C444" i="9"/>
  <c r="C442" i="9"/>
  <c r="C440" i="9"/>
  <c r="C438" i="9"/>
  <c r="C436" i="9"/>
  <c r="C434" i="9"/>
  <c r="C432" i="9"/>
  <c r="C430" i="9"/>
  <c r="C428" i="9"/>
  <c r="C426" i="9"/>
  <c r="C424" i="9"/>
  <c r="C422" i="9"/>
  <c r="C420" i="9"/>
  <c r="C418" i="9"/>
  <c r="C416" i="9"/>
  <c r="C414" i="9"/>
  <c r="C412" i="9"/>
  <c r="C410" i="9"/>
  <c r="C408" i="9"/>
  <c r="C406" i="9"/>
  <c r="C404" i="9"/>
  <c r="C402" i="9"/>
  <c r="C400" i="9"/>
  <c r="C398" i="9"/>
  <c r="C396" i="9"/>
  <c r="C499" i="9"/>
  <c r="C497" i="9"/>
  <c r="C495" i="9"/>
  <c r="C493" i="9"/>
  <c r="C491" i="9"/>
  <c r="C489" i="9"/>
  <c r="C487" i="9"/>
  <c r="C485" i="9"/>
  <c r="C483" i="9"/>
  <c r="C481" i="9"/>
  <c r="C479" i="9"/>
  <c r="C477" i="9"/>
  <c r="C475" i="9"/>
  <c r="C473" i="9"/>
  <c r="C471" i="9"/>
  <c r="C469" i="9"/>
  <c r="C467" i="9"/>
  <c r="C465" i="9"/>
  <c r="C463" i="9"/>
  <c r="C461" i="9"/>
  <c r="C459" i="9"/>
  <c r="C457" i="9"/>
  <c r="C455" i="9"/>
  <c r="C453" i="9"/>
  <c r="C451" i="9"/>
  <c r="C449" i="9"/>
  <c r="C447" i="9"/>
  <c r="C445" i="9"/>
  <c r="C443" i="9"/>
  <c r="C441" i="9"/>
  <c r="C439" i="9"/>
  <c r="C437" i="9"/>
  <c r="C435" i="9"/>
  <c r="C433" i="9"/>
  <c r="C431" i="9"/>
  <c r="C429" i="9"/>
  <c r="C427" i="9"/>
  <c r="C425" i="9"/>
  <c r="C423" i="9"/>
  <c r="C421" i="9"/>
  <c r="C419" i="9"/>
  <c r="C417" i="9"/>
  <c r="C415" i="9"/>
  <c r="C413" i="9"/>
  <c r="C411" i="9"/>
  <c r="C409" i="9"/>
  <c r="C407" i="9"/>
  <c r="C405" i="9"/>
  <c r="C403" i="9"/>
  <c r="C401" i="9"/>
  <c r="C399" i="9"/>
  <c r="C397" i="9"/>
  <c r="C395" i="9"/>
  <c r="C393" i="9"/>
  <c r="C391" i="9"/>
  <c r="C389" i="9"/>
  <c r="C387" i="9"/>
  <c r="C385" i="9"/>
  <c r="C383" i="9"/>
  <c r="C381" i="9"/>
  <c r="C379" i="9"/>
  <c r="C377" i="9"/>
  <c r="C375" i="9"/>
  <c r="C373" i="9"/>
  <c r="C371" i="9"/>
  <c r="C369" i="9"/>
  <c r="C367" i="9"/>
  <c r="C365" i="9"/>
  <c r="C363" i="9"/>
  <c r="C361" i="9"/>
  <c r="C359" i="9"/>
  <c r="C357" i="9"/>
  <c r="C355" i="9"/>
  <c r="C353" i="9"/>
  <c r="C351" i="9"/>
  <c r="C349" i="9"/>
  <c r="C347" i="9"/>
  <c r="C345" i="9"/>
  <c r="C343" i="9"/>
  <c r="C341" i="9"/>
  <c r="C339" i="9"/>
  <c r="C337" i="9"/>
  <c r="C335" i="9"/>
  <c r="C333" i="9"/>
  <c r="C331" i="9"/>
  <c r="C388" i="9"/>
  <c r="C380" i="9"/>
  <c r="C372" i="9"/>
  <c r="C364" i="9"/>
  <c r="C356" i="9"/>
  <c r="C348" i="9"/>
  <c r="C340" i="9"/>
  <c r="C332" i="9"/>
  <c r="C390" i="9"/>
  <c r="C382" i="9"/>
  <c r="C374" i="9"/>
  <c r="C366" i="9"/>
  <c r="C358" i="9"/>
  <c r="C350" i="9"/>
  <c r="C342" i="9"/>
  <c r="C334" i="9"/>
  <c r="C329" i="9"/>
  <c r="C327" i="9"/>
  <c r="C325" i="9"/>
  <c r="C323" i="9"/>
  <c r="C321" i="9"/>
  <c r="C319" i="9"/>
  <c r="C317" i="9"/>
  <c r="C315" i="9"/>
  <c r="C313" i="9"/>
  <c r="C311" i="9"/>
  <c r="C309" i="9"/>
  <c r="C307" i="9"/>
  <c r="C305" i="9"/>
  <c r="C303" i="9"/>
  <c r="C301" i="9"/>
  <c r="C299" i="9"/>
  <c r="C297" i="9"/>
  <c r="C295" i="9"/>
  <c r="C293" i="9"/>
  <c r="C291" i="9"/>
  <c r="C289" i="9"/>
  <c r="C287" i="9"/>
  <c r="C285" i="9"/>
  <c r="C283" i="9"/>
  <c r="C281" i="9"/>
  <c r="C279" i="9"/>
  <c r="C277" i="9"/>
  <c r="C275" i="9"/>
  <c r="C273" i="9"/>
  <c r="C271" i="9"/>
  <c r="C392" i="9"/>
  <c r="C384" i="9"/>
  <c r="C376" i="9"/>
  <c r="C368" i="9"/>
  <c r="C360" i="9"/>
  <c r="C352" i="9"/>
  <c r="C344" i="9"/>
  <c r="C336" i="9"/>
  <c r="C394" i="9"/>
  <c r="C386" i="9"/>
  <c r="C378" i="9"/>
  <c r="C370" i="9"/>
  <c r="C362" i="9"/>
  <c r="C354" i="9"/>
  <c r="C346" i="9"/>
  <c r="C338" i="9"/>
  <c r="C330" i="9"/>
  <c r="C328" i="9"/>
  <c r="C326" i="9"/>
  <c r="C324" i="9"/>
  <c r="C322" i="9"/>
  <c r="C320" i="9"/>
  <c r="C318" i="9"/>
  <c r="C316" i="9"/>
  <c r="C314" i="9"/>
  <c r="C312" i="9"/>
  <c r="C310" i="9"/>
  <c r="C308" i="9"/>
  <c r="C306" i="9"/>
  <c r="C304" i="9"/>
  <c r="C302" i="9"/>
  <c r="C300" i="9"/>
  <c r="C298" i="9"/>
  <c r="C296" i="9"/>
  <c r="C294" i="9"/>
  <c r="C292" i="9"/>
  <c r="C290" i="9"/>
  <c r="C288" i="9"/>
  <c r="C286" i="9"/>
  <c r="C284" i="9"/>
  <c r="C282" i="9"/>
  <c r="C280" i="9"/>
  <c r="C278" i="9"/>
  <c r="C276" i="9"/>
  <c r="C274" i="9"/>
  <c r="C272" i="9"/>
  <c r="C270" i="9"/>
  <c r="C268" i="9"/>
  <c r="C266" i="9"/>
  <c r="C264" i="9"/>
  <c r="C262" i="9"/>
  <c r="C260" i="9"/>
  <c r="C258" i="9"/>
  <c r="C256" i="9"/>
  <c r="C254" i="9"/>
  <c r="C252" i="9"/>
  <c r="C250" i="9"/>
  <c r="C248" i="9"/>
  <c r="C246" i="9"/>
  <c r="C244" i="9"/>
  <c r="C242" i="9"/>
  <c r="C240" i="9"/>
  <c r="C238" i="9"/>
  <c r="C236" i="9"/>
  <c r="C234" i="9"/>
  <c r="C232" i="9"/>
  <c r="C230" i="9"/>
  <c r="C228" i="9"/>
  <c r="C226" i="9"/>
  <c r="C224" i="9"/>
  <c r="C222" i="9"/>
  <c r="C220" i="9"/>
  <c r="C218" i="9"/>
  <c r="C216" i="9"/>
  <c r="C214" i="9"/>
  <c r="C212" i="9"/>
  <c r="C210" i="9"/>
  <c r="C208" i="9"/>
  <c r="C206" i="9"/>
  <c r="C204" i="9"/>
  <c r="C202" i="9"/>
  <c r="C200" i="9"/>
  <c r="C198" i="9"/>
  <c r="C196" i="9"/>
  <c r="C194" i="9"/>
  <c r="C192" i="9"/>
  <c r="C190" i="9"/>
  <c r="C188" i="9"/>
  <c r="C186" i="9"/>
  <c r="C184" i="9"/>
  <c r="C182" i="9"/>
  <c r="C180" i="9"/>
  <c r="C178" i="9"/>
  <c r="C176" i="9"/>
  <c r="C174" i="9"/>
  <c r="C172" i="9"/>
  <c r="C170" i="9"/>
  <c r="C168" i="9"/>
  <c r="C166" i="9"/>
  <c r="C164" i="9"/>
  <c r="C162" i="9"/>
  <c r="C160" i="9"/>
  <c r="C158" i="9"/>
  <c r="C156" i="9"/>
  <c r="C154" i="9"/>
  <c r="C152" i="9"/>
  <c r="C150" i="9"/>
  <c r="C148" i="9"/>
  <c r="C146" i="9"/>
  <c r="C144" i="9"/>
  <c r="C142" i="9"/>
  <c r="C140" i="9"/>
  <c r="C138" i="9"/>
  <c r="C136" i="9"/>
  <c r="C134" i="9"/>
  <c r="C132" i="9"/>
  <c r="C130" i="9"/>
  <c r="C128" i="9"/>
  <c r="C126" i="9"/>
  <c r="C124" i="9"/>
  <c r="C122" i="9"/>
  <c r="C120" i="9"/>
  <c r="C118" i="9"/>
  <c r="C116" i="9"/>
  <c r="C114" i="9"/>
  <c r="C112" i="9"/>
  <c r="C110" i="9"/>
  <c r="C108" i="9"/>
  <c r="C106" i="9"/>
  <c r="C104" i="9"/>
  <c r="C102" i="9"/>
  <c r="C100" i="9"/>
  <c r="C98" i="9"/>
  <c r="C96" i="9"/>
  <c r="C94" i="9"/>
  <c r="C92" i="9"/>
  <c r="C90" i="9"/>
  <c r="C88" i="9"/>
  <c r="C86" i="9"/>
  <c r="C84" i="9"/>
  <c r="C82" i="9"/>
  <c r="C80" i="9"/>
  <c r="C78" i="9"/>
  <c r="C76" i="9"/>
  <c r="C74" i="9"/>
  <c r="C72" i="9"/>
  <c r="C70" i="9"/>
  <c r="C68" i="9"/>
  <c r="C66" i="9"/>
  <c r="C64" i="9"/>
  <c r="C62" i="9"/>
  <c r="C60" i="9"/>
  <c r="C58" i="9"/>
  <c r="C56" i="9"/>
  <c r="C54" i="9"/>
  <c r="C52" i="9"/>
  <c r="C50" i="9"/>
  <c r="C48" i="9"/>
  <c r="C46" i="9"/>
  <c r="C44" i="9"/>
  <c r="C42" i="9"/>
  <c r="C40" i="9"/>
  <c r="C38" i="9"/>
  <c r="C36" i="9"/>
  <c r="C34" i="9"/>
  <c r="C32" i="9"/>
  <c r="C30" i="9"/>
  <c r="C28" i="9"/>
  <c r="C26" i="9"/>
  <c r="C24" i="9"/>
  <c r="C22" i="9"/>
  <c r="C20" i="9"/>
  <c r="C18" i="9"/>
  <c r="C16" i="9"/>
  <c r="C14" i="9"/>
  <c r="C8" i="9"/>
  <c r="C17" i="9"/>
  <c r="C25" i="9"/>
  <c r="C33" i="9"/>
  <c r="C41" i="9"/>
  <c r="C49" i="9"/>
  <c r="C57" i="9"/>
  <c r="C65" i="9"/>
  <c r="C73" i="9"/>
  <c r="C81" i="9"/>
  <c r="C89" i="9"/>
  <c r="C97" i="9"/>
  <c r="C105" i="9"/>
  <c r="C113" i="9"/>
  <c r="C121" i="9"/>
  <c r="C129" i="9"/>
  <c r="C137" i="9"/>
  <c r="C145" i="9"/>
  <c r="C153" i="9"/>
  <c r="C161" i="9"/>
  <c r="C169" i="9"/>
  <c r="C177" i="9"/>
  <c r="C185" i="9"/>
  <c r="C193" i="9"/>
  <c r="C201" i="9"/>
  <c r="C209" i="9"/>
  <c r="C217" i="9"/>
  <c r="C225" i="9"/>
  <c r="C233" i="9"/>
  <c r="C241" i="9"/>
  <c r="C249" i="9"/>
  <c r="C257" i="9"/>
  <c r="C265" i="9"/>
  <c r="C15" i="9"/>
  <c r="C23" i="9"/>
  <c r="C31" i="9"/>
  <c r="C39" i="9"/>
  <c r="C47" i="9"/>
  <c r="C55" i="9"/>
  <c r="C63" i="9"/>
  <c r="C71" i="9"/>
  <c r="C79" i="9"/>
  <c r="C87" i="9"/>
  <c r="C95" i="9"/>
  <c r="C103" i="9"/>
  <c r="C111" i="9"/>
  <c r="C119" i="9"/>
  <c r="C127" i="9"/>
  <c r="C135" i="9"/>
  <c r="C143" i="9"/>
  <c r="C151" i="9"/>
  <c r="C159" i="9"/>
  <c r="C167" i="9"/>
  <c r="C175" i="9"/>
  <c r="C183" i="9"/>
  <c r="C191" i="9"/>
  <c r="C199" i="9"/>
  <c r="C207" i="9"/>
  <c r="C215" i="9"/>
  <c r="C223" i="9"/>
  <c r="C231" i="9"/>
  <c r="C239" i="9"/>
  <c r="C247" i="9"/>
  <c r="C255" i="9"/>
  <c r="C263" i="9"/>
  <c r="C13" i="9"/>
  <c r="C21" i="9"/>
  <c r="C29" i="9"/>
  <c r="C37" i="9"/>
  <c r="C45" i="9"/>
  <c r="C53" i="9"/>
  <c r="C61" i="9"/>
  <c r="C69" i="9"/>
  <c r="C77" i="9"/>
  <c r="C85" i="9"/>
  <c r="C93" i="9"/>
  <c r="C101" i="9"/>
  <c r="C109" i="9"/>
  <c r="C117" i="9"/>
  <c r="C125" i="9"/>
  <c r="C133" i="9"/>
  <c r="C141" i="9"/>
  <c r="C149" i="9"/>
  <c r="C157" i="9"/>
  <c r="C165" i="9"/>
  <c r="C173" i="9"/>
  <c r="C181" i="9"/>
  <c r="C189" i="9"/>
  <c r="C197" i="9"/>
  <c r="C205" i="9"/>
  <c r="C213" i="9"/>
  <c r="C221" i="9"/>
  <c r="C229" i="9"/>
  <c r="C237" i="9"/>
  <c r="C245" i="9"/>
  <c r="C253" i="9"/>
  <c r="C261" i="9"/>
  <c r="C269" i="9"/>
  <c r="C499" i="8"/>
  <c r="C497" i="8"/>
  <c r="C495" i="8"/>
  <c r="C493" i="8"/>
  <c r="C491" i="8"/>
  <c r="C489" i="8"/>
  <c r="C487" i="8"/>
  <c r="C485" i="8"/>
  <c r="C483" i="8"/>
  <c r="C481" i="8"/>
  <c r="C479" i="8"/>
  <c r="C477" i="8"/>
  <c r="C475" i="8"/>
  <c r="C473" i="8"/>
  <c r="C471" i="8"/>
  <c r="C469" i="8"/>
  <c r="C467" i="8"/>
  <c r="C465" i="8"/>
  <c r="C463" i="8"/>
  <c r="C461" i="8"/>
  <c r="C459" i="8"/>
  <c r="C457" i="8"/>
  <c r="C455" i="8"/>
  <c r="C453" i="8"/>
  <c r="C451" i="8"/>
  <c r="C449" i="8"/>
  <c r="C447" i="8"/>
  <c r="C445" i="8"/>
  <c r="C443" i="8"/>
  <c r="C441" i="8"/>
  <c r="C439" i="8"/>
  <c r="C437" i="8"/>
  <c r="C435" i="8"/>
  <c r="C433" i="8"/>
  <c r="C431" i="8"/>
  <c r="C429" i="8"/>
  <c r="C427" i="8"/>
  <c r="C425" i="8"/>
  <c r="C423" i="8"/>
  <c r="C421" i="8"/>
  <c r="C419" i="8"/>
  <c r="C417" i="8"/>
  <c r="C415" i="8"/>
  <c r="C413" i="8"/>
  <c r="C411" i="8"/>
  <c r="C409" i="8"/>
  <c r="C407" i="8"/>
  <c r="C405" i="8"/>
  <c r="C403" i="8"/>
  <c r="C401" i="8"/>
  <c r="C399" i="8"/>
  <c r="C397" i="8"/>
  <c r="C395" i="8"/>
  <c r="C393" i="8"/>
  <c r="C391" i="8"/>
  <c r="C389" i="8"/>
  <c r="C387" i="8"/>
  <c r="C385" i="8"/>
  <c r="C383" i="8"/>
  <c r="C381" i="8"/>
  <c r="C379" i="8"/>
  <c r="C377" i="8"/>
  <c r="C375" i="8"/>
  <c r="C373" i="8"/>
  <c r="C371" i="8"/>
  <c r="C369" i="8"/>
  <c r="C367" i="8"/>
  <c r="C365" i="8"/>
  <c r="C363" i="8"/>
  <c r="C361" i="8"/>
  <c r="C359" i="8"/>
  <c r="C357" i="8"/>
  <c r="C355" i="8"/>
  <c r="C353" i="8"/>
  <c r="C351" i="8"/>
  <c r="C349" i="8"/>
  <c r="C347" i="8"/>
  <c r="C345" i="8"/>
  <c r="C343" i="8"/>
  <c r="C341" i="8"/>
  <c r="C339" i="8"/>
  <c r="C337" i="8"/>
  <c r="C335" i="8"/>
  <c r="C333" i="8"/>
  <c r="C331" i="8"/>
  <c r="C498" i="8"/>
  <c r="C490" i="8"/>
  <c r="C482" i="8"/>
  <c r="C474" i="8"/>
  <c r="C466" i="8"/>
  <c r="C458" i="8"/>
  <c r="C450" i="8"/>
  <c r="C442" i="8"/>
  <c r="C434" i="8"/>
  <c r="C426" i="8"/>
  <c r="C418" i="8"/>
  <c r="C410" i="8"/>
  <c r="C402" i="8"/>
  <c r="C394" i="8"/>
  <c r="C386" i="8"/>
  <c r="C378" i="8"/>
  <c r="C370" i="8"/>
  <c r="C362" i="8"/>
  <c r="C354" i="8"/>
  <c r="C346" i="8"/>
  <c r="C338" i="8"/>
  <c r="C330" i="8"/>
  <c r="C328" i="8"/>
  <c r="C326" i="8"/>
  <c r="C324" i="8"/>
  <c r="C322" i="8"/>
  <c r="C320" i="8"/>
  <c r="C318" i="8"/>
  <c r="C316" i="8"/>
  <c r="C314" i="8"/>
  <c r="C312" i="8"/>
  <c r="C310" i="8"/>
  <c r="C308" i="8"/>
  <c r="C306" i="8"/>
  <c r="C304" i="8"/>
  <c r="C302" i="8"/>
  <c r="C300" i="8"/>
  <c r="C298" i="8"/>
  <c r="C296" i="8"/>
  <c r="C294" i="8"/>
  <c r="C292" i="8"/>
  <c r="C290" i="8"/>
  <c r="C288" i="8"/>
  <c r="C286" i="8"/>
  <c r="C284" i="8"/>
  <c r="C282" i="8"/>
  <c r="C280" i="8"/>
  <c r="C278" i="8"/>
  <c r="C276" i="8"/>
  <c r="C274" i="8"/>
  <c r="C272" i="8"/>
  <c r="C270" i="8"/>
  <c r="C268" i="8"/>
  <c r="C266" i="8"/>
  <c r="C264" i="8"/>
  <c r="C262" i="8"/>
  <c r="C260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500" i="8"/>
  <c r="C492" i="8"/>
  <c r="C484" i="8"/>
  <c r="C476" i="8"/>
  <c r="C468" i="8"/>
  <c r="C460" i="8"/>
  <c r="C452" i="8"/>
  <c r="C444" i="8"/>
  <c r="C436" i="8"/>
  <c r="C428" i="8"/>
  <c r="C420" i="8"/>
  <c r="C412" i="8"/>
  <c r="C404" i="8"/>
  <c r="C396" i="8"/>
  <c r="C388" i="8"/>
  <c r="C380" i="8"/>
  <c r="C372" i="8"/>
  <c r="C364" i="8"/>
  <c r="C356" i="8"/>
  <c r="C348" i="8"/>
  <c r="C340" i="8"/>
  <c r="C332" i="8"/>
  <c r="C494" i="8"/>
  <c r="C486" i="8"/>
  <c r="C478" i="8"/>
  <c r="C470" i="8"/>
  <c r="C462" i="8"/>
  <c r="C454" i="8"/>
  <c r="C446" i="8"/>
  <c r="C438" i="8"/>
  <c r="C430" i="8"/>
  <c r="C422" i="8"/>
  <c r="C414" i="8"/>
  <c r="C406" i="8"/>
  <c r="C398" i="8"/>
  <c r="C390" i="8"/>
  <c r="C382" i="8"/>
  <c r="C374" i="8"/>
  <c r="C366" i="8"/>
  <c r="C358" i="8"/>
  <c r="C350" i="8"/>
  <c r="C342" i="8"/>
  <c r="C334" i="8"/>
  <c r="C329" i="8"/>
  <c r="C327" i="8"/>
  <c r="C325" i="8"/>
  <c r="C323" i="8"/>
  <c r="C321" i="8"/>
  <c r="C319" i="8"/>
  <c r="C317" i="8"/>
  <c r="C315" i="8"/>
  <c r="C313" i="8"/>
  <c r="C311" i="8"/>
  <c r="C309" i="8"/>
  <c r="C307" i="8"/>
  <c r="C305" i="8"/>
  <c r="C303" i="8"/>
  <c r="C301" i="8"/>
  <c r="C299" i="8"/>
  <c r="C297" i="8"/>
  <c r="C295" i="8"/>
  <c r="C293" i="8"/>
  <c r="C291" i="8"/>
  <c r="C289" i="8"/>
  <c r="C287" i="8"/>
  <c r="C285" i="8"/>
  <c r="C283" i="8"/>
  <c r="C281" i="8"/>
  <c r="C279" i="8"/>
  <c r="C277" i="8"/>
  <c r="C275" i="8"/>
  <c r="C273" i="8"/>
  <c r="C271" i="8"/>
  <c r="C269" i="8"/>
  <c r="C267" i="8"/>
  <c r="C265" i="8"/>
  <c r="C263" i="8"/>
  <c r="C261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496" i="8"/>
  <c r="C488" i="8"/>
  <c r="C480" i="8"/>
  <c r="C472" i="8"/>
  <c r="C464" i="8"/>
  <c r="C456" i="8"/>
  <c r="C448" i="8"/>
  <c r="C440" i="8"/>
  <c r="C432" i="8"/>
  <c r="C424" i="8"/>
  <c r="C416" i="8"/>
  <c r="C408" i="8"/>
  <c r="C400" i="8"/>
  <c r="C392" i="8"/>
  <c r="C384" i="8"/>
  <c r="C376" i="8"/>
  <c r="C368" i="8"/>
  <c r="C360" i="8"/>
  <c r="C352" i="8"/>
  <c r="C344" i="8"/>
  <c r="C336" i="8"/>
  <c r="C213" i="8"/>
  <c r="C205" i="8"/>
  <c r="C207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88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209" i="8"/>
  <c r="C211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26" i="8"/>
  <c r="C34" i="8"/>
  <c r="C24" i="8"/>
  <c r="C32" i="8"/>
  <c r="C22" i="8"/>
  <c r="C30" i="8"/>
  <c r="C28" i="8"/>
  <c r="T41" i="2" l="1"/>
  <c r="AQ3" i="2" s="1"/>
  <c r="D4" i="23" s="1"/>
  <c r="S41" i="2"/>
  <c r="O42" i="2"/>
  <c r="AL3" i="2" s="1"/>
  <c r="D4" i="18" s="1"/>
  <c r="AH76" i="2"/>
  <c r="AR76" i="2"/>
  <c r="AJ76" i="2"/>
  <c r="AK76" i="2"/>
  <c r="AA76" i="2"/>
  <c r="AB76" i="2"/>
  <c r="AM76" i="2"/>
  <c r="AL76" i="2"/>
  <c r="AD76" i="2"/>
  <c r="AO76" i="2"/>
  <c r="AE76" i="2"/>
  <c r="AI76" i="2"/>
  <c r="AQ76" i="2"/>
  <c r="AS76" i="2"/>
  <c r="AT76" i="2"/>
  <c r="AF76" i="2"/>
  <c r="AG76" i="2"/>
  <c r="AN76" i="2"/>
  <c r="AC76" i="2"/>
  <c r="AP76" i="2"/>
  <c r="AY74" i="2"/>
  <c r="AZ75" i="2"/>
  <c r="BE76" i="2"/>
  <c r="BO76" i="2"/>
  <c r="BG76" i="2"/>
  <c r="BQ76" i="2"/>
  <c r="BD76" i="2"/>
  <c r="BR76" i="2"/>
  <c r="BI76" i="2"/>
  <c r="BB76" i="2"/>
  <c r="BS76" i="2"/>
  <c r="BC76" i="2"/>
  <c r="BT76" i="2"/>
  <c r="BF76" i="2"/>
  <c r="BP76" i="2"/>
  <c r="BA76" i="2"/>
  <c r="BJ76" i="2"/>
  <c r="BK76" i="2"/>
  <c r="BN76" i="2"/>
  <c r="BL76" i="2"/>
  <c r="BH76" i="2"/>
  <c r="BM76" i="2"/>
  <c r="Y74" i="2"/>
  <c r="Z75" i="2"/>
  <c r="J41" i="2"/>
  <c r="G136" i="3"/>
  <c r="I136" i="3" s="1"/>
  <c r="I104" i="3"/>
  <c r="Y19" i="2"/>
  <c r="G41" i="2"/>
  <c r="S42" i="2"/>
  <c r="L41" i="2"/>
  <c r="C10" i="14"/>
  <c r="C8" i="8"/>
  <c r="C9" i="9"/>
  <c r="C10" i="13"/>
  <c r="C9" i="16"/>
  <c r="C9" i="12"/>
  <c r="C9" i="17"/>
  <c r="C9" i="15"/>
  <c r="C9" i="10"/>
  <c r="C9" i="11"/>
  <c r="V42" i="2"/>
  <c r="AS3" i="2" s="1"/>
  <c r="D4" i="25" s="1"/>
  <c r="C42" i="2"/>
  <c r="F41" i="2"/>
  <c r="E41" i="2"/>
  <c r="Y26" i="2"/>
  <c r="Y11" i="2"/>
  <c r="Y16" i="2"/>
  <c r="F42" i="2"/>
  <c r="Y12" i="2"/>
  <c r="I41" i="2"/>
  <c r="G42" i="2"/>
  <c r="Y13" i="2"/>
  <c r="R41" i="2"/>
  <c r="AO3" i="2" s="1"/>
  <c r="D4" i="21" s="1"/>
  <c r="H41" i="2"/>
  <c r="D41" i="2"/>
  <c r="M41" i="2"/>
  <c r="L42" i="2"/>
  <c r="Y10" i="2"/>
  <c r="Y7" i="2"/>
  <c r="Y23" i="2"/>
  <c r="E42" i="2"/>
  <c r="H42" i="2"/>
  <c r="M42" i="2"/>
  <c r="I42" i="2"/>
  <c r="Q41" i="2"/>
  <c r="AN3" i="2" s="1"/>
  <c r="D4" i="20" s="1"/>
  <c r="Y14" i="2"/>
  <c r="K42" i="2"/>
  <c r="AH3" i="2" s="1"/>
  <c r="D4" i="14" s="1"/>
  <c r="Y17" i="2"/>
  <c r="Y15" i="2"/>
  <c r="D42" i="2"/>
  <c r="J42" i="2"/>
  <c r="C2" i="20"/>
  <c r="H2" i="20" s="1"/>
  <c r="C2" i="21"/>
  <c r="J1" i="21" s="1"/>
  <c r="Y9" i="2"/>
  <c r="U41" i="2"/>
  <c r="U42" i="2"/>
  <c r="G101" i="3"/>
  <c r="I101" i="3" s="1"/>
  <c r="AT3" i="2"/>
  <c r="D4" i="26" s="1"/>
  <c r="C41" i="2"/>
  <c r="Y8" i="2"/>
  <c r="AM3" i="2"/>
  <c r="D4" i="19" s="1"/>
  <c r="AK3" i="2"/>
  <c r="D4" i="17" s="1"/>
  <c r="C2" i="26"/>
  <c r="C9" i="25"/>
  <c r="C10" i="25" s="1"/>
  <c r="C11" i="25" s="1"/>
  <c r="C12" i="25" s="1"/>
  <c r="C13" i="25" s="1"/>
  <c r="C2" i="24"/>
  <c r="C9" i="23"/>
  <c r="C10" i="23" s="1"/>
  <c r="C11" i="23" s="1"/>
  <c r="C12" i="23" s="1"/>
  <c r="C11" i="22"/>
  <c r="C12" i="22" s="1"/>
  <c r="C13" i="22" s="1"/>
  <c r="C2" i="22" s="1"/>
  <c r="C2" i="19"/>
  <c r="C9" i="18"/>
  <c r="C10" i="8"/>
  <c r="AP3" i="2" l="1"/>
  <c r="D4" i="22" s="1"/>
  <c r="AG3" i="2"/>
  <c r="D4" i="13" s="1"/>
  <c r="AG75" i="2"/>
  <c r="AQ75" i="2"/>
  <c r="AF75" i="2"/>
  <c r="AR75" i="2"/>
  <c r="AH75" i="2"/>
  <c r="AS75" i="2"/>
  <c r="AJ75" i="2"/>
  <c r="AI75" i="2"/>
  <c r="AT75" i="2"/>
  <c r="AL75" i="2"/>
  <c r="AB75" i="2"/>
  <c r="AC75" i="2"/>
  <c r="AE75" i="2"/>
  <c r="AN75" i="2"/>
  <c r="AD75" i="2"/>
  <c r="AA75" i="2"/>
  <c r="AK75" i="2"/>
  <c r="AO75" i="2"/>
  <c r="AP75" i="2"/>
  <c r="AM75" i="2"/>
  <c r="BD75" i="2"/>
  <c r="BN75" i="2"/>
  <c r="BF75" i="2"/>
  <c r="BP75" i="2"/>
  <c r="BK75" i="2"/>
  <c r="BB75" i="2"/>
  <c r="BO75" i="2"/>
  <c r="BA75" i="2"/>
  <c r="BG75" i="2"/>
  <c r="BH75" i="2"/>
  <c r="BI75" i="2"/>
  <c r="BQ75" i="2"/>
  <c r="BT75" i="2"/>
  <c r="BR75" i="2"/>
  <c r="BS75" i="2"/>
  <c r="BC75" i="2"/>
  <c r="BJ75" i="2"/>
  <c r="BL75" i="2"/>
  <c r="BM75" i="2"/>
  <c r="BE75" i="2"/>
  <c r="AZ74" i="2"/>
  <c r="AY73" i="2"/>
  <c r="Y73" i="2"/>
  <c r="Z74" i="2"/>
  <c r="G141" i="3"/>
  <c r="G201" i="3" s="1"/>
  <c r="AC3" i="2"/>
  <c r="D4" i="9" s="1"/>
  <c r="AI3" i="2"/>
  <c r="D4" i="15" s="1"/>
  <c r="AD3" i="2"/>
  <c r="D4" i="10" s="1"/>
  <c r="H2" i="21"/>
  <c r="C11" i="14"/>
  <c r="C10" i="18"/>
  <c r="C10" i="11"/>
  <c r="C10" i="15"/>
  <c r="C10" i="12"/>
  <c r="C11" i="13"/>
  <c r="C10" i="9"/>
  <c r="C9" i="8"/>
  <c r="C10" i="16"/>
  <c r="C11" i="8"/>
  <c r="C10" i="10"/>
  <c r="C10" i="17"/>
  <c r="Z3" i="2"/>
  <c r="AB3" i="2"/>
  <c r="D4" i="8" s="1"/>
  <c r="AF3" i="2"/>
  <c r="D4" i="12" s="1"/>
  <c r="H1" i="21"/>
  <c r="H1" i="20"/>
  <c r="J1" i="20"/>
  <c r="AA3" i="2"/>
  <c r="AE3" i="2"/>
  <c r="D4" i="11" s="1"/>
  <c r="AJ3" i="2"/>
  <c r="D4" i="16" s="1"/>
  <c r="AR3" i="2"/>
  <c r="D4" i="24" s="1"/>
  <c r="J1" i="26"/>
  <c r="H1" i="26"/>
  <c r="H2" i="26"/>
  <c r="C2" i="25"/>
  <c r="J1" i="24"/>
  <c r="H1" i="24"/>
  <c r="H2" i="24"/>
  <c r="C2" i="23"/>
  <c r="J1" i="22"/>
  <c r="H1" i="22"/>
  <c r="H2" i="22"/>
  <c r="J1" i="19"/>
  <c r="H1" i="19"/>
  <c r="H2" i="19"/>
  <c r="AF74" i="2" l="1"/>
  <c r="AP74" i="2"/>
  <c r="AC74" i="2"/>
  <c r="AN74" i="2"/>
  <c r="AD74" i="2"/>
  <c r="AO74" i="2"/>
  <c r="AG74" i="2"/>
  <c r="AR74" i="2"/>
  <c r="AE74" i="2"/>
  <c r="AQ74" i="2"/>
  <c r="AI74" i="2"/>
  <c r="AT74" i="2"/>
  <c r="AB74" i="2"/>
  <c r="AA74" i="2"/>
  <c r="AH74" i="2"/>
  <c r="AK74" i="2"/>
  <c r="AL74" i="2"/>
  <c r="AS74" i="2"/>
  <c r="AM74" i="2"/>
  <c r="AJ74" i="2"/>
  <c r="AY72" i="2"/>
  <c r="AZ73" i="2"/>
  <c r="BC74" i="2"/>
  <c r="BM74" i="2"/>
  <c r="BE74" i="2"/>
  <c r="BO74" i="2"/>
  <c r="BF74" i="2"/>
  <c r="BR74" i="2"/>
  <c r="BI74" i="2"/>
  <c r="BJ74" i="2"/>
  <c r="BK74" i="2"/>
  <c r="BL74" i="2"/>
  <c r="BN74" i="2"/>
  <c r="BS74" i="2"/>
  <c r="BP74" i="2"/>
  <c r="BQ74" i="2"/>
  <c r="BA74" i="2"/>
  <c r="BB74" i="2"/>
  <c r="BH74" i="2"/>
  <c r="BD74" i="2"/>
  <c r="BG74" i="2"/>
  <c r="BT74" i="2"/>
  <c r="Y72" i="2"/>
  <c r="Z73" i="2"/>
  <c r="I141" i="3"/>
  <c r="G152" i="3"/>
  <c r="G213" i="3" s="1"/>
  <c r="I213" i="3" s="1"/>
  <c r="G200" i="3"/>
  <c r="C12" i="14"/>
  <c r="C11" i="10"/>
  <c r="C11" i="16"/>
  <c r="C11" i="9"/>
  <c r="C11" i="12"/>
  <c r="C11" i="11"/>
  <c r="C11" i="17"/>
  <c r="C12" i="8"/>
  <c r="C12" i="13"/>
  <c r="C11" i="15"/>
  <c r="C11" i="18"/>
  <c r="J1" i="25"/>
  <c r="H1" i="25"/>
  <c r="H2" i="25"/>
  <c r="J1" i="23"/>
  <c r="H1" i="23"/>
  <c r="H2" i="23"/>
  <c r="AE73" i="2" l="1"/>
  <c r="AO73" i="2"/>
  <c r="AK73" i="2"/>
  <c r="AL73" i="2"/>
  <c r="AM73" i="2"/>
  <c r="AC73" i="2"/>
  <c r="AN73" i="2"/>
  <c r="AB73" i="2"/>
  <c r="AF73" i="2"/>
  <c r="AQ73" i="2"/>
  <c r="AR73" i="2"/>
  <c r="AS73" i="2"/>
  <c r="AA73" i="2"/>
  <c r="AH73" i="2"/>
  <c r="AJ73" i="2"/>
  <c r="AT73" i="2"/>
  <c r="AD73" i="2"/>
  <c r="AI73" i="2"/>
  <c r="AP73" i="2"/>
  <c r="AG73" i="2"/>
  <c r="BB73" i="2"/>
  <c r="BL73" i="2"/>
  <c r="BD73" i="2"/>
  <c r="BN73" i="2"/>
  <c r="BK73" i="2"/>
  <c r="BC73" i="2"/>
  <c r="BP73" i="2"/>
  <c r="BM73" i="2"/>
  <c r="BO73" i="2"/>
  <c r="BQ73" i="2"/>
  <c r="BH73" i="2"/>
  <c r="BR73" i="2"/>
  <c r="BI73" i="2"/>
  <c r="BA73" i="2"/>
  <c r="BJ73" i="2"/>
  <c r="BT73" i="2"/>
  <c r="BE73" i="2"/>
  <c r="BF73" i="2"/>
  <c r="BS73" i="2"/>
  <c r="BG73" i="2"/>
  <c r="AY71" i="2"/>
  <c r="AZ72" i="2"/>
  <c r="Y71" i="2"/>
  <c r="Z72" i="2"/>
  <c r="G234" i="3"/>
  <c r="I152" i="3"/>
  <c r="C2" i="14"/>
  <c r="H2" i="14" s="1"/>
  <c r="C2" i="13"/>
  <c r="J1" i="13" s="1"/>
  <c r="C12" i="18"/>
  <c r="C12" i="15"/>
  <c r="C12" i="12"/>
  <c r="C12" i="16"/>
  <c r="C12" i="11"/>
  <c r="C12" i="9"/>
  <c r="C12" i="17"/>
  <c r="C13" i="8"/>
  <c r="C12" i="10"/>
  <c r="BE1" i="7"/>
  <c r="BE2" i="7" s="1"/>
  <c r="BE3" i="7" s="1"/>
  <c r="BE4" i="7" s="1"/>
  <c r="BE5" i="7" s="1"/>
  <c r="BE6" i="7" s="1"/>
  <c r="BE7" i="7" s="1"/>
  <c r="BE8" i="7" s="1"/>
  <c r="BE9" i="7" s="1"/>
  <c r="BE10" i="7" s="1"/>
  <c r="BE11" i="7" s="1"/>
  <c r="BE12" i="7" s="1"/>
  <c r="BE13" i="7" s="1"/>
  <c r="BE14" i="7" s="1"/>
  <c r="BE15" i="7" s="1"/>
  <c r="BE16" i="7" s="1"/>
  <c r="BE17" i="7" s="1"/>
  <c r="BE18" i="7" s="1"/>
  <c r="BE19" i="7" s="1"/>
  <c r="BE20" i="7" s="1"/>
  <c r="BE21" i="7" s="1"/>
  <c r="BE22" i="7" s="1"/>
  <c r="BE23" i="7" s="1"/>
  <c r="BE24" i="7" s="1"/>
  <c r="BE25" i="7" s="1"/>
  <c r="BE26" i="7" s="1"/>
  <c r="BE27" i="7" s="1"/>
  <c r="BE28" i="7" s="1"/>
  <c r="BE29" i="7" s="1"/>
  <c r="BE30" i="7" s="1"/>
  <c r="BE31" i="7" s="1"/>
  <c r="BE32" i="7" s="1"/>
  <c r="BE33" i="7" s="1"/>
  <c r="BE34" i="7" s="1"/>
  <c r="BE35" i="7" s="1"/>
  <c r="BE36" i="7" s="1"/>
  <c r="BE37" i="7" s="1"/>
  <c r="BE38" i="7" s="1"/>
  <c r="BE39" i="7" s="1"/>
  <c r="BE40" i="7" s="1"/>
  <c r="BE41" i="7" s="1"/>
  <c r="BE42" i="7" s="1"/>
  <c r="BE43" i="7" s="1"/>
  <c r="BE44" i="7" s="1"/>
  <c r="BE45" i="7" s="1"/>
  <c r="BE46" i="7" s="1"/>
  <c r="BE47" i="7" s="1"/>
  <c r="BE48" i="7" s="1"/>
  <c r="BE49" i="7" s="1"/>
  <c r="BE50" i="7" s="1"/>
  <c r="BE51" i="7" s="1"/>
  <c r="BE52" i="7" s="1"/>
  <c r="BE53" i="7" s="1"/>
  <c r="BE54" i="7" s="1"/>
  <c r="BE55" i="7" s="1"/>
  <c r="BE56" i="7" s="1"/>
  <c r="BE57" i="7" s="1"/>
  <c r="BE58" i="7" s="1"/>
  <c r="BE59" i="7" s="1"/>
  <c r="BE60" i="7" s="1"/>
  <c r="BE61" i="7" s="1"/>
  <c r="BE62" i="7" s="1"/>
  <c r="BE63" i="7" s="1"/>
  <c r="BE64" i="7" s="1"/>
  <c r="BE65" i="7" s="1"/>
  <c r="BE66" i="7" s="1"/>
  <c r="BE67" i="7" s="1"/>
  <c r="BE68" i="7" s="1"/>
  <c r="BE69" i="7" s="1"/>
  <c r="BE70" i="7" s="1"/>
  <c r="BE71" i="7" s="1"/>
  <c r="BE72" i="7" s="1"/>
  <c r="BE73" i="7" s="1"/>
  <c r="BE74" i="7" s="1"/>
  <c r="BE75" i="7" s="1"/>
  <c r="BE76" i="7" s="1"/>
  <c r="BE77" i="7" s="1"/>
  <c r="BE78" i="7" s="1"/>
  <c r="BE79" i="7" s="1"/>
  <c r="BE80" i="7" s="1"/>
  <c r="BE81" i="7" s="1"/>
  <c r="BE82" i="7" s="1"/>
  <c r="BE83" i="7" s="1"/>
  <c r="BE84" i="7" s="1"/>
  <c r="BE85" i="7" s="1"/>
  <c r="BE86" i="7" s="1"/>
  <c r="BE87" i="7" s="1"/>
  <c r="BE88" i="7" s="1"/>
  <c r="BE89" i="7" s="1"/>
  <c r="BE90" i="7" s="1"/>
  <c r="BE91" i="7" s="1"/>
  <c r="BE92" i="7" s="1"/>
  <c r="BE93" i="7" s="1"/>
  <c r="BE94" i="7" s="1"/>
  <c r="BE95" i="7" s="1"/>
  <c r="BE96" i="7" s="1"/>
  <c r="BE97" i="7" s="1"/>
  <c r="BE98" i="7" s="1"/>
  <c r="BE99" i="7" s="1"/>
  <c r="BE100" i="7" s="1"/>
  <c r="BE101" i="7" s="1"/>
  <c r="BE102" i="7" s="1"/>
  <c r="BE103" i="7" s="1"/>
  <c r="BE104" i="7" s="1"/>
  <c r="BE105" i="7" s="1"/>
  <c r="BE106" i="7" s="1"/>
  <c r="BE107" i="7" s="1"/>
  <c r="BE108" i="7" s="1"/>
  <c r="BE109" i="7" s="1"/>
  <c r="BE110" i="7" s="1"/>
  <c r="BE111" i="7" s="1"/>
  <c r="BE112" i="7" s="1"/>
  <c r="BE113" i="7" s="1"/>
  <c r="BE114" i="7" s="1"/>
  <c r="BE115" i="7" s="1"/>
  <c r="BE116" i="7" s="1"/>
  <c r="BE117" i="7" s="1"/>
  <c r="BE118" i="7" s="1"/>
  <c r="BE119" i="7" s="1"/>
  <c r="BE120" i="7" s="1"/>
  <c r="BE121" i="7" s="1"/>
  <c r="BE122" i="7" s="1"/>
  <c r="BE123" i="7" s="1"/>
  <c r="BE124" i="7" s="1"/>
  <c r="BE125" i="7" s="1"/>
  <c r="BE126" i="7" s="1"/>
  <c r="BE127" i="7" s="1"/>
  <c r="BE128" i="7" s="1"/>
  <c r="BE129" i="7" s="1"/>
  <c r="BE130" i="7" s="1"/>
  <c r="BE131" i="7" s="1"/>
  <c r="BE132" i="7" s="1"/>
  <c r="BE133" i="7" s="1"/>
  <c r="BE134" i="7" s="1"/>
  <c r="BE135" i="7" s="1"/>
  <c r="BE136" i="7" s="1"/>
  <c r="BE137" i="7" s="1"/>
  <c r="BE138" i="7" s="1"/>
  <c r="BE139" i="7" s="1"/>
  <c r="BE140" i="7" s="1"/>
  <c r="BE141" i="7" s="1"/>
  <c r="BE142" i="7" s="1"/>
  <c r="BE143" i="7" s="1"/>
  <c r="BE144" i="7" s="1"/>
  <c r="BE145" i="7" s="1"/>
  <c r="BE146" i="7" s="1"/>
  <c r="BE147" i="7" s="1"/>
  <c r="BE148" i="7" s="1"/>
  <c r="BE149" i="7" s="1"/>
  <c r="BE150" i="7" s="1"/>
  <c r="BE151" i="7" s="1"/>
  <c r="BE152" i="7" s="1"/>
  <c r="BE153" i="7" s="1"/>
  <c r="BE154" i="7" s="1"/>
  <c r="BE155" i="7" s="1"/>
  <c r="BE156" i="7" s="1"/>
  <c r="BE157" i="7" s="1"/>
  <c r="BE158" i="7" s="1"/>
  <c r="BE159" i="7" s="1"/>
  <c r="BE160" i="7" s="1"/>
  <c r="BE161" i="7" s="1"/>
  <c r="BE162" i="7" s="1"/>
  <c r="BE163" i="7" s="1"/>
  <c r="BE164" i="7" s="1"/>
  <c r="BE165" i="7" s="1"/>
  <c r="BE166" i="7" s="1"/>
  <c r="BE167" i="7" s="1"/>
  <c r="BE168" i="7" s="1"/>
  <c r="BE169" i="7" s="1"/>
  <c r="BE170" i="7" s="1"/>
  <c r="BE171" i="7" s="1"/>
  <c r="BE172" i="7" s="1"/>
  <c r="BE173" i="7" s="1"/>
  <c r="BE174" i="7" s="1"/>
  <c r="BE175" i="7" s="1"/>
  <c r="BE176" i="7" s="1"/>
  <c r="BE177" i="7" s="1"/>
  <c r="BE178" i="7" s="1"/>
  <c r="BE179" i="7" s="1"/>
  <c r="BE180" i="7" s="1"/>
  <c r="BE181" i="7" s="1"/>
  <c r="BE182" i="7" s="1"/>
  <c r="BE183" i="7" s="1"/>
  <c r="BE184" i="7" s="1"/>
  <c r="BE185" i="7" s="1"/>
  <c r="BE186" i="7" s="1"/>
  <c r="BE187" i="7" s="1"/>
  <c r="BE188" i="7" s="1"/>
  <c r="BE189" i="7" s="1"/>
  <c r="BE190" i="7" s="1"/>
  <c r="BE191" i="7" s="1"/>
  <c r="BE192" i="7" s="1"/>
  <c r="BE193" i="7" s="1"/>
  <c r="BE194" i="7" s="1"/>
  <c r="BE195" i="7" s="1"/>
  <c r="BE196" i="7" s="1"/>
  <c r="BE197" i="7" s="1"/>
  <c r="BE198" i="7" s="1"/>
  <c r="BE199" i="7" s="1"/>
  <c r="BE200" i="7" s="1"/>
  <c r="BE201" i="7" s="1"/>
  <c r="BE202" i="7" s="1"/>
  <c r="BE203" i="7" s="1"/>
  <c r="BE204" i="7" s="1"/>
  <c r="BE205" i="7" s="1"/>
  <c r="BE206" i="7" s="1"/>
  <c r="BE207" i="7" s="1"/>
  <c r="BE208" i="7" s="1"/>
  <c r="BE209" i="7" s="1"/>
  <c r="BE210" i="7" s="1"/>
  <c r="BE211" i="7" s="1"/>
  <c r="BE212" i="7" s="1"/>
  <c r="BE213" i="7" s="1"/>
  <c r="BE214" i="7" s="1"/>
  <c r="BE215" i="7" s="1"/>
  <c r="BE216" i="7" s="1"/>
  <c r="BE217" i="7" s="1"/>
  <c r="BE218" i="7" s="1"/>
  <c r="BE219" i="7" s="1"/>
  <c r="BE220" i="7" s="1"/>
  <c r="BE221" i="7" s="1"/>
  <c r="BE222" i="7" s="1"/>
  <c r="BE223" i="7" s="1"/>
  <c r="BE224" i="7" s="1"/>
  <c r="BE225" i="7" s="1"/>
  <c r="BE226" i="7" s="1"/>
  <c r="BE227" i="7" s="1"/>
  <c r="BE228" i="7" s="1"/>
  <c r="BE229" i="7" s="1"/>
  <c r="BE230" i="7" s="1"/>
  <c r="BE231" i="7" s="1"/>
  <c r="BE232" i="7" s="1"/>
  <c r="BE233" i="7" s="1"/>
  <c r="BE234" i="7" s="1"/>
  <c r="BE235" i="7" s="1"/>
  <c r="BE236" i="7" s="1"/>
  <c r="BE237" i="7" s="1"/>
  <c r="BE238" i="7" s="1"/>
  <c r="BE239" i="7" s="1"/>
  <c r="BE240" i="7" s="1"/>
  <c r="BE241" i="7" s="1"/>
  <c r="BE242" i="7" s="1"/>
  <c r="BE243" i="7" s="1"/>
  <c r="BE244" i="7" s="1"/>
  <c r="BE245" i="7" s="1"/>
  <c r="BE246" i="7" s="1"/>
  <c r="BE247" i="7" s="1"/>
  <c r="BE248" i="7" s="1"/>
  <c r="BE249" i="7" s="1"/>
  <c r="BE250" i="7" s="1"/>
  <c r="BE251" i="7" s="1"/>
  <c r="BE252" i="7" s="1"/>
  <c r="BE253" i="7" s="1"/>
  <c r="BE254" i="7" s="1"/>
  <c r="BE255" i="7" s="1"/>
  <c r="BE256" i="7" s="1"/>
  <c r="BE257" i="7" s="1"/>
  <c r="BE258" i="7" s="1"/>
  <c r="BE259" i="7" s="1"/>
  <c r="BE260" i="7" s="1"/>
  <c r="BE261" i="7" s="1"/>
  <c r="BE262" i="7" s="1"/>
  <c r="BE263" i="7" s="1"/>
  <c r="BE264" i="7" s="1"/>
  <c r="BE265" i="7" s="1"/>
  <c r="BE266" i="7" s="1"/>
  <c r="BE267" i="7" s="1"/>
  <c r="BE268" i="7" s="1"/>
  <c r="BE269" i="7" s="1"/>
  <c r="BE270" i="7" s="1"/>
  <c r="BE271" i="7" s="1"/>
  <c r="BE272" i="7" s="1"/>
  <c r="BE273" i="7" s="1"/>
  <c r="BE274" i="7" s="1"/>
  <c r="BE275" i="7" s="1"/>
  <c r="BE276" i="7" s="1"/>
  <c r="BE277" i="7" s="1"/>
  <c r="BE278" i="7" s="1"/>
  <c r="BE279" i="7" s="1"/>
  <c r="BE280" i="7" s="1"/>
  <c r="BE281" i="7" s="1"/>
  <c r="BE282" i="7" s="1"/>
  <c r="BE283" i="7" s="1"/>
  <c r="BE284" i="7" s="1"/>
  <c r="BE285" i="7" s="1"/>
  <c r="BE286" i="7" s="1"/>
  <c r="BE287" i="7" s="1"/>
  <c r="BE288" i="7" s="1"/>
  <c r="BE289" i="7" s="1"/>
  <c r="BE290" i="7" s="1"/>
  <c r="BE291" i="7" s="1"/>
  <c r="BE292" i="7" s="1"/>
  <c r="BE293" i="7" s="1"/>
  <c r="BE294" i="7" s="1"/>
  <c r="BE295" i="7" s="1"/>
  <c r="BE296" i="7" s="1"/>
  <c r="BE297" i="7" s="1"/>
  <c r="BE298" i="7" s="1"/>
  <c r="BE299" i="7" s="1"/>
  <c r="BE300" i="7" s="1"/>
  <c r="BE301" i="7" s="1"/>
  <c r="BE302" i="7" s="1"/>
  <c r="BE303" i="7" s="1"/>
  <c r="BE304" i="7" s="1"/>
  <c r="BE305" i="7" s="1"/>
  <c r="BE306" i="7" s="1"/>
  <c r="BE307" i="7" s="1"/>
  <c r="BE308" i="7" s="1"/>
  <c r="BE309" i="7" s="1"/>
  <c r="BE310" i="7" s="1"/>
  <c r="BE311" i="7" s="1"/>
  <c r="BE312" i="7" s="1"/>
  <c r="BE313" i="7" s="1"/>
  <c r="BE314" i="7" s="1"/>
  <c r="BE315" i="7" s="1"/>
  <c r="BE316" i="7" s="1"/>
  <c r="BE317" i="7" s="1"/>
  <c r="BE318" i="7" s="1"/>
  <c r="BE319" i="7" s="1"/>
  <c r="BE320" i="7" s="1"/>
  <c r="BE321" i="7" s="1"/>
  <c r="BE322" i="7" s="1"/>
  <c r="BE323" i="7" s="1"/>
  <c r="BE324" i="7" s="1"/>
  <c r="BE325" i="7" s="1"/>
  <c r="BE326" i="7" s="1"/>
  <c r="BE327" i="7" s="1"/>
  <c r="BE328" i="7" s="1"/>
  <c r="BE329" i="7" s="1"/>
  <c r="BE330" i="7" s="1"/>
  <c r="BE331" i="7" s="1"/>
  <c r="BE332" i="7" s="1"/>
  <c r="BE333" i="7" s="1"/>
  <c r="BE334" i="7" s="1"/>
  <c r="BE335" i="7" s="1"/>
  <c r="BE336" i="7" s="1"/>
  <c r="BE337" i="7" s="1"/>
  <c r="BE338" i="7" s="1"/>
  <c r="BE339" i="7" s="1"/>
  <c r="BE340" i="7" s="1"/>
  <c r="BE341" i="7" s="1"/>
  <c r="BE342" i="7" s="1"/>
  <c r="BE343" i="7" s="1"/>
  <c r="BE344" i="7" s="1"/>
  <c r="BE345" i="7" s="1"/>
  <c r="BE346" i="7" s="1"/>
  <c r="BE347" i="7" s="1"/>
  <c r="BE348" i="7" s="1"/>
  <c r="BE349" i="7" s="1"/>
  <c r="BE350" i="7" s="1"/>
  <c r="BE351" i="7" s="1"/>
  <c r="BE352" i="7" s="1"/>
  <c r="BE353" i="7" s="1"/>
  <c r="BE354" i="7" s="1"/>
  <c r="BE355" i="7" s="1"/>
  <c r="BE356" i="7" s="1"/>
  <c r="BE357" i="7" s="1"/>
  <c r="BE358" i="7" s="1"/>
  <c r="BE359" i="7" s="1"/>
  <c r="BE360" i="7" s="1"/>
  <c r="BE361" i="7" s="1"/>
  <c r="BE362" i="7" s="1"/>
  <c r="BE363" i="7" s="1"/>
  <c r="BE364" i="7" s="1"/>
  <c r="BE365" i="7" s="1"/>
  <c r="BE366" i="7" s="1"/>
  <c r="D4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N2587" i="6"/>
  <c r="N2588" i="6"/>
  <c r="N2589" i="6"/>
  <c r="N2590" i="6"/>
  <c r="N2591" i="6"/>
  <c r="N2592" i="6"/>
  <c r="N2593" i="6"/>
  <c r="N2594" i="6"/>
  <c r="N2595" i="6"/>
  <c r="N2596" i="6"/>
  <c r="N2597" i="6"/>
  <c r="N2598" i="6"/>
  <c r="N2599" i="6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N2613" i="6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N2641" i="6"/>
  <c r="N2642" i="6"/>
  <c r="N2643" i="6"/>
  <c r="N2644" i="6"/>
  <c r="N2645" i="6"/>
  <c r="N2646" i="6"/>
  <c r="N2647" i="6"/>
  <c r="N2648" i="6"/>
  <c r="N2649" i="6"/>
  <c r="N2650" i="6"/>
  <c r="N2651" i="6"/>
  <c r="N2652" i="6"/>
  <c r="N2653" i="6"/>
  <c r="N2654" i="6"/>
  <c r="N2655" i="6"/>
  <c r="N2656" i="6"/>
  <c r="N2657" i="6"/>
  <c r="N2658" i="6"/>
  <c r="N2659" i="6"/>
  <c r="N2660" i="6"/>
  <c r="N2661" i="6"/>
  <c r="N2662" i="6"/>
  <c r="N2663" i="6"/>
  <c r="N2664" i="6"/>
  <c r="N2665" i="6"/>
  <c r="N2666" i="6"/>
  <c r="N2667" i="6"/>
  <c r="N2668" i="6"/>
  <c r="N2669" i="6"/>
  <c r="N2670" i="6"/>
  <c r="N2671" i="6"/>
  <c r="N2672" i="6"/>
  <c r="N2673" i="6"/>
  <c r="N2674" i="6"/>
  <c r="N2675" i="6"/>
  <c r="N2676" i="6"/>
  <c r="N2677" i="6"/>
  <c r="N2678" i="6"/>
  <c r="N2679" i="6"/>
  <c r="N2680" i="6"/>
  <c r="N2681" i="6"/>
  <c r="N2682" i="6"/>
  <c r="N2683" i="6"/>
  <c r="N2684" i="6"/>
  <c r="N2685" i="6"/>
  <c r="N2686" i="6"/>
  <c r="N2687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N2704" i="6"/>
  <c r="N2705" i="6"/>
  <c r="N2706" i="6"/>
  <c r="N2707" i="6"/>
  <c r="N2708" i="6"/>
  <c r="N2709" i="6"/>
  <c r="N2710" i="6"/>
  <c r="N2711" i="6"/>
  <c r="N2712" i="6"/>
  <c r="N2713" i="6"/>
  <c r="N2714" i="6"/>
  <c r="N2715" i="6"/>
  <c r="N2716" i="6"/>
  <c r="N2717" i="6"/>
  <c r="N2718" i="6"/>
  <c r="N2719" i="6"/>
  <c r="N2720" i="6"/>
  <c r="N2721" i="6"/>
  <c r="N2722" i="6"/>
  <c r="N2723" i="6"/>
  <c r="N2724" i="6"/>
  <c r="N2725" i="6"/>
  <c r="N2726" i="6"/>
  <c r="N2727" i="6"/>
  <c r="N2728" i="6"/>
  <c r="N2729" i="6"/>
  <c r="N2730" i="6"/>
  <c r="N2731" i="6"/>
  <c r="N2732" i="6"/>
  <c r="N2733" i="6"/>
  <c r="N2734" i="6"/>
  <c r="N2735" i="6"/>
  <c r="N2736" i="6"/>
  <c r="N2737" i="6"/>
  <c r="N2738" i="6"/>
  <c r="N2739" i="6"/>
  <c r="N2740" i="6"/>
  <c r="N2741" i="6"/>
  <c r="N2742" i="6"/>
  <c r="N2743" i="6"/>
  <c r="N2744" i="6"/>
  <c r="N2745" i="6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6" i="6"/>
  <c r="N2767" i="6"/>
  <c r="N2768" i="6"/>
  <c r="N2769" i="6"/>
  <c r="N2770" i="6"/>
  <c r="N2771" i="6"/>
  <c r="N2772" i="6"/>
  <c r="N2773" i="6"/>
  <c r="N2774" i="6"/>
  <c r="N2775" i="6"/>
  <c r="N2776" i="6"/>
  <c r="N2777" i="6"/>
  <c r="N2778" i="6"/>
  <c r="N2779" i="6"/>
  <c r="N2780" i="6"/>
  <c r="N2781" i="6"/>
  <c r="N2782" i="6"/>
  <c r="N2783" i="6"/>
  <c r="N2784" i="6"/>
  <c r="N2785" i="6"/>
  <c r="N2786" i="6"/>
  <c r="N2787" i="6"/>
  <c r="N2788" i="6"/>
  <c r="N2789" i="6"/>
  <c r="N2790" i="6"/>
  <c r="N2791" i="6"/>
  <c r="N2792" i="6"/>
  <c r="N2793" i="6"/>
  <c r="N2794" i="6"/>
  <c r="N2795" i="6"/>
  <c r="N2796" i="6"/>
  <c r="N2797" i="6"/>
  <c r="N2798" i="6"/>
  <c r="N2799" i="6"/>
  <c r="N2800" i="6"/>
  <c r="N2801" i="6"/>
  <c r="N2802" i="6"/>
  <c r="N2803" i="6"/>
  <c r="N2804" i="6"/>
  <c r="N2805" i="6"/>
  <c r="N2806" i="6"/>
  <c r="N2807" i="6"/>
  <c r="N2808" i="6"/>
  <c r="N2809" i="6"/>
  <c r="N2810" i="6"/>
  <c r="N2811" i="6"/>
  <c r="N2812" i="6"/>
  <c r="N2813" i="6"/>
  <c r="N2814" i="6"/>
  <c r="N2815" i="6"/>
  <c r="N2816" i="6"/>
  <c r="N2817" i="6"/>
  <c r="N2818" i="6"/>
  <c r="N2819" i="6"/>
  <c r="N2820" i="6"/>
  <c r="N2821" i="6"/>
  <c r="N2822" i="6"/>
  <c r="N2823" i="6"/>
  <c r="N2824" i="6"/>
  <c r="N2825" i="6"/>
  <c r="N2826" i="6"/>
  <c r="N2827" i="6"/>
  <c r="N2828" i="6"/>
  <c r="N2829" i="6"/>
  <c r="N2830" i="6"/>
  <c r="N2831" i="6"/>
  <c r="N2832" i="6"/>
  <c r="N2833" i="6"/>
  <c r="N2834" i="6"/>
  <c r="N2835" i="6"/>
  <c r="N2836" i="6"/>
  <c r="N2837" i="6"/>
  <c r="N2838" i="6"/>
  <c r="N2839" i="6"/>
  <c r="N2840" i="6"/>
  <c r="N2841" i="6"/>
  <c r="N2842" i="6"/>
  <c r="N2843" i="6"/>
  <c r="N2844" i="6"/>
  <c r="N2845" i="6"/>
  <c r="N2846" i="6"/>
  <c r="N2847" i="6"/>
  <c r="N2848" i="6"/>
  <c r="N2849" i="6"/>
  <c r="N2850" i="6"/>
  <c r="N2851" i="6"/>
  <c r="N2852" i="6"/>
  <c r="N2853" i="6"/>
  <c r="N2854" i="6"/>
  <c r="N2855" i="6"/>
  <c r="N2856" i="6"/>
  <c r="N2857" i="6"/>
  <c r="N2858" i="6"/>
  <c r="N2859" i="6"/>
  <c r="N2860" i="6"/>
  <c r="N2861" i="6"/>
  <c r="N2862" i="6"/>
  <c r="N2863" i="6"/>
  <c r="N2864" i="6"/>
  <c r="N2865" i="6"/>
  <c r="N2866" i="6"/>
  <c r="N2867" i="6"/>
  <c r="N2868" i="6"/>
  <c r="N2869" i="6"/>
  <c r="N2870" i="6"/>
  <c r="N2871" i="6"/>
  <c r="N2872" i="6"/>
  <c r="N2873" i="6"/>
  <c r="N2874" i="6"/>
  <c r="N2875" i="6"/>
  <c r="N2876" i="6"/>
  <c r="N2877" i="6"/>
  <c r="N2878" i="6"/>
  <c r="N2879" i="6"/>
  <c r="N2880" i="6"/>
  <c r="N2881" i="6"/>
  <c r="N2882" i="6"/>
  <c r="N2883" i="6"/>
  <c r="N2884" i="6"/>
  <c r="N2885" i="6"/>
  <c r="N2886" i="6"/>
  <c r="N2887" i="6"/>
  <c r="N2888" i="6"/>
  <c r="N2889" i="6"/>
  <c r="N2890" i="6"/>
  <c r="N2891" i="6"/>
  <c r="N2892" i="6"/>
  <c r="N2893" i="6"/>
  <c r="N2894" i="6"/>
  <c r="N2895" i="6"/>
  <c r="N2896" i="6"/>
  <c r="N2897" i="6"/>
  <c r="N2898" i="6"/>
  <c r="N2899" i="6"/>
  <c r="N2900" i="6"/>
  <c r="N2901" i="6"/>
  <c r="N2902" i="6"/>
  <c r="N2903" i="6"/>
  <c r="N2904" i="6"/>
  <c r="N2905" i="6"/>
  <c r="N2906" i="6"/>
  <c r="N2907" i="6"/>
  <c r="N2908" i="6"/>
  <c r="N2909" i="6"/>
  <c r="N2910" i="6"/>
  <c r="N2911" i="6"/>
  <c r="N2912" i="6"/>
  <c r="N2913" i="6"/>
  <c r="N2914" i="6"/>
  <c r="N2915" i="6"/>
  <c r="N2916" i="6"/>
  <c r="N2917" i="6"/>
  <c r="N2918" i="6"/>
  <c r="N2919" i="6"/>
  <c r="N2920" i="6"/>
  <c r="N2921" i="6"/>
  <c r="N2922" i="6"/>
  <c r="N2923" i="6"/>
  <c r="N2924" i="6"/>
  <c r="N2925" i="6"/>
  <c r="N2926" i="6"/>
  <c r="N2927" i="6"/>
  <c r="N2928" i="6"/>
  <c r="N2929" i="6"/>
  <c r="N2930" i="6"/>
  <c r="N2931" i="6"/>
  <c r="N2932" i="6"/>
  <c r="N2933" i="6"/>
  <c r="N2934" i="6"/>
  <c r="N2935" i="6"/>
  <c r="N2936" i="6"/>
  <c r="N2937" i="6"/>
  <c r="N2938" i="6"/>
  <c r="N2939" i="6"/>
  <c r="N2940" i="6"/>
  <c r="N2941" i="6"/>
  <c r="N2942" i="6"/>
  <c r="N2943" i="6"/>
  <c r="N2944" i="6"/>
  <c r="N2945" i="6"/>
  <c r="N2946" i="6"/>
  <c r="N2947" i="6"/>
  <c r="N2948" i="6"/>
  <c r="N2949" i="6"/>
  <c r="N2950" i="6"/>
  <c r="N2951" i="6"/>
  <c r="N2952" i="6"/>
  <c r="N2953" i="6"/>
  <c r="N2954" i="6"/>
  <c r="N2955" i="6"/>
  <c r="N2956" i="6"/>
  <c r="N2957" i="6"/>
  <c r="N2958" i="6"/>
  <c r="N2959" i="6"/>
  <c r="N2960" i="6"/>
  <c r="N2961" i="6"/>
  <c r="N2962" i="6"/>
  <c r="N2963" i="6"/>
  <c r="N2964" i="6"/>
  <c r="N2965" i="6"/>
  <c r="N2966" i="6"/>
  <c r="N2967" i="6"/>
  <c r="N2968" i="6"/>
  <c r="N2969" i="6"/>
  <c r="N2970" i="6"/>
  <c r="N2971" i="6"/>
  <c r="N2972" i="6"/>
  <c r="N2973" i="6"/>
  <c r="N2974" i="6"/>
  <c r="N2975" i="6"/>
  <c r="N2976" i="6"/>
  <c r="N2977" i="6"/>
  <c r="N2978" i="6"/>
  <c r="N2979" i="6"/>
  <c r="N2980" i="6"/>
  <c r="N2981" i="6"/>
  <c r="N2982" i="6"/>
  <c r="N2983" i="6"/>
  <c r="N2984" i="6"/>
  <c r="N2985" i="6"/>
  <c r="N2986" i="6"/>
  <c r="N2987" i="6"/>
  <c r="N2988" i="6"/>
  <c r="N2989" i="6"/>
  <c r="N2990" i="6"/>
  <c r="N2991" i="6"/>
  <c r="N2992" i="6"/>
  <c r="N2993" i="6"/>
  <c r="N2994" i="6"/>
  <c r="N2995" i="6"/>
  <c r="N2996" i="6"/>
  <c r="N2997" i="6"/>
  <c r="N2998" i="6"/>
  <c r="N2999" i="6"/>
  <c r="N3000" i="6"/>
  <c r="N3001" i="6"/>
  <c r="N3002" i="6"/>
  <c r="N3003" i="6"/>
  <c r="N3004" i="6"/>
  <c r="N3005" i="6"/>
  <c r="N3006" i="6"/>
  <c r="N3007" i="6"/>
  <c r="N3008" i="6"/>
  <c r="N3009" i="6"/>
  <c r="N3010" i="6"/>
  <c r="N3011" i="6"/>
  <c r="N3012" i="6"/>
  <c r="N3013" i="6"/>
  <c r="N3014" i="6"/>
  <c r="N3015" i="6"/>
  <c r="N3016" i="6"/>
  <c r="N3017" i="6"/>
  <c r="N3018" i="6"/>
  <c r="N3019" i="6"/>
  <c r="N3020" i="6"/>
  <c r="N3021" i="6"/>
  <c r="N3022" i="6"/>
  <c r="N3023" i="6"/>
  <c r="N3024" i="6"/>
  <c r="N3025" i="6"/>
  <c r="N3026" i="6"/>
  <c r="N3027" i="6"/>
  <c r="N3028" i="6"/>
  <c r="N3029" i="6"/>
  <c r="N3030" i="6"/>
  <c r="N3031" i="6"/>
  <c r="N3032" i="6"/>
  <c r="N3033" i="6"/>
  <c r="N3034" i="6"/>
  <c r="N3035" i="6"/>
  <c r="N3036" i="6"/>
  <c r="N3037" i="6"/>
  <c r="N3038" i="6"/>
  <c r="N3039" i="6"/>
  <c r="N3040" i="6"/>
  <c r="N3041" i="6"/>
  <c r="N3042" i="6"/>
  <c r="N3043" i="6"/>
  <c r="N3044" i="6"/>
  <c r="N3045" i="6"/>
  <c r="N3046" i="6"/>
  <c r="N3047" i="6"/>
  <c r="N3048" i="6"/>
  <c r="N3049" i="6"/>
  <c r="N3050" i="6"/>
  <c r="N3051" i="6"/>
  <c r="N3052" i="6"/>
  <c r="N3053" i="6"/>
  <c r="N3054" i="6"/>
  <c r="N3055" i="6"/>
  <c r="N3056" i="6"/>
  <c r="N3057" i="6"/>
  <c r="N3058" i="6"/>
  <c r="N3059" i="6"/>
  <c r="N3060" i="6"/>
  <c r="N3061" i="6"/>
  <c r="N3062" i="6"/>
  <c r="N3063" i="6"/>
  <c r="N3064" i="6"/>
  <c r="N3065" i="6"/>
  <c r="N3066" i="6"/>
  <c r="N3067" i="6"/>
  <c r="N3068" i="6"/>
  <c r="N3069" i="6"/>
  <c r="N3070" i="6"/>
  <c r="N3071" i="6"/>
  <c r="N3072" i="6"/>
  <c r="N3073" i="6"/>
  <c r="N3074" i="6"/>
  <c r="N3075" i="6"/>
  <c r="N3076" i="6"/>
  <c r="N3077" i="6"/>
  <c r="N3078" i="6"/>
  <c r="N3079" i="6"/>
  <c r="N3080" i="6"/>
  <c r="N3081" i="6"/>
  <c r="N3082" i="6"/>
  <c r="N3083" i="6"/>
  <c r="N3084" i="6"/>
  <c r="N3085" i="6"/>
  <c r="N3086" i="6"/>
  <c r="N3087" i="6"/>
  <c r="N3088" i="6"/>
  <c r="N3089" i="6"/>
  <c r="N3090" i="6"/>
  <c r="N3091" i="6"/>
  <c r="N3092" i="6"/>
  <c r="N3093" i="6"/>
  <c r="N3094" i="6"/>
  <c r="N3095" i="6"/>
  <c r="N3096" i="6"/>
  <c r="N3097" i="6"/>
  <c r="N3098" i="6"/>
  <c r="N3099" i="6"/>
  <c r="N3100" i="6"/>
  <c r="N3101" i="6"/>
  <c r="N3102" i="6"/>
  <c r="N3103" i="6"/>
  <c r="N3104" i="6"/>
  <c r="N3105" i="6"/>
  <c r="N3106" i="6"/>
  <c r="N3107" i="6"/>
  <c r="N3108" i="6"/>
  <c r="N3109" i="6"/>
  <c r="N3110" i="6"/>
  <c r="N3111" i="6"/>
  <c r="N3112" i="6"/>
  <c r="N3113" i="6"/>
  <c r="N3114" i="6"/>
  <c r="N3115" i="6"/>
  <c r="N3116" i="6"/>
  <c r="N3117" i="6"/>
  <c r="N3118" i="6"/>
  <c r="N3119" i="6"/>
  <c r="N3120" i="6"/>
  <c r="N3121" i="6"/>
  <c r="N3122" i="6"/>
  <c r="N3123" i="6"/>
  <c r="N3124" i="6"/>
  <c r="N3125" i="6"/>
  <c r="N3126" i="6"/>
  <c r="N3127" i="6"/>
  <c r="N3128" i="6"/>
  <c r="N3129" i="6"/>
  <c r="N3130" i="6"/>
  <c r="N3131" i="6"/>
  <c r="N3132" i="6"/>
  <c r="N3133" i="6"/>
  <c r="N3134" i="6"/>
  <c r="N3135" i="6"/>
  <c r="N3136" i="6"/>
  <c r="N3137" i="6"/>
  <c r="N3138" i="6"/>
  <c r="N3139" i="6"/>
  <c r="N3140" i="6"/>
  <c r="N3141" i="6"/>
  <c r="N3142" i="6"/>
  <c r="N3143" i="6"/>
  <c r="N3144" i="6"/>
  <c r="N3145" i="6"/>
  <c r="N3146" i="6"/>
  <c r="N3147" i="6"/>
  <c r="N3148" i="6"/>
  <c r="N3149" i="6"/>
  <c r="N3150" i="6"/>
  <c r="N3151" i="6"/>
  <c r="N3152" i="6"/>
  <c r="N3153" i="6"/>
  <c r="N3154" i="6"/>
  <c r="N3155" i="6"/>
  <c r="N3156" i="6"/>
  <c r="N3157" i="6"/>
  <c r="N3158" i="6"/>
  <c r="N3159" i="6"/>
  <c r="N3160" i="6"/>
  <c r="N3161" i="6"/>
  <c r="N3162" i="6"/>
  <c r="N3163" i="6"/>
  <c r="N3164" i="6"/>
  <c r="N3165" i="6"/>
  <c r="N3166" i="6"/>
  <c r="N3167" i="6"/>
  <c r="N3168" i="6"/>
  <c r="N3169" i="6"/>
  <c r="N3170" i="6"/>
  <c r="N3171" i="6"/>
  <c r="N3172" i="6"/>
  <c r="N3173" i="6"/>
  <c r="N3174" i="6"/>
  <c r="N3175" i="6"/>
  <c r="N3176" i="6"/>
  <c r="N3177" i="6"/>
  <c r="N3178" i="6"/>
  <c r="N3179" i="6"/>
  <c r="N3180" i="6"/>
  <c r="N3181" i="6"/>
  <c r="N3182" i="6"/>
  <c r="N3183" i="6"/>
  <c r="N3184" i="6"/>
  <c r="N3185" i="6"/>
  <c r="N3186" i="6"/>
  <c r="N3187" i="6"/>
  <c r="N3188" i="6"/>
  <c r="N3189" i="6"/>
  <c r="N3190" i="6"/>
  <c r="N3191" i="6"/>
  <c r="N3192" i="6"/>
  <c r="N3193" i="6"/>
  <c r="N3194" i="6"/>
  <c r="N3195" i="6"/>
  <c r="N3196" i="6"/>
  <c r="N3197" i="6"/>
  <c r="N3198" i="6"/>
  <c r="N3199" i="6"/>
  <c r="N3200" i="6"/>
  <c r="N3201" i="6"/>
  <c r="N3202" i="6"/>
  <c r="N3203" i="6"/>
  <c r="N3204" i="6"/>
  <c r="N3205" i="6"/>
  <c r="N3206" i="6"/>
  <c r="N3207" i="6"/>
  <c r="N3208" i="6"/>
  <c r="N3209" i="6"/>
  <c r="N3210" i="6"/>
  <c r="N3211" i="6"/>
  <c r="N3212" i="6"/>
  <c r="N3213" i="6"/>
  <c r="N3214" i="6"/>
  <c r="N3215" i="6"/>
  <c r="N3216" i="6"/>
  <c r="N3217" i="6"/>
  <c r="N3218" i="6"/>
  <c r="N3219" i="6"/>
  <c r="N3220" i="6"/>
  <c r="N3221" i="6"/>
  <c r="N3222" i="6"/>
  <c r="N3223" i="6"/>
  <c r="N3224" i="6"/>
  <c r="N3225" i="6"/>
  <c r="N3226" i="6"/>
  <c r="N3227" i="6"/>
  <c r="N3228" i="6"/>
  <c r="N3229" i="6"/>
  <c r="N3230" i="6"/>
  <c r="N3231" i="6"/>
  <c r="N3232" i="6"/>
  <c r="N3233" i="6"/>
  <c r="N3234" i="6"/>
  <c r="N3235" i="6"/>
  <c r="N3236" i="6"/>
  <c r="N3237" i="6"/>
  <c r="N3238" i="6"/>
  <c r="N3239" i="6"/>
  <c r="N3240" i="6"/>
  <c r="N3241" i="6"/>
  <c r="N3242" i="6"/>
  <c r="N3243" i="6"/>
  <c r="N3244" i="6"/>
  <c r="N3245" i="6"/>
  <c r="N3246" i="6"/>
  <c r="N3247" i="6"/>
  <c r="N3248" i="6"/>
  <c r="N3249" i="6"/>
  <c r="N3250" i="6"/>
  <c r="N3251" i="6"/>
  <c r="N3252" i="6"/>
  <c r="N3253" i="6"/>
  <c r="N3254" i="6"/>
  <c r="N3255" i="6"/>
  <c r="N3256" i="6"/>
  <c r="N3257" i="6"/>
  <c r="N3258" i="6"/>
  <c r="N3259" i="6"/>
  <c r="N3260" i="6"/>
  <c r="N3261" i="6"/>
  <c r="N3262" i="6"/>
  <c r="N3263" i="6"/>
  <c r="N3264" i="6"/>
  <c r="N3265" i="6"/>
  <c r="N3266" i="6"/>
  <c r="N3267" i="6"/>
  <c r="N3268" i="6"/>
  <c r="N3269" i="6"/>
  <c r="N3270" i="6"/>
  <c r="N3271" i="6"/>
  <c r="N3272" i="6"/>
  <c r="N3273" i="6"/>
  <c r="N3274" i="6"/>
  <c r="N3275" i="6"/>
  <c r="N3276" i="6"/>
  <c r="N3277" i="6"/>
  <c r="N3278" i="6"/>
  <c r="N3279" i="6"/>
  <c r="N3280" i="6"/>
  <c r="N3281" i="6"/>
  <c r="N3282" i="6"/>
  <c r="N3283" i="6"/>
  <c r="N3284" i="6"/>
  <c r="N3285" i="6"/>
  <c r="N3286" i="6"/>
  <c r="N3287" i="6"/>
  <c r="N3288" i="6"/>
  <c r="N3289" i="6"/>
  <c r="N3290" i="6"/>
  <c r="N3291" i="6"/>
  <c r="N3292" i="6"/>
  <c r="N3293" i="6"/>
  <c r="N3294" i="6"/>
  <c r="N3295" i="6"/>
  <c r="N3296" i="6"/>
  <c r="N3297" i="6"/>
  <c r="N3298" i="6"/>
  <c r="N3299" i="6"/>
  <c r="N3300" i="6"/>
  <c r="N3301" i="6"/>
  <c r="N3302" i="6"/>
  <c r="N3303" i="6"/>
  <c r="N3304" i="6"/>
  <c r="N3305" i="6"/>
  <c r="N3306" i="6"/>
  <c r="N3307" i="6"/>
  <c r="N3308" i="6"/>
  <c r="N3309" i="6"/>
  <c r="N3310" i="6"/>
  <c r="N3311" i="6"/>
  <c r="N3312" i="6"/>
  <c r="N3313" i="6"/>
  <c r="N3314" i="6"/>
  <c r="N3315" i="6"/>
  <c r="N3316" i="6"/>
  <c r="N3317" i="6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4" i="6"/>
  <c r="N3335" i="6"/>
  <c r="N3336" i="6"/>
  <c r="N3337" i="6"/>
  <c r="N3338" i="6"/>
  <c r="N3339" i="6"/>
  <c r="N3340" i="6"/>
  <c r="N3341" i="6"/>
  <c r="N3342" i="6"/>
  <c r="N3343" i="6"/>
  <c r="N3344" i="6"/>
  <c r="N3345" i="6"/>
  <c r="N3346" i="6"/>
  <c r="N3347" i="6"/>
  <c r="N3348" i="6"/>
  <c r="N3349" i="6"/>
  <c r="N3350" i="6"/>
  <c r="N3351" i="6"/>
  <c r="N3352" i="6"/>
  <c r="N3353" i="6"/>
  <c r="N3354" i="6"/>
  <c r="N3355" i="6"/>
  <c r="N3356" i="6"/>
  <c r="N3357" i="6"/>
  <c r="N3358" i="6"/>
  <c r="N3359" i="6"/>
  <c r="N3360" i="6"/>
  <c r="N3361" i="6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N3379" i="6"/>
  <c r="N3380" i="6"/>
  <c r="N3381" i="6"/>
  <c r="N3382" i="6"/>
  <c r="N3383" i="6"/>
  <c r="N3384" i="6"/>
  <c r="N3385" i="6"/>
  <c r="N3386" i="6"/>
  <c r="N3387" i="6"/>
  <c r="N3388" i="6"/>
  <c r="N3389" i="6"/>
  <c r="N3390" i="6"/>
  <c r="N3391" i="6"/>
  <c r="N3392" i="6"/>
  <c r="N3393" i="6"/>
  <c r="N3394" i="6"/>
  <c r="N3395" i="6"/>
  <c r="N3396" i="6"/>
  <c r="N3397" i="6"/>
  <c r="N3398" i="6"/>
  <c r="N3399" i="6"/>
  <c r="N3400" i="6"/>
  <c r="N3401" i="6"/>
  <c r="N3402" i="6"/>
  <c r="N3403" i="6"/>
  <c r="N3404" i="6"/>
  <c r="N3405" i="6"/>
  <c r="N3406" i="6"/>
  <c r="N3407" i="6"/>
  <c r="N3408" i="6"/>
  <c r="N3409" i="6"/>
  <c r="N3410" i="6"/>
  <c r="N3411" i="6"/>
  <c r="N3412" i="6"/>
  <c r="N3413" i="6"/>
  <c r="N3414" i="6"/>
  <c r="N3415" i="6"/>
  <c r="N3416" i="6"/>
  <c r="N3417" i="6"/>
  <c r="N3418" i="6"/>
  <c r="N3419" i="6"/>
  <c r="N3420" i="6"/>
  <c r="N3421" i="6"/>
  <c r="N3422" i="6"/>
  <c r="N3423" i="6"/>
  <c r="N3424" i="6"/>
  <c r="N3425" i="6"/>
  <c r="N3426" i="6"/>
  <c r="N3427" i="6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N3443" i="6"/>
  <c r="N3444" i="6"/>
  <c r="N3445" i="6"/>
  <c r="N3446" i="6"/>
  <c r="N3447" i="6"/>
  <c r="N3448" i="6"/>
  <c r="N3449" i="6"/>
  <c r="N3450" i="6"/>
  <c r="N3451" i="6"/>
  <c r="N3452" i="6"/>
  <c r="N3453" i="6"/>
  <c r="N3454" i="6"/>
  <c r="N3455" i="6"/>
  <c r="N3456" i="6"/>
  <c r="N3457" i="6"/>
  <c r="N3458" i="6"/>
  <c r="N3459" i="6"/>
  <c r="N3460" i="6"/>
  <c r="N3461" i="6"/>
  <c r="N3462" i="6"/>
  <c r="N3463" i="6"/>
  <c r="N3464" i="6"/>
  <c r="N3465" i="6"/>
  <c r="N3466" i="6"/>
  <c r="N3467" i="6"/>
  <c r="N3468" i="6"/>
  <c r="N3469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N3482" i="6"/>
  <c r="N3483" i="6"/>
  <c r="N3484" i="6"/>
  <c r="N3485" i="6"/>
  <c r="N3486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N3504" i="6"/>
  <c r="N3505" i="6"/>
  <c r="N3506" i="6"/>
  <c r="N3507" i="6"/>
  <c r="N3508" i="6"/>
  <c r="N3509" i="6"/>
  <c r="N3510" i="6"/>
  <c r="N3511" i="6"/>
  <c r="N3512" i="6"/>
  <c r="N3513" i="6"/>
  <c r="N3514" i="6"/>
  <c r="N3515" i="6"/>
  <c r="N3516" i="6"/>
  <c r="N3517" i="6"/>
  <c r="N3518" i="6"/>
  <c r="N3519" i="6"/>
  <c r="N3520" i="6"/>
  <c r="N3521" i="6"/>
  <c r="N3522" i="6"/>
  <c r="N3523" i="6"/>
  <c r="N3524" i="6"/>
  <c r="N3525" i="6"/>
  <c r="N3526" i="6"/>
  <c r="N3527" i="6"/>
  <c r="N3528" i="6"/>
  <c r="N3529" i="6"/>
  <c r="N3530" i="6"/>
  <c r="N3531" i="6"/>
  <c r="N3532" i="6"/>
  <c r="N3533" i="6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N3549" i="6"/>
  <c r="N3550" i="6"/>
  <c r="N3551" i="6"/>
  <c r="N3552" i="6"/>
  <c r="N3553" i="6"/>
  <c r="N3554" i="6"/>
  <c r="N3555" i="6"/>
  <c r="N3556" i="6"/>
  <c r="N3557" i="6"/>
  <c r="N3558" i="6"/>
  <c r="N3559" i="6"/>
  <c r="N3560" i="6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N3574" i="6"/>
  <c r="N3575" i="6"/>
  <c r="N3576" i="6"/>
  <c r="N3577" i="6"/>
  <c r="N3578" i="6"/>
  <c r="N3579" i="6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N3595" i="6"/>
  <c r="N3596" i="6"/>
  <c r="N3597" i="6"/>
  <c r="N3598" i="6"/>
  <c r="N3599" i="6"/>
  <c r="N3600" i="6"/>
  <c r="N3601" i="6"/>
  <c r="N3602" i="6"/>
  <c r="N3603" i="6"/>
  <c r="N3604" i="6"/>
  <c r="N3605" i="6"/>
  <c r="N3606" i="6"/>
  <c r="N3607" i="6"/>
  <c r="N3608" i="6"/>
  <c r="N3609" i="6"/>
  <c r="N3610" i="6"/>
  <c r="N3611" i="6"/>
  <c r="N3612" i="6"/>
  <c r="N3613" i="6"/>
  <c r="N3614" i="6"/>
  <c r="N3615" i="6"/>
  <c r="N3616" i="6"/>
  <c r="N3617" i="6"/>
  <c r="N3618" i="6"/>
  <c r="N3619" i="6"/>
  <c r="N3620" i="6"/>
  <c r="N3621" i="6"/>
  <c r="N3622" i="6"/>
  <c r="N3623" i="6"/>
  <c r="N3624" i="6"/>
  <c r="N3625" i="6"/>
  <c r="N3626" i="6"/>
  <c r="N3627" i="6"/>
  <c r="N3628" i="6"/>
  <c r="N3629" i="6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4" i="6"/>
  <c r="N3645" i="6"/>
  <c r="N3646" i="6"/>
  <c r="N3647" i="6"/>
  <c r="N3648" i="6"/>
  <c r="N3649" i="6"/>
  <c r="N3650" i="6"/>
  <c r="N3651" i="6"/>
  <c r="N3652" i="6"/>
  <c r="N3653" i="6"/>
  <c r="N3654" i="6"/>
  <c r="N3655" i="6"/>
  <c r="N3656" i="6"/>
  <c r="N3657" i="6"/>
  <c r="N3658" i="6"/>
  <c r="N3659" i="6"/>
  <c r="N3660" i="6"/>
  <c r="N3661" i="6"/>
  <c r="N3662" i="6"/>
  <c r="N3663" i="6"/>
  <c r="N3664" i="6"/>
  <c r="N3665" i="6"/>
  <c r="N3666" i="6"/>
  <c r="N3667" i="6"/>
  <c r="N3668" i="6"/>
  <c r="N3669" i="6"/>
  <c r="N3670" i="6"/>
  <c r="N3671" i="6"/>
  <c r="N3672" i="6"/>
  <c r="N3673" i="6"/>
  <c r="N3674" i="6"/>
  <c r="N3675" i="6"/>
  <c r="N3676" i="6"/>
  <c r="N3677" i="6"/>
  <c r="N3678" i="6"/>
  <c r="N3679" i="6"/>
  <c r="N3680" i="6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N3693" i="6"/>
  <c r="N3694" i="6"/>
  <c r="N3695" i="6"/>
  <c r="N3696" i="6"/>
  <c r="N3697" i="6"/>
  <c r="N3698" i="6"/>
  <c r="N3699" i="6"/>
  <c r="N3700" i="6"/>
  <c r="N3701" i="6"/>
  <c r="N3702" i="6"/>
  <c r="N3703" i="6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N3717" i="6"/>
  <c r="N3718" i="6"/>
  <c r="N3719" i="6"/>
  <c r="N3720" i="6"/>
  <c r="N3721" i="6"/>
  <c r="N3722" i="6"/>
  <c r="N3723" i="6"/>
  <c r="N3724" i="6"/>
  <c r="N3725" i="6"/>
  <c r="N3726" i="6"/>
  <c r="N3727" i="6"/>
  <c r="N3728" i="6"/>
  <c r="N3729" i="6"/>
  <c r="N3730" i="6"/>
  <c r="N3731" i="6"/>
  <c r="N3732" i="6"/>
  <c r="N3733" i="6"/>
  <c r="N3734" i="6"/>
  <c r="N3735" i="6"/>
  <c r="N3736" i="6"/>
  <c r="N3737" i="6"/>
  <c r="N3738" i="6"/>
  <c r="N3739" i="6"/>
  <c r="N3740" i="6"/>
  <c r="N3741" i="6"/>
  <c r="N3742" i="6"/>
  <c r="N3743" i="6"/>
  <c r="N3744" i="6"/>
  <c r="N3745" i="6"/>
  <c r="N3746" i="6"/>
  <c r="N3747" i="6"/>
  <c r="N3748" i="6"/>
  <c r="N3749" i="6"/>
  <c r="N3750" i="6"/>
  <c r="N3751" i="6"/>
  <c r="N3752" i="6"/>
  <c r="N3753" i="6"/>
  <c r="N3754" i="6"/>
  <c r="N3755" i="6"/>
  <c r="N3756" i="6"/>
  <c r="N3757" i="6"/>
  <c r="N3758" i="6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N3773" i="6"/>
  <c r="N3774" i="6"/>
  <c r="N3775" i="6"/>
  <c r="N3776" i="6"/>
  <c r="N3777" i="6"/>
  <c r="N3778" i="6"/>
  <c r="N3779" i="6"/>
  <c r="N3780" i="6"/>
  <c r="N3781" i="6"/>
  <c r="N3782" i="6"/>
  <c r="N3783" i="6"/>
  <c r="N3784" i="6"/>
  <c r="N3785" i="6"/>
  <c r="N3786" i="6"/>
  <c r="N3787" i="6"/>
  <c r="N3788" i="6"/>
  <c r="N3789" i="6"/>
  <c r="N3790" i="6"/>
  <c r="N3791" i="6"/>
  <c r="N3792" i="6"/>
  <c r="N3793" i="6"/>
  <c r="N3794" i="6"/>
  <c r="N3795" i="6"/>
  <c r="N3796" i="6"/>
  <c r="N3797" i="6"/>
  <c r="N3798" i="6"/>
  <c r="N3799" i="6"/>
  <c r="N3800" i="6"/>
  <c r="N3801" i="6"/>
  <c r="N3802" i="6"/>
  <c r="N3803" i="6"/>
  <c r="N3804" i="6"/>
  <c r="N3805" i="6"/>
  <c r="N3806" i="6"/>
  <c r="N3807" i="6"/>
  <c r="N3808" i="6"/>
  <c r="N3809" i="6"/>
  <c r="N3810" i="6"/>
  <c r="N3811" i="6"/>
  <c r="N3812" i="6"/>
  <c r="N3813" i="6"/>
  <c r="N3814" i="6"/>
  <c r="N3815" i="6"/>
  <c r="N3816" i="6"/>
  <c r="N3817" i="6"/>
  <c r="N3818" i="6"/>
  <c r="N3819" i="6"/>
  <c r="N3820" i="6"/>
  <c r="N3821" i="6"/>
  <c r="N3822" i="6"/>
  <c r="N3823" i="6"/>
  <c r="N3824" i="6"/>
  <c r="N3825" i="6"/>
  <c r="N3826" i="6"/>
  <c r="N3827" i="6"/>
  <c r="N3828" i="6"/>
  <c r="N3829" i="6"/>
  <c r="N3830" i="6"/>
  <c r="N3831" i="6"/>
  <c r="N3832" i="6"/>
  <c r="N3833" i="6"/>
  <c r="N3834" i="6"/>
  <c r="N3835" i="6"/>
  <c r="N3836" i="6"/>
  <c r="N3837" i="6"/>
  <c r="N3838" i="6"/>
  <c r="N3839" i="6"/>
  <c r="N3840" i="6"/>
  <c r="N3841" i="6"/>
  <c r="N3842" i="6"/>
  <c r="N3843" i="6"/>
  <c r="N3844" i="6"/>
  <c r="N3845" i="6"/>
  <c r="N3846" i="6"/>
  <c r="N3847" i="6"/>
  <c r="N3848" i="6"/>
  <c r="N3849" i="6"/>
  <c r="N3850" i="6"/>
  <c r="N3851" i="6"/>
  <c r="N3852" i="6"/>
  <c r="N3853" i="6"/>
  <c r="N3854" i="6"/>
  <c r="N3855" i="6"/>
  <c r="N3856" i="6"/>
  <c r="N3857" i="6"/>
  <c r="N3858" i="6"/>
  <c r="N3859" i="6"/>
  <c r="N3860" i="6"/>
  <c r="N3861" i="6"/>
  <c r="N3862" i="6"/>
  <c r="N3863" i="6"/>
  <c r="N3864" i="6"/>
  <c r="N3865" i="6"/>
  <c r="N3866" i="6"/>
  <c r="N3867" i="6"/>
  <c r="N3868" i="6"/>
  <c r="N3869" i="6"/>
  <c r="N3870" i="6"/>
  <c r="N3871" i="6"/>
  <c r="N3872" i="6"/>
  <c r="N3873" i="6"/>
  <c r="N3874" i="6"/>
  <c r="N3875" i="6"/>
  <c r="N3876" i="6"/>
  <c r="N3877" i="6"/>
  <c r="N3878" i="6"/>
  <c r="N3879" i="6"/>
  <c r="N3880" i="6"/>
  <c r="N3881" i="6"/>
  <c r="N3882" i="6"/>
  <c r="N3883" i="6"/>
  <c r="N3884" i="6"/>
  <c r="N3885" i="6"/>
  <c r="N3886" i="6"/>
  <c r="N3887" i="6"/>
  <c r="N3888" i="6"/>
  <c r="N3889" i="6"/>
  <c r="N3890" i="6"/>
  <c r="N3891" i="6"/>
  <c r="N3892" i="6"/>
  <c r="N3893" i="6"/>
  <c r="N3894" i="6"/>
  <c r="N3895" i="6"/>
  <c r="N3896" i="6"/>
  <c r="N3897" i="6"/>
  <c r="N3898" i="6"/>
  <c r="N3899" i="6"/>
  <c r="N3900" i="6"/>
  <c r="N3901" i="6"/>
  <c r="N3902" i="6"/>
  <c r="N3903" i="6"/>
  <c r="N3904" i="6"/>
  <c r="N3905" i="6"/>
  <c r="N3906" i="6"/>
  <c r="N3907" i="6"/>
  <c r="N3908" i="6"/>
  <c r="N3909" i="6"/>
  <c r="N3910" i="6"/>
  <c r="N3911" i="6"/>
  <c r="N3912" i="6"/>
  <c r="N3913" i="6"/>
  <c r="N3914" i="6"/>
  <c r="N3915" i="6"/>
  <c r="N3916" i="6"/>
  <c r="N3917" i="6"/>
  <c r="N3918" i="6"/>
  <c r="N3919" i="6"/>
  <c r="N3920" i="6"/>
  <c r="N3921" i="6"/>
  <c r="N3922" i="6"/>
  <c r="N3923" i="6"/>
  <c r="N3924" i="6"/>
  <c r="N3925" i="6"/>
  <c r="N3926" i="6"/>
  <c r="N3927" i="6"/>
  <c r="N3928" i="6"/>
  <c r="N3929" i="6"/>
  <c r="N3930" i="6"/>
  <c r="N3931" i="6"/>
  <c r="N3932" i="6"/>
  <c r="N3933" i="6"/>
  <c r="N3934" i="6"/>
  <c r="N3935" i="6"/>
  <c r="N3936" i="6"/>
  <c r="N3937" i="6"/>
  <c r="N3938" i="6"/>
  <c r="N3939" i="6"/>
  <c r="N3940" i="6"/>
  <c r="N3941" i="6"/>
  <c r="N3942" i="6"/>
  <c r="N3943" i="6"/>
  <c r="N3944" i="6"/>
  <c r="N3945" i="6"/>
  <c r="N3946" i="6"/>
  <c r="N3947" i="6"/>
  <c r="N3948" i="6"/>
  <c r="N3949" i="6"/>
  <c r="N3950" i="6"/>
  <c r="N3951" i="6"/>
  <c r="N3952" i="6"/>
  <c r="N3953" i="6"/>
  <c r="N3954" i="6"/>
  <c r="N3955" i="6"/>
  <c r="N3956" i="6"/>
  <c r="N3957" i="6"/>
  <c r="N3958" i="6"/>
  <c r="N3959" i="6"/>
  <c r="N3960" i="6"/>
  <c r="N3961" i="6"/>
  <c r="N3962" i="6"/>
  <c r="N3963" i="6"/>
  <c r="N3964" i="6"/>
  <c r="N3965" i="6"/>
  <c r="N3966" i="6"/>
  <c r="N3967" i="6"/>
  <c r="N3968" i="6"/>
  <c r="N3969" i="6"/>
  <c r="N3970" i="6"/>
  <c r="N3971" i="6"/>
  <c r="N3972" i="6"/>
  <c r="N3973" i="6"/>
  <c r="N3974" i="6"/>
  <c r="N3975" i="6"/>
  <c r="N3976" i="6"/>
  <c r="N3977" i="6"/>
  <c r="N3978" i="6"/>
  <c r="N3979" i="6"/>
  <c r="N3980" i="6"/>
  <c r="N3981" i="6"/>
  <c r="N3982" i="6"/>
  <c r="N3983" i="6"/>
  <c r="N3984" i="6"/>
  <c r="N3985" i="6"/>
  <c r="N3986" i="6"/>
  <c r="N3987" i="6"/>
  <c r="N3988" i="6"/>
  <c r="N3989" i="6"/>
  <c r="N3990" i="6"/>
  <c r="N3991" i="6"/>
  <c r="N3992" i="6"/>
  <c r="N3993" i="6"/>
  <c r="N3994" i="6"/>
  <c r="N3995" i="6"/>
  <c r="N3996" i="6"/>
  <c r="N3997" i="6"/>
  <c r="N3998" i="6"/>
  <c r="N3999" i="6"/>
  <c r="N4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6" i="6"/>
  <c r="N855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39" i="6"/>
  <c r="N738" i="6"/>
  <c r="N736" i="6"/>
  <c r="N735" i="6"/>
  <c r="N734" i="6"/>
  <c r="N733" i="6"/>
  <c r="N731" i="6"/>
  <c r="N730" i="6"/>
  <c r="N728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7" i="6"/>
  <c r="N666" i="6"/>
  <c r="N665" i="6"/>
  <c r="N664" i="6"/>
  <c r="N663" i="6"/>
  <c r="N660" i="6"/>
  <c r="N659" i="6"/>
  <c r="N658" i="6"/>
  <c r="N657" i="6"/>
  <c r="N656" i="6"/>
  <c r="N655" i="6"/>
  <c r="N654" i="6"/>
  <c r="N653" i="6"/>
  <c r="N652" i="6"/>
  <c r="N649" i="6"/>
  <c r="N648" i="6"/>
  <c r="N647" i="6"/>
  <c r="N646" i="6"/>
  <c r="N645" i="6"/>
  <c r="N644" i="6"/>
  <c r="N643" i="6"/>
  <c r="N642" i="6"/>
  <c r="N640" i="6"/>
  <c r="N638" i="6"/>
  <c r="N637" i="6"/>
  <c r="N636" i="6"/>
  <c r="N635" i="6"/>
  <c r="N634" i="6"/>
  <c r="N633" i="6"/>
  <c r="N629" i="6"/>
  <c r="N628" i="6"/>
  <c r="N627" i="6"/>
  <c r="N626" i="6"/>
  <c r="N625" i="6"/>
  <c r="N624" i="6"/>
  <c r="N623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8" i="6"/>
  <c r="N567" i="6"/>
  <c r="N562" i="6"/>
  <c r="N561" i="6"/>
  <c r="N560" i="6"/>
  <c r="N559" i="6"/>
  <c r="N558" i="6"/>
  <c r="N557" i="6"/>
  <c r="N556" i="6"/>
  <c r="N555" i="6"/>
  <c r="N554" i="6"/>
  <c r="N553" i="6"/>
  <c r="N547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495" i="6"/>
  <c r="N494" i="6"/>
  <c r="N483" i="6"/>
  <c r="N482" i="6"/>
  <c r="N481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1" i="6"/>
  <c r="N410" i="6"/>
  <c r="N406" i="6"/>
  <c r="N405" i="6"/>
  <c r="N404" i="6"/>
  <c r="N403" i="6"/>
  <c r="N399" i="6"/>
  <c r="N398" i="6"/>
  <c r="N397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36" i="6"/>
  <c r="N335" i="6"/>
  <c r="N333" i="6"/>
  <c r="N331" i="6"/>
  <c r="N330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67" i="6"/>
  <c r="N262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89" i="6"/>
  <c r="N188" i="6"/>
  <c r="N184" i="6"/>
  <c r="N183" i="6"/>
  <c r="N182" i="6"/>
  <c r="N181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8" i="6"/>
  <c r="N105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37" i="6"/>
  <c r="N36" i="6"/>
  <c r="N35" i="6"/>
  <c r="N30" i="6"/>
  <c r="N29" i="6"/>
  <c r="N28" i="6"/>
  <c r="N27" i="6"/>
  <c r="N26" i="6"/>
  <c r="N25" i="6"/>
  <c r="N24" i="6"/>
  <c r="N23" i="6"/>
  <c r="N22" i="6"/>
  <c r="N18" i="6"/>
  <c r="N17" i="6"/>
  <c r="N16" i="6"/>
  <c r="N15" i="6"/>
  <c r="N14" i="6"/>
  <c r="N13" i="6"/>
  <c r="N12" i="6"/>
  <c r="N11" i="6"/>
  <c r="N10" i="6"/>
  <c r="N9" i="6"/>
  <c r="N8" i="6"/>
  <c r="H3" i="6"/>
  <c r="C3" i="6"/>
  <c r="C1" i="6"/>
  <c r="AD72" i="2" l="1"/>
  <c r="AN72" i="2"/>
  <c r="AH72" i="2"/>
  <c r="AS72" i="2"/>
  <c r="AI72" i="2"/>
  <c r="AT72" i="2"/>
  <c r="AK72" i="2"/>
  <c r="AJ72" i="2"/>
  <c r="AB72" i="2"/>
  <c r="AM72" i="2"/>
  <c r="AO72" i="2"/>
  <c r="AR72" i="2"/>
  <c r="AE72" i="2"/>
  <c r="AF72" i="2"/>
  <c r="AG72" i="2"/>
  <c r="AP72" i="2"/>
  <c r="AQ72" i="2"/>
  <c r="AL72" i="2"/>
  <c r="AC72" i="2"/>
  <c r="AA72" i="2"/>
  <c r="BK72" i="2"/>
  <c r="BC72" i="2"/>
  <c r="BM72" i="2"/>
  <c r="BF72" i="2"/>
  <c r="BR72" i="2"/>
  <c r="BI72" i="2"/>
  <c r="BP72" i="2"/>
  <c r="BQ72" i="2"/>
  <c r="BB72" i="2"/>
  <c r="BD72" i="2"/>
  <c r="BS72" i="2"/>
  <c r="BG72" i="2"/>
  <c r="BL72" i="2"/>
  <c r="BH72" i="2"/>
  <c r="BJ72" i="2"/>
  <c r="BO72" i="2"/>
  <c r="BE72" i="2"/>
  <c r="BN72" i="2"/>
  <c r="BA72" i="2"/>
  <c r="BT72" i="2"/>
  <c r="AZ71" i="2"/>
  <c r="AY70" i="2"/>
  <c r="Y70" i="2"/>
  <c r="Z71" i="2"/>
  <c r="Z214" i="3"/>
  <c r="G214" i="3" s="1"/>
  <c r="B84" i="3" s="1"/>
  <c r="B100" i="3" s="1"/>
  <c r="I2" i="6"/>
  <c r="C7" i="6"/>
  <c r="Y6" i="2"/>
  <c r="B1" i="2" s="1"/>
  <c r="C2" i="15"/>
  <c r="H2" i="15" s="1"/>
  <c r="C13" i="18"/>
  <c r="C2" i="12"/>
  <c r="H1" i="12" s="1"/>
  <c r="J1" i="14"/>
  <c r="H1" i="14"/>
  <c r="H2" i="13"/>
  <c r="H1" i="13"/>
  <c r="C2" i="11"/>
  <c r="C2" i="10"/>
  <c r="C14" i="8"/>
  <c r="C2" i="16"/>
  <c r="C2" i="9"/>
  <c r="C3673" i="6"/>
  <c r="C2" i="17"/>
  <c r="C4000" i="6"/>
  <c r="C3996" i="6"/>
  <c r="C3992" i="6"/>
  <c r="C3986" i="6"/>
  <c r="C3982" i="6"/>
  <c r="C3978" i="6"/>
  <c r="C3974" i="6"/>
  <c r="C3968" i="6"/>
  <c r="C3964" i="6"/>
  <c r="C3960" i="6"/>
  <c r="C3956" i="6"/>
  <c r="C3952" i="6"/>
  <c r="C3946" i="6"/>
  <c r="C3942" i="6"/>
  <c r="C3938" i="6"/>
  <c r="C3934" i="6"/>
  <c r="C3928" i="6"/>
  <c r="C3924" i="6"/>
  <c r="C3920" i="6"/>
  <c r="C3916" i="6"/>
  <c r="C3910" i="6"/>
  <c r="C3906" i="6"/>
  <c r="C3902" i="6"/>
  <c r="C3896" i="6"/>
  <c r="C3892" i="6"/>
  <c r="C3886" i="6"/>
  <c r="C3882" i="6"/>
  <c r="C3878" i="6"/>
  <c r="C3874" i="6"/>
  <c r="C3870" i="6"/>
  <c r="C3864" i="6"/>
  <c r="C3860" i="6"/>
  <c r="C3856" i="6"/>
  <c r="C3852" i="6"/>
  <c r="C3848" i="6"/>
  <c r="C3842" i="6"/>
  <c r="C3838" i="6"/>
  <c r="C3834" i="6"/>
  <c r="C3828" i="6"/>
  <c r="C3824" i="6"/>
  <c r="C3820" i="6"/>
  <c r="C3816" i="6"/>
  <c r="C3812" i="6"/>
  <c r="C3810" i="6"/>
  <c r="C3808" i="6"/>
  <c r="C3806" i="6"/>
  <c r="C3804" i="6"/>
  <c r="C3802" i="6"/>
  <c r="C3800" i="6"/>
  <c r="C3798" i="6"/>
  <c r="C3796" i="6"/>
  <c r="C3794" i="6"/>
  <c r="C3792" i="6"/>
  <c r="C3790" i="6"/>
  <c r="C3788" i="6"/>
  <c r="C3786" i="6"/>
  <c r="C3784" i="6"/>
  <c r="C3782" i="6"/>
  <c r="C3780" i="6"/>
  <c r="C3778" i="6"/>
  <c r="C3776" i="6"/>
  <c r="C3774" i="6"/>
  <c r="C3772" i="6"/>
  <c r="C3770" i="6"/>
  <c r="C3768" i="6"/>
  <c r="C3766" i="6"/>
  <c r="C3764" i="6"/>
  <c r="C3760" i="6"/>
  <c r="C3758" i="6"/>
  <c r="C3756" i="6"/>
  <c r="C3754" i="6"/>
  <c r="C3752" i="6"/>
  <c r="C3750" i="6"/>
  <c r="C3748" i="6"/>
  <c r="C3746" i="6"/>
  <c r="C3744" i="6"/>
  <c r="C3742" i="6"/>
  <c r="C3740" i="6"/>
  <c r="C3738" i="6"/>
  <c r="C3736" i="6"/>
  <c r="C3734" i="6"/>
  <c r="C3732" i="6"/>
  <c r="C3730" i="6"/>
  <c r="C3728" i="6"/>
  <c r="C3726" i="6"/>
  <c r="C3724" i="6"/>
  <c r="C3722" i="6"/>
  <c r="C3720" i="6"/>
  <c r="C3718" i="6"/>
  <c r="C3716" i="6"/>
  <c r="C3714" i="6"/>
  <c r="C3712" i="6"/>
  <c r="C3710" i="6"/>
  <c r="C3708" i="6"/>
  <c r="C3706" i="6"/>
  <c r="C3704" i="6"/>
  <c r="C3702" i="6"/>
  <c r="C3700" i="6"/>
  <c r="C3698" i="6"/>
  <c r="C3696" i="6"/>
  <c r="C3694" i="6"/>
  <c r="C3692" i="6"/>
  <c r="C3690" i="6"/>
  <c r="C3688" i="6"/>
  <c r="C3686" i="6"/>
  <c r="C3684" i="6"/>
  <c r="C3682" i="6"/>
  <c r="C3680" i="6"/>
  <c r="C3678" i="6"/>
  <c r="C3676" i="6"/>
  <c r="C3674" i="6"/>
  <c r="C3672" i="6"/>
  <c r="C3998" i="6"/>
  <c r="C3994" i="6"/>
  <c r="C3990" i="6"/>
  <c r="C3988" i="6"/>
  <c r="C3984" i="6"/>
  <c r="C3980" i="6"/>
  <c r="C3976" i="6"/>
  <c r="C3972" i="6"/>
  <c r="C3970" i="6"/>
  <c r="C3966" i="6"/>
  <c r="C3962" i="6"/>
  <c r="C3958" i="6"/>
  <c r="C3954" i="6"/>
  <c r="C3950" i="6"/>
  <c r="C3948" i="6"/>
  <c r="C3944" i="6"/>
  <c r="C3940" i="6"/>
  <c r="C3936" i="6"/>
  <c r="C3932" i="6"/>
  <c r="C3930" i="6"/>
  <c r="C3926" i="6"/>
  <c r="C3922" i="6"/>
  <c r="C3918" i="6"/>
  <c r="C3914" i="6"/>
  <c r="C3912" i="6"/>
  <c r="C3908" i="6"/>
  <c r="C3904" i="6"/>
  <c r="C3900" i="6"/>
  <c r="C3898" i="6"/>
  <c r="C3894" i="6"/>
  <c r="C3890" i="6"/>
  <c r="C3888" i="6"/>
  <c r="C3884" i="6"/>
  <c r="C3880" i="6"/>
  <c r="C3876" i="6"/>
  <c r="C3872" i="6"/>
  <c r="C3868" i="6"/>
  <c r="C3866" i="6"/>
  <c r="C3862" i="6"/>
  <c r="C3858" i="6"/>
  <c r="C3854" i="6"/>
  <c r="C3850" i="6"/>
  <c r="C3846" i="6"/>
  <c r="C3844" i="6"/>
  <c r="C3840" i="6"/>
  <c r="C3836" i="6"/>
  <c r="C3832" i="6"/>
  <c r="C3830" i="6"/>
  <c r="C3826" i="6"/>
  <c r="C3822" i="6"/>
  <c r="C3818" i="6"/>
  <c r="C3814" i="6"/>
  <c r="C3762" i="6"/>
  <c r="C3997" i="6"/>
  <c r="C3991" i="6"/>
  <c r="C3987" i="6"/>
  <c r="C3983" i="6"/>
  <c r="C3979" i="6"/>
  <c r="C3975" i="6"/>
  <c r="C3971" i="6"/>
  <c r="C3965" i="6"/>
  <c r="C3961" i="6"/>
  <c r="C3957" i="6"/>
  <c r="C3953" i="6"/>
  <c r="C3947" i="6"/>
  <c r="C3943" i="6"/>
  <c r="C3939" i="6"/>
  <c r="C3935" i="6"/>
  <c r="C3931" i="6"/>
  <c r="C3927" i="6"/>
  <c r="C3923" i="6"/>
  <c r="C3917" i="6"/>
  <c r="C3913" i="6"/>
  <c r="C3909" i="6"/>
  <c r="C3905" i="6"/>
  <c r="C3901" i="6"/>
  <c r="C3895" i="6"/>
  <c r="C3891" i="6"/>
  <c r="C3887" i="6"/>
  <c r="C3883" i="6"/>
  <c r="C3879" i="6"/>
  <c r="C3875" i="6"/>
  <c r="C3871" i="6"/>
  <c r="C3867" i="6"/>
  <c r="C3863" i="6"/>
  <c r="C3859" i="6"/>
  <c r="C3853" i="6"/>
  <c r="C3849" i="6"/>
  <c r="C3845" i="6"/>
  <c r="C3841" i="6"/>
  <c r="C3837" i="6"/>
  <c r="C3833" i="6"/>
  <c r="C3831" i="6"/>
  <c r="C3829" i="6"/>
  <c r="C3827" i="6"/>
  <c r="C3825" i="6"/>
  <c r="C3823" i="6"/>
  <c r="C3821" i="6"/>
  <c r="C3819" i="6"/>
  <c r="C3817" i="6"/>
  <c r="C3815" i="6"/>
  <c r="C3813" i="6"/>
  <c r="C3811" i="6"/>
  <c r="C3809" i="6"/>
  <c r="C3807" i="6"/>
  <c r="C3805" i="6"/>
  <c r="C3803" i="6"/>
  <c r="C3801" i="6"/>
  <c r="C3799" i="6"/>
  <c r="C3795" i="6"/>
  <c r="C3793" i="6"/>
  <c r="C3791" i="6"/>
  <c r="C3789" i="6"/>
  <c r="C3787" i="6"/>
  <c r="C3785" i="6"/>
  <c r="C3783" i="6"/>
  <c r="C3781" i="6"/>
  <c r="C3779" i="6"/>
  <c r="C3777" i="6"/>
  <c r="C3775" i="6"/>
  <c r="C3773" i="6"/>
  <c r="C3771" i="6"/>
  <c r="C3769" i="6"/>
  <c r="C3767" i="6"/>
  <c r="C3765" i="6"/>
  <c r="C3763" i="6"/>
  <c r="C3761" i="6"/>
  <c r="C3759" i="6"/>
  <c r="C3757" i="6"/>
  <c r="C3755" i="6"/>
  <c r="C3753" i="6"/>
  <c r="C3751" i="6"/>
  <c r="C3749" i="6"/>
  <c r="C3747" i="6"/>
  <c r="C3745" i="6"/>
  <c r="C3743" i="6"/>
  <c r="C3741" i="6"/>
  <c r="C3739" i="6"/>
  <c r="C3737" i="6"/>
  <c r="C3735" i="6"/>
  <c r="C3733" i="6"/>
  <c r="C3731" i="6"/>
  <c r="C3729" i="6"/>
  <c r="C3727" i="6"/>
  <c r="C3725" i="6"/>
  <c r="C3723" i="6"/>
  <c r="C3721" i="6"/>
  <c r="C3719" i="6"/>
  <c r="C3717" i="6"/>
  <c r="C3715" i="6"/>
  <c r="C3713" i="6"/>
  <c r="C3711" i="6"/>
  <c r="C3709" i="6"/>
  <c r="C3707" i="6"/>
  <c r="C3705" i="6"/>
  <c r="C3703" i="6"/>
  <c r="C3701" i="6"/>
  <c r="C3699" i="6"/>
  <c r="C3697" i="6"/>
  <c r="C3695" i="6"/>
  <c r="C3693" i="6"/>
  <c r="C3691" i="6"/>
  <c r="C3689" i="6"/>
  <c r="C3687" i="6"/>
  <c r="C3685" i="6"/>
  <c r="C3683" i="6"/>
  <c r="C3681" i="6"/>
  <c r="C3679" i="6"/>
  <c r="C3677" i="6"/>
  <c r="C3675" i="6"/>
  <c r="C1000" i="6"/>
  <c r="C1002" i="6"/>
  <c r="C1004" i="6"/>
  <c r="C1006" i="6"/>
  <c r="C1008" i="6"/>
  <c r="C1010" i="6"/>
  <c r="C1012" i="6"/>
  <c r="C1014" i="6"/>
  <c r="C1016" i="6"/>
  <c r="C1018" i="6"/>
  <c r="C1020" i="6"/>
  <c r="C1022" i="6"/>
  <c r="C1024" i="6"/>
  <c r="C1026" i="6"/>
  <c r="C1028" i="6"/>
  <c r="C1030" i="6"/>
  <c r="C1032" i="6"/>
  <c r="C1034" i="6"/>
  <c r="C1036" i="6"/>
  <c r="C1038" i="6"/>
  <c r="C1040" i="6"/>
  <c r="C1042" i="6"/>
  <c r="C1044" i="6"/>
  <c r="C1046" i="6"/>
  <c r="C1048" i="6"/>
  <c r="C1050" i="6"/>
  <c r="C1052" i="6"/>
  <c r="C1054" i="6"/>
  <c r="C1056" i="6"/>
  <c r="C1058" i="6"/>
  <c r="C1060" i="6"/>
  <c r="C1062" i="6"/>
  <c r="C1064" i="6"/>
  <c r="C1066" i="6"/>
  <c r="C1068" i="6"/>
  <c r="C1070" i="6"/>
  <c r="C1072" i="6"/>
  <c r="C1074" i="6"/>
  <c r="C1076" i="6"/>
  <c r="C1078" i="6"/>
  <c r="C1080" i="6"/>
  <c r="C1082" i="6"/>
  <c r="C1084" i="6"/>
  <c r="C1086" i="6"/>
  <c r="C1088" i="6"/>
  <c r="C1090" i="6"/>
  <c r="C1092" i="6"/>
  <c r="C1094" i="6"/>
  <c r="C1096" i="6"/>
  <c r="C1098" i="6"/>
  <c r="C1100" i="6"/>
  <c r="C1102" i="6"/>
  <c r="C1104" i="6"/>
  <c r="C1106" i="6"/>
  <c r="C1108" i="6"/>
  <c r="C1110" i="6"/>
  <c r="C1112" i="6"/>
  <c r="C1114" i="6"/>
  <c r="C1116" i="6"/>
  <c r="C1118" i="6"/>
  <c r="C1120" i="6"/>
  <c r="C1122" i="6"/>
  <c r="C1124" i="6"/>
  <c r="C1126" i="6"/>
  <c r="C1128" i="6"/>
  <c r="C1130" i="6"/>
  <c r="C1132" i="6"/>
  <c r="C1134" i="6"/>
  <c r="C1136" i="6"/>
  <c r="C1138" i="6"/>
  <c r="C1140" i="6"/>
  <c r="C1142" i="6"/>
  <c r="C1144" i="6"/>
  <c r="C1146" i="6"/>
  <c r="C1148" i="6"/>
  <c r="C1150" i="6"/>
  <c r="C1152" i="6"/>
  <c r="C1154" i="6"/>
  <c r="C1156" i="6"/>
  <c r="C1158" i="6"/>
  <c r="C1160" i="6"/>
  <c r="C1162" i="6"/>
  <c r="C1164" i="6"/>
  <c r="C1166" i="6"/>
  <c r="C1168" i="6"/>
  <c r="C1005" i="6"/>
  <c r="C1013" i="6"/>
  <c r="C1021" i="6"/>
  <c r="C1029" i="6"/>
  <c r="C1037" i="6"/>
  <c r="C1045" i="6"/>
  <c r="C1053" i="6"/>
  <c r="C1061" i="6"/>
  <c r="C1069" i="6"/>
  <c r="C1077" i="6"/>
  <c r="C1085" i="6"/>
  <c r="C1093" i="6"/>
  <c r="C1101" i="6"/>
  <c r="C1109" i="6"/>
  <c r="C1117" i="6"/>
  <c r="C1125" i="6"/>
  <c r="C1133" i="6"/>
  <c r="C1141" i="6"/>
  <c r="C1149" i="6"/>
  <c r="C1003" i="6"/>
  <c r="C1011" i="6"/>
  <c r="C1019" i="6"/>
  <c r="C1027" i="6"/>
  <c r="C1035" i="6"/>
  <c r="C1043" i="6"/>
  <c r="C1051" i="6"/>
  <c r="C1059" i="6"/>
  <c r="C1067" i="6"/>
  <c r="C1075" i="6"/>
  <c r="C1083" i="6"/>
  <c r="C1091" i="6"/>
  <c r="C1099" i="6"/>
  <c r="C1107" i="6"/>
  <c r="C1115" i="6"/>
  <c r="C1123" i="6"/>
  <c r="C1131" i="6"/>
  <c r="C1139" i="6"/>
  <c r="C1147" i="6"/>
  <c r="C1155" i="6"/>
  <c r="C1163" i="6"/>
  <c r="C1001" i="6"/>
  <c r="C1009" i="6"/>
  <c r="C1017" i="6"/>
  <c r="C1025" i="6"/>
  <c r="C1033" i="6"/>
  <c r="C1041" i="6"/>
  <c r="C1049" i="6"/>
  <c r="C1057" i="6"/>
  <c r="C1065" i="6"/>
  <c r="C1073" i="6"/>
  <c r="C1081" i="6"/>
  <c r="C1089" i="6"/>
  <c r="C1097" i="6"/>
  <c r="C1105" i="6"/>
  <c r="C1113" i="6"/>
  <c r="C1121" i="6"/>
  <c r="C1129" i="6"/>
  <c r="C1137" i="6"/>
  <c r="C1145" i="6"/>
  <c r="C1153" i="6"/>
  <c r="C1161" i="6"/>
  <c r="C1169" i="6"/>
  <c r="C1171" i="6"/>
  <c r="C1173" i="6"/>
  <c r="C1175" i="6"/>
  <c r="C1177" i="6"/>
  <c r="C1179" i="6"/>
  <c r="C1181" i="6"/>
  <c r="C1183" i="6"/>
  <c r="C1185" i="6"/>
  <c r="C1187" i="6"/>
  <c r="C1189" i="6"/>
  <c r="C1191" i="6"/>
  <c r="C1193" i="6"/>
  <c r="C1195" i="6"/>
  <c r="C1197" i="6"/>
  <c r="C1199" i="6"/>
  <c r="C1201" i="6"/>
  <c r="C1203" i="6"/>
  <c r="C1205" i="6"/>
  <c r="C1207" i="6"/>
  <c r="C1209" i="6"/>
  <c r="C1211" i="6"/>
  <c r="C1213" i="6"/>
  <c r="C1215" i="6"/>
  <c r="C1217" i="6"/>
  <c r="C1219" i="6"/>
  <c r="C1221" i="6"/>
  <c r="C1223" i="6"/>
  <c r="C1225" i="6"/>
  <c r="C1227" i="6"/>
  <c r="C1229" i="6"/>
  <c r="C1231" i="6"/>
  <c r="C1233" i="6"/>
  <c r="C1235" i="6"/>
  <c r="C1237" i="6"/>
  <c r="C1239" i="6"/>
  <c r="C1241" i="6"/>
  <c r="C1243" i="6"/>
  <c r="C1245" i="6"/>
  <c r="C1247" i="6"/>
  <c r="C1249" i="6"/>
  <c r="C1251" i="6"/>
  <c r="C1253" i="6"/>
  <c r="C1255" i="6"/>
  <c r="C1257" i="6"/>
  <c r="C1259" i="6"/>
  <c r="C1261" i="6"/>
  <c r="C1263" i="6"/>
  <c r="C1265" i="6"/>
  <c r="C1267" i="6"/>
  <c r="C1269" i="6"/>
  <c r="C1271" i="6"/>
  <c r="C1273" i="6"/>
  <c r="C1275" i="6"/>
  <c r="C1277" i="6"/>
  <c r="C1279" i="6"/>
  <c r="C1281" i="6"/>
  <c r="C1283" i="6"/>
  <c r="C1285" i="6"/>
  <c r="C1287" i="6"/>
  <c r="C1289" i="6"/>
  <c r="C1291" i="6"/>
  <c r="C1293" i="6"/>
  <c r="C1295" i="6"/>
  <c r="C1031" i="6"/>
  <c r="C1063" i="6"/>
  <c r="C1095" i="6"/>
  <c r="C1127" i="6"/>
  <c r="C1165" i="6"/>
  <c r="C1176" i="6"/>
  <c r="C1184" i="6"/>
  <c r="C1192" i="6"/>
  <c r="C1200" i="6"/>
  <c r="C1208" i="6"/>
  <c r="C1216" i="6"/>
  <c r="C1224" i="6"/>
  <c r="C1232" i="6"/>
  <c r="C1240" i="6"/>
  <c r="C1248" i="6"/>
  <c r="C1256" i="6"/>
  <c r="C1264" i="6"/>
  <c r="C1272" i="6"/>
  <c r="C1280" i="6"/>
  <c r="C1288" i="6"/>
  <c r="C1296" i="6"/>
  <c r="C1298" i="6"/>
  <c r="C1300" i="6"/>
  <c r="C1302" i="6"/>
  <c r="C1304" i="6"/>
  <c r="C1306" i="6"/>
  <c r="C1308" i="6"/>
  <c r="C1310" i="6"/>
  <c r="C1312" i="6"/>
  <c r="C1314" i="6"/>
  <c r="C1316" i="6"/>
  <c r="C1318" i="6"/>
  <c r="C1320" i="6"/>
  <c r="C1322" i="6"/>
  <c r="C1324" i="6"/>
  <c r="C1326" i="6"/>
  <c r="C1328" i="6"/>
  <c r="C1330" i="6"/>
  <c r="C1332" i="6"/>
  <c r="C1334" i="6"/>
  <c r="C1336" i="6"/>
  <c r="C1338" i="6"/>
  <c r="C1340" i="6"/>
  <c r="C1342" i="6"/>
  <c r="C1344" i="6"/>
  <c r="C1346" i="6"/>
  <c r="C1348" i="6"/>
  <c r="C1350" i="6"/>
  <c r="C1352" i="6"/>
  <c r="C1354" i="6"/>
  <c r="C1356" i="6"/>
  <c r="C1358" i="6"/>
  <c r="C1360" i="6"/>
  <c r="C1362" i="6"/>
  <c r="C1364" i="6"/>
  <c r="C1366" i="6"/>
  <c r="C1368" i="6"/>
  <c r="C1370" i="6"/>
  <c r="C1372" i="6"/>
  <c r="C1374" i="6"/>
  <c r="C1376" i="6"/>
  <c r="C1378" i="6"/>
  <c r="C1380" i="6"/>
  <c r="C1382" i="6"/>
  <c r="C1384" i="6"/>
  <c r="C1386" i="6"/>
  <c r="C1388" i="6"/>
  <c r="C1390" i="6"/>
  <c r="C1392" i="6"/>
  <c r="C1394" i="6"/>
  <c r="C1396" i="6"/>
  <c r="C1398" i="6"/>
  <c r="C1400" i="6"/>
  <c r="C1402" i="6"/>
  <c r="C1007" i="6"/>
  <c r="C1039" i="6"/>
  <c r="C1071" i="6"/>
  <c r="C1103" i="6"/>
  <c r="C1135" i="6"/>
  <c r="C1159" i="6"/>
  <c r="C1174" i="6"/>
  <c r="C1182" i="6"/>
  <c r="C1190" i="6"/>
  <c r="C1198" i="6"/>
  <c r="C1206" i="6"/>
  <c r="C1214" i="6"/>
  <c r="C1222" i="6"/>
  <c r="C1230" i="6"/>
  <c r="C1238" i="6"/>
  <c r="C1246" i="6"/>
  <c r="C1254" i="6"/>
  <c r="C1262" i="6"/>
  <c r="C1270" i="6"/>
  <c r="C1278" i="6"/>
  <c r="C1286" i="6"/>
  <c r="C1294" i="6"/>
  <c r="C1015" i="6"/>
  <c r="C1047" i="6"/>
  <c r="C1079" i="6"/>
  <c r="C1111" i="6"/>
  <c r="C1143" i="6"/>
  <c r="C1157" i="6"/>
  <c r="C1172" i="6"/>
  <c r="C1180" i="6"/>
  <c r="C1188" i="6"/>
  <c r="C1196" i="6"/>
  <c r="C1204" i="6"/>
  <c r="C1212" i="6"/>
  <c r="C1220" i="6"/>
  <c r="C1228" i="6"/>
  <c r="C1236" i="6"/>
  <c r="C1244" i="6"/>
  <c r="C1252" i="6"/>
  <c r="C1260" i="6"/>
  <c r="C1268" i="6"/>
  <c r="C1276" i="6"/>
  <c r="C1284" i="6"/>
  <c r="C1292" i="6"/>
  <c r="C1297" i="6"/>
  <c r="C1299" i="6"/>
  <c r="C1301" i="6"/>
  <c r="C1303" i="6"/>
  <c r="C1305" i="6"/>
  <c r="C1307" i="6"/>
  <c r="C1309" i="6"/>
  <c r="C1311" i="6"/>
  <c r="C1313" i="6"/>
  <c r="C1315" i="6"/>
  <c r="C1317" i="6"/>
  <c r="C1319" i="6"/>
  <c r="C1321" i="6"/>
  <c r="C1323" i="6"/>
  <c r="C1325" i="6"/>
  <c r="C1327" i="6"/>
  <c r="C1329" i="6"/>
  <c r="C1331" i="6"/>
  <c r="C1333" i="6"/>
  <c r="C1335" i="6"/>
  <c r="C1337" i="6"/>
  <c r="C1339" i="6"/>
  <c r="C1341" i="6"/>
  <c r="C1343" i="6"/>
  <c r="C1345" i="6"/>
  <c r="C1347" i="6"/>
  <c r="C1349" i="6"/>
  <c r="C1351" i="6"/>
  <c r="C1353" i="6"/>
  <c r="C1355" i="6"/>
  <c r="C1357" i="6"/>
  <c r="C1359" i="6"/>
  <c r="C1361" i="6"/>
  <c r="C1363" i="6"/>
  <c r="C1365" i="6"/>
  <c r="C1367" i="6"/>
  <c r="C1369" i="6"/>
  <c r="C1371" i="6"/>
  <c r="C1373" i="6"/>
  <c r="C1375" i="6"/>
  <c r="C1377" i="6"/>
  <c r="C1379" i="6"/>
  <c r="C1381" i="6"/>
  <c r="C1383" i="6"/>
  <c r="C1385" i="6"/>
  <c r="C1387" i="6"/>
  <c r="C1389" i="6"/>
  <c r="C1391" i="6"/>
  <c r="C1393" i="6"/>
  <c r="C1395" i="6"/>
  <c r="C1397" i="6"/>
  <c r="C1399" i="6"/>
  <c r="C1401" i="6"/>
  <c r="C1403" i="6"/>
  <c r="C1405" i="6"/>
  <c r="C1407" i="6"/>
  <c r="C1409" i="6"/>
  <c r="C1411" i="6"/>
  <c r="C1413" i="6"/>
  <c r="C1415" i="6"/>
  <c r="C1417" i="6"/>
  <c r="C1419" i="6"/>
  <c r="C1421" i="6"/>
  <c r="C1423" i="6"/>
  <c r="C1425" i="6"/>
  <c r="C1427" i="6"/>
  <c r="C1429" i="6"/>
  <c r="C1431" i="6"/>
  <c r="C1433" i="6"/>
  <c r="C1435" i="6"/>
  <c r="C1437" i="6"/>
  <c r="C1439" i="6"/>
  <c r="C1441" i="6"/>
  <c r="C1443" i="6"/>
  <c r="C1445" i="6"/>
  <c r="C1447" i="6"/>
  <c r="C1449" i="6"/>
  <c r="C1451" i="6"/>
  <c r="C1453" i="6"/>
  <c r="C1455" i="6"/>
  <c r="C1457" i="6"/>
  <c r="C1459" i="6"/>
  <c r="C1461" i="6"/>
  <c r="C1463" i="6"/>
  <c r="C1465" i="6"/>
  <c r="C1467" i="6"/>
  <c r="C1469" i="6"/>
  <c r="C1471" i="6"/>
  <c r="C1473" i="6"/>
  <c r="C1475" i="6"/>
  <c r="C1477" i="6"/>
  <c r="C1479" i="6"/>
  <c r="C1481" i="6"/>
  <c r="C1483" i="6"/>
  <c r="C1485" i="6"/>
  <c r="C1487" i="6"/>
  <c r="C1489" i="6"/>
  <c r="C1491" i="6"/>
  <c r="C1493" i="6"/>
  <c r="C1495" i="6"/>
  <c r="C1497" i="6"/>
  <c r="C1499" i="6"/>
  <c r="C1501" i="6"/>
  <c r="C1503" i="6"/>
  <c r="C1505" i="6"/>
  <c r="C1507" i="6"/>
  <c r="C1509" i="6"/>
  <c r="C1511" i="6"/>
  <c r="C1513" i="6"/>
  <c r="C1515" i="6"/>
  <c r="C1517" i="6"/>
  <c r="C1519" i="6"/>
  <c r="C1521" i="6"/>
  <c r="C1523" i="6"/>
  <c r="C1525" i="6"/>
  <c r="C1527" i="6"/>
  <c r="C1529" i="6"/>
  <c r="C1531" i="6"/>
  <c r="C1533" i="6"/>
  <c r="C1535" i="6"/>
  <c r="C1537" i="6"/>
  <c r="C1539" i="6"/>
  <c r="C1541" i="6"/>
  <c r="C1543" i="6"/>
  <c r="C1545" i="6"/>
  <c r="C1547" i="6"/>
  <c r="C1549" i="6"/>
  <c r="C1551" i="6"/>
  <c r="C1553" i="6"/>
  <c r="C1555" i="6"/>
  <c r="C1557" i="6"/>
  <c r="C1559" i="6"/>
  <c r="C1561" i="6"/>
  <c r="C1563" i="6"/>
  <c r="C1565" i="6"/>
  <c r="C1567" i="6"/>
  <c r="C1569" i="6"/>
  <c r="C1571" i="6"/>
  <c r="C1573" i="6"/>
  <c r="C1575" i="6"/>
  <c r="C1577" i="6"/>
  <c r="C1579" i="6"/>
  <c r="C1581" i="6"/>
  <c r="C1583" i="6"/>
  <c r="C1585" i="6"/>
  <c r="C1587" i="6"/>
  <c r="C1589" i="6"/>
  <c r="C1591" i="6"/>
  <c r="C1023" i="6"/>
  <c r="C1055" i="6"/>
  <c r="C1087" i="6"/>
  <c r="C1119" i="6"/>
  <c r="C1151" i="6"/>
  <c r="C1167" i="6"/>
  <c r="C1170" i="6"/>
  <c r="C1178" i="6"/>
  <c r="C1186" i="6"/>
  <c r="C1194" i="6"/>
  <c r="C1202" i="6"/>
  <c r="C1210" i="6"/>
  <c r="C1218" i="6"/>
  <c r="C1226" i="6"/>
  <c r="C1234" i="6"/>
  <c r="C1242" i="6"/>
  <c r="C1250" i="6"/>
  <c r="C1258" i="6"/>
  <c r="C1266" i="6"/>
  <c r="C1274" i="6"/>
  <c r="C1282" i="6"/>
  <c r="C1290" i="6"/>
  <c r="C1408" i="6"/>
  <c r="C1416" i="6"/>
  <c r="C1424" i="6"/>
  <c r="C1432" i="6"/>
  <c r="C1440" i="6"/>
  <c r="C1448" i="6"/>
  <c r="C1456" i="6"/>
  <c r="C1464" i="6"/>
  <c r="C1472" i="6"/>
  <c r="C1480" i="6"/>
  <c r="C1488" i="6"/>
  <c r="C1496" i="6"/>
  <c r="C1504" i="6"/>
  <c r="C1512" i="6"/>
  <c r="C1520" i="6"/>
  <c r="C1528" i="6"/>
  <c r="C1536" i="6"/>
  <c r="C1544" i="6"/>
  <c r="C1552" i="6"/>
  <c r="C1560" i="6"/>
  <c r="C1568" i="6"/>
  <c r="C1576" i="6"/>
  <c r="C1584" i="6"/>
  <c r="C1592" i="6"/>
  <c r="C1594" i="6"/>
  <c r="C1596" i="6"/>
  <c r="C1598" i="6"/>
  <c r="C1600" i="6"/>
  <c r="C1602" i="6"/>
  <c r="C1604" i="6"/>
  <c r="C1606" i="6"/>
  <c r="C1608" i="6"/>
  <c r="C1610" i="6"/>
  <c r="C1612" i="6"/>
  <c r="C1614" i="6"/>
  <c r="C1616" i="6"/>
  <c r="C1618" i="6"/>
  <c r="C1620" i="6"/>
  <c r="C1622" i="6"/>
  <c r="C1624" i="6"/>
  <c r="C1626" i="6"/>
  <c r="C1628" i="6"/>
  <c r="C1630" i="6"/>
  <c r="C1632" i="6"/>
  <c r="C1634" i="6"/>
  <c r="C1636" i="6"/>
  <c r="C1638" i="6"/>
  <c r="C1640" i="6"/>
  <c r="C1642" i="6"/>
  <c r="C1644" i="6"/>
  <c r="C1646" i="6"/>
  <c r="C1648" i="6"/>
  <c r="C1650" i="6"/>
  <c r="C1652" i="6"/>
  <c r="C1654" i="6"/>
  <c r="C1656" i="6"/>
  <c r="C1658" i="6"/>
  <c r="C1660" i="6"/>
  <c r="C1662" i="6"/>
  <c r="C1664" i="6"/>
  <c r="C1666" i="6"/>
  <c r="C1668" i="6"/>
  <c r="C1670" i="6"/>
  <c r="C1672" i="6"/>
  <c r="C1674" i="6"/>
  <c r="C1676" i="6"/>
  <c r="C1678" i="6"/>
  <c r="C1680" i="6"/>
  <c r="C1682" i="6"/>
  <c r="C1684" i="6"/>
  <c r="C1686" i="6"/>
  <c r="C1688" i="6"/>
  <c r="C1690" i="6"/>
  <c r="C1692" i="6"/>
  <c r="C1694" i="6"/>
  <c r="C1696" i="6"/>
  <c r="C1698" i="6"/>
  <c r="C1700" i="6"/>
  <c r="C1702" i="6"/>
  <c r="C1704" i="6"/>
  <c r="C1706" i="6"/>
  <c r="C1708" i="6"/>
  <c r="C1710" i="6"/>
  <c r="C1712" i="6"/>
  <c r="C1714" i="6"/>
  <c r="C1406" i="6"/>
  <c r="C1414" i="6"/>
  <c r="C1422" i="6"/>
  <c r="C1430" i="6"/>
  <c r="C1438" i="6"/>
  <c r="C1446" i="6"/>
  <c r="C1454" i="6"/>
  <c r="C1462" i="6"/>
  <c r="C1470" i="6"/>
  <c r="C1478" i="6"/>
  <c r="C1486" i="6"/>
  <c r="C1494" i="6"/>
  <c r="C1502" i="6"/>
  <c r="C1510" i="6"/>
  <c r="C1518" i="6"/>
  <c r="C1526" i="6"/>
  <c r="C1534" i="6"/>
  <c r="C1542" i="6"/>
  <c r="C1550" i="6"/>
  <c r="C1558" i="6"/>
  <c r="C1566" i="6"/>
  <c r="C1574" i="6"/>
  <c r="C1582" i="6"/>
  <c r="C1590" i="6"/>
  <c r="C1404" i="6"/>
  <c r="C1412" i="6"/>
  <c r="C1420" i="6"/>
  <c r="C1428" i="6"/>
  <c r="C1436" i="6"/>
  <c r="C1444" i="6"/>
  <c r="C1452" i="6"/>
  <c r="C1460" i="6"/>
  <c r="C1468" i="6"/>
  <c r="C1476" i="6"/>
  <c r="C1484" i="6"/>
  <c r="C1492" i="6"/>
  <c r="C1500" i="6"/>
  <c r="C1508" i="6"/>
  <c r="C1516" i="6"/>
  <c r="C1524" i="6"/>
  <c r="C1532" i="6"/>
  <c r="C1540" i="6"/>
  <c r="C1548" i="6"/>
  <c r="C1556" i="6"/>
  <c r="C1564" i="6"/>
  <c r="C1572" i="6"/>
  <c r="C1580" i="6"/>
  <c r="C1588" i="6"/>
  <c r="C1593" i="6"/>
  <c r="C1595" i="6"/>
  <c r="C1597" i="6"/>
  <c r="C1599" i="6"/>
  <c r="C1601" i="6"/>
  <c r="C1603" i="6"/>
  <c r="C1605" i="6"/>
  <c r="C1607" i="6"/>
  <c r="C1609" i="6"/>
  <c r="C1611" i="6"/>
  <c r="C1613" i="6"/>
  <c r="C1615" i="6"/>
  <c r="C1617" i="6"/>
  <c r="C1619" i="6"/>
  <c r="C1621" i="6"/>
  <c r="C1623" i="6"/>
  <c r="C1625" i="6"/>
  <c r="C1627" i="6"/>
  <c r="C1629" i="6"/>
  <c r="C1631" i="6"/>
  <c r="C1633" i="6"/>
  <c r="C1635" i="6"/>
  <c r="C1637" i="6"/>
  <c r="C1639" i="6"/>
  <c r="C1641" i="6"/>
  <c r="C1643" i="6"/>
  <c r="C1645" i="6"/>
  <c r="C1647" i="6"/>
  <c r="C1649" i="6"/>
  <c r="C1651" i="6"/>
  <c r="C1653" i="6"/>
  <c r="C1655" i="6"/>
  <c r="C1657" i="6"/>
  <c r="C1659" i="6"/>
  <c r="C1661" i="6"/>
  <c r="C1663" i="6"/>
  <c r="C1665" i="6"/>
  <c r="C1667" i="6"/>
  <c r="C1669" i="6"/>
  <c r="C1671" i="6"/>
  <c r="C1673" i="6"/>
  <c r="C1675" i="6"/>
  <c r="C1677" i="6"/>
  <c r="C1679" i="6"/>
  <c r="C1681" i="6"/>
  <c r="C1683" i="6"/>
  <c r="C1685" i="6"/>
  <c r="C1687" i="6"/>
  <c r="C1689" i="6"/>
  <c r="C1691" i="6"/>
  <c r="C1693" i="6"/>
  <c r="C1695" i="6"/>
  <c r="C1697" i="6"/>
  <c r="C1699" i="6"/>
  <c r="C1701" i="6"/>
  <c r="C1703" i="6"/>
  <c r="C1705" i="6"/>
  <c r="C1707" i="6"/>
  <c r="C1709" i="6"/>
  <c r="C1711" i="6"/>
  <c r="C1713" i="6"/>
  <c r="C1715" i="6"/>
  <c r="C1410" i="6"/>
  <c r="C1418" i="6"/>
  <c r="C1426" i="6"/>
  <c r="C1434" i="6"/>
  <c r="C1442" i="6"/>
  <c r="C1450" i="6"/>
  <c r="C1458" i="6"/>
  <c r="C1466" i="6"/>
  <c r="C1474" i="6"/>
  <c r="C1482" i="6"/>
  <c r="C1490" i="6"/>
  <c r="C1498" i="6"/>
  <c r="C1506" i="6"/>
  <c r="C1514" i="6"/>
  <c r="C1522" i="6"/>
  <c r="C1530" i="6"/>
  <c r="C1538" i="6"/>
  <c r="C1546" i="6"/>
  <c r="C1554" i="6"/>
  <c r="C1562" i="6"/>
  <c r="C1570" i="6"/>
  <c r="C1578" i="6"/>
  <c r="C1586" i="6"/>
  <c r="C1717" i="6"/>
  <c r="C1719" i="6"/>
  <c r="C1721" i="6"/>
  <c r="C1723" i="6"/>
  <c r="C1725" i="6"/>
  <c r="C1727" i="6"/>
  <c r="C1729" i="6"/>
  <c r="C1731" i="6"/>
  <c r="C1733" i="6"/>
  <c r="C1735" i="6"/>
  <c r="C1737" i="6"/>
  <c r="C1739" i="6"/>
  <c r="C1741" i="6"/>
  <c r="C1743" i="6"/>
  <c r="C1745" i="6"/>
  <c r="C1747" i="6"/>
  <c r="C1749" i="6"/>
  <c r="C1751" i="6"/>
  <c r="C1753" i="6"/>
  <c r="C1755" i="6"/>
  <c r="C1757" i="6"/>
  <c r="C1759" i="6"/>
  <c r="C1761" i="6"/>
  <c r="C1763" i="6"/>
  <c r="C1765" i="6"/>
  <c r="C1767" i="6"/>
  <c r="C1769" i="6"/>
  <c r="C1771" i="6"/>
  <c r="C1773" i="6"/>
  <c r="C1775" i="6"/>
  <c r="C1777" i="6"/>
  <c r="C1779" i="6"/>
  <c r="C1781" i="6"/>
  <c r="C1783" i="6"/>
  <c r="C1785" i="6"/>
  <c r="C1787" i="6"/>
  <c r="C1789" i="6"/>
  <c r="C1791" i="6"/>
  <c r="C1793" i="6"/>
  <c r="C1795" i="6"/>
  <c r="C1797" i="6"/>
  <c r="C1799" i="6"/>
  <c r="C1801" i="6"/>
  <c r="C1803" i="6"/>
  <c r="C1805" i="6"/>
  <c r="C1807" i="6"/>
  <c r="C1809" i="6"/>
  <c r="C1811" i="6"/>
  <c r="C1813" i="6"/>
  <c r="C1815" i="6"/>
  <c r="C1817" i="6"/>
  <c r="C1819" i="6"/>
  <c r="C1821" i="6"/>
  <c r="C1823" i="6"/>
  <c r="C1825" i="6"/>
  <c r="C1827" i="6"/>
  <c r="C1829" i="6"/>
  <c r="C1831" i="6"/>
  <c r="C1833" i="6"/>
  <c r="C1835" i="6"/>
  <c r="C1837" i="6"/>
  <c r="C1839" i="6"/>
  <c r="C1841" i="6"/>
  <c r="C1843" i="6"/>
  <c r="C1845" i="6"/>
  <c r="C1847" i="6"/>
  <c r="C1849" i="6"/>
  <c r="C1851" i="6"/>
  <c r="C1853" i="6"/>
  <c r="C1855" i="6"/>
  <c r="C1857" i="6"/>
  <c r="C1859" i="6"/>
  <c r="C1861" i="6"/>
  <c r="C1863" i="6"/>
  <c r="C1865" i="6"/>
  <c r="C1867" i="6"/>
  <c r="C1869" i="6"/>
  <c r="C1871" i="6"/>
  <c r="C1873" i="6"/>
  <c r="C1875" i="6"/>
  <c r="C1877" i="6"/>
  <c r="C1879" i="6"/>
  <c r="C1881" i="6"/>
  <c r="C1883" i="6"/>
  <c r="C1885" i="6"/>
  <c r="C1887" i="6"/>
  <c r="C1889" i="6"/>
  <c r="C1891" i="6"/>
  <c r="C1893" i="6"/>
  <c r="C1895" i="6"/>
  <c r="C1897" i="6"/>
  <c r="C1899" i="6"/>
  <c r="C1901" i="6"/>
  <c r="C1903" i="6"/>
  <c r="C1905" i="6"/>
  <c r="C1907" i="6"/>
  <c r="C1909" i="6"/>
  <c r="C1911" i="6"/>
  <c r="C1913" i="6"/>
  <c r="C1915" i="6"/>
  <c r="C1917" i="6"/>
  <c r="C1919" i="6"/>
  <c r="C1921" i="6"/>
  <c r="C1923" i="6"/>
  <c r="C1925" i="6"/>
  <c r="C1927" i="6"/>
  <c r="C1929" i="6"/>
  <c r="C1931" i="6"/>
  <c r="C1933" i="6"/>
  <c r="C1935" i="6"/>
  <c r="C1937" i="6"/>
  <c r="C1939" i="6"/>
  <c r="C1941" i="6"/>
  <c r="C1943" i="6"/>
  <c r="C1945" i="6"/>
  <c r="C1947" i="6"/>
  <c r="C1949" i="6"/>
  <c r="C1951" i="6"/>
  <c r="C1953" i="6"/>
  <c r="C1955" i="6"/>
  <c r="C1957" i="6"/>
  <c r="C1959" i="6"/>
  <c r="C1961" i="6"/>
  <c r="C1963" i="6"/>
  <c r="C1965" i="6"/>
  <c r="C1967" i="6"/>
  <c r="C1969" i="6"/>
  <c r="C1971" i="6"/>
  <c r="C1973" i="6"/>
  <c r="C1975" i="6"/>
  <c r="C1977" i="6"/>
  <c r="C1979" i="6"/>
  <c r="C1981" i="6"/>
  <c r="C1983" i="6"/>
  <c r="C1985" i="6"/>
  <c r="C1987" i="6"/>
  <c r="C1989" i="6"/>
  <c r="C1991" i="6"/>
  <c r="C1993" i="6"/>
  <c r="C1995" i="6"/>
  <c r="C1997" i="6"/>
  <c r="C1999" i="6"/>
  <c r="C2001" i="6"/>
  <c r="C2003" i="6"/>
  <c r="C2005" i="6"/>
  <c r="C2007" i="6"/>
  <c r="C2009" i="6"/>
  <c r="C2011" i="6"/>
  <c r="C2013" i="6"/>
  <c r="C2015" i="6"/>
  <c r="C2017" i="6"/>
  <c r="C2019" i="6"/>
  <c r="C2021" i="6"/>
  <c r="C2023" i="6"/>
  <c r="C2025" i="6"/>
  <c r="C2027" i="6"/>
  <c r="C2029" i="6"/>
  <c r="C2031" i="6"/>
  <c r="C2033" i="6"/>
  <c r="C2035" i="6"/>
  <c r="C2037" i="6"/>
  <c r="C2039" i="6"/>
  <c r="C2041" i="6"/>
  <c r="C2043" i="6"/>
  <c r="C2045" i="6"/>
  <c r="C2047" i="6"/>
  <c r="C2049" i="6"/>
  <c r="C2051" i="6"/>
  <c r="C2053" i="6"/>
  <c r="C2055" i="6"/>
  <c r="C1716" i="6"/>
  <c r="C1718" i="6"/>
  <c r="C1720" i="6"/>
  <c r="C1722" i="6"/>
  <c r="C1724" i="6"/>
  <c r="C1726" i="6"/>
  <c r="C1728" i="6"/>
  <c r="C1730" i="6"/>
  <c r="C1732" i="6"/>
  <c r="C1734" i="6"/>
  <c r="C1736" i="6"/>
  <c r="C1738" i="6"/>
  <c r="C1740" i="6"/>
  <c r="C1742" i="6"/>
  <c r="C1744" i="6"/>
  <c r="C1746" i="6"/>
  <c r="C1748" i="6"/>
  <c r="C1750" i="6"/>
  <c r="C1752" i="6"/>
  <c r="C1754" i="6"/>
  <c r="C1756" i="6"/>
  <c r="C1758" i="6"/>
  <c r="C1760" i="6"/>
  <c r="C1762" i="6"/>
  <c r="C1764" i="6"/>
  <c r="C1766" i="6"/>
  <c r="C1768" i="6"/>
  <c r="C1770" i="6"/>
  <c r="C1772" i="6"/>
  <c r="C1774" i="6"/>
  <c r="C1776" i="6"/>
  <c r="C1778" i="6"/>
  <c r="C1780" i="6"/>
  <c r="C1782" i="6"/>
  <c r="C1784" i="6"/>
  <c r="C1786" i="6"/>
  <c r="C1788" i="6"/>
  <c r="C1790" i="6"/>
  <c r="C1792" i="6"/>
  <c r="C1794" i="6"/>
  <c r="C1796" i="6"/>
  <c r="C1798" i="6"/>
  <c r="C1800" i="6"/>
  <c r="C1802" i="6"/>
  <c r="C1804" i="6"/>
  <c r="C1806" i="6"/>
  <c r="C1808" i="6"/>
  <c r="C1810" i="6"/>
  <c r="C1812" i="6"/>
  <c r="C1814" i="6"/>
  <c r="C1816" i="6"/>
  <c r="C1818" i="6"/>
  <c r="C1820" i="6"/>
  <c r="C1822" i="6"/>
  <c r="C1824" i="6"/>
  <c r="C1826" i="6"/>
  <c r="C1828" i="6"/>
  <c r="C1830" i="6"/>
  <c r="C1832" i="6"/>
  <c r="C1834" i="6"/>
  <c r="C1836" i="6"/>
  <c r="C1838" i="6"/>
  <c r="C1840" i="6"/>
  <c r="C1842" i="6"/>
  <c r="C1844" i="6"/>
  <c r="C1846" i="6"/>
  <c r="C1848" i="6"/>
  <c r="C1850" i="6"/>
  <c r="C1852" i="6"/>
  <c r="C1854" i="6"/>
  <c r="C1856" i="6"/>
  <c r="C1858" i="6"/>
  <c r="C1860" i="6"/>
  <c r="C1862" i="6"/>
  <c r="C1864" i="6"/>
  <c r="C1866" i="6"/>
  <c r="C1868" i="6"/>
  <c r="C1870" i="6"/>
  <c r="C1872" i="6"/>
  <c r="C1874" i="6"/>
  <c r="C1876" i="6"/>
  <c r="C1878" i="6"/>
  <c r="C1880" i="6"/>
  <c r="C1882" i="6"/>
  <c r="C1884" i="6"/>
  <c r="C1886" i="6"/>
  <c r="C1888" i="6"/>
  <c r="C1890" i="6"/>
  <c r="C1892" i="6"/>
  <c r="C1894" i="6"/>
  <c r="C1896" i="6"/>
  <c r="C1898" i="6"/>
  <c r="C1900" i="6"/>
  <c r="C1902" i="6"/>
  <c r="C1904" i="6"/>
  <c r="C1906" i="6"/>
  <c r="C1908" i="6"/>
  <c r="C1910" i="6"/>
  <c r="C1912" i="6"/>
  <c r="C1914" i="6"/>
  <c r="C1916" i="6"/>
  <c r="C1918" i="6"/>
  <c r="C1920" i="6"/>
  <c r="C1922" i="6"/>
  <c r="C1924" i="6"/>
  <c r="C1926" i="6"/>
  <c r="C1928" i="6"/>
  <c r="C1930" i="6"/>
  <c r="C1932" i="6"/>
  <c r="C1934" i="6"/>
  <c r="C1936" i="6"/>
  <c r="C1938" i="6"/>
  <c r="C1940" i="6"/>
  <c r="C1942" i="6"/>
  <c r="C1944" i="6"/>
  <c r="C1946" i="6"/>
  <c r="C1948" i="6"/>
  <c r="C1950" i="6"/>
  <c r="C1952" i="6"/>
  <c r="C1954" i="6"/>
  <c r="C1956" i="6"/>
  <c r="C1958" i="6"/>
  <c r="C1960" i="6"/>
  <c r="C1962" i="6"/>
  <c r="C1964" i="6"/>
  <c r="C1966" i="6"/>
  <c r="C1968" i="6"/>
  <c r="C1970" i="6"/>
  <c r="C1972" i="6"/>
  <c r="C1974" i="6"/>
  <c r="C1976" i="6"/>
  <c r="C1978" i="6"/>
  <c r="C1980" i="6"/>
  <c r="C1982" i="6"/>
  <c r="C1984" i="6"/>
  <c r="C1986" i="6"/>
  <c r="C1988" i="6"/>
  <c r="C1990" i="6"/>
  <c r="C1992" i="6"/>
  <c r="C1994" i="6"/>
  <c r="C1996" i="6"/>
  <c r="C1998" i="6"/>
  <c r="C2000" i="6"/>
  <c r="C2002" i="6"/>
  <c r="C2004" i="6"/>
  <c r="C2006" i="6"/>
  <c r="C2008" i="6"/>
  <c r="C2010" i="6"/>
  <c r="C2012" i="6"/>
  <c r="C2014" i="6"/>
  <c r="C2016" i="6"/>
  <c r="C2018" i="6"/>
  <c r="C2020" i="6"/>
  <c r="C2022" i="6"/>
  <c r="C2024" i="6"/>
  <c r="C2026" i="6"/>
  <c r="C2028" i="6"/>
  <c r="C2030" i="6"/>
  <c r="C2032" i="6"/>
  <c r="C2034" i="6"/>
  <c r="C2036" i="6"/>
  <c r="C2038" i="6"/>
  <c r="C2040" i="6"/>
  <c r="C2042" i="6"/>
  <c r="C2044" i="6"/>
  <c r="C2046" i="6"/>
  <c r="C2048" i="6"/>
  <c r="C2050" i="6"/>
  <c r="C2052" i="6"/>
  <c r="C2054" i="6"/>
  <c r="C2056" i="6"/>
  <c r="C2058" i="6"/>
  <c r="C2060" i="6"/>
  <c r="C2062" i="6"/>
  <c r="C2064" i="6"/>
  <c r="C2066" i="6"/>
  <c r="C2068" i="6"/>
  <c r="C2070" i="6"/>
  <c r="C2072" i="6"/>
  <c r="C2074" i="6"/>
  <c r="C2076" i="6"/>
  <c r="C2078" i="6"/>
  <c r="C2080" i="6"/>
  <c r="C2082" i="6"/>
  <c r="C2084" i="6"/>
  <c r="C2086" i="6"/>
  <c r="C2088" i="6"/>
  <c r="C2090" i="6"/>
  <c r="C2092" i="6"/>
  <c r="C2094" i="6"/>
  <c r="C2096" i="6"/>
  <c r="C2098" i="6"/>
  <c r="C2100" i="6"/>
  <c r="C2102" i="6"/>
  <c r="C2104" i="6"/>
  <c r="C2106" i="6"/>
  <c r="C2108" i="6"/>
  <c r="C2110" i="6"/>
  <c r="C2112" i="6"/>
  <c r="C2114" i="6"/>
  <c r="C2116" i="6"/>
  <c r="C2118" i="6"/>
  <c r="C2120" i="6"/>
  <c r="C2122" i="6"/>
  <c r="C2124" i="6"/>
  <c r="C2126" i="6"/>
  <c r="C2128" i="6"/>
  <c r="C2130" i="6"/>
  <c r="C2132" i="6"/>
  <c r="C2134" i="6"/>
  <c r="C2136" i="6"/>
  <c r="C2138" i="6"/>
  <c r="C2140" i="6"/>
  <c r="C2142" i="6"/>
  <c r="C2144" i="6"/>
  <c r="C2146" i="6"/>
  <c r="C2148" i="6"/>
  <c r="C2150" i="6"/>
  <c r="C2152" i="6"/>
  <c r="C2154" i="6"/>
  <c r="C2156" i="6"/>
  <c r="C2158" i="6"/>
  <c r="C2160" i="6"/>
  <c r="C2162" i="6"/>
  <c r="C2164" i="6"/>
  <c r="C2166" i="6"/>
  <c r="C2168" i="6"/>
  <c r="C2170" i="6"/>
  <c r="C2172" i="6"/>
  <c r="C2174" i="6"/>
  <c r="C2176" i="6"/>
  <c r="C2178" i="6"/>
  <c r="C2180" i="6"/>
  <c r="C2182" i="6"/>
  <c r="C2184" i="6"/>
  <c r="C2186" i="6"/>
  <c r="C2188" i="6"/>
  <c r="C2190" i="6"/>
  <c r="C2192" i="6"/>
  <c r="C2194" i="6"/>
  <c r="C2196" i="6"/>
  <c r="C2198" i="6"/>
  <c r="C2200" i="6"/>
  <c r="C2202" i="6"/>
  <c r="C2204" i="6"/>
  <c r="C2206" i="6"/>
  <c r="C2208" i="6"/>
  <c r="C2210" i="6"/>
  <c r="C2212" i="6"/>
  <c r="C2214" i="6"/>
  <c r="C2216" i="6"/>
  <c r="C2218" i="6"/>
  <c r="C2220" i="6"/>
  <c r="C2222" i="6"/>
  <c r="C2224" i="6"/>
  <c r="C2226" i="6"/>
  <c r="C2057" i="6"/>
  <c r="C2059" i="6"/>
  <c r="C2061" i="6"/>
  <c r="C2063" i="6"/>
  <c r="C2065" i="6"/>
  <c r="C2067" i="6"/>
  <c r="C2069" i="6"/>
  <c r="C2071" i="6"/>
  <c r="C2073" i="6"/>
  <c r="C2075" i="6"/>
  <c r="C2077" i="6"/>
  <c r="C2079" i="6"/>
  <c r="C2081" i="6"/>
  <c r="C2083" i="6"/>
  <c r="C2085" i="6"/>
  <c r="C2087" i="6"/>
  <c r="C2089" i="6"/>
  <c r="C2091" i="6"/>
  <c r="C2093" i="6"/>
  <c r="C2095" i="6"/>
  <c r="C2097" i="6"/>
  <c r="C2099" i="6"/>
  <c r="C2101" i="6"/>
  <c r="C2103" i="6"/>
  <c r="C2105" i="6"/>
  <c r="C2107" i="6"/>
  <c r="C2109" i="6"/>
  <c r="C2111" i="6"/>
  <c r="C2113" i="6"/>
  <c r="C2115" i="6"/>
  <c r="C2117" i="6"/>
  <c r="C2119" i="6"/>
  <c r="C2121" i="6"/>
  <c r="C2123" i="6"/>
  <c r="C2125" i="6"/>
  <c r="C2127" i="6"/>
  <c r="C2129" i="6"/>
  <c r="C2131" i="6"/>
  <c r="C2133" i="6"/>
  <c r="C2135" i="6"/>
  <c r="C2137" i="6"/>
  <c r="C2139" i="6"/>
  <c r="C2141" i="6"/>
  <c r="C2143" i="6"/>
  <c r="C2145" i="6"/>
  <c r="C2147" i="6"/>
  <c r="C2149" i="6"/>
  <c r="C2151" i="6"/>
  <c r="C2153" i="6"/>
  <c r="C2155" i="6"/>
  <c r="C2157" i="6"/>
  <c r="C2159" i="6"/>
  <c r="C2161" i="6"/>
  <c r="C2163" i="6"/>
  <c r="C2165" i="6"/>
  <c r="C2167" i="6"/>
  <c r="C2169" i="6"/>
  <c r="C2171" i="6"/>
  <c r="C2173" i="6"/>
  <c r="C2175" i="6"/>
  <c r="C2177" i="6"/>
  <c r="C2179" i="6"/>
  <c r="C2181" i="6"/>
  <c r="C2183" i="6"/>
  <c r="C2185" i="6"/>
  <c r="C2187" i="6"/>
  <c r="C2189" i="6"/>
  <c r="C2191" i="6"/>
  <c r="C2193" i="6"/>
  <c r="C2195" i="6"/>
  <c r="C2197" i="6"/>
  <c r="C2199" i="6"/>
  <c r="C2201" i="6"/>
  <c r="C2203" i="6"/>
  <c r="C2205" i="6"/>
  <c r="C2207" i="6"/>
  <c r="C2209" i="6"/>
  <c r="C2211" i="6"/>
  <c r="C2213" i="6"/>
  <c r="C2215" i="6"/>
  <c r="C2217" i="6"/>
  <c r="C2219" i="6"/>
  <c r="C2221" i="6"/>
  <c r="C2223" i="6"/>
  <c r="C2225" i="6"/>
  <c r="C2227" i="6"/>
  <c r="C2229" i="6"/>
  <c r="C2231" i="6"/>
  <c r="C2233" i="6"/>
  <c r="C2235" i="6"/>
  <c r="C2237" i="6"/>
  <c r="C2239" i="6"/>
  <c r="C2241" i="6"/>
  <c r="C2243" i="6"/>
  <c r="C2245" i="6"/>
  <c r="C2247" i="6"/>
  <c r="C2249" i="6"/>
  <c r="C2251" i="6"/>
  <c r="C2253" i="6"/>
  <c r="C2255" i="6"/>
  <c r="C2257" i="6"/>
  <c r="C2259" i="6"/>
  <c r="C2261" i="6"/>
  <c r="C2263" i="6"/>
  <c r="C2265" i="6"/>
  <c r="C2267" i="6"/>
  <c r="C2269" i="6"/>
  <c r="C2271" i="6"/>
  <c r="C2273" i="6"/>
  <c r="C2275" i="6"/>
  <c r="C2277" i="6"/>
  <c r="C2279" i="6"/>
  <c r="C2281" i="6"/>
  <c r="C2283" i="6"/>
  <c r="C2285" i="6"/>
  <c r="C2287" i="6"/>
  <c r="C2289" i="6"/>
  <c r="C2291" i="6"/>
  <c r="C2293" i="6"/>
  <c r="C2295" i="6"/>
  <c r="C2297" i="6"/>
  <c r="C2299" i="6"/>
  <c r="C2301" i="6"/>
  <c r="C2303" i="6"/>
  <c r="C2305" i="6"/>
  <c r="C2307" i="6"/>
  <c r="C2309" i="6"/>
  <c r="C2311" i="6"/>
  <c r="C2313" i="6"/>
  <c r="C2315" i="6"/>
  <c r="C2317" i="6"/>
  <c r="C2319" i="6"/>
  <c r="C2321" i="6"/>
  <c r="C2323" i="6"/>
  <c r="C2325" i="6"/>
  <c r="C2327" i="6"/>
  <c r="C2329" i="6"/>
  <c r="C2331" i="6"/>
  <c r="C2333" i="6"/>
  <c r="C2335" i="6"/>
  <c r="C2337" i="6"/>
  <c r="C2339" i="6"/>
  <c r="C2341" i="6"/>
  <c r="C2343" i="6"/>
  <c r="C2345" i="6"/>
  <c r="C2347" i="6"/>
  <c r="C2349" i="6"/>
  <c r="C2351" i="6"/>
  <c r="C2353" i="6"/>
  <c r="C2355" i="6"/>
  <c r="C2357" i="6"/>
  <c r="C2359" i="6"/>
  <c r="C2361" i="6"/>
  <c r="C2363" i="6"/>
  <c r="C2365" i="6"/>
  <c r="C2367" i="6"/>
  <c r="C2369" i="6"/>
  <c r="C2371" i="6"/>
  <c r="C2375" i="6"/>
  <c r="C2377" i="6"/>
  <c r="C2379" i="6"/>
  <c r="C2381" i="6"/>
  <c r="C2383" i="6"/>
  <c r="C2385" i="6"/>
  <c r="C2387" i="6"/>
  <c r="C2389" i="6"/>
  <c r="C2391" i="6"/>
  <c r="C2393" i="6"/>
  <c r="C2395" i="6"/>
  <c r="C2397" i="6"/>
  <c r="C2232" i="6"/>
  <c r="C2240" i="6"/>
  <c r="C2248" i="6"/>
  <c r="C2256" i="6"/>
  <c r="C2264" i="6"/>
  <c r="C2272" i="6"/>
  <c r="C2280" i="6"/>
  <c r="C2288" i="6"/>
  <c r="C2296" i="6"/>
  <c r="C2304" i="6"/>
  <c r="C2312" i="6"/>
  <c r="C2320" i="6"/>
  <c r="C2328" i="6"/>
  <c r="C2336" i="6"/>
  <c r="C2344" i="6"/>
  <c r="C2352" i="6"/>
  <c r="C2360" i="6"/>
  <c r="C2368" i="6"/>
  <c r="C2373" i="6"/>
  <c r="C2378" i="6"/>
  <c r="C2386" i="6"/>
  <c r="C2394" i="6"/>
  <c r="C2399" i="6"/>
  <c r="C2401" i="6"/>
  <c r="C2403" i="6"/>
  <c r="C2405" i="6"/>
  <c r="C2407" i="6"/>
  <c r="C2409" i="6"/>
  <c r="C2411" i="6"/>
  <c r="C2413" i="6"/>
  <c r="C2415" i="6"/>
  <c r="C2417" i="6"/>
  <c r="C2419" i="6"/>
  <c r="C2421" i="6"/>
  <c r="C2423" i="6"/>
  <c r="C2425" i="6"/>
  <c r="C2427" i="6"/>
  <c r="C2429" i="6"/>
  <c r="C2431" i="6"/>
  <c r="C2433" i="6"/>
  <c r="C2435" i="6"/>
  <c r="C2437" i="6"/>
  <c r="C2439" i="6"/>
  <c r="C2441" i="6"/>
  <c r="C2443" i="6"/>
  <c r="C2445" i="6"/>
  <c r="C2447" i="6"/>
  <c r="C2449" i="6"/>
  <c r="C2451" i="6"/>
  <c r="C2453" i="6"/>
  <c r="C2455" i="6"/>
  <c r="C2457" i="6"/>
  <c r="C2459" i="6"/>
  <c r="C2461" i="6"/>
  <c r="C2463" i="6"/>
  <c r="C2465" i="6"/>
  <c r="C2467" i="6"/>
  <c r="C2469" i="6"/>
  <c r="C2471" i="6"/>
  <c r="C2473" i="6"/>
  <c r="C2475" i="6"/>
  <c r="C2477" i="6"/>
  <c r="C2479" i="6"/>
  <c r="C2481" i="6"/>
  <c r="C2483" i="6"/>
  <c r="C2485" i="6"/>
  <c r="C2487" i="6"/>
  <c r="C2489" i="6"/>
  <c r="C2491" i="6"/>
  <c r="C2493" i="6"/>
  <c r="C2495" i="6"/>
  <c r="C2497" i="6"/>
  <c r="C2499" i="6"/>
  <c r="C2501" i="6"/>
  <c r="C2503" i="6"/>
  <c r="C2505" i="6"/>
  <c r="C2507" i="6"/>
  <c r="C2509" i="6"/>
  <c r="C2511" i="6"/>
  <c r="C2513" i="6"/>
  <c r="C2515" i="6"/>
  <c r="C2517" i="6"/>
  <c r="C2519" i="6"/>
  <c r="C2521" i="6"/>
  <c r="C2523" i="6"/>
  <c r="C2525" i="6"/>
  <c r="C2527" i="6"/>
  <c r="C2529" i="6"/>
  <c r="C2531" i="6"/>
  <c r="C2533" i="6"/>
  <c r="C2535" i="6"/>
  <c r="C2537" i="6"/>
  <c r="C2539" i="6"/>
  <c r="C2541" i="6"/>
  <c r="C2543" i="6"/>
  <c r="C2545" i="6"/>
  <c r="C2547" i="6"/>
  <c r="C2549" i="6"/>
  <c r="C2551" i="6"/>
  <c r="C2553" i="6"/>
  <c r="C2555" i="6"/>
  <c r="C2557" i="6"/>
  <c r="C2559" i="6"/>
  <c r="C2561" i="6"/>
  <c r="C2563" i="6"/>
  <c r="C2565" i="6"/>
  <c r="C2567" i="6"/>
  <c r="C2569" i="6"/>
  <c r="C2571" i="6"/>
  <c r="C2573" i="6"/>
  <c r="C2575" i="6"/>
  <c r="C2577" i="6"/>
  <c r="C2579" i="6"/>
  <c r="C2581" i="6"/>
  <c r="C2583" i="6"/>
  <c r="C2585" i="6"/>
  <c r="C2587" i="6"/>
  <c r="C2589" i="6"/>
  <c r="C2591" i="6"/>
  <c r="C2593" i="6"/>
  <c r="C2595" i="6"/>
  <c r="C2597" i="6"/>
  <c r="C2599" i="6"/>
  <c r="C2601" i="6"/>
  <c r="C2603" i="6"/>
  <c r="C2605" i="6"/>
  <c r="C2607" i="6"/>
  <c r="C2609" i="6"/>
  <c r="C2611" i="6"/>
  <c r="C2613" i="6"/>
  <c r="C2615" i="6"/>
  <c r="C2617" i="6"/>
  <c r="C2619" i="6"/>
  <c r="C2621" i="6"/>
  <c r="C2623" i="6"/>
  <c r="C2625" i="6"/>
  <c r="C2627" i="6"/>
  <c r="C2629" i="6"/>
  <c r="C2631" i="6"/>
  <c r="C2633" i="6"/>
  <c r="C2635" i="6"/>
  <c r="C2637" i="6"/>
  <c r="C2639" i="6"/>
  <c r="C2641" i="6"/>
  <c r="C2643" i="6"/>
  <c r="C2645" i="6"/>
  <c r="C2647" i="6"/>
  <c r="C2649" i="6"/>
  <c r="C2651" i="6"/>
  <c r="C2653" i="6"/>
  <c r="C2655" i="6"/>
  <c r="C2657" i="6"/>
  <c r="C2659" i="6"/>
  <c r="C2661" i="6"/>
  <c r="C2663" i="6"/>
  <c r="C2665" i="6"/>
  <c r="C2667" i="6"/>
  <c r="C2669" i="6"/>
  <c r="C2671" i="6"/>
  <c r="C2673" i="6"/>
  <c r="C2675" i="6"/>
  <c r="C2677" i="6"/>
  <c r="C2679" i="6"/>
  <c r="C2681" i="6"/>
  <c r="C2683" i="6"/>
  <c r="C2685" i="6"/>
  <c r="C2687" i="6"/>
  <c r="C2689" i="6"/>
  <c r="C2691" i="6"/>
  <c r="C2693" i="6"/>
  <c r="C2695" i="6"/>
  <c r="C2697" i="6"/>
  <c r="C2699" i="6"/>
  <c r="C2701" i="6"/>
  <c r="C2703" i="6"/>
  <c r="C2705" i="6"/>
  <c r="C2707" i="6"/>
  <c r="C2709" i="6"/>
  <c r="C2711" i="6"/>
  <c r="C2713" i="6"/>
  <c r="C2715" i="6"/>
  <c r="C2717" i="6"/>
  <c r="C2719" i="6"/>
  <c r="C2721" i="6"/>
  <c r="C2723" i="6"/>
  <c r="C2725" i="6"/>
  <c r="C2727" i="6"/>
  <c r="C2729" i="6"/>
  <c r="C2731" i="6"/>
  <c r="C2733" i="6"/>
  <c r="C2735" i="6"/>
  <c r="C2739" i="6"/>
  <c r="C2741" i="6"/>
  <c r="C2743" i="6"/>
  <c r="C2745" i="6"/>
  <c r="C2747" i="6"/>
  <c r="C2749" i="6"/>
  <c r="C2751" i="6"/>
  <c r="C2753" i="6"/>
  <c r="C2755" i="6"/>
  <c r="C2757" i="6"/>
  <c r="C2759" i="6"/>
  <c r="C2761" i="6"/>
  <c r="C2763" i="6"/>
  <c r="C2765" i="6"/>
  <c r="C2767" i="6"/>
  <c r="C2769" i="6"/>
  <c r="C2771" i="6"/>
  <c r="C2773" i="6"/>
  <c r="C2775" i="6"/>
  <c r="C2777" i="6"/>
  <c r="C2779" i="6"/>
  <c r="C2781" i="6"/>
  <c r="C2783" i="6"/>
  <c r="C2785" i="6"/>
  <c r="C2787" i="6"/>
  <c r="C2789" i="6"/>
  <c r="C2791" i="6"/>
  <c r="C2793" i="6"/>
  <c r="C2795" i="6"/>
  <c r="C2797" i="6"/>
  <c r="C2799" i="6"/>
  <c r="C2801" i="6"/>
  <c r="C2803" i="6"/>
  <c r="C2805" i="6"/>
  <c r="C2807" i="6"/>
  <c r="C2809" i="6"/>
  <c r="C2811" i="6"/>
  <c r="C2813" i="6"/>
  <c r="C2815" i="6"/>
  <c r="C2817" i="6"/>
  <c r="C2819" i="6"/>
  <c r="C2821" i="6"/>
  <c r="C2823" i="6"/>
  <c r="C2825" i="6"/>
  <c r="C2827" i="6"/>
  <c r="C2829" i="6"/>
  <c r="C2831" i="6"/>
  <c r="C2833" i="6"/>
  <c r="C2835" i="6"/>
  <c r="C2837" i="6"/>
  <c r="C2839" i="6"/>
  <c r="C2841" i="6"/>
  <c r="C2843" i="6"/>
  <c r="C2845" i="6"/>
  <c r="C2847" i="6"/>
  <c r="C2849" i="6"/>
  <c r="C2851" i="6"/>
  <c r="C2853" i="6"/>
  <c r="C2855" i="6"/>
  <c r="C2857" i="6"/>
  <c r="C2859" i="6"/>
  <c r="C2861" i="6"/>
  <c r="C2863" i="6"/>
  <c r="C2865" i="6"/>
  <c r="C2867" i="6"/>
  <c r="C2869" i="6"/>
  <c r="C2871" i="6"/>
  <c r="C2873" i="6"/>
  <c r="C2875" i="6"/>
  <c r="C2877" i="6"/>
  <c r="C2879" i="6"/>
  <c r="C2881" i="6"/>
  <c r="C2883" i="6"/>
  <c r="C2885" i="6"/>
  <c r="C2887" i="6"/>
  <c r="C2889" i="6"/>
  <c r="C2891" i="6"/>
  <c r="C2893" i="6"/>
  <c r="C2895" i="6"/>
  <c r="C2897" i="6"/>
  <c r="C2899" i="6"/>
  <c r="C2901" i="6"/>
  <c r="C2903" i="6"/>
  <c r="C2905" i="6"/>
  <c r="C2907" i="6"/>
  <c r="C2909" i="6"/>
  <c r="C2911" i="6"/>
  <c r="C2913" i="6"/>
  <c r="C2915" i="6"/>
  <c r="C2917" i="6"/>
  <c r="C2919" i="6"/>
  <c r="C2921" i="6"/>
  <c r="C2923" i="6"/>
  <c r="C2927" i="6"/>
  <c r="C2929" i="6"/>
  <c r="C2931" i="6"/>
  <c r="C2933" i="6"/>
  <c r="C2937" i="6"/>
  <c r="C2941" i="6"/>
  <c r="C2945" i="6"/>
  <c r="C2951" i="6"/>
  <c r="C2955" i="6"/>
  <c r="C2959" i="6"/>
  <c r="C2963" i="6"/>
  <c r="C2967" i="6"/>
  <c r="C2973" i="6"/>
  <c r="C2977" i="6"/>
  <c r="C2981" i="6"/>
  <c r="C2985" i="6"/>
  <c r="C2991" i="6"/>
  <c r="C2995" i="6"/>
  <c r="C2999" i="6"/>
  <c r="C3003" i="6"/>
  <c r="C3007" i="6"/>
  <c r="C3013" i="6"/>
  <c r="C3017" i="6"/>
  <c r="C3021" i="6"/>
  <c r="C3025" i="6"/>
  <c r="C3029" i="6"/>
  <c r="C3033" i="6"/>
  <c r="C3037" i="6"/>
  <c r="C3041" i="6"/>
  <c r="C3045" i="6"/>
  <c r="C3051" i="6"/>
  <c r="C3055" i="6"/>
  <c r="C3059" i="6"/>
  <c r="C3063" i="6"/>
  <c r="C3067" i="6"/>
  <c r="C3071" i="6"/>
  <c r="C3075" i="6"/>
  <c r="C3081" i="6"/>
  <c r="C3085" i="6"/>
  <c r="C3089" i="6"/>
  <c r="C3093" i="6"/>
  <c r="C3097" i="6"/>
  <c r="C2230" i="6"/>
  <c r="C2238" i="6"/>
  <c r="C2246" i="6"/>
  <c r="C2254" i="6"/>
  <c r="C2262" i="6"/>
  <c r="C2270" i="6"/>
  <c r="C2278" i="6"/>
  <c r="C2286" i="6"/>
  <c r="C2294" i="6"/>
  <c r="C2302" i="6"/>
  <c r="C2310" i="6"/>
  <c r="C2318" i="6"/>
  <c r="C2326" i="6"/>
  <c r="C2334" i="6"/>
  <c r="C2342" i="6"/>
  <c r="C2350" i="6"/>
  <c r="C2358" i="6"/>
  <c r="C2366" i="6"/>
  <c r="C2376" i="6"/>
  <c r="C2384" i="6"/>
  <c r="C2392" i="6"/>
  <c r="C2228" i="6"/>
  <c r="C2236" i="6"/>
  <c r="C2244" i="6"/>
  <c r="C2252" i="6"/>
  <c r="C2260" i="6"/>
  <c r="C2268" i="6"/>
  <c r="C2276" i="6"/>
  <c r="C2284" i="6"/>
  <c r="C2292" i="6"/>
  <c r="C2300" i="6"/>
  <c r="C2308" i="6"/>
  <c r="C2316" i="6"/>
  <c r="C2324" i="6"/>
  <c r="C2332" i="6"/>
  <c r="C2340" i="6"/>
  <c r="C2348" i="6"/>
  <c r="C2356" i="6"/>
  <c r="C2364" i="6"/>
  <c r="C2372" i="6"/>
  <c r="C2374" i="6"/>
  <c r="C2382" i="6"/>
  <c r="C2390" i="6"/>
  <c r="C2398" i="6"/>
  <c r="C2400" i="6"/>
  <c r="C2402" i="6"/>
  <c r="C2404" i="6"/>
  <c r="C2406" i="6"/>
  <c r="C2408" i="6"/>
  <c r="C2410" i="6"/>
  <c r="C2412" i="6"/>
  <c r="C2414" i="6"/>
  <c r="C2416" i="6"/>
  <c r="C2418" i="6"/>
  <c r="C2420" i="6"/>
  <c r="C2422" i="6"/>
  <c r="C2424" i="6"/>
  <c r="C2426" i="6"/>
  <c r="C2428" i="6"/>
  <c r="C2430" i="6"/>
  <c r="C2432" i="6"/>
  <c r="C2434" i="6"/>
  <c r="C2436" i="6"/>
  <c r="C2438" i="6"/>
  <c r="C2440" i="6"/>
  <c r="C2442" i="6"/>
  <c r="C2444" i="6"/>
  <c r="C2446" i="6"/>
  <c r="C2448" i="6"/>
  <c r="C2450" i="6"/>
  <c r="C2452" i="6"/>
  <c r="C2454" i="6"/>
  <c r="C2456" i="6"/>
  <c r="C2458" i="6"/>
  <c r="C2460" i="6"/>
  <c r="C2462" i="6"/>
  <c r="C2464" i="6"/>
  <c r="C2466" i="6"/>
  <c r="C2468" i="6"/>
  <c r="C2470" i="6"/>
  <c r="C2472" i="6"/>
  <c r="C2474" i="6"/>
  <c r="C2476" i="6"/>
  <c r="C2478" i="6"/>
  <c r="C2480" i="6"/>
  <c r="C2482" i="6"/>
  <c r="C2484" i="6"/>
  <c r="C2486" i="6"/>
  <c r="C2488" i="6"/>
  <c r="C2490" i="6"/>
  <c r="C2492" i="6"/>
  <c r="C2494" i="6"/>
  <c r="C2496" i="6"/>
  <c r="C2498" i="6"/>
  <c r="C2500" i="6"/>
  <c r="C2502" i="6"/>
  <c r="C2504" i="6"/>
  <c r="C2506" i="6"/>
  <c r="C2508" i="6"/>
  <c r="C2510" i="6"/>
  <c r="C2512" i="6"/>
  <c r="C2514" i="6"/>
  <c r="C2516" i="6"/>
  <c r="C2518" i="6"/>
  <c r="C2520" i="6"/>
  <c r="C2522" i="6"/>
  <c r="C2524" i="6"/>
  <c r="C2526" i="6"/>
  <c r="C2528" i="6"/>
  <c r="C2530" i="6"/>
  <c r="C2532" i="6"/>
  <c r="C2534" i="6"/>
  <c r="C2536" i="6"/>
  <c r="C2538" i="6"/>
  <c r="C2540" i="6"/>
  <c r="C2542" i="6"/>
  <c r="C2544" i="6"/>
  <c r="C2546" i="6"/>
  <c r="C2548" i="6"/>
  <c r="C2550" i="6"/>
  <c r="C2552" i="6"/>
  <c r="C2554" i="6"/>
  <c r="C2556" i="6"/>
  <c r="C2558" i="6"/>
  <c r="C2560" i="6"/>
  <c r="C2562" i="6"/>
  <c r="C2564" i="6"/>
  <c r="C2566" i="6"/>
  <c r="C2568" i="6"/>
  <c r="C2570" i="6"/>
  <c r="C2572" i="6"/>
  <c r="C2574" i="6"/>
  <c r="C2576" i="6"/>
  <c r="C2578" i="6"/>
  <c r="C2580" i="6"/>
  <c r="C2582" i="6"/>
  <c r="C2584" i="6"/>
  <c r="C2586" i="6"/>
  <c r="C2588" i="6"/>
  <c r="C2590" i="6"/>
  <c r="C2592" i="6"/>
  <c r="C2594" i="6"/>
  <c r="C2596" i="6"/>
  <c r="C2598" i="6"/>
  <c r="C2600" i="6"/>
  <c r="C2602" i="6"/>
  <c r="C2604" i="6"/>
  <c r="C2606" i="6"/>
  <c r="C2608" i="6"/>
  <c r="C2610" i="6"/>
  <c r="C2612" i="6"/>
  <c r="C2614" i="6"/>
  <c r="C2616" i="6"/>
  <c r="C2618" i="6"/>
  <c r="C2620" i="6"/>
  <c r="C2622" i="6"/>
  <c r="C2624" i="6"/>
  <c r="C2626" i="6"/>
  <c r="C2628" i="6"/>
  <c r="C2630" i="6"/>
  <c r="C2632" i="6"/>
  <c r="C2634" i="6"/>
  <c r="C2636" i="6"/>
  <c r="C2638" i="6"/>
  <c r="C2640" i="6"/>
  <c r="C2642" i="6"/>
  <c r="C2644" i="6"/>
  <c r="C2646" i="6"/>
  <c r="C2648" i="6"/>
  <c r="C2650" i="6"/>
  <c r="C2652" i="6"/>
  <c r="C2654" i="6"/>
  <c r="C2656" i="6"/>
  <c r="C2658" i="6"/>
  <c r="C2660" i="6"/>
  <c r="C2662" i="6"/>
  <c r="C2664" i="6"/>
  <c r="C2666" i="6"/>
  <c r="C2668" i="6"/>
  <c r="C2670" i="6"/>
  <c r="C2672" i="6"/>
  <c r="C2674" i="6"/>
  <c r="C2676" i="6"/>
  <c r="C2678" i="6"/>
  <c r="C2680" i="6"/>
  <c r="C2682" i="6"/>
  <c r="C2684" i="6"/>
  <c r="C2686" i="6"/>
  <c r="C2688" i="6"/>
  <c r="C2690" i="6"/>
  <c r="C2692" i="6"/>
  <c r="C2694" i="6"/>
  <c r="C2696" i="6"/>
  <c r="C2698" i="6"/>
  <c r="C2700" i="6"/>
  <c r="C2702" i="6"/>
  <c r="C2704" i="6"/>
  <c r="C2706" i="6"/>
  <c r="C2708" i="6"/>
  <c r="C2710" i="6"/>
  <c r="C2712" i="6"/>
  <c r="C2714" i="6"/>
  <c r="C2716" i="6"/>
  <c r="C2718" i="6"/>
  <c r="C2720" i="6"/>
  <c r="C2722" i="6"/>
  <c r="C2724" i="6"/>
  <c r="C2726" i="6"/>
  <c r="C2728" i="6"/>
  <c r="C2730" i="6"/>
  <c r="C2732" i="6"/>
  <c r="C2734" i="6"/>
  <c r="C2736" i="6"/>
  <c r="C2738" i="6"/>
  <c r="C2740" i="6"/>
  <c r="C2742" i="6"/>
  <c r="C2744" i="6"/>
  <c r="C2746" i="6"/>
  <c r="C2748" i="6"/>
  <c r="C2750" i="6"/>
  <c r="C2752" i="6"/>
  <c r="C2754" i="6"/>
  <c r="C2756" i="6"/>
  <c r="C2758" i="6"/>
  <c r="C2760" i="6"/>
  <c r="C2762" i="6"/>
  <c r="C2764" i="6"/>
  <c r="C2766" i="6"/>
  <c r="C2768" i="6"/>
  <c r="C2770" i="6"/>
  <c r="C2772" i="6"/>
  <c r="C2774" i="6"/>
  <c r="C2776" i="6"/>
  <c r="C2778" i="6"/>
  <c r="C2780" i="6"/>
  <c r="C2782" i="6"/>
  <c r="C2784" i="6"/>
  <c r="C2786" i="6"/>
  <c r="C2788" i="6"/>
  <c r="C2790" i="6"/>
  <c r="C2792" i="6"/>
  <c r="C2794" i="6"/>
  <c r="C2796" i="6"/>
  <c r="C2798" i="6"/>
  <c r="C2800" i="6"/>
  <c r="C2802" i="6"/>
  <c r="C2804" i="6"/>
  <c r="C2806" i="6"/>
  <c r="C2808" i="6"/>
  <c r="C2810" i="6"/>
  <c r="C2812" i="6"/>
  <c r="C2814" i="6"/>
  <c r="C2816" i="6"/>
  <c r="C2818" i="6"/>
  <c r="C2820" i="6"/>
  <c r="C2822" i="6"/>
  <c r="C2824" i="6"/>
  <c r="C2826" i="6"/>
  <c r="C2828" i="6"/>
  <c r="C2830" i="6"/>
  <c r="C2832" i="6"/>
  <c r="C2834" i="6"/>
  <c r="C2836" i="6"/>
  <c r="C2838" i="6"/>
  <c r="C2840" i="6"/>
  <c r="C2842" i="6"/>
  <c r="C2844" i="6"/>
  <c r="C2846" i="6"/>
  <c r="C2848" i="6"/>
  <c r="C2850" i="6"/>
  <c r="C2852" i="6"/>
  <c r="C2854" i="6"/>
  <c r="C2856" i="6"/>
  <c r="C2858" i="6"/>
  <c r="C2860" i="6"/>
  <c r="C2862" i="6"/>
  <c r="C2864" i="6"/>
  <c r="C2866" i="6"/>
  <c r="C2868" i="6"/>
  <c r="C2870" i="6"/>
  <c r="C2872" i="6"/>
  <c r="C2874" i="6"/>
  <c r="C2878" i="6"/>
  <c r="C2880" i="6"/>
  <c r="C2882" i="6"/>
  <c r="C2884" i="6"/>
  <c r="C2886" i="6"/>
  <c r="C2888" i="6"/>
  <c r="C2890" i="6"/>
  <c r="C2892" i="6"/>
  <c r="C2894" i="6"/>
  <c r="C2896" i="6"/>
  <c r="C2898" i="6"/>
  <c r="C2900" i="6"/>
  <c r="C2902" i="6"/>
  <c r="C2904" i="6"/>
  <c r="C2906" i="6"/>
  <c r="C2908" i="6"/>
  <c r="C2910" i="6"/>
  <c r="C2912" i="6"/>
  <c r="C2914" i="6"/>
  <c r="C2916" i="6"/>
  <c r="C2918" i="6"/>
  <c r="C2920" i="6"/>
  <c r="C2922" i="6"/>
  <c r="C2924" i="6"/>
  <c r="C2926" i="6"/>
  <c r="C2928" i="6"/>
  <c r="C2930" i="6"/>
  <c r="C2932" i="6"/>
  <c r="C2934" i="6"/>
  <c r="C2936" i="6"/>
  <c r="C2938" i="6"/>
  <c r="C2940" i="6"/>
  <c r="C2942" i="6"/>
  <c r="C2944" i="6"/>
  <c r="C2946" i="6"/>
  <c r="C2948" i="6"/>
  <c r="C2950" i="6"/>
  <c r="C2952" i="6"/>
  <c r="C2954" i="6"/>
  <c r="C2956" i="6"/>
  <c r="C2958" i="6"/>
  <c r="C2960" i="6"/>
  <c r="C2962" i="6"/>
  <c r="C2964" i="6"/>
  <c r="C2966" i="6"/>
  <c r="C2968" i="6"/>
  <c r="C2970" i="6"/>
  <c r="C2972" i="6"/>
  <c r="C2974" i="6"/>
  <c r="C2976" i="6"/>
  <c r="C2978" i="6"/>
  <c r="C2980" i="6"/>
  <c r="C2982" i="6"/>
  <c r="C2984" i="6"/>
  <c r="C2986" i="6"/>
  <c r="C2988" i="6"/>
  <c r="C2990" i="6"/>
  <c r="C2992" i="6"/>
  <c r="C2994" i="6"/>
  <c r="C2996" i="6"/>
  <c r="C2998" i="6"/>
  <c r="C3000" i="6"/>
  <c r="C3002" i="6"/>
  <c r="C3004" i="6"/>
  <c r="C3006" i="6"/>
  <c r="C3008" i="6"/>
  <c r="C3010" i="6"/>
  <c r="C3012" i="6"/>
  <c r="C3014" i="6"/>
  <c r="C3016" i="6"/>
  <c r="C3018" i="6"/>
  <c r="C3020" i="6"/>
  <c r="C3022" i="6"/>
  <c r="C3024" i="6"/>
  <c r="C3026" i="6"/>
  <c r="C3028" i="6"/>
  <c r="C3030" i="6"/>
  <c r="C3032" i="6"/>
  <c r="C3034" i="6"/>
  <c r="C3036" i="6"/>
  <c r="C2234" i="6"/>
  <c r="C2242" i="6"/>
  <c r="C2250" i="6"/>
  <c r="C2258" i="6"/>
  <c r="C2266" i="6"/>
  <c r="C2274" i="6"/>
  <c r="C2282" i="6"/>
  <c r="C2290" i="6"/>
  <c r="C2298" i="6"/>
  <c r="C2306" i="6"/>
  <c r="C2314" i="6"/>
  <c r="C2322" i="6"/>
  <c r="C2330" i="6"/>
  <c r="C2338" i="6"/>
  <c r="C2346" i="6"/>
  <c r="C2354" i="6"/>
  <c r="C2362" i="6"/>
  <c r="C2370" i="6"/>
  <c r="C2380" i="6"/>
  <c r="C2388" i="6"/>
  <c r="C2396" i="6"/>
  <c r="C2737" i="6"/>
  <c r="C2925" i="6"/>
  <c r="C2935" i="6"/>
  <c r="C2939" i="6"/>
  <c r="C2943" i="6"/>
  <c r="C2947" i="6"/>
  <c r="C2949" i="6"/>
  <c r="C2953" i="6"/>
  <c r="C2957" i="6"/>
  <c r="C2961" i="6"/>
  <c r="C2965" i="6"/>
  <c r="C2969" i="6"/>
  <c r="C2971" i="6"/>
  <c r="C2975" i="6"/>
  <c r="C2979" i="6"/>
  <c r="C2983" i="6"/>
  <c r="C2987" i="6"/>
  <c r="C2989" i="6"/>
  <c r="C2993" i="6"/>
  <c r="C2997" i="6"/>
  <c r="C3001" i="6"/>
  <c r="C3005" i="6"/>
  <c r="C3009" i="6"/>
  <c r="C3011" i="6"/>
  <c r="C3015" i="6"/>
  <c r="C3019" i="6"/>
  <c r="C3023" i="6"/>
  <c r="C3027" i="6"/>
  <c r="C3031" i="6"/>
  <c r="C3035" i="6"/>
  <c r="C3039" i="6"/>
  <c r="C3043" i="6"/>
  <c r="C3047" i="6"/>
  <c r="C3049" i="6"/>
  <c r="C3053" i="6"/>
  <c r="C3057" i="6"/>
  <c r="C3061" i="6"/>
  <c r="C3065" i="6"/>
  <c r="C3069" i="6"/>
  <c r="C3073" i="6"/>
  <c r="C3077" i="6"/>
  <c r="C3079" i="6"/>
  <c r="C3083" i="6"/>
  <c r="C3087" i="6"/>
  <c r="C3091" i="6"/>
  <c r="C3095" i="6"/>
  <c r="C3099" i="6"/>
  <c r="C3040" i="6"/>
  <c r="C3048" i="6"/>
  <c r="C3056" i="6"/>
  <c r="C3064" i="6"/>
  <c r="C3072" i="6"/>
  <c r="C3080" i="6"/>
  <c r="C3088" i="6"/>
  <c r="C3096" i="6"/>
  <c r="C3101" i="6"/>
  <c r="C3103" i="6"/>
  <c r="C3105" i="6"/>
  <c r="C3107" i="6"/>
  <c r="C3109" i="6"/>
  <c r="C3111" i="6"/>
  <c r="C3113" i="6"/>
  <c r="C3115" i="6"/>
  <c r="C3117" i="6"/>
  <c r="C3119" i="6"/>
  <c r="C3121" i="6"/>
  <c r="C3123" i="6"/>
  <c r="C3125" i="6"/>
  <c r="C3127" i="6"/>
  <c r="C3129" i="6"/>
  <c r="C3131" i="6"/>
  <c r="C3133" i="6"/>
  <c r="C3135" i="6"/>
  <c r="C3137" i="6"/>
  <c r="C3139" i="6"/>
  <c r="C3141" i="6"/>
  <c r="C3143" i="6"/>
  <c r="C3145" i="6"/>
  <c r="C3147" i="6"/>
  <c r="C3149" i="6"/>
  <c r="C3151" i="6"/>
  <c r="C3153" i="6"/>
  <c r="C3155" i="6"/>
  <c r="C3157" i="6"/>
  <c r="C3159" i="6"/>
  <c r="C3161" i="6"/>
  <c r="C3163" i="6"/>
  <c r="C3165" i="6"/>
  <c r="C3167" i="6"/>
  <c r="C3169" i="6"/>
  <c r="C3171" i="6"/>
  <c r="C3173" i="6"/>
  <c r="C3175" i="6"/>
  <c r="C3177" i="6"/>
  <c r="C3179" i="6"/>
  <c r="C3181" i="6"/>
  <c r="C3183" i="6"/>
  <c r="C3185" i="6"/>
  <c r="C3187" i="6"/>
  <c r="C3189" i="6"/>
  <c r="C3191" i="6"/>
  <c r="C3193" i="6"/>
  <c r="C3195" i="6"/>
  <c r="C3197" i="6"/>
  <c r="C3199" i="6"/>
  <c r="C3201" i="6"/>
  <c r="C3203" i="6"/>
  <c r="C3205" i="6"/>
  <c r="C3207" i="6"/>
  <c r="C3209" i="6"/>
  <c r="C3211" i="6"/>
  <c r="C3213" i="6"/>
  <c r="C3215" i="6"/>
  <c r="C3217" i="6"/>
  <c r="C3219" i="6"/>
  <c r="C3221" i="6"/>
  <c r="C3223" i="6"/>
  <c r="C3225" i="6"/>
  <c r="C3227" i="6"/>
  <c r="C3229" i="6"/>
  <c r="C3231" i="6"/>
  <c r="C3233" i="6"/>
  <c r="C3235" i="6"/>
  <c r="C3237" i="6"/>
  <c r="C3239" i="6"/>
  <c r="C3241" i="6"/>
  <c r="C3243" i="6"/>
  <c r="C3245" i="6"/>
  <c r="C3247" i="6"/>
  <c r="C3249" i="6"/>
  <c r="C3251" i="6"/>
  <c r="C3253" i="6"/>
  <c r="C3255" i="6"/>
  <c r="C3257" i="6"/>
  <c r="C3259" i="6"/>
  <c r="C3261" i="6"/>
  <c r="C3263" i="6"/>
  <c r="C3265" i="6"/>
  <c r="C3267" i="6"/>
  <c r="C3269" i="6"/>
  <c r="C3271" i="6"/>
  <c r="C3273" i="6"/>
  <c r="C3275" i="6"/>
  <c r="C3277" i="6"/>
  <c r="C3279" i="6"/>
  <c r="C3281" i="6"/>
  <c r="C3283" i="6"/>
  <c r="C3285" i="6"/>
  <c r="C3287" i="6"/>
  <c r="C3289" i="6"/>
  <c r="C3293" i="6"/>
  <c r="C3295" i="6"/>
  <c r="C3297" i="6"/>
  <c r="C3299" i="6"/>
  <c r="C3301" i="6"/>
  <c r="C3303" i="6"/>
  <c r="C3305" i="6"/>
  <c r="C3307" i="6"/>
  <c r="C3309" i="6"/>
  <c r="C3311" i="6"/>
  <c r="C3313" i="6"/>
  <c r="C3315" i="6"/>
  <c r="C3317" i="6"/>
  <c r="C3319" i="6"/>
  <c r="C3321" i="6"/>
  <c r="C3323" i="6"/>
  <c r="C3325" i="6"/>
  <c r="C3327" i="6"/>
  <c r="C3329" i="6"/>
  <c r="C3331" i="6"/>
  <c r="C3333" i="6"/>
  <c r="C3335" i="6"/>
  <c r="C3337" i="6"/>
  <c r="C3339" i="6"/>
  <c r="C3341" i="6"/>
  <c r="C3343" i="6"/>
  <c r="C3345" i="6"/>
  <c r="C3347" i="6"/>
  <c r="C3349" i="6"/>
  <c r="C3351" i="6"/>
  <c r="C3353" i="6"/>
  <c r="C3355" i="6"/>
  <c r="C3357" i="6"/>
  <c r="C3359" i="6"/>
  <c r="C3361" i="6"/>
  <c r="C3363" i="6"/>
  <c r="C3365" i="6"/>
  <c r="C3367" i="6"/>
  <c r="C3369" i="6"/>
  <c r="C3371" i="6"/>
  <c r="C3373" i="6"/>
  <c r="C3375" i="6"/>
  <c r="C3377" i="6"/>
  <c r="C3379" i="6"/>
  <c r="C3381" i="6"/>
  <c r="C3383" i="6"/>
  <c r="C3385" i="6"/>
  <c r="C3387" i="6"/>
  <c r="C3389" i="6"/>
  <c r="C3391" i="6"/>
  <c r="C3393" i="6"/>
  <c r="C3395" i="6"/>
  <c r="C3397" i="6"/>
  <c r="C3399" i="6"/>
  <c r="C3403" i="6"/>
  <c r="C3405" i="6"/>
  <c r="C3409" i="6"/>
  <c r="C3411" i="6"/>
  <c r="C3417" i="6"/>
  <c r="C3421" i="6"/>
  <c r="C3427" i="6"/>
  <c r="C3431" i="6"/>
  <c r="C3437" i="6"/>
  <c r="C3441" i="6"/>
  <c r="C3445" i="6"/>
  <c r="C3449" i="6"/>
  <c r="C3453" i="6"/>
  <c r="C3457" i="6"/>
  <c r="C3461" i="6"/>
  <c r="C3465" i="6"/>
  <c r="C3471" i="6"/>
  <c r="C3477" i="6"/>
  <c r="C3481" i="6"/>
  <c r="C3485" i="6"/>
  <c r="C3491" i="6"/>
  <c r="C3495" i="6"/>
  <c r="C3499" i="6"/>
  <c r="C3503" i="6"/>
  <c r="C3507" i="6"/>
  <c r="C3511" i="6"/>
  <c r="C3517" i="6"/>
  <c r="C3523" i="6"/>
  <c r="C3527" i="6"/>
  <c r="C3531" i="6"/>
  <c r="C3537" i="6"/>
  <c r="C3541" i="6"/>
  <c r="C3545" i="6"/>
  <c r="C3551" i="6"/>
  <c r="C3555" i="6"/>
  <c r="C3559" i="6"/>
  <c r="C3563" i="6"/>
  <c r="C3567" i="6"/>
  <c r="C3571" i="6"/>
  <c r="C3577" i="6"/>
  <c r="C3581" i="6"/>
  <c r="C3585" i="6"/>
  <c r="C3589" i="6"/>
  <c r="C3593" i="6"/>
  <c r="C3599" i="6"/>
  <c r="C3603" i="6"/>
  <c r="C3607" i="6"/>
  <c r="C3609" i="6"/>
  <c r="C3613" i="6"/>
  <c r="C3619" i="6"/>
  <c r="C3623" i="6"/>
  <c r="C3627" i="6"/>
  <c r="C3631" i="6"/>
  <c r="C3635" i="6"/>
  <c r="C3641" i="6"/>
  <c r="C3645" i="6"/>
  <c r="C3649" i="6"/>
  <c r="C3653" i="6"/>
  <c r="C3659" i="6"/>
  <c r="C3663" i="6"/>
  <c r="C3667" i="6"/>
  <c r="C3671" i="6"/>
  <c r="C3038" i="6"/>
  <c r="C3046" i="6"/>
  <c r="C3054" i="6"/>
  <c r="C3062" i="6"/>
  <c r="C3070" i="6"/>
  <c r="C3078" i="6"/>
  <c r="C3086" i="6"/>
  <c r="C3094" i="6"/>
  <c r="C3276" i="6"/>
  <c r="C3382" i="6"/>
  <c r="C3390" i="6"/>
  <c r="C3394" i="6"/>
  <c r="C3398" i="6"/>
  <c r="C3400" i="6"/>
  <c r="C3404" i="6"/>
  <c r="C3408" i="6"/>
  <c r="C3412" i="6"/>
  <c r="C3416" i="6"/>
  <c r="C3418" i="6"/>
  <c r="C3422" i="6"/>
  <c r="C3426" i="6"/>
  <c r="C3430" i="6"/>
  <c r="C3434" i="6"/>
  <c r="C3438" i="6"/>
  <c r="C3442" i="6"/>
  <c r="C3446" i="6"/>
  <c r="C3450" i="6"/>
  <c r="C3454" i="6"/>
  <c r="C3458" i="6"/>
  <c r="C3462" i="6"/>
  <c r="C3464" i="6"/>
  <c r="C3468" i="6"/>
  <c r="C3472" i="6"/>
  <c r="C3476" i="6"/>
  <c r="C3480" i="6"/>
  <c r="C3482" i="6"/>
  <c r="C3486" i="6"/>
  <c r="C3490" i="6"/>
  <c r="C3494" i="6"/>
  <c r="C3498" i="6"/>
  <c r="C3502" i="6"/>
  <c r="C3506" i="6"/>
  <c r="C3510" i="6"/>
  <c r="C3514" i="6"/>
  <c r="C3516" i="6"/>
  <c r="C3520" i="6"/>
  <c r="C3524" i="6"/>
  <c r="C3528" i="6"/>
  <c r="C3532" i="6"/>
  <c r="C3536" i="6"/>
  <c r="C3538" i="6"/>
  <c r="C3542" i="6"/>
  <c r="C3546" i="6"/>
  <c r="C3550" i="6"/>
  <c r="C3554" i="6"/>
  <c r="C3558" i="6"/>
  <c r="C3562" i="6"/>
  <c r="C3566" i="6"/>
  <c r="C3568" i="6"/>
  <c r="C3572" i="6"/>
  <c r="C3576" i="6"/>
  <c r="C3580" i="6"/>
  <c r="C3584" i="6"/>
  <c r="C3588" i="6"/>
  <c r="C3592" i="6"/>
  <c r="C3596" i="6"/>
  <c r="C3598" i="6"/>
  <c r="C3602" i="6"/>
  <c r="C3608" i="6"/>
  <c r="C3612" i="6"/>
  <c r="C3614" i="6"/>
  <c r="C3618" i="6"/>
  <c r="C3624" i="6"/>
  <c r="C3628" i="6"/>
  <c r="C3630" i="6"/>
  <c r="C3634" i="6"/>
  <c r="C3638" i="6"/>
  <c r="C3642" i="6"/>
  <c r="C3644" i="6"/>
  <c r="C3648" i="6"/>
  <c r="C3652" i="6"/>
  <c r="C3656" i="6"/>
  <c r="C3658" i="6"/>
  <c r="C3662" i="6"/>
  <c r="C3666" i="6"/>
  <c r="C2876" i="6"/>
  <c r="C3044" i="6"/>
  <c r="C3052" i="6"/>
  <c r="C3060" i="6"/>
  <c r="C3068" i="6"/>
  <c r="C3076" i="6"/>
  <c r="C3084" i="6"/>
  <c r="C3092" i="6"/>
  <c r="C3100" i="6"/>
  <c r="C3102" i="6"/>
  <c r="C3104" i="6"/>
  <c r="C3106" i="6"/>
  <c r="C3108" i="6"/>
  <c r="C3110" i="6"/>
  <c r="C3112" i="6"/>
  <c r="C3114" i="6"/>
  <c r="C3116" i="6"/>
  <c r="C3118" i="6"/>
  <c r="C3120" i="6"/>
  <c r="C3122" i="6"/>
  <c r="C3124" i="6"/>
  <c r="C3126" i="6"/>
  <c r="C3128" i="6"/>
  <c r="C3130" i="6"/>
  <c r="C3132" i="6"/>
  <c r="C3134" i="6"/>
  <c r="C3136" i="6"/>
  <c r="C3138" i="6"/>
  <c r="C3140" i="6"/>
  <c r="C3142" i="6"/>
  <c r="C3144" i="6"/>
  <c r="C3146" i="6"/>
  <c r="C3148" i="6"/>
  <c r="C3150" i="6"/>
  <c r="C3152" i="6"/>
  <c r="C3154" i="6"/>
  <c r="C3156" i="6"/>
  <c r="C3158" i="6"/>
  <c r="C3160" i="6"/>
  <c r="C3162" i="6"/>
  <c r="C3164" i="6"/>
  <c r="C3166" i="6"/>
  <c r="C3168" i="6"/>
  <c r="C3170" i="6"/>
  <c r="C3172" i="6"/>
  <c r="C3174" i="6"/>
  <c r="C3176" i="6"/>
  <c r="C3178" i="6"/>
  <c r="C3180" i="6"/>
  <c r="C3182" i="6"/>
  <c r="C3184" i="6"/>
  <c r="C3186" i="6"/>
  <c r="C3188" i="6"/>
  <c r="C3190" i="6"/>
  <c r="C3192" i="6"/>
  <c r="C3194" i="6"/>
  <c r="C3196" i="6"/>
  <c r="C3198" i="6"/>
  <c r="C3200" i="6"/>
  <c r="C3202" i="6"/>
  <c r="C3204" i="6"/>
  <c r="C3206" i="6"/>
  <c r="C3208" i="6"/>
  <c r="C3210" i="6"/>
  <c r="C3212" i="6"/>
  <c r="C3214" i="6"/>
  <c r="C3216" i="6"/>
  <c r="C3218" i="6"/>
  <c r="C3220" i="6"/>
  <c r="C3222" i="6"/>
  <c r="C3224" i="6"/>
  <c r="C3226" i="6"/>
  <c r="C3228" i="6"/>
  <c r="C3230" i="6"/>
  <c r="C3232" i="6"/>
  <c r="C3234" i="6"/>
  <c r="C3236" i="6"/>
  <c r="C3238" i="6"/>
  <c r="C3240" i="6"/>
  <c r="C3242" i="6"/>
  <c r="C3244" i="6"/>
  <c r="C3246" i="6"/>
  <c r="C3248" i="6"/>
  <c r="C3250" i="6"/>
  <c r="C3252" i="6"/>
  <c r="C3254" i="6"/>
  <c r="C3256" i="6"/>
  <c r="C3258" i="6"/>
  <c r="C3260" i="6"/>
  <c r="C3262" i="6"/>
  <c r="C3264" i="6"/>
  <c r="C3266" i="6"/>
  <c r="C3268" i="6"/>
  <c r="C3270" i="6"/>
  <c r="C3272" i="6"/>
  <c r="C3274" i="6"/>
  <c r="C3278" i="6"/>
  <c r="C3280" i="6"/>
  <c r="C3282" i="6"/>
  <c r="C3284" i="6"/>
  <c r="C3286" i="6"/>
  <c r="C3288" i="6"/>
  <c r="C3290" i="6"/>
  <c r="C3292" i="6"/>
  <c r="C3294" i="6"/>
  <c r="C3296" i="6"/>
  <c r="C3298" i="6"/>
  <c r="C3300" i="6"/>
  <c r="C3302" i="6"/>
  <c r="C3304" i="6"/>
  <c r="C3306" i="6"/>
  <c r="C3308" i="6"/>
  <c r="C3310" i="6"/>
  <c r="C3312" i="6"/>
  <c r="C3314" i="6"/>
  <c r="C3316" i="6"/>
  <c r="C3318" i="6"/>
  <c r="C3320" i="6"/>
  <c r="C3322" i="6"/>
  <c r="C3324" i="6"/>
  <c r="C3326" i="6"/>
  <c r="C3328" i="6"/>
  <c r="C3330" i="6"/>
  <c r="C3332" i="6"/>
  <c r="C3334" i="6"/>
  <c r="C3336" i="6"/>
  <c r="C3338" i="6"/>
  <c r="C3340" i="6"/>
  <c r="C3342" i="6"/>
  <c r="C3344" i="6"/>
  <c r="C3346" i="6"/>
  <c r="C3348" i="6"/>
  <c r="C3350" i="6"/>
  <c r="C3352" i="6"/>
  <c r="C3354" i="6"/>
  <c r="C3356" i="6"/>
  <c r="C3358" i="6"/>
  <c r="C3360" i="6"/>
  <c r="C3362" i="6"/>
  <c r="C3364" i="6"/>
  <c r="C3366" i="6"/>
  <c r="C3368" i="6"/>
  <c r="C3370" i="6"/>
  <c r="C3372" i="6"/>
  <c r="C3374" i="6"/>
  <c r="C3376" i="6"/>
  <c r="C3378" i="6"/>
  <c r="C3380" i="6"/>
  <c r="C3384" i="6"/>
  <c r="C3386" i="6"/>
  <c r="C3388" i="6"/>
  <c r="C3392" i="6"/>
  <c r="C3396" i="6"/>
  <c r="C3402" i="6"/>
  <c r="C3406" i="6"/>
  <c r="C3410" i="6"/>
  <c r="C3414" i="6"/>
  <c r="C3420" i="6"/>
  <c r="C3424" i="6"/>
  <c r="C3428" i="6"/>
  <c r="C3432" i="6"/>
  <c r="C3436" i="6"/>
  <c r="C3440" i="6"/>
  <c r="C3444" i="6"/>
  <c r="C3448" i="6"/>
  <c r="C3452" i="6"/>
  <c r="C3456" i="6"/>
  <c r="C3460" i="6"/>
  <c r="C3466" i="6"/>
  <c r="C3470" i="6"/>
  <c r="C3474" i="6"/>
  <c r="C3478" i="6"/>
  <c r="C3484" i="6"/>
  <c r="C3488" i="6"/>
  <c r="C3492" i="6"/>
  <c r="C3496" i="6"/>
  <c r="C3500" i="6"/>
  <c r="C3504" i="6"/>
  <c r="C3508" i="6"/>
  <c r="C3512" i="6"/>
  <c r="C3518" i="6"/>
  <c r="C3522" i="6"/>
  <c r="C3526" i="6"/>
  <c r="C3530" i="6"/>
  <c r="C3534" i="6"/>
  <c r="C3540" i="6"/>
  <c r="C3544" i="6"/>
  <c r="C3548" i="6"/>
  <c r="C3552" i="6"/>
  <c r="C3556" i="6"/>
  <c r="C3560" i="6"/>
  <c r="C3564" i="6"/>
  <c r="C3570" i="6"/>
  <c r="C3574" i="6"/>
  <c r="C3578" i="6"/>
  <c r="C3582" i="6"/>
  <c r="C3586" i="6"/>
  <c r="C3590" i="6"/>
  <c r="C3594" i="6"/>
  <c r="C3600" i="6"/>
  <c r="C3604" i="6"/>
  <c r="C3606" i="6"/>
  <c r="C3610" i="6"/>
  <c r="C3616" i="6"/>
  <c r="C3620" i="6"/>
  <c r="C3622" i="6"/>
  <c r="C3626" i="6"/>
  <c r="C3632" i="6"/>
  <c r="C3636" i="6"/>
  <c r="C3640" i="6"/>
  <c r="C3646" i="6"/>
  <c r="C3650" i="6"/>
  <c r="C3654" i="6"/>
  <c r="C3660" i="6"/>
  <c r="C3664" i="6"/>
  <c r="C3668" i="6"/>
  <c r="C3042" i="6"/>
  <c r="C3050" i="6"/>
  <c r="C3058" i="6"/>
  <c r="C3066" i="6"/>
  <c r="C3074" i="6"/>
  <c r="C3082" i="6"/>
  <c r="C3090" i="6"/>
  <c r="C3098" i="6"/>
  <c r="C3291" i="6"/>
  <c r="C3401" i="6"/>
  <c r="C3407" i="6"/>
  <c r="C3413" i="6"/>
  <c r="C3415" i="6"/>
  <c r="C3419" i="6"/>
  <c r="C3423" i="6"/>
  <c r="C3425" i="6"/>
  <c r="C3429" i="6"/>
  <c r="C3433" i="6"/>
  <c r="C3435" i="6"/>
  <c r="C3439" i="6"/>
  <c r="C3443" i="6"/>
  <c r="C3447" i="6"/>
  <c r="C3451" i="6"/>
  <c r="C3455" i="6"/>
  <c r="C3459" i="6"/>
  <c r="C3463" i="6"/>
  <c r="C3467" i="6"/>
  <c r="C3469" i="6"/>
  <c r="C3473" i="6"/>
  <c r="C3475" i="6"/>
  <c r="C3479" i="6"/>
  <c r="C3483" i="6"/>
  <c r="C3487" i="6"/>
  <c r="C3489" i="6"/>
  <c r="C3493" i="6"/>
  <c r="C3497" i="6"/>
  <c r="C3501" i="6"/>
  <c r="C3505" i="6"/>
  <c r="C3509" i="6"/>
  <c r="C3513" i="6"/>
  <c r="C3515" i="6"/>
  <c r="C3519" i="6"/>
  <c r="C3521" i="6"/>
  <c r="C3525" i="6"/>
  <c r="C3529" i="6"/>
  <c r="C3533" i="6"/>
  <c r="C3535" i="6"/>
  <c r="C3539" i="6"/>
  <c r="C3543" i="6"/>
  <c r="C3547" i="6"/>
  <c r="C3549" i="6"/>
  <c r="C3553" i="6"/>
  <c r="C3557" i="6"/>
  <c r="C3561" i="6"/>
  <c r="C3565" i="6"/>
  <c r="C3569" i="6"/>
  <c r="C3573" i="6"/>
  <c r="C3575" i="6"/>
  <c r="C3579" i="6"/>
  <c r="C3583" i="6"/>
  <c r="C3587" i="6"/>
  <c r="C3591" i="6"/>
  <c r="C3595" i="6"/>
  <c r="C3597" i="6"/>
  <c r="C3601" i="6"/>
  <c r="C3605" i="6"/>
  <c r="C3611" i="6"/>
  <c r="C3615" i="6"/>
  <c r="C3617" i="6"/>
  <c r="C3621" i="6"/>
  <c r="C3625" i="6"/>
  <c r="C3629" i="6"/>
  <c r="C3633" i="6"/>
  <c r="C3637" i="6"/>
  <c r="C3639" i="6"/>
  <c r="C3643" i="6"/>
  <c r="C3647" i="6"/>
  <c r="C3651" i="6"/>
  <c r="C3655" i="6"/>
  <c r="C3657" i="6"/>
  <c r="C3661" i="6"/>
  <c r="C3665" i="6"/>
  <c r="C3669" i="6"/>
  <c r="C3999" i="6"/>
  <c r="C3995" i="6"/>
  <c r="C3993" i="6"/>
  <c r="C3989" i="6"/>
  <c r="C3985" i="6"/>
  <c r="C3981" i="6"/>
  <c r="C3977" i="6"/>
  <c r="C3973" i="6"/>
  <c r="C3969" i="6"/>
  <c r="C3967" i="6"/>
  <c r="C3963" i="6"/>
  <c r="C3959" i="6"/>
  <c r="C3955" i="6"/>
  <c r="C3951" i="6"/>
  <c r="C3949" i="6"/>
  <c r="C3945" i="6"/>
  <c r="C3941" i="6"/>
  <c r="C3937" i="6"/>
  <c r="C3933" i="6"/>
  <c r="C3929" i="6"/>
  <c r="C3925" i="6"/>
  <c r="C3921" i="6"/>
  <c r="C3919" i="6"/>
  <c r="C3915" i="6"/>
  <c r="C3911" i="6"/>
  <c r="C3907" i="6"/>
  <c r="C3903" i="6"/>
  <c r="C3899" i="6"/>
  <c r="C3897" i="6"/>
  <c r="C3893" i="6"/>
  <c r="C3889" i="6"/>
  <c r="C3885" i="6"/>
  <c r="C3881" i="6"/>
  <c r="C3877" i="6"/>
  <c r="C3873" i="6"/>
  <c r="C3869" i="6"/>
  <c r="C3865" i="6"/>
  <c r="C3861" i="6"/>
  <c r="C3857" i="6"/>
  <c r="C3855" i="6"/>
  <c r="C3851" i="6"/>
  <c r="C3847" i="6"/>
  <c r="C3843" i="6"/>
  <c r="C3839" i="6"/>
  <c r="C3835" i="6"/>
  <c r="C3797" i="6"/>
  <c r="C3670" i="6"/>
  <c r="D2" i="27"/>
  <c r="E2" i="27" s="1"/>
  <c r="C998" i="6"/>
  <c r="C996" i="6"/>
  <c r="C994" i="6"/>
  <c r="C992" i="6"/>
  <c r="C990" i="6"/>
  <c r="C988" i="6"/>
  <c r="C986" i="6"/>
  <c r="C984" i="6"/>
  <c r="C982" i="6"/>
  <c r="C980" i="6"/>
  <c r="C978" i="6"/>
  <c r="C976" i="6"/>
  <c r="C974" i="6"/>
  <c r="C972" i="6"/>
  <c r="C970" i="6"/>
  <c r="C968" i="6"/>
  <c r="C966" i="6"/>
  <c r="C964" i="6"/>
  <c r="C962" i="6"/>
  <c r="C960" i="6"/>
  <c r="C958" i="6"/>
  <c r="C956" i="6"/>
  <c r="C954" i="6"/>
  <c r="C952" i="6"/>
  <c r="C950" i="6"/>
  <c r="C948" i="6"/>
  <c r="C946" i="6"/>
  <c r="C944" i="6"/>
  <c r="C942" i="6"/>
  <c r="C940" i="6"/>
  <c r="C938" i="6"/>
  <c r="C936" i="6"/>
  <c r="C934" i="6"/>
  <c r="C932" i="6"/>
  <c r="C930" i="6"/>
  <c r="C928" i="6"/>
  <c r="C926" i="6"/>
  <c r="C924" i="6"/>
  <c r="C922" i="6"/>
  <c r="C920" i="6"/>
  <c r="C918" i="6"/>
  <c r="C916" i="6"/>
  <c r="C914" i="6"/>
  <c r="C912" i="6"/>
  <c r="C910" i="6"/>
  <c r="C908" i="6"/>
  <c r="C906" i="6"/>
  <c r="C904" i="6"/>
  <c r="C902" i="6"/>
  <c r="C900" i="6"/>
  <c r="C898" i="6"/>
  <c r="C896" i="6"/>
  <c r="C894" i="6"/>
  <c r="C892" i="6"/>
  <c r="C890" i="6"/>
  <c r="C888" i="6"/>
  <c r="C886" i="6"/>
  <c r="C884" i="6"/>
  <c r="C882" i="6"/>
  <c r="C880" i="6"/>
  <c r="C878" i="6"/>
  <c r="C876" i="6"/>
  <c r="C874" i="6"/>
  <c r="C872" i="6"/>
  <c r="C870" i="6"/>
  <c r="C868" i="6"/>
  <c r="C999" i="6"/>
  <c r="C997" i="6"/>
  <c r="C995" i="6"/>
  <c r="C993" i="6"/>
  <c r="C991" i="6"/>
  <c r="C989" i="6"/>
  <c r="C987" i="6"/>
  <c r="C985" i="6"/>
  <c r="C983" i="6"/>
  <c r="C981" i="6"/>
  <c r="C979" i="6"/>
  <c r="C977" i="6"/>
  <c r="C975" i="6"/>
  <c r="C973" i="6"/>
  <c r="C971" i="6"/>
  <c r="C969" i="6"/>
  <c r="C967" i="6"/>
  <c r="C965" i="6"/>
  <c r="C963" i="6"/>
  <c r="C961" i="6"/>
  <c r="C959" i="6"/>
  <c r="C957" i="6"/>
  <c r="C955" i="6"/>
  <c r="C953" i="6"/>
  <c r="C951" i="6"/>
  <c r="C949" i="6"/>
  <c r="C947" i="6"/>
  <c r="C945" i="6"/>
  <c r="C943" i="6"/>
  <c r="C941" i="6"/>
  <c r="C939" i="6"/>
  <c r="C937" i="6"/>
  <c r="C935" i="6"/>
  <c r="C933" i="6"/>
  <c r="C931" i="6"/>
  <c r="C929" i="6"/>
  <c r="C927" i="6"/>
  <c r="C925" i="6"/>
  <c r="C923" i="6"/>
  <c r="C921" i="6"/>
  <c r="C919" i="6"/>
  <c r="C917" i="6"/>
  <c r="C915" i="6"/>
  <c r="C913" i="6"/>
  <c r="C911" i="6"/>
  <c r="C909" i="6"/>
  <c r="C907" i="6"/>
  <c r="C905" i="6"/>
  <c r="C903" i="6"/>
  <c r="C901" i="6"/>
  <c r="C899" i="6"/>
  <c r="C897" i="6"/>
  <c r="C895" i="6"/>
  <c r="C893" i="6"/>
  <c r="C891" i="6"/>
  <c r="C889" i="6"/>
  <c r="C887" i="6"/>
  <c r="C885" i="6"/>
  <c r="C883" i="6"/>
  <c r="C881" i="6"/>
  <c r="C879" i="6"/>
  <c r="C877" i="6"/>
  <c r="C875" i="6"/>
  <c r="C873" i="6"/>
  <c r="C871" i="6"/>
  <c r="C869" i="6"/>
  <c r="C867" i="6"/>
  <c r="J1" i="15" l="1"/>
  <c r="AC71" i="2"/>
  <c r="AM71" i="2"/>
  <c r="AE71" i="2"/>
  <c r="AP71" i="2"/>
  <c r="AF71" i="2"/>
  <c r="AQ71" i="2"/>
  <c r="AH71" i="2"/>
  <c r="AS71" i="2"/>
  <c r="AG71" i="2"/>
  <c r="AR71" i="2"/>
  <c r="AJ71" i="2"/>
  <c r="AK71" i="2"/>
  <c r="AO71" i="2"/>
  <c r="AA71" i="2"/>
  <c r="AD71" i="2"/>
  <c r="AL71" i="2"/>
  <c r="AI71" i="2"/>
  <c r="AN71" i="2"/>
  <c r="AT71" i="2"/>
  <c r="AB71" i="2"/>
  <c r="AY69" i="2"/>
  <c r="AZ70" i="2"/>
  <c r="BJ71" i="2"/>
  <c r="BT71" i="2"/>
  <c r="BB71" i="2"/>
  <c r="BL71" i="2"/>
  <c r="BM71" i="2"/>
  <c r="BD71" i="2"/>
  <c r="BP71" i="2"/>
  <c r="BE71" i="2"/>
  <c r="BS71" i="2"/>
  <c r="BF71" i="2"/>
  <c r="BG71" i="2"/>
  <c r="BI71" i="2"/>
  <c r="BC71" i="2"/>
  <c r="BH71" i="2"/>
  <c r="BN71" i="2"/>
  <c r="BA71" i="2"/>
  <c r="BO71" i="2"/>
  <c r="BK71" i="2"/>
  <c r="BQ71" i="2"/>
  <c r="BR71" i="2"/>
  <c r="Y69" i="2"/>
  <c r="Z70" i="2"/>
  <c r="B85" i="3"/>
  <c r="H1" i="15"/>
  <c r="J1" i="12"/>
  <c r="H2" i="12"/>
  <c r="C14" i="18"/>
  <c r="H2" i="17"/>
  <c r="H1" i="17"/>
  <c r="H2" i="16"/>
  <c r="H1" i="16"/>
  <c r="H2" i="11"/>
  <c r="H1" i="11"/>
  <c r="J1" i="11"/>
  <c r="H2" i="10"/>
  <c r="H1" i="10"/>
  <c r="H2" i="9"/>
  <c r="H1" i="9"/>
  <c r="B877" i="6"/>
  <c r="B885" i="6"/>
  <c r="B893" i="6"/>
  <c r="B901" i="6"/>
  <c r="B909" i="6"/>
  <c r="B917" i="6"/>
  <c r="B925" i="6"/>
  <c r="B933" i="6"/>
  <c r="B941" i="6"/>
  <c r="B949" i="6"/>
  <c r="B957" i="6"/>
  <c r="B965" i="6"/>
  <c r="B973" i="6"/>
  <c r="B981" i="6"/>
  <c r="B989" i="6"/>
  <c r="B997" i="6"/>
  <c r="B872" i="6"/>
  <c r="B880" i="6"/>
  <c r="B888" i="6"/>
  <c r="B896" i="6"/>
  <c r="B904" i="6"/>
  <c r="B912" i="6"/>
  <c r="B920" i="6"/>
  <c r="B928" i="6"/>
  <c r="B936" i="6"/>
  <c r="B944" i="6"/>
  <c r="B952" i="6"/>
  <c r="B960" i="6"/>
  <c r="B968" i="6"/>
  <c r="B976" i="6"/>
  <c r="B984" i="6"/>
  <c r="B992" i="6"/>
  <c r="B3797" i="6"/>
  <c r="B3847" i="6"/>
  <c r="B3861" i="6"/>
  <c r="B3877" i="6"/>
  <c r="B3893" i="6"/>
  <c r="B3907" i="6"/>
  <c r="B3921" i="6"/>
  <c r="B3937" i="6"/>
  <c r="B3951" i="6"/>
  <c r="B3967" i="6"/>
  <c r="B3981" i="6"/>
  <c r="B3661" i="6"/>
  <c r="B3647" i="6"/>
  <c r="B3633" i="6"/>
  <c r="B3617" i="6"/>
  <c r="B3601" i="6"/>
  <c r="B3587" i="6"/>
  <c r="B3573" i="6"/>
  <c r="B3557" i="6"/>
  <c r="B3543" i="6"/>
  <c r="B3529" i="6"/>
  <c r="B3515" i="6"/>
  <c r="B3501" i="6"/>
  <c r="B3487" i="6"/>
  <c r="B3473" i="6"/>
  <c r="B3459" i="6"/>
  <c r="B3443" i="6"/>
  <c r="B3429" i="6"/>
  <c r="B3415" i="6"/>
  <c r="B3291" i="6"/>
  <c r="B3074" i="6"/>
  <c r="B3042" i="6"/>
  <c r="B3654" i="6"/>
  <c r="B3636" i="6"/>
  <c r="B3620" i="6"/>
  <c r="B3604" i="6"/>
  <c r="B3586" i="6"/>
  <c r="B3570" i="6"/>
  <c r="B3552" i="6"/>
  <c r="B3534" i="6"/>
  <c r="B3518" i="6"/>
  <c r="B3500" i="6"/>
  <c r="B3484" i="6"/>
  <c r="B3466" i="6"/>
  <c r="B3448" i="6"/>
  <c r="B3432" i="6"/>
  <c r="B3414" i="6"/>
  <c r="B3396" i="6"/>
  <c r="B3384" i="6"/>
  <c r="B3374" i="6"/>
  <c r="B3366" i="6"/>
  <c r="B3358" i="6"/>
  <c r="B3350" i="6"/>
  <c r="B3342" i="6"/>
  <c r="B3334" i="6"/>
  <c r="B3326" i="6"/>
  <c r="B3318" i="6"/>
  <c r="B3310" i="6"/>
  <c r="B3302" i="6"/>
  <c r="B3294" i="6"/>
  <c r="B3286" i="6"/>
  <c r="B3278" i="6"/>
  <c r="B3268" i="6"/>
  <c r="B3260" i="6"/>
  <c r="B3252" i="6"/>
  <c r="B3244" i="6"/>
  <c r="B3236" i="6"/>
  <c r="B3228" i="6"/>
  <c r="B3220" i="6"/>
  <c r="B3212" i="6"/>
  <c r="B3204" i="6"/>
  <c r="B3196" i="6"/>
  <c r="B3188" i="6"/>
  <c r="B3180" i="6"/>
  <c r="B3172" i="6"/>
  <c r="B3164" i="6"/>
  <c r="B3156" i="6"/>
  <c r="B3148" i="6"/>
  <c r="B3140" i="6"/>
  <c r="B3132" i="6"/>
  <c r="B3124" i="6"/>
  <c r="B3116" i="6"/>
  <c r="B3108" i="6"/>
  <c r="B3100" i="6"/>
  <c r="B3068" i="6"/>
  <c r="B2876" i="6"/>
  <c r="B3656" i="6"/>
  <c r="B3642" i="6"/>
  <c r="B3628" i="6"/>
  <c r="B3612" i="6"/>
  <c r="B3596" i="6"/>
  <c r="B3580" i="6"/>
  <c r="B3566" i="6"/>
  <c r="B3550" i="6"/>
  <c r="B3536" i="6"/>
  <c r="B3520" i="6"/>
  <c r="B3506" i="6"/>
  <c r="B3490" i="6"/>
  <c r="B3476" i="6"/>
  <c r="B3462" i="6"/>
  <c r="B3446" i="6"/>
  <c r="B3430" i="6"/>
  <c r="B3416" i="6"/>
  <c r="B3400" i="6"/>
  <c r="B3382" i="6"/>
  <c r="B3078" i="6"/>
  <c r="B3046" i="6"/>
  <c r="B3663" i="6"/>
  <c r="B3645" i="6"/>
  <c r="B3627" i="6"/>
  <c r="B3609" i="6"/>
  <c r="B3593" i="6"/>
  <c r="B3577" i="6"/>
  <c r="B3559" i="6"/>
  <c r="B3541" i="6"/>
  <c r="B3523" i="6"/>
  <c r="B3503" i="6"/>
  <c r="B3485" i="6"/>
  <c r="B3465" i="6"/>
  <c r="B3449" i="6"/>
  <c r="B3431" i="6"/>
  <c r="B3411" i="6"/>
  <c r="B3399" i="6"/>
  <c r="B3391" i="6"/>
  <c r="B3383" i="6"/>
  <c r="B3375" i="6"/>
  <c r="B3367" i="6"/>
  <c r="B3359" i="6"/>
  <c r="B3351" i="6"/>
  <c r="B3343" i="6"/>
  <c r="B3335" i="6"/>
  <c r="B3327" i="6"/>
  <c r="B3319" i="6"/>
  <c r="B3311" i="6"/>
  <c r="B3303" i="6"/>
  <c r="B3295" i="6"/>
  <c r="B3285" i="6"/>
  <c r="B3277" i="6"/>
  <c r="B3269" i="6"/>
  <c r="B3261" i="6"/>
  <c r="B3253" i="6"/>
  <c r="B3245" i="6"/>
  <c r="B3237" i="6"/>
  <c r="B3229" i="6"/>
  <c r="B3221" i="6"/>
  <c r="B3213" i="6"/>
  <c r="B3205" i="6"/>
  <c r="B3197" i="6"/>
  <c r="B3189" i="6"/>
  <c r="B3181" i="6"/>
  <c r="B3173" i="6"/>
  <c r="B3165" i="6"/>
  <c r="B3157" i="6"/>
  <c r="B3149" i="6"/>
  <c r="B3141" i="6"/>
  <c r="B3133" i="6"/>
  <c r="B3125" i="6"/>
  <c r="B3117" i="6"/>
  <c r="B3109" i="6"/>
  <c r="B3101" i="6"/>
  <c r="B3072" i="6"/>
  <c r="B3040" i="6"/>
  <c r="B3087" i="6"/>
  <c r="B3073" i="6"/>
  <c r="B3057" i="6"/>
  <c r="B3043" i="6"/>
  <c r="B3027" i="6"/>
  <c r="B3011" i="6"/>
  <c r="B2997" i="6"/>
  <c r="B2983" i="6"/>
  <c r="B2969" i="6"/>
  <c r="B2953" i="6"/>
  <c r="B2939" i="6"/>
  <c r="B2396" i="6"/>
  <c r="B2362" i="6"/>
  <c r="B2330" i="6"/>
  <c r="B2298" i="6"/>
  <c r="B2266" i="6"/>
  <c r="B2234" i="6"/>
  <c r="B3030" i="6"/>
  <c r="B3022" i="6"/>
  <c r="B3014" i="6"/>
  <c r="B3006" i="6"/>
  <c r="B2998" i="6"/>
  <c r="B2990" i="6"/>
  <c r="B2982" i="6"/>
  <c r="B2974" i="6"/>
  <c r="B2966" i="6"/>
  <c r="B2958" i="6"/>
  <c r="B2950" i="6"/>
  <c r="B2942" i="6"/>
  <c r="B2934" i="6"/>
  <c r="B2926" i="6"/>
  <c r="B2918" i="6"/>
  <c r="B2910" i="6"/>
  <c r="B2902" i="6"/>
  <c r="B2894" i="6"/>
  <c r="B2886" i="6"/>
  <c r="B2878" i="6"/>
  <c r="B2868" i="6"/>
  <c r="B2860" i="6"/>
  <c r="B2852" i="6"/>
  <c r="B2844" i="6"/>
  <c r="B2836" i="6"/>
  <c r="B2828" i="6"/>
  <c r="B2820" i="6"/>
  <c r="B2812" i="6"/>
  <c r="B2804" i="6"/>
  <c r="B2796" i="6"/>
  <c r="B2788" i="6"/>
  <c r="B2780" i="6"/>
  <c r="B2772" i="6"/>
  <c r="B2764" i="6"/>
  <c r="B2756" i="6"/>
  <c r="B2748" i="6"/>
  <c r="B2740" i="6"/>
  <c r="B2732" i="6"/>
  <c r="B2724" i="6"/>
  <c r="B2716" i="6"/>
  <c r="B2708" i="6"/>
  <c r="B2700" i="6"/>
  <c r="B2692" i="6"/>
  <c r="B2684" i="6"/>
  <c r="B2676" i="6"/>
  <c r="B2668" i="6"/>
  <c r="B2660" i="6"/>
  <c r="B2652" i="6"/>
  <c r="B2644" i="6"/>
  <c r="B2636" i="6"/>
  <c r="B2628" i="6"/>
  <c r="B2620" i="6"/>
  <c r="B2612" i="6"/>
  <c r="B2604" i="6"/>
  <c r="B2596" i="6"/>
  <c r="B2588" i="6"/>
  <c r="B2580" i="6"/>
  <c r="B2572" i="6"/>
  <c r="B2564" i="6"/>
  <c r="B2556" i="6"/>
  <c r="B2548" i="6"/>
  <c r="B2540" i="6"/>
  <c r="B2532" i="6"/>
  <c r="B2524" i="6"/>
  <c r="B2516" i="6"/>
  <c r="B2508" i="6"/>
  <c r="B2500" i="6"/>
  <c r="B2492" i="6"/>
  <c r="B2484" i="6"/>
  <c r="B2476" i="6"/>
  <c r="B2468" i="6"/>
  <c r="B2460" i="6"/>
  <c r="B2452" i="6"/>
  <c r="B2444" i="6"/>
  <c r="B2436" i="6"/>
  <c r="B2428" i="6"/>
  <c r="B2420" i="6"/>
  <c r="B2412" i="6"/>
  <c r="B2404" i="6"/>
  <c r="B2390" i="6"/>
  <c r="B2364" i="6"/>
  <c r="B2332" i="6"/>
  <c r="B2300" i="6"/>
  <c r="B2268" i="6"/>
  <c r="B2236" i="6"/>
  <c r="B2376" i="6"/>
  <c r="B2342" i="6"/>
  <c r="B2310" i="6"/>
  <c r="B2278" i="6"/>
  <c r="B2246" i="6"/>
  <c r="B3093" i="6"/>
  <c r="B3075" i="6"/>
  <c r="B3059" i="6"/>
  <c r="B3041" i="6"/>
  <c r="B3025" i="6"/>
  <c r="B3007" i="6"/>
  <c r="B2991" i="6"/>
  <c r="B2973" i="6"/>
  <c r="B2955" i="6"/>
  <c r="B2937" i="6"/>
  <c r="B2927" i="6"/>
  <c r="B2917" i="6"/>
  <c r="B2909" i="6"/>
  <c r="B2901" i="6"/>
  <c r="B2893" i="6"/>
  <c r="B2885" i="6"/>
  <c r="B2877" i="6"/>
  <c r="B2869" i="6"/>
  <c r="B2861" i="6"/>
  <c r="B2853" i="6"/>
  <c r="B2845" i="6"/>
  <c r="B2837" i="6"/>
  <c r="B2829" i="6"/>
  <c r="B2821" i="6"/>
  <c r="B2813" i="6"/>
  <c r="B2805" i="6"/>
  <c r="B2797" i="6"/>
  <c r="B2789" i="6"/>
  <c r="B2781" i="6"/>
  <c r="B2773" i="6"/>
  <c r="B2765" i="6"/>
  <c r="B2757" i="6"/>
  <c r="B2749" i="6"/>
  <c r="B2741" i="6"/>
  <c r="B2731" i="6"/>
  <c r="B2723" i="6"/>
  <c r="B2715" i="6"/>
  <c r="B2707" i="6"/>
  <c r="B2699" i="6"/>
  <c r="B2691" i="6"/>
  <c r="B2683" i="6"/>
  <c r="B2675" i="6"/>
  <c r="B2667" i="6"/>
  <c r="B2659" i="6"/>
  <c r="B2651" i="6"/>
  <c r="B2643" i="6"/>
  <c r="B2635" i="6"/>
  <c r="B2627" i="6"/>
  <c r="B2619" i="6"/>
  <c r="B2611" i="6"/>
  <c r="B2603" i="6"/>
  <c r="B2595" i="6"/>
  <c r="B2587" i="6"/>
  <c r="B2579" i="6"/>
  <c r="B2571" i="6"/>
  <c r="B2563" i="6"/>
  <c r="B2555" i="6"/>
  <c r="B2547" i="6"/>
  <c r="B2539" i="6"/>
  <c r="B2531" i="6"/>
  <c r="B2523" i="6"/>
  <c r="B2515" i="6"/>
  <c r="B2507" i="6"/>
  <c r="B2499" i="6"/>
  <c r="B2491" i="6"/>
  <c r="B2483" i="6"/>
  <c r="B2475" i="6"/>
  <c r="B2467" i="6"/>
  <c r="B2459" i="6"/>
  <c r="B2451" i="6"/>
  <c r="B2443" i="6"/>
  <c r="B2435" i="6"/>
  <c r="B2427" i="6"/>
  <c r="B2419" i="6"/>
  <c r="B2411" i="6"/>
  <c r="B2403" i="6"/>
  <c r="B2386" i="6"/>
  <c r="B2360" i="6"/>
  <c r="B2328" i="6"/>
  <c r="B2296" i="6"/>
  <c r="B2264" i="6"/>
  <c r="B2232" i="6"/>
  <c r="B2391" i="6"/>
  <c r="B2383" i="6"/>
  <c r="B2375" i="6"/>
  <c r="B2365" i="6"/>
  <c r="B2357" i="6"/>
  <c r="B2349" i="6"/>
  <c r="B2341" i="6"/>
  <c r="B2333" i="6"/>
  <c r="B2325" i="6"/>
  <c r="B2317" i="6"/>
  <c r="B2309" i="6"/>
  <c r="B2301" i="6"/>
  <c r="B2293" i="6"/>
  <c r="B2285" i="6"/>
  <c r="B2277" i="6"/>
  <c r="B2269" i="6"/>
  <c r="B2261" i="6"/>
  <c r="B2253" i="6"/>
  <c r="B2245" i="6"/>
  <c r="B2237" i="6"/>
  <c r="B2229" i="6"/>
  <c r="B2221" i="6"/>
  <c r="B2213" i="6"/>
  <c r="B2205" i="6"/>
  <c r="B2197" i="6"/>
  <c r="B2189" i="6"/>
  <c r="B2181" i="6"/>
  <c r="B2173" i="6"/>
  <c r="B2165" i="6"/>
  <c r="B2157" i="6"/>
  <c r="B2149" i="6"/>
  <c r="B2141" i="6"/>
  <c r="B2133" i="6"/>
  <c r="B2125" i="6"/>
  <c r="B2117" i="6"/>
  <c r="B2109" i="6"/>
  <c r="B2101" i="6"/>
  <c r="B2093" i="6"/>
  <c r="B2085" i="6"/>
  <c r="B2077" i="6"/>
  <c r="B2069" i="6"/>
  <c r="B2061" i="6"/>
  <c r="B2224" i="6"/>
  <c r="B2216" i="6"/>
  <c r="B2208" i="6"/>
  <c r="B2200" i="6"/>
  <c r="B2192" i="6"/>
  <c r="B2184" i="6"/>
  <c r="B2176" i="6"/>
  <c r="B2168" i="6"/>
  <c r="B2160" i="6"/>
  <c r="B2152" i="6"/>
  <c r="B2144" i="6"/>
  <c r="B2136" i="6"/>
  <c r="B2128" i="6"/>
  <c r="B2120" i="6"/>
  <c r="B2112" i="6"/>
  <c r="B2104" i="6"/>
  <c r="B2096" i="6"/>
  <c r="B2088" i="6"/>
  <c r="B2080" i="6"/>
  <c r="B2072" i="6"/>
  <c r="B2064" i="6"/>
  <c r="B2056" i="6"/>
  <c r="B2048" i="6"/>
  <c r="B2040" i="6"/>
  <c r="B2032" i="6"/>
  <c r="B2024" i="6"/>
  <c r="B2016" i="6"/>
  <c r="B2008" i="6"/>
  <c r="B2000" i="6"/>
  <c r="B1992" i="6"/>
  <c r="B1984" i="6"/>
  <c r="B1976" i="6"/>
  <c r="B1968" i="6"/>
  <c r="B1960" i="6"/>
  <c r="B1952" i="6"/>
  <c r="B1944" i="6"/>
  <c r="B1936" i="6"/>
  <c r="B1928" i="6"/>
  <c r="B1920" i="6"/>
  <c r="B1912" i="6"/>
  <c r="B1904" i="6"/>
  <c r="B1896" i="6"/>
  <c r="B1888" i="6"/>
  <c r="B1880" i="6"/>
  <c r="B1872" i="6"/>
  <c r="B1864" i="6"/>
  <c r="B1856" i="6"/>
  <c r="B1848" i="6"/>
  <c r="B1840" i="6"/>
  <c r="B1832" i="6"/>
  <c r="B1824" i="6"/>
  <c r="B1816" i="6"/>
  <c r="B1808" i="6"/>
  <c r="B1800" i="6"/>
  <c r="B1792" i="6"/>
  <c r="B1784" i="6"/>
  <c r="B1776" i="6"/>
  <c r="B1768" i="6"/>
  <c r="B1760" i="6"/>
  <c r="B1752" i="6"/>
  <c r="B1744" i="6"/>
  <c r="B1736" i="6"/>
  <c r="B1728" i="6"/>
  <c r="B1720" i="6"/>
  <c r="B2053" i="6"/>
  <c r="B2045" i="6"/>
  <c r="B2037" i="6"/>
  <c r="B2029" i="6"/>
  <c r="B2021" i="6"/>
  <c r="B2013" i="6"/>
  <c r="B2005" i="6"/>
  <c r="B1997" i="6"/>
  <c r="B1989" i="6"/>
  <c r="B1981" i="6"/>
  <c r="B1973" i="6"/>
  <c r="B1965" i="6"/>
  <c r="B1957" i="6"/>
  <c r="B1949" i="6"/>
  <c r="B1941" i="6"/>
  <c r="B1933" i="6"/>
  <c r="B1925" i="6"/>
  <c r="B1917" i="6"/>
  <c r="B1909" i="6"/>
  <c r="B1901" i="6"/>
  <c r="B1893" i="6"/>
  <c r="B1885" i="6"/>
  <c r="B1877" i="6"/>
  <c r="B1869" i="6"/>
  <c r="B1861" i="6"/>
  <c r="B1853" i="6"/>
  <c r="B1845" i="6"/>
  <c r="B1837" i="6"/>
  <c r="B1829" i="6"/>
  <c r="B1821" i="6"/>
  <c r="B1813" i="6"/>
  <c r="B1805" i="6"/>
  <c r="B1797" i="6"/>
  <c r="B1789" i="6"/>
  <c r="B1781" i="6"/>
  <c r="B1773" i="6"/>
  <c r="B1765" i="6"/>
  <c r="B1757" i="6"/>
  <c r="B1749" i="6"/>
  <c r="B1741" i="6"/>
  <c r="B1733" i="6"/>
  <c r="B1725" i="6"/>
  <c r="B1717" i="6"/>
  <c r="B1562" i="6"/>
  <c r="B1530" i="6"/>
  <c r="B1498" i="6"/>
  <c r="B1466" i="6"/>
  <c r="B1434" i="6"/>
  <c r="B1715" i="6"/>
  <c r="B1707" i="6"/>
  <c r="B1699" i="6"/>
  <c r="B1691" i="6"/>
  <c r="B1683" i="6"/>
  <c r="B1675" i="6"/>
  <c r="B1667" i="6"/>
  <c r="B1659" i="6"/>
  <c r="B1651" i="6"/>
  <c r="B1643" i="6"/>
  <c r="B1635" i="6"/>
  <c r="B1627" i="6"/>
  <c r="B1619" i="6"/>
  <c r="B1611" i="6"/>
  <c r="B1603" i="6"/>
  <c r="B1595" i="6"/>
  <c r="B1572" i="6"/>
  <c r="B1540" i="6"/>
  <c r="B1508" i="6"/>
  <c r="B1476" i="6"/>
  <c r="B1444" i="6"/>
  <c r="B1412" i="6"/>
  <c r="B1574" i="6"/>
  <c r="B1542" i="6"/>
  <c r="B1510" i="6"/>
  <c r="B1478" i="6"/>
  <c r="B1446" i="6"/>
  <c r="B1414" i="6"/>
  <c r="B1710" i="6"/>
  <c r="B1702" i="6"/>
  <c r="B1694" i="6"/>
  <c r="B1686" i="6"/>
  <c r="B1678" i="6"/>
  <c r="B1670" i="6"/>
  <c r="B1662" i="6"/>
  <c r="B1654" i="6"/>
  <c r="B1646" i="6"/>
  <c r="B1638" i="6"/>
  <c r="B1630" i="6"/>
  <c r="B1622" i="6"/>
  <c r="B1614" i="6"/>
  <c r="B1606" i="6"/>
  <c r="B1598" i="6"/>
  <c r="B1584" i="6"/>
  <c r="B1552" i="6"/>
  <c r="B1520" i="6"/>
  <c r="B1488" i="6"/>
  <c r="B1456" i="6"/>
  <c r="B1424" i="6"/>
  <c r="B1282" i="6"/>
  <c r="B1250" i="6"/>
  <c r="B1218" i="6"/>
  <c r="B1186" i="6"/>
  <c r="B1151" i="6"/>
  <c r="B1023" i="6"/>
  <c r="B1585" i="6"/>
  <c r="B1577" i="6"/>
  <c r="B1569" i="6"/>
  <c r="B1561" i="6"/>
  <c r="B1553" i="6"/>
  <c r="B1545" i="6"/>
  <c r="B1537" i="6"/>
  <c r="B1529" i="6"/>
  <c r="B1521" i="6"/>
  <c r="B1513" i="6"/>
  <c r="B1505" i="6"/>
  <c r="B1497" i="6"/>
  <c r="B1489" i="6"/>
  <c r="B1481" i="6"/>
  <c r="B1473" i="6"/>
  <c r="B1465" i="6"/>
  <c r="B1457" i="6"/>
  <c r="B1449" i="6"/>
  <c r="B1441" i="6"/>
  <c r="B1433" i="6"/>
  <c r="B1425" i="6"/>
  <c r="B1417" i="6"/>
  <c r="B1409" i="6"/>
  <c r="B1401" i="6"/>
  <c r="B1393" i="6"/>
  <c r="B1385" i="6"/>
  <c r="B1377" i="6"/>
  <c r="B1369" i="6"/>
  <c r="B1361" i="6"/>
  <c r="B1353" i="6"/>
  <c r="B1345" i="6"/>
  <c r="B1337" i="6"/>
  <c r="B1329" i="6"/>
  <c r="B1321" i="6"/>
  <c r="B1313" i="6"/>
  <c r="B1305" i="6"/>
  <c r="B1297" i="6"/>
  <c r="B1268" i="6"/>
  <c r="B1236" i="6"/>
  <c r="B1204" i="6"/>
  <c r="B1172" i="6"/>
  <c r="B1079" i="6"/>
  <c r="B1286" i="6"/>
  <c r="B1254" i="6"/>
  <c r="B1222" i="6"/>
  <c r="B1190" i="6"/>
  <c r="B1135" i="6"/>
  <c r="B1007" i="6"/>
  <c r="B1396" i="6"/>
  <c r="B1388" i="6"/>
  <c r="B1380" i="6"/>
  <c r="B1372" i="6"/>
  <c r="B1364" i="6"/>
  <c r="B1356" i="6"/>
  <c r="B1348" i="6"/>
  <c r="B1340" i="6"/>
  <c r="B1332" i="6"/>
  <c r="B1324" i="6"/>
  <c r="B1316" i="6"/>
  <c r="B1308" i="6"/>
  <c r="B1300" i="6"/>
  <c r="B1280" i="6"/>
  <c r="B1248" i="6"/>
  <c r="B1216" i="6"/>
  <c r="B1184" i="6"/>
  <c r="B1095" i="6"/>
  <c r="B1293" i="6"/>
  <c r="B1285" i="6"/>
  <c r="B1277" i="6"/>
  <c r="B1269" i="6"/>
  <c r="B1261" i="6"/>
  <c r="B1253" i="6"/>
  <c r="B1245" i="6"/>
  <c r="B1237" i="6"/>
  <c r="B1229" i="6"/>
  <c r="B1221" i="6"/>
  <c r="B1213" i="6"/>
  <c r="B1205" i="6"/>
  <c r="B1197" i="6"/>
  <c r="B1189" i="6"/>
  <c r="B1181" i="6"/>
  <c r="B1173" i="6"/>
  <c r="B1153" i="6"/>
  <c r="B1121" i="6"/>
  <c r="B1089" i="6"/>
  <c r="B1057" i="6"/>
  <c r="B1025" i="6"/>
  <c r="B1163" i="6"/>
  <c r="B1131" i="6"/>
  <c r="B1099" i="6"/>
  <c r="B1067" i="6"/>
  <c r="B1035" i="6"/>
  <c r="B1003" i="6"/>
  <c r="B1125" i="6"/>
  <c r="B1093" i="6"/>
  <c r="B1061" i="6"/>
  <c r="B1029" i="6"/>
  <c r="B1168" i="6"/>
  <c r="B1160" i="6"/>
  <c r="B1152" i="6"/>
  <c r="B1144" i="6"/>
  <c r="B1136" i="6"/>
  <c r="B1128" i="6"/>
  <c r="B1120" i="6"/>
  <c r="B1112" i="6"/>
  <c r="B1104" i="6"/>
  <c r="B1096" i="6"/>
  <c r="B1088" i="6"/>
  <c r="B1080" i="6"/>
  <c r="B1072" i="6"/>
  <c r="B1064" i="6"/>
  <c r="B1056" i="6"/>
  <c r="B1048" i="6"/>
  <c r="B1040" i="6"/>
  <c r="B1032" i="6"/>
  <c r="B1024" i="6"/>
  <c r="B1016" i="6"/>
  <c r="B1008" i="6"/>
  <c r="B1000" i="6"/>
  <c r="B3681" i="6"/>
  <c r="B3689" i="6"/>
  <c r="B3697" i="6"/>
  <c r="B3705" i="6"/>
  <c r="B3713" i="6"/>
  <c r="B3721" i="6"/>
  <c r="B3729" i="6"/>
  <c r="B3737" i="6"/>
  <c r="B3745" i="6"/>
  <c r="B3753" i="6"/>
  <c r="B3761" i="6"/>
  <c r="B3769" i="6"/>
  <c r="B3777" i="6"/>
  <c r="B3785" i="6"/>
  <c r="B3793" i="6"/>
  <c r="B3803" i="6"/>
  <c r="B3811" i="6"/>
  <c r="B3819" i="6"/>
  <c r="B3827" i="6"/>
  <c r="B3837" i="6"/>
  <c r="B3853" i="6"/>
  <c r="B3871" i="6"/>
  <c r="B3887" i="6"/>
  <c r="B3905" i="6"/>
  <c r="B3923" i="6"/>
  <c r="B3939" i="6"/>
  <c r="B3957" i="6"/>
  <c r="B3975" i="6"/>
  <c r="B3818" i="6"/>
  <c r="B3832" i="6"/>
  <c r="B3846" i="6"/>
  <c r="B3862" i="6"/>
  <c r="B3876" i="6"/>
  <c r="B3890" i="6"/>
  <c r="B3904" i="6"/>
  <c r="B3918" i="6"/>
  <c r="B3932" i="6"/>
  <c r="B3948" i="6"/>
  <c r="B3962" i="6"/>
  <c r="B3976" i="6"/>
  <c r="B3990" i="6"/>
  <c r="B3674" i="6"/>
  <c r="B3682" i="6"/>
  <c r="B3690" i="6"/>
  <c r="B3698" i="6"/>
  <c r="B3706" i="6"/>
  <c r="B3714" i="6"/>
  <c r="B3722" i="6"/>
  <c r="B3730" i="6"/>
  <c r="B3738" i="6"/>
  <c r="B3746" i="6"/>
  <c r="B3754" i="6"/>
  <c r="B3764" i="6"/>
  <c r="B3772" i="6"/>
  <c r="B3780" i="6"/>
  <c r="B3788" i="6"/>
  <c r="B3796" i="6"/>
  <c r="B3804" i="6"/>
  <c r="B3812" i="6"/>
  <c r="B3828" i="6"/>
  <c r="B3848" i="6"/>
  <c r="B3864" i="6"/>
  <c r="B3882" i="6"/>
  <c r="B3902" i="6"/>
  <c r="B3920" i="6"/>
  <c r="B3938" i="6"/>
  <c r="B3956" i="6"/>
  <c r="B3974" i="6"/>
  <c r="J1" i="9"/>
  <c r="J1" i="16"/>
  <c r="B869" i="6"/>
  <c r="B871" i="6"/>
  <c r="B879" i="6"/>
  <c r="B887" i="6"/>
  <c r="B895" i="6"/>
  <c r="B903" i="6"/>
  <c r="B911" i="6"/>
  <c r="B919" i="6"/>
  <c r="B927" i="6"/>
  <c r="B935" i="6"/>
  <c r="B943" i="6"/>
  <c r="B951" i="6"/>
  <c r="B959" i="6"/>
  <c r="B967" i="6"/>
  <c r="B975" i="6"/>
  <c r="B983" i="6"/>
  <c r="B991" i="6"/>
  <c r="B999" i="6"/>
  <c r="B874" i="6"/>
  <c r="B882" i="6"/>
  <c r="B890" i="6"/>
  <c r="B898" i="6"/>
  <c r="B906" i="6"/>
  <c r="B914" i="6"/>
  <c r="B922" i="6"/>
  <c r="B930" i="6"/>
  <c r="B938" i="6"/>
  <c r="B946" i="6"/>
  <c r="B954" i="6"/>
  <c r="B962" i="6"/>
  <c r="B970" i="6"/>
  <c r="B978" i="6"/>
  <c r="B986" i="6"/>
  <c r="B994" i="6"/>
  <c r="B3835" i="6"/>
  <c r="B3851" i="6"/>
  <c r="B3865" i="6"/>
  <c r="B3881" i="6"/>
  <c r="B3897" i="6"/>
  <c r="B3911" i="6"/>
  <c r="B3925" i="6"/>
  <c r="B3941" i="6"/>
  <c r="B3955" i="6"/>
  <c r="B3969" i="6"/>
  <c r="B3985" i="6"/>
  <c r="B3657" i="6"/>
  <c r="B3643" i="6"/>
  <c r="B3629" i="6"/>
  <c r="B3615" i="6"/>
  <c r="B3597" i="6"/>
  <c r="B3583" i="6"/>
  <c r="B3569" i="6"/>
  <c r="B3553" i="6"/>
  <c r="B3539" i="6"/>
  <c r="B3525" i="6"/>
  <c r="B3513" i="6"/>
  <c r="B3497" i="6"/>
  <c r="B3483" i="6"/>
  <c r="B3469" i="6"/>
  <c r="B3455" i="6"/>
  <c r="B3439" i="6"/>
  <c r="B3425" i="6"/>
  <c r="B3413" i="6"/>
  <c r="B3098" i="6"/>
  <c r="B3066" i="6"/>
  <c r="B3668" i="6"/>
  <c r="B3650" i="6"/>
  <c r="B3632" i="6"/>
  <c r="B3616" i="6"/>
  <c r="B3600" i="6"/>
  <c r="B3582" i="6"/>
  <c r="B3564" i="6"/>
  <c r="B3548" i="6"/>
  <c r="B3530" i="6"/>
  <c r="B3512" i="6"/>
  <c r="B3496" i="6"/>
  <c r="B3478" i="6"/>
  <c r="B3460" i="6"/>
  <c r="B3444" i="6"/>
  <c r="B3428" i="6"/>
  <c r="B3410" i="6"/>
  <c r="B3392" i="6"/>
  <c r="B3380" i="6"/>
  <c r="B3372" i="6"/>
  <c r="B3364" i="6"/>
  <c r="B3356" i="6"/>
  <c r="B3348" i="6"/>
  <c r="B3340" i="6"/>
  <c r="B3332" i="6"/>
  <c r="B3324" i="6"/>
  <c r="B3316" i="6"/>
  <c r="B3308" i="6"/>
  <c r="B3300" i="6"/>
  <c r="B3292" i="6"/>
  <c r="B3284" i="6"/>
  <c r="B3274" i="6"/>
  <c r="B3266" i="6"/>
  <c r="B3258" i="6"/>
  <c r="B3250" i="6"/>
  <c r="B3242" i="6"/>
  <c r="B3234" i="6"/>
  <c r="B3226" i="6"/>
  <c r="B3218" i="6"/>
  <c r="B3210" i="6"/>
  <c r="B3202" i="6"/>
  <c r="B3194" i="6"/>
  <c r="B3186" i="6"/>
  <c r="B3178" i="6"/>
  <c r="B3170" i="6"/>
  <c r="B3162" i="6"/>
  <c r="B3154" i="6"/>
  <c r="B3146" i="6"/>
  <c r="B3138" i="6"/>
  <c r="B3130" i="6"/>
  <c r="B3122" i="6"/>
  <c r="B3114" i="6"/>
  <c r="B3106" i="6"/>
  <c r="B3092" i="6"/>
  <c r="B3060" i="6"/>
  <c r="B3666" i="6"/>
  <c r="B3652" i="6"/>
  <c r="B3638" i="6"/>
  <c r="B3624" i="6"/>
  <c r="B3608" i="6"/>
  <c r="B3592" i="6"/>
  <c r="B3576" i="6"/>
  <c r="B3562" i="6"/>
  <c r="B3546" i="6"/>
  <c r="B3532" i="6"/>
  <c r="B3516" i="6"/>
  <c r="B3502" i="6"/>
  <c r="B3486" i="6"/>
  <c r="B3472" i="6"/>
  <c r="B3458" i="6"/>
  <c r="B3442" i="6"/>
  <c r="B3426" i="6"/>
  <c r="B3412" i="6"/>
  <c r="B3398" i="6"/>
  <c r="B3276" i="6"/>
  <c r="B3070" i="6"/>
  <c r="B3038" i="6"/>
  <c r="B3659" i="6"/>
  <c r="B3641" i="6"/>
  <c r="B3623" i="6"/>
  <c r="B3607" i="6"/>
  <c r="B3589" i="6"/>
  <c r="B3571" i="6"/>
  <c r="B3555" i="6"/>
  <c r="B3537" i="6"/>
  <c r="B3517" i="6"/>
  <c r="B3499" i="6"/>
  <c r="B3481" i="6"/>
  <c r="B3461" i="6"/>
  <c r="B3445" i="6"/>
  <c r="B3427" i="6"/>
  <c r="B3409" i="6"/>
  <c r="B3397" i="6"/>
  <c r="B3389" i="6"/>
  <c r="B3381" i="6"/>
  <c r="B3373" i="6"/>
  <c r="B3365" i="6"/>
  <c r="B3357" i="6"/>
  <c r="B3349" i="6"/>
  <c r="B3341" i="6"/>
  <c r="B3333" i="6"/>
  <c r="B3325" i="6"/>
  <c r="B3317" i="6"/>
  <c r="B3309" i="6"/>
  <c r="B3301" i="6"/>
  <c r="B3293" i="6"/>
  <c r="B3283" i="6"/>
  <c r="B3275" i="6"/>
  <c r="B3267" i="6"/>
  <c r="B3259" i="6"/>
  <c r="B3251" i="6"/>
  <c r="B3243" i="6"/>
  <c r="B3235" i="6"/>
  <c r="B3227" i="6"/>
  <c r="B3219" i="6"/>
  <c r="B3211" i="6"/>
  <c r="B3203" i="6"/>
  <c r="B3195" i="6"/>
  <c r="B3187" i="6"/>
  <c r="B3179" i="6"/>
  <c r="B3171" i="6"/>
  <c r="B3163" i="6"/>
  <c r="B3155" i="6"/>
  <c r="B3147" i="6"/>
  <c r="B3139" i="6"/>
  <c r="B3131" i="6"/>
  <c r="B3123" i="6"/>
  <c r="B3115" i="6"/>
  <c r="B3107" i="6"/>
  <c r="B3096" i="6"/>
  <c r="B3064" i="6"/>
  <c r="B3099" i="6"/>
  <c r="B3083" i="6"/>
  <c r="B3069" i="6"/>
  <c r="B3053" i="6"/>
  <c r="B3039" i="6"/>
  <c r="B3023" i="6"/>
  <c r="B3009" i="6"/>
  <c r="B2993" i="6"/>
  <c r="B2979" i="6"/>
  <c r="B2965" i="6"/>
  <c r="B2949" i="6"/>
  <c r="B2935" i="6"/>
  <c r="B2388" i="6"/>
  <c r="B2354" i="6"/>
  <c r="B2322" i="6"/>
  <c r="B2290" i="6"/>
  <c r="B2258" i="6"/>
  <c r="B3036" i="6"/>
  <c r="B3028" i="6"/>
  <c r="B3020" i="6"/>
  <c r="B3012" i="6"/>
  <c r="B3004" i="6"/>
  <c r="B2996" i="6"/>
  <c r="B2988" i="6"/>
  <c r="B2980" i="6"/>
  <c r="B2972" i="6"/>
  <c r="B2964" i="6"/>
  <c r="B2956" i="6"/>
  <c r="B2948" i="6"/>
  <c r="B2940" i="6"/>
  <c r="B2932" i="6"/>
  <c r="B2924" i="6"/>
  <c r="B2916" i="6"/>
  <c r="B2908" i="6"/>
  <c r="B2900" i="6"/>
  <c r="B2892" i="6"/>
  <c r="B2884" i="6"/>
  <c r="B2874" i="6"/>
  <c r="B2866" i="6"/>
  <c r="B2858" i="6"/>
  <c r="B2850" i="6"/>
  <c r="B2842" i="6"/>
  <c r="B2834" i="6"/>
  <c r="B2826" i="6"/>
  <c r="B2818" i="6"/>
  <c r="B2810" i="6"/>
  <c r="B2802" i="6"/>
  <c r="B2794" i="6"/>
  <c r="B2786" i="6"/>
  <c r="B2778" i="6"/>
  <c r="B2770" i="6"/>
  <c r="B2762" i="6"/>
  <c r="B2754" i="6"/>
  <c r="B2746" i="6"/>
  <c r="B2738" i="6"/>
  <c r="B2730" i="6"/>
  <c r="B2722" i="6"/>
  <c r="B2714" i="6"/>
  <c r="B2706" i="6"/>
  <c r="B2698" i="6"/>
  <c r="B2690" i="6"/>
  <c r="B2682" i="6"/>
  <c r="B2674" i="6"/>
  <c r="B2666" i="6"/>
  <c r="B2658" i="6"/>
  <c r="B2650" i="6"/>
  <c r="B2642" i="6"/>
  <c r="B2634" i="6"/>
  <c r="B2626" i="6"/>
  <c r="B2618" i="6"/>
  <c r="B2610" i="6"/>
  <c r="B2602" i="6"/>
  <c r="B2594" i="6"/>
  <c r="B2586" i="6"/>
  <c r="B2578" i="6"/>
  <c r="B2570" i="6"/>
  <c r="B2562" i="6"/>
  <c r="B2554" i="6"/>
  <c r="B2546" i="6"/>
  <c r="B2538" i="6"/>
  <c r="B2530" i="6"/>
  <c r="B2522" i="6"/>
  <c r="B2514" i="6"/>
  <c r="B2506" i="6"/>
  <c r="B2498" i="6"/>
  <c r="B2490" i="6"/>
  <c r="B2482" i="6"/>
  <c r="B2474" i="6"/>
  <c r="B2466" i="6"/>
  <c r="B2458" i="6"/>
  <c r="B2450" i="6"/>
  <c r="B2442" i="6"/>
  <c r="B2434" i="6"/>
  <c r="B2426" i="6"/>
  <c r="B2418" i="6"/>
  <c r="B2410" i="6"/>
  <c r="B2402" i="6"/>
  <c r="B2382" i="6"/>
  <c r="B2356" i="6"/>
  <c r="B2324" i="6"/>
  <c r="B2292" i="6"/>
  <c r="B2260" i="6"/>
  <c r="B2228" i="6"/>
  <c r="B2366" i="6"/>
  <c r="B2334" i="6"/>
  <c r="B2302" i="6"/>
  <c r="B2270" i="6"/>
  <c r="B2238" i="6"/>
  <c r="B3089" i="6"/>
  <c r="B3071" i="6"/>
  <c r="B3055" i="6"/>
  <c r="B3037" i="6"/>
  <c r="B3021" i="6"/>
  <c r="B3003" i="6"/>
  <c r="B2985" i="6"/>
  <c r="B2967" i="6"/>
  <c r="B2951" i="6"/>
  <c r="B2933" i="6"/>
  <c r="B2923" i="6"/>
  <c r="B2915" i="6"/>
  <c r="B2907" i="6"/>
  <c r="B2899" i="6"/>
  <c r="B2891" i="6"/>
  <c r="B2883" i="6"/>
  <c r="B2875" i="6"/>
  <c r="B2867" i="6"/>
  <c r="B2859" i="6"/>
  <c r="B2851" i="6"/>
  <c r="B2843" i="6"/>
  <c r="B2835" i="6"/>
  <c r="B2827" i="6"/>
  <c r="B2819" i="6"/>
  <c r="B2811" i="6"/>
  <c r="B2803" i="6"/>
  <c r="B2795" i="6"/>
  <c r="B2787" i="6"/>
  <c r="B2779" i="6"/>
  <c r="B2771" i="6"/>
  <c r="B2763" i="6"/>
  <c r="B2755" i="6"/>
  <c r="B2747" i="6"/>
  <c r="B2739" i="6"/>
  <c r="B2729" i="6"/>
  <c r="B2721" i="6"/>
  <c r="B2713" i="6"/>
  <c r="B2705" i="6"/>
  <c r="B2697" i="6"/>
  <c r="B2689" i="6"/>
  <c r="B2681" i="6"/>
  <c r="B2673" i="6"/>
  <c r="B2665" i="6"/>
  <c r="B2657" i="6"/>
  <c r="B2649" i="6"/>
  <c r="B2641" i="6"/>
  <c r="B2633" i="6"/>
  <c r="B2625" i="6"/>
  <c r="B2617" i="6"/>
  <c r="B2609" i="6"/>
  <c r="B2601" i="6"/>
  <c r="B2593" i="6"/>
  <c r="B2585" i="6"/>
  <c r="B2577" i="6"/>
  <c r="B2569" i="6"/>
  <c r="B2561" i="6"/>
  <c r="B2553" i="6"/>
  <c r="B2545" i="6"/>
  <c r="B2537" i="6"/>
  <c r="B2529" i="6"/>
  <c r="B2521" i="6"/>
  <c r="B2513" i="6"/>
  <c r="B2505" i="6"/>
  <c r="B2497" i="6"/>
  <c r="B2489" i="6"/>
  <c r="B2481" i="6"/>
  <c r="B2473" i="6"/>
  <c r="B2465" i="6"/>
  <c r="B2457" i="6"/>
  <c r="B2449" i="6"/>
  <c r="B2441" i="6"/>
  <c r="B2433" i="6"/>
  <c r="B2425" i="6"/>
  <c r="B2417" i="6"/>
  <c r="B2409" i="6"/>
  <c r="B2401" i="6"/>
  <c r="B2378" i="6"/>
  <c r="B2352" i="6"/>
  <c r="B2320" i="6"/>
  <c r="B2288" i="6"/>
  <c r="B2256" i="6"/>
  <c r="B2397" i="6"/>
  <c r="B2389" i="6"/>
  <c r="B2381" i="6"/>
  <c r="B2371" i="6"/>
  <c r="B2363" i="6"/>
  <c r="B2355" i="6"/>
  <c r="B2347" i="6"/>
  <c r="B2339" i="6"/>
  <c r="B2331" i="6"/>
  <c r="B2323" i="6"/>
  <c r="B2315" i="6"/>
  <c r="B2307" i="6"/>
  <c r="B2299" i="6"/>
  <c r="B2291" i="6"/>
  <c r="B2283" i="6"/>
  <c r="B2275" i="6"/>
  <c r="B2267" i="6"/>
  <c r="B2259" i="6"/>
  <c r="B2251" i="6"/>
  <c r="B2243" i="6"/>
  <c r="B2235" i="6"/>
  <c r="B2227" i="6"/>
  <c r="B2219" i="6"/>
  <c r="B2211" i="6"/>
  <c r="B2203" i="6"/>
  <c r="B2195" i="6"/>
  <c r="B2187" i="6"/>
  <c r="B2179" i="6"/>
  <c r="B2171" i="6"/>
  <c r="B2163" i="6"/>
  <c r="B2155" i="6"/>
  <c r="B2147" i="6"/>
  <c r="B2139" i="6"/>
  <c r="B2131" i="6"/>
  <c r="B2123" i="6"/>
  <c r="B2115" i="6"/>
  <c r="B2107" i="6"/>
  <c r="B2099" i="6"/>
  <c r="B2091" i="6"/>
  <c r="B2083" i="6"/>
  <c r="B2075" i="6"/>
  <c r="B2067" i="6"/>
  <c r="B2059" i="6"/>
  <c r="B2222" i="6"/>
  <c r="B2214" i="6"/>
  <c r="B2206" i="6"/>
  <c r="B2198" i="6"/>
  <c r="B2190" i="6"/>
  <c r="B2182" i="6"/>
  <c r="B2174" i="6"/>
  <c r="B2166" i="6"/>
  <c r="B2158" i="6"/>
  <c r="B2150" i="6"/>
  <c r="B2142" i="6"/>
  <c r="B2134" i="6"/>
  <c r="B2126" i="6"/>
  <c r="B2118" i="6"/>
  <c r="B2110" i="6"/>
  <c r="B2102" i="6"/>
  <c r="B2094" i="6"/>
  <c r="B2086" i="6"/>
  <c r="B2078" i="6"/>
  <c r="B2070" i="6"/>
  <c r="B2062" i="6"/>
  <c r="B2054" i="6"/>
  <c r="B2046" i="6"/>
  <c r="B2038" i="6"/>
  <c r="B2030" i="6"/>
  <c r="B2022" i="6"/>
  <c r="B2014" i="6"/>
  <c r="B2006" i="6"/>
  <c r="B1998" i="6"/>
  <c r="B1990" i="6"/>
  <c r="B1982" i="6"/>
  <c r="B1974" i="6"/>
  <c r="B1966" i="6"/>
  <c r="B1958" i="6"/>
  <c r="B1950" i="6"/>
  <c r="B1942" i="6"/>
  <c r="B1934" i="6"/>
  <c r="B1926" i="6"/>
  <c r="B1918" i="6"/>
  <c r="B1910" i="6"/>
  <c r="B1902" i="6"/>
  <c r="B1894" i="6"/>
  <c r="B1886" i="6"/>
  <c r="B1878" i="6"/>
  <c r="B1870" i="6"/>
  <c r="B1862" i="6"/>
  <c r="B1854" i="6"/>
  <c r="B1846" i="6"/>
  <c r="B1838" i="6"/>
  <c r="B1830" i="6"/>
  <c r="B1822" i="6"/>
  <c r="B1814" i="6"/>
  <c r="B1806" i="6"/>
  <c r="B1798" i="6"/>
  <c r="B1790" i="6"/>
  <c r="B1782" i="6"/>
  <c r="B1774" i="6"/>
  <c r="B1766" i="6"/>
  <c r="B1758" i="6"/>
  <c r="B1750" i="6"/>
  <c r="B1742" i="6"/>
  <c r="B1734" i="6"/>
  <c r="B1726" i="6"/>
  <c r="B1718" i="6"/>
  <c r="B2051" i="6"/>
  <c r="B2043" i="6"/>
  <c r="B2035" i="6"/>
  <c r="B2027" i="6"/>
  <c r="B2019" i="6"/>
  <c r="B2011" i="6"/>
  <c r="B2003" i="6"/>
  <c r="B1995" i="6"/>
  <c r="B1987" i="6"/>
  <c r="B1979" i="6"/>
  <c r="B1971" i="6"/>
  <c r="B1963" i="6"/>
  <c r="B1955" i="6"/>
  <c r="B1947" i="6"/>
  <c r="B1939" i="6"/>
  <c r="B1931" i="6"/>
  <c r="B1923" i="6"/>
  <c r="B1915" i="6"/>
  <c r="B1907" i="6"/>
  <c r="B1899" i="6"/>
  <c r="B1891" i="6"/>
  <c r="B1883" i="6"/>
  <c r="B1875" i="6"/>
  <c r="B1867" i="6"/>
  <c r="B1859" i="6"/>
  <c r="B1851" i="6"/>
  <c r="B1843" i="6"/>
  <c r="B1835" i="6"/>
  <c r="B1827" i="6"/>
  <c r="B1819" i="6"/>
  <c r="B1811" i="6"/>
  <c r="B1803" i="6"/>
  <c r="B1795" i="6"/>
  <c r="B1787" i="6"/>
  <c r="B1779" i="6"/>
  <c r="B1771" i="6"/>
  <c r="B1763" i="6"/>
  <c r="B1755" i="6"/>
  <c r="B1747" i="6"/>
  <c r="B1739" i="6"/>
  <c r="B1731" i="6"/>
  <c r="B1723" i="6"/>
  <c r="B1586" i="6"/>
  <c r="B1554" i="6"/>
  <c r="B1522" i="6"/>
  <c r="B1490" i="6"/>
  <c r="B1458" i="6"/>
  <c r="B1426" i="6"/>
  <c r="B1713" i="6"/>
  <c r="B1705" i="6"/>
  <c r="B1697" i="6"/>
  <c r="B1689" i="6"/>
  <c r="B1681" i="6"/>
  <c r="B1673" i="6"/>
  <c r="B1665" i="6"/>
  <c r="B1657" i="6"/>
  <c r="B1649" i="6"/>
  <c r="B1641" i="6"/>
  <c r="B1633" i="6"/>
  <c r="B1625" i="6"/>
  <c r="B1617" i="6"/>
  <c r="B1609" i="6"/>
  <c r="B1601" i="6"/>
  <c r="B1593" i="6"/>
  <c r="B1564" i="6"/>
  <c r="B1532" i="6"/>
  <c r="B1500" i="6"/>
  <c r="B1468" i="6"/>
  <c r="B1436" i="6"/>
  <c r="B1404" i="6"/>
  <c r="B1566" i="6"/>
  <c r="B1534" i="6"/>
  <c r="B1502" i="6"/>
  <c r="B1470" i="6"/>
  <c r="B1438" i="6"/>
  <c r="B1406" i="6"/>
  <c r="B1708" i="6"/>
  <c r="B1700" i="6"/>
  <c r="B1692" i="6"/>
  <c r="B1684" i="6"/>
  <c r="B1676" i="6"/>
  <c r="B1668" i="6"/>
  <c r="B1660" i="6"/>
  <c r="B1652" i="6"/>
  <c r="B1644" i="6"/>
  <c r="B1636" i="6"/>
  <c r="B1628" i="6"/>
  <c r="B1620" i="6"/>
  <c r="B1612" i="6"/>
  <c r="B1604" i="6"/>
  <c r="B1596" i="6"/>
  <c r="B1576" i="6"/>
  <c r="B1544" i="6"/>
  <c r="B1512" i="6"/>
  <c r="B1480" i="6"/>
  <c r="B1448" i="6"/>
  <c r="B1416" i="6"/>
  <c r="B1274" i="6"/>
  <c r="B1242" i="6"/>
  <c r="B1210" i="6"/>
  <c r="B1178" i="6"/>
  <c r="B1119" i="6"/>
  <c r="B1591" i="6"/>
  <c r="B1583" i="6"/>
  <c r="B1575" i="6"/>
  <c r="B1567" i="6"/>
  <c r="B1559" i="6"/>
  <c r="B1551" i="6"/>
  <c r="B1543" i="6"/>
  <c r="B1535" i="6"/>
  <c r="B1527" i="6"/>
  <c r="B1519" i="6"/>
  <c r="B1511" i="6"/>
  <c r="B1503" i="6"/>
  <c r="B1495" i="6"/>
  <c r="B1487" i="6"/>
  <c r="B1479" i="6"/>
  <c r="B1471" i="6"/>
  <c r="B1463" i="6"/>
  <c r="B1455" i="6"/>
  <c r="B1447" i="6"/>
  <c r="B1439" i="6"/>
  <c r="B1431" i="6"/>
  <c r="B1423" i="6"/>
  <c r="B1415" i="6"/>
  <c r="B1407" i="6"/>
  <c r="B1399" i="6"/>
  <c r="B1391" i="6"/>
  <c r="B1383" i="6"/>
  <c r="B1375" i="6"/>
  <c r="B1367" i="6"/>
  <c r="B1359" i="6"/>
  <c r="B1351" i="6"/>
  <c r="B1343" i="6"/>
  <c r="B1335" i="6"/>
  <c r="B1327" i="6"/>
  <c r="B1319" i="6"/>
  <c r="B1311" i="6"/>
  <c r="B1303" i="6"/>
  <c r="B1292" i="6"/>
  <c r="B1260" i="6"/>
  <c r="B1228" i="6"/>
  <c r="B1196" i="6"/>
  <c r="B1157" i="6"/>
  <c r="B1047" i="6"/>
  <c r="B1278" i="6"/>
  <c r="B1246" i="6"/>
  <c r="B1214" i="6"/>
  <c r="B1182" i="6"/>
  <c r="B1103" i="6"/>
  <c r="B1402" i="6"/>
  <c r="B1394" i="6"/>
  <c r="B1386" i="6"/>
  <c r="B1378" i="6"/>
  <c r="B1370" i="6"/>
  <c r="B1362" i="6"/>
  <c r="B1354" i="6"/>
  <c r="B1346" i="6"/>
  <c r="B1338" i="6"/>
  <c r="B1330" i="6"/>
  <c r="B1322" i="6"/>
  <c r="B1314" i="6"/>
  <c r="B1306" i="6"/>
  <c r="B1298" i="6"/>
  <c r="B1272" i="6"/>
  <c r="B1240" i="6"/>
  <c r="B1208" i="6"/>
  <c r="B1176" i="6"/>
  <c r="B1063" i="6"/>
  <c r="B1291" i="6"/>
  <c r="B1283" i="6"/>
  <c r="B1275" i="6"/>
  <c r="B1267" i="6"/>
  <c r="B1259" i="6"/>
  <c r="B1251" i="6"/>
  <c r="B1243" i="6"/>
  <c r="B1235" i="6"/>
  <c r="B1227" i="6"/>
  <c r="B1219" i="6"/>
  <c r="B1211" i="6"/>
  <c r="B1203" i="6"/>
  <c r="B1195" i="6"/>
  <c r="B1187" i="6"/>
  <c r="B1179" i="6"/>
  <c r="B1171" i="6"/>
  <c r="B1145" i="6"/>
  <c r="B1113" i="6"/>
  <c r="B1081" i="6"/>
  <c r="B1049" i="6"/>
  <c r="B1017" i="6"/>
  <c r="B1155" i="6"/>
  <c r="B1123" i="6"/>
  <c r="B1091" i="6"/>
  <c r="B1059" i="6"/>
  <c r="B1027" i="6"/>
  <c r="B1149" i="6"/>
  <c r="B1117" i="6"/>
  <c r="B1085" i="6"/>
  <c r="B1053" i="6"/>
  <c r="B1021" i="6"/>
  <c r="B1166" i="6"/>
  <c r="B1158" i="6"/>
  <c r="B1150" i="6"/>
  <c r="B1142" i="6"/>
  <c r="B1134" i="6"/>
  <c r="B1126" i="6"/>
  <c r="B1118" i="6"/>
  <c r="B1110" i="6"/>
  <c r="B1102" i="6"/>
  <c r="B1094" i="6"/>
  <c r="B1086" i="6"/>
  <c r="B1078" i="6"/>
  <c r="B1070" i="6"/>
  <c r="B1062" i="6"/>
  <c r="B1054" i="6"/>
  <c r="B1046" i="6"/>
  <c r="B1038" i="6"/>
  <c r="B1030" i="6"/>
  <c r="B1022" i="6"/>
  <c r="B1014" i="6"/>
  <c r="B1006" i="6"/>
  <c r="B3675" i="6"/>
  <c r="B3683" i="6"/>
  <c r="B3691" i="6"/>
  <c r="B3699" i="6"/>
  <c r="B3707" i="6"/>
  <c r="B3715" i="6"/>
  <c r="B3723" i="6"/>
  <c r="B3731" i="6"/>
  <c r="B3739" i="6"/>
  <c r="B3747" i="6"/>
  <c r="B3755" i="6"/>
  <c r="B3763" i="6"/>
  <c r="B3771" i="6"/>
  <c r="B3779" i="6"/>
  <c r="B3787" i="6"/>
  <c r="B3795" i="6"/>
  <c r="B3805" i="6"/>
  <c r="B3813" i="6"/>
  <c r="B3821" i="6"/>
  <c r="B3829" i="6"/>
  <c r="B3841" i="6"/>
  <c r="B3859" i="6"/>
  <c r="B3875" i="6"/>
  <c r="B3891" i="6"/>
  <c r="B3909" i="6"/>
  <c r="B3927" i="6"/>
  <c r="B3943" i="6"/>
  <c r="B3961" i="6"/>
  <c r="B3979" i="6"/>
  <c r="B3822" i="6"/>
  <c r="B3836" i="6"/>
  <c r="B3850" i="6"/>
  <c r="B3866" i="6"/>
  <c r="B3880" i="6"/>
  <c r="B3894" i="6"/>
  <c r="B3908" i="6"/>
  <c r="B3922" i="6"/>
  <c r="B3936" i="6"/>
  <c r="B3950" i="6"/>
  <c r="B3966" i="6"/>
  <c r="B3980" i="6"/>
  <c r="B3676" i="6"/>
  <c r="B3684" i="6"/>
  <c r="B3692" i="6"/>
  <c r="B3700" i="6"/>
  <c r="B3708" i="6"/>
  <c r="B3716" i="6"/>
  <c r="B3724" i="6"/>
  <c r="B3732" i="6"/>
  <c r="B3740" i="6"/>
  <c r="B3748" i="6"/>
  <c r="B3756" i="6"/>
  <c r="B3766" i="6"/>
  <c r="B3774" i="6"/>
  <c r="B3782" i="6"/>
  <c r="B3790" i="6"/>
  <c r="B3798" i="6"/>
  <c r="B3806" i="6"/>
  <c r="B3816" i="6"/>
  <c r="B3834" i="6"/>
  <c r="B3852" i="6"/>
  <c r="B3870" i="6"/>
  <c r="B3886" i="6"/>
  <c r="B3906" i="6"/>
  <c r="B3924" i="6"/>
  <c r="B3942" i="6"/>
  <c r="B3960" i="6"/>
  <c r="B3978" i="6"/>
  <c r="C15" i="8"/>
  <c r="C8" i="6"/>
  <c r="B873" i="6"/>
  <c r="B881" i="6"/>
  <c r="B889" i="6"/>
  <c r="B897" i="6"/>
  <c r="B905" i="6"/>
  <c r="B913" i="6"/>
  <c r="B921" i="6"/>
  <c r="B929" i="6"/>
  <c r="B937" i="6"/>
  <c r="B945" i="6"/>
  <c r="B953" i="6"/>
  <c r="B961" i="6"/>
  <c r="B969" i="6"/>
  <c r="B977" i="6"/>
  <c r="B985" i="6"/>
  <c r="B993" i="6"/>
  <c r="B868" i="6"/>
  <c r="B876" i="6"/>
  <c r="B884" i="6"/>
  <c r="B892" i="6"/>
  <c r="B900" i="6"/>
  <c r="B908" i="6"/>
  <c r="B916" i="6"/>
  <c r="B924" i="6"/>
  <c r="B932" i="6"/>
  <c r="B940" i="6"/>
  <c r="B948" i="6"/>
  <c r="B956" i="6"/>
  <c r="B964" i="6"/>
  <c r="B972" i="6"/>
  <c r="B980" i="6"/>
  <c r="B988" i="6"/>
  <c r="B996" i="6"/>
  <c r="B3839" i="6"/>
  <c r="B3855" i="6"/>
  <c r="B3869" i="6"/>
  <c r="B3885" i="6"/>
  <c r="B3899" i="6"/>
  <c r="B3915" i="6"/>
  <c r="B3929" i="6"/>
  <c r="B3945" i="6"/>
  <c r="B3959" i="6"/>
  <c r="B3973" i="6"/>
  <c r="B3989" i="6"/>
  <c r="B3669" i="6"/>
  <c r="B3655" i="6"/>
  <c r="B3639" i="6"/>
  <c r="B3625" i="6"/>
  <c r="B3611" i="6"/>
  <c r="B3595" i="6"/>
  <c r="B3579" i="6"/>
  <c r="B3565" i="6"/>
  <c r="B3549" i="6"/>
  <c r="B3535" i="6"/>
  <c r="B3521" i="6"/>
  <c r="B3509" i="6"/>
  <c r="B3493" i="6"/>
  <c r="B3479" i="6"/>
  <c r="B3467" i="6"/>
  <c r="B3451" i="6"/>
  <c r="B3435" i="6"/>
  <c r="B3423" i="6"/>
  <c r="B3407" i="6"/>
  <c r="B3090" i="6"/>
  <c r="B3058" i="6"/>
  <c r="B3664" i="6"/>
  <c r="B3646" i="6"/>
  <c r="B3626" i="6"/>
  <c r="B3610" i="6"/>
  <c r="B3594" i="6"/>
  <c r="B3578" i="6"/>
  <c r="B3560" i="6"/>
  <c r="B3544" i="6"/>
  <c r="B3526" i="6"/>
  <c r="B3508" i="6"/>
  <c r="B3492" i="6"/>
  <c r="B3474" i="6"/>
  <c r="B3456" i="6"/>
  <c r="B3440" i="6"/>
  <c r="B3424" i="6"/>
  <c r="B3406" i="6"/>
  <c r="B3388" i="6"/>
  <c r="B3378" i="6"/>
  <c r="B3370" i="6"/>
  <c r="B3362" i="6"/>
  <c r="B3354" i="6"/>
  <c r="B3346" i="6"/>
  <c r="B3338" i="6"/>
  <c r="B3330" i="6"/>
  <c r="B3322" i="6"/>
  <c r="B3314" i="6"/>
  <c r="B3306" i="6"/>
  <c r="B3298" i="6"/>
  <c r="B3290" i="6"/>
  <c r="B3282" i="6"/>
  <c r="B3272" i="6"/>
  <c r="B3264" i="6"/>
  <c r="B3256" i="6"/>
  <c r="B3248" i="6"/>
  <c r="B3240" i="6"/>
  <c r="B3232" i="6"/>
  <c r="B3224" i="6"/>
  <c r="B3216" i="6"/>
  <c r="B3208" i="6"/>
  <c r="B3200" i="6"/>
  <c r="B3192" i="6"/>
  <c r="B3184" i="6"/>
  <c r="B3176" i="6"/>
  <c r="B3168" i="6"/>
  <c r="B3160" i="6"/>
  <c r="B3152" i="6"/>
  <c r="B3144" i="6"/>
  <c r="B3136" i="6"/>
  <c r="B3128" i="6"/>
  <c r="B3120" i="6"/>
  <c r="B3112" i="6"/>
  <c r="B3104" i="6"/>
  <c r="B3084" i="6"/>
  <c r="B3052" i="6"/>
  <c r="B3662" i="6"/>
  <c r="B3648" i="6"/>
  <c r="B3634" i="6"/>
  <c r="B3618" i="6"/>
  <c r="B3602" i="6"/>
  <c r="B3588" i="6"/>
  <c r="B3572" i="6"/>
  <c r="B3558" i="6"/>
  <c r="B3542" i="6"/>
  <c r="B3528" i="6"/>
  <c r="B3514" i="6"/>
  <c r="B3498" i="6"/>
  <c r="B3482" i="6"/>
  <c r="B3468" i="6"/>
  <c r="B3454" i="6"/>
  <c r="B3438" i="6"/>
  <c r="B3422" i="6"/>
  <c r="B3408" i="6"/>
  <c r="B3394" i="6"/>
  <c r="B3094" i="6"/>
  <c r="B3062" i="6"/>
  <c r="B3671" i="6"/>
  <c r="B3653" i="6"/>
  <c r="B3635" i="6"/>
  <c r="B3619" i="6"/>
  <c r="B3603" i="6"/>
  <c r="B3585" i="6"/>
  <c r="B3567" i="6"/>
  <c r="B3551" i="6"/>
  <c r="B3531" i="6"/>
  <c r="B3511" i="6"/>
  <c r="B3495" i="6"/>
  <c r="B3477" i="6"/>
  <c r="B3457" i="6"/>
  <c r="B3441" i="6"/>
  <c r="B3421" i="6"/>
  <c r="B3405" i="6"/>
  <c r="B3395" i="6"/>
  <c r="B3387" i="6"/>
  <c r="B3379" i="6"/>
  <c r="B3371" i="6"/>
  <c r="B3363" i="6"/>
  <c r="B3355" i="6"/>
  <c r="B3347" i="6"/>
  <c r="B3339" i="6"/>
  <c r="B3331" i="6"/>
  <c r="B3323" i="6"/>
  <c r="B3315" i="6"/>
  <c r="B3307" i="6"/>
  <c r="B3299" i="6"/>
  <c r="B3289" i="6"/>
  <c r="B3281" i="6"/>
  <c r="B3273" i="6"/>
  <c r="B3265" i="6"/>
  <c r="B3257" i="6"/>
  <c r="B3249" i="6"/>
  <c r="B3241" i="6"/>
  <c r="B3233" i="6"/>
  <c r="B3225" i="6"/>
  <c r="B3217" i="6"/>
  <c r="B3209" i="6"/>
  <c r="B3201" i="6"/>
  <c r="B3193" i="6"/>
  <c r="B3185" i="6"/>
  <c r="B3177" i="6"/>
  <c r="B3169" i="6"/>
  <c r="B3161" i="6"/>
  <c r="B3153" i="6"/>
  <c r="B3145" i="6"/>
  <c r="B3137" i="6"/>
  <c r="B3129" i="6"/>
  <c r="B3121" i="6"/>
  <c r="B3113" i="6"/>
  <c r="B3105" i="6"/>
  <c r="B3088" i="6"/>
  <c r="B3056" i="6"/>
  <c r="B3095" i="6"/>
  <c r="B3079" i="6"/>
  <c r="B3065" i="6"/>
  <c r="B3049" i="6"/>
  <c r="B3035" i="6"/>
  <c r="B3019" i="6"/>
  <c r="B3005" i="6"/>
  <c r="B2989" i="6"/>
  <c r="B2975" i="6"/>
  <c r="B2961" i="6"/>
  <c r="B2947" i="6"/>
  <c r="B2925" i="6"/>
  <c r="B2380" i="6"/>
  <c r="B2346" i="6"/>
  <c r="B2314" i="6"/>
  <c r="B2282" i="6"/>
  <c r="B2250" i="6"/>
  <c r="B3034" i="6"/>
  <c r="B3026" i="6"/>
  <c r="B3018" i="6"/>
  <c r="B3010" i="6"/>
  <c r="B3002" i="6"/>
  <c r="B2994" i="6"/>
  <c r="B2986" i="6"/>
  <c r="B2978" i="6"/>
  <c r="B2970" i="6"/>
  <c r="B2962" i="6"/>
  <c r="B2954" i="6"/>
  <c r="B2946" i="6"/>
  <c r="B2938" i="6"/>
  <c r="B2930" i="6"/>
  <c r="B2922" i="6"/>
  <c r="B2914" i="6"/>
  <c r="B2906" i="6"/>
  <c r="B2898" i="6"/>
  <c r="B2890" i="6"/>
  <c r="B2882" i="6"/>
  <c r="B2872" i="6"/>
  <c r="B2864" i="6"/>
  <c r="B2856" i="6"/>
  <c r="B2848" i="6"/>
  <c r="B2840" i="6"/>
  <c r="B2832" i="6"/>
  <c r="B2824" i="6"/>
  <c r="B2816" i="6"/>
  <c r="B2808" i="6"/>
  <c r="B2800" i="6"/>
  <c r="B2792" i="6"/>
  <c r="B2784" i="6"/>
  <c r="B2776" i="6"/>
  <c r="B2768" i="6"/>
  <c r="B2760" i="6"/>
  <c r="B2752" i="6"/>
  <c r="B2744" i="6"/>
  <c r="B2736" i="6"/>
  <c r="B2728" i="6"/>
  <c r="B2720" i="6"/>
  <c r="B2712" i="6"/>
  <c r="B2704" i="6"/>
  <c r="B2696" i="6"/>
  <c r="B2688" i="6"/>
  <c r="B2680" i="6"/>
  <c r="B2672" i="6"/>
  <c r="B2664" i="6"/>
  <c r="B2656" i="6"/>
  <c r="B2648" i="6"/>
  <c r="B2640" i="6"/>
  <c r="B2632" i="6"/>
  <c r="B2624" i="6"/>
  <c r="B2616" i="6"/>
  <c r="B2608" i="6"/>
  <c r="B2600" i="6"/>
  <c r="B2592" i="6"/>
  <c r="B2584" i="6"/>
  <c r="B2576" i="6"/>
  <c r="B2568" i="6"/>
  <c r="B2560" i="6"/>
  <c r="B2552" i="6"/>
  <c r="B2544" i="6"/>
  <c r="B2536" i="6"/>
  <c r="B2528" i="6"/>
  <c r="B2520" i="6"/>
  <c r="B2512" i="6"/>
  <c r="B2504" i="6"/>
  <c r="B2496" i="6"/>
  <c r="B2488" i="6"/>
  <c r="B2480" i="6"/>
  <c r="B2472" i="6"/>
  <c r="B2464" i="6"/>
  <c r="B2456" i="6"/>
  <c r="B2448" i="6"/>
  <c r="B2440" i="6"/>
  <c r="B2432" i="6"/>
  <c r="B2424" i="6"/>
  <c r="B2416" i="6"/>
  <c r="B2408" i="6"/>
  <c r="B2400" i="6"/>
  <c r="B2374" i="6"/>
  <c r="B2348" i="6"/>
  <c r="B2316" i="6"/>
  <c r="B2284" i="6"/>
  <c r="B2252" i="6"/>
  <c r="B2392" i="6"/>
  <c r="B2358" i="6"/>
  <c r="B2326" i="6"/>
  <c r="B2294" i="6"/>
  <c r="B2262" i="6"/>
  <c r="B2230" i="6"/>
  <c r="B3085" i="6"/>
  <c r="B3067" i="6"/>
  <c r="B3051" i="6"/>
  <c r="B3033" i="6"/>
  <c r="B3017" i="6"/>
  <c r="B2999" i="6"/>
  <c r="B2981" i="6"/>
  <c r="B2963" i="6"/>
  <c r="B2945" i="6"/>
  <c r="B2931" i="6"/>
  <c r="B2921" i="6"/>
  <c r="B2913" i="6"/>
  <c r="B2905" i="6"/>
  <c r="B2897" i="6"/>
  <c r="B2889" i="6"/>
  <c r="B2881" i="6"/>
  <c r="B2873" i="6"/>
  <c r="B2865" i="6"/>
  <c r="B2857" i="6"/>
  <c r="B2849" i="6"/>
  <c r="B2841" i="6"/>
  <c r="B2833" i="6"/>
  <c r="B2825" i="6"/>
  <c r="B2817" i="6"/>
  <c r="B2809" i="6"/>
  <c r="B2801" i="6"/>
  <c r="B2793" i="6"/>
  <c r="B2785" i="6"/>
  <c r="B2777" i="6"/>
  <c r="B2769" i="6"/>
  <c r="B2761" i="6"/>
  <c r="B2753" i="6"/>
  <c r="B2745" i="6"/>
  <c r="B2735" i="6"/>
  <c r="B2727" i="6"/>
  <c r="B2719" i="6"/>
  <c r="B2711" i="6"/>
  <c r="B2703" i="6"/>
  <c r="B2695" i="6"/>
  <c r="B2687" i="6"/>
  <c r="B2679" i="6"/>
  <c r="B2671" i="6"/>
  <c r="B2663" i="6"/>
  <c r="B2655" i="6"/>
  <c r="B2647" i="6"/>
  <c r="B2639" i="6"/>
  <c r="B2631" i="6"/>
  <c r="B2623" i="6"/>
  <c r="B2615" i="6"/>
  <c r="B2607" i="6"/>
  <c r="B2599" i="6"/>
  <c r="B2591" i="6"/>
  <c r="B2583" i="6"/>
  <c r="B2575" i="6"/>
  <c r="B2567" i="6"/>
  <c r="B2559" i="6"/>
  <c r="B2551" i="6"/>
  <c r="B2543" i="6"/>
  <c r="B2535" i="6"/>
  <c r="B2527" i="6"/>
  <c r="B2519" i="6"/>
  <c r="B2511" i="6"/>
  <c r="B2503" i="6"/>
  <c r="B2495" i="6"/>
  <c r="B2487" i="6"/>
  <c r="B2479" i="6"/>
  <c r="B2471" i="6"/>
  <c r="B2463" i="6"/>
  <c r="B2455" i="6"/>
  <c r="B2447" i="6"/>
  <c r="B2439" i="6"/>
  <c r="B2431" i="6"/>
  <c r="B2423" i="6"/>
  <c r="B2415" i="6"/>
  <c r="B2407" i="6"/>
  <c r="B2399" i="6"/>
  <c r="B2373" i="6"/>
  <c r="B2344" i="6"/>
  <c r="B2312" i="6"/>
  <c r="B2280" i="6"/>
  <c r="B2248" i="6"/>
  <c r="B2395" i="6"/>
  <c r="B2387" i="6"/>
  <c r="B2379" i="6"/>
  <c r="B2369" i="6"/>
  <c r="B2361" i="6"/>
  <c r="B2353" i="6"/>
  <c r="B2345" i="6"/>
  <c r="B2337" i="6"/>
  <c r="B2329" i="6"/>
  <c r="B2321" i="6"/>
  <c r="B2313" i="6"/>
  <c r="B2305" i="6"/>
  <c r="B2297" i="6"/>
  <c r="B2289" i="6"/>
  <c r="B2281" i="6"/>
  <c r="B2273" i="6"/>
  <c r="B2265" i="6"/>
  <c r="B2257" i="6"/>
  <c r="B2249" i="6"/>
  <c r="B2241" i="6"/>
  <c r="B2233" i="6"/>
  <c r="B2225" i="6"/>
  <c r="B2217" i="6"/>
  <c r="B2209" i="6"/>
  <c r="B2201" i="6"/>
  <c r="B2193" i="6"/>
  <c r="B2185" i="6"/>
  <c r="B2177" i="6"/>
  <c r="B2169" i="6"/>
  <c r="B2161" i="6"/>
  <c r="B2153" i="6"/>
  <c r="B2145" i="6"/>
  <c r="B2137" i="6"/>
  <c r="B2129" i="6"/>
  <c r="B2121" i="6"/>
  <c r="B2113" i="6"/>
  <c r="B2105" i="6"/>
  <c r="B2097" i="6"/>
  <c r="B2089" i="6"/>
  <c r="B2081" i="6"/>
  <c r="B2073" i="6"/>
  <c r="B2065" i="6"/>
  <c r="B2057" i="6"/>
  <c r="B2220" i="6"/>
  <c r="B2212" i="6"/>
  <c r="B2204" i="6"/>
  <c r="B2196" i="6"/>
  <c r="B2188" i="6"/>
  <c r="B2180" i="6"/>
  <c r="B2172" i="6"/>
  <c r="B2164" i="6"/>
  <c r="B2156" i="6"/>
  <c r="B2148" i="6"/>
  <c r="B2140" i="6"/>
  <c r="B2132" i="6"/>
  <c r="B2124" i="6"/>
  <c r="B2116" i="6"/>
  <c r="B2108" i="6"/>
  <c r="B2100" i="6"/>
  <c r="B2092" i="6"/>
  <c r="B2084" i="6"/>
  <c r="B2076" i="6"/>
  <c r="B2068" i="6"/>
  <c r="B2060" i="6"/>
  <c r="B2052" i="6"/>
  <c r="B2044" i="6"/>
  <c r="B2036" i="6"/>
  <c r="B2028" i="6"/>
  <c r="B2020" i="6"/>
  <c r="B2012" i="6"/>
  <c r="B2004" i="6"/>
  <c r="B1996" i="6"/>
  <c r="B1988" i="6"/>
  <c r="B1980" i="6"/>
  <c r="B1972" i="6"/>
  <c r="B1964" i="6"/>
  <c r="B1956" i="6"/>
  <c r="B1948" i="6"/>
  <c r="B1940" i="6"/>
  <c r="B1932" i="6"/>
  <c r="B1924" i="6"/>
  <c r="B1916" i="6"/>
  <c r="B1908" i="6"/>
  <c r="B1900" i="6"/>
  <c r="B1892" i="6"/>
  <c r="B1884" i="6"/>
  <c r="B1876" i="6"/>
  <c r="B1868" i="6"/>
  <c r="B1860" i="6"/>
  <c r="B1852" i="6"/>
  <c r="B1844" i="6"/>
  <c r="B1836" i="6"/>
  <c r="B1828" i="6"/>
  <c r="B1820" i="6"/>
  <c r="B1812" i="6"/>
  <c r="B1804" i="6"/>
  <c r="B1796" i="6"/>
  <c r="B1788" i="6"/>
  <c r="B1780" i="6"/>
  <c r="B1772" i="6"/>
  <c r="B1764" i="6"/>
  <c r="B1756" i="6"/>
  <c r="B1748" i="6"/>
  <c r="B1740" i="6"/>
  <c r="B1732" i="6"/>
  <c r="B1724" i="6"/>
  <c r="B1716" i="6"/>
  <c r="B2049" i="6"/>
  <c r="B2041" i="6"/>
  <c r="B2033" i="6"/>
  <c r="B2025" i="6"/>
  <c r="B2017" i="6"/>
  <c r="B2009" i="6"/>
  <c r="B2001" i="6"/>
  <c r="B1993" i="6"/>
  <c r="B1985" i="6"/>
  <c r="B1977" i="6"/>
  <c r="B1969" i="6"/>
  <c r="B1961" i="6"/>
  <c r="B1953" i="6"/>
  <c r="B1945" i="6"/>
  <c r="B1937" i="6"/>
  <c r="B1929" i="6"/>
  <c r="B1921" i="6"/>
  <c r="B1913" i="6"/>
  <c r="B1905" i="6"/>
  <c r="B1897" i="6"/>
  <c r="B1889" i="6"/>
  <c r="B1881" i="6"/>
  <c r="B1873" i="6"/>
  <c r="B1865" i="6"/>
  <c r="B1857" i="6"/>
  <c r="B1849" i="6"/>
  <c r="B1841" i="6"/>
  <c r="B1833" i="6"/>
  <c r="B1825" i="6"/>
  <c r="B1817" i="6"/>
  <c r="B1809" i="6"/>
  <c r="B1801" i="6"/>
  <c r="B1793" i="6"/>
  <c r="B1785" i="6"/>
  <c r="B1777" i="6"/>
  <c r="B1769" i="6"/>
  <c r="B1761" i="6"/>
  <c r="B1753" i="6"/>
  <c r="B1745" i="6"/>
  <c r="B1737" i="6"/>
  <c r="B1729" i="6"/>
  <c r="B1721" i="6"/>
  <c r="B1578" i="6"/>
  <c r="B1546" i="6"/>
  <c r="B1514" i="6"/>
  <c r="B1482" i="6"/>
  <c r="B1450" i="6"/>
  <c r="B1418" i="6"/>
  <c r="B1711" i="6"/>
  <c r="B1703" i="6"/>
  <c r="B1695" i="6"/>
  <c r="B1687" i="6"/>
  <c r="B1679" i="6"/>
  <c r="B1671" i="6"/>
  <c r="B1663" i="6"/>
  <c r="B1655" i="6"/>
  <c r="B1647" i="6"/>
  <c r="B1639" i="6"/>
  <c r="B1631" i="6"/>
  <c r="B1623" i="6"/>
  <c r="B1615" i="6"/>
  <c r="B1607" i="6"/>
  <c r="B1599" i="6"/>
  <c r="B1588" i="6"/>
  <c r="B1556" i="6"/>
  <c r="B1524" i="6"/>
  <c r="B1492" i="6"/>
  <c r="B1460" i="6"/>
  <c r="B1428" i="6"/>
  <c r="B1590" i="6"/>
  <c r="B1558" i="6"/>
  <c r="B1526" i="6"/>
  <c r="B1494" i="6"/>
  <c r="B1462" i="6"/>
  <c r="B1430" i="6"/>
  <c r="B1714" i="6"/>
  <c r="B1706" i="6"/>
  <c r="B1698" i="6"/>
  <c r="B1690" i="6"/>
  <c r="B1682" i="6"/>
  <c r="B1674" i="6"/>
  <c r="B1666" i="6"/>
  <c r="B1658" i="6"/>
  <c r="B1650" i="6"/>
  <c r="B1642" i="6"/>
  <c r="B1634" i="6"/>
  <c r="B1626" i="6"/>
  <c r="B1618" i="6"/>
  <c r="B1610" i="6"/>
  <c r="B1602" i="6"/>
  <c r="B1594" i="6"/>
  <c r="B1568" i="6"/>
  <c r="B1536" i="6"/>
  <c r="B1504" i="6"/>
  <c r="B1472" i="6"/>
  <c r="B1440" i="6"/>
  <c r="B1408" i="6"/>
  <c r="B1266" i="6"/>
  <c r="B1234" i="6"/>
  <c r="B1202" i="6"/>
  <c r="B1170" i="6"/>
  <c r="B1087" i="6"/>
  <c r="B1589" i="6"/>
  <c r="B1581" i="6"/>
  <c r="B1573" i="6"/>
  <c r="B1565" i="6"/>
  <c r="B1557" i="6"/>
  <c r="B1549" i="6"/>
  <c r="B1541" i="6"/>
  <c r="B1533" i="6"/>
  <c r="B1525" i="6"/>
  <c r="B1517" i="6"/>
  <c r="B1509" i="6"/>
  <c r="B1501" i="6"/>
  <c r="B1493" i="6"/>
  <c r="B1485" i="6"/>
  <c r="B1477" i="6"/>
  <c r="B1469" i="6"/>
  <c r="B1461" i="6"/>
  <c r="B1453" i="6"/>
  <c r="B1445" i="6"/>
  <c r="B1437" i="6"/>
  <c r="B1429" i="6"/>
  <c r="B1421" i="6"/>
  <c r="B1413" i="6"/>
  <c r="B1405" i="6"/>
  <c r="B1397" i="6"/>
  <c r="B1389" i="6"/>
  <c r="B1381" i="6"/>
  <c r="B1373" i="6"/>
  <c r="B1365" i="6"/>
  <c r="B1357" i="6"/>
  <c r="B1349" i="6"/>
  <c r="B1341" i="6"/>
  <c r="B1333" i="6"/>
  <c r="B1325" i="6"/>
  <c r="B1317" i="6"/>
  <c r="B1309" i="6"/>
  <c r="B1301" i="6"/>
  <c r="B1284" i="6"/>
  <c r="B1252" i="6"/>
  <c r="B1220" i="6"/>
  <c r="B1188" i="6"/>
  <c r="B1143" i="6"/>
  <c r="B1015" i="6"/>
  <c r="B1270" i="6"/>
  <c r="B1238" i="6"/>
  <c r="B1206" i="6"/>
  <c r="B1174" i="6"/>
  <c r="B1071" i="6"/>
  <c r="B1400" i="6"/>
  <c r="B1392" i="6"/>
  <c r="B1384" i="6"/>
  <c r="B1376" i="6"/>
  <c r="B1368" i="6"/>
  <c r="B1360" i="6"/>
  <c r="B1352" i="6"/>
  <c r="B1344" i="6"/>
  <c r="B1336" i="6"/>
  <c r="B1328" i="6"/>
  <c r="B1320" i="6"/>
  <c r="B1312" i="6"/>
  <c r="B1304" i="6"/>
  <c r="B1296" i="6"/>
  <c r="B1264" i="6"/>
  <c r="B1232" i="6"/>
  <c r="B1200" i="6"/>
  <c r="B1165" i="6"/>
  <c r="B1031" i="6"/>
  <c r="B1289" i="6"/>
  <c r="B1281" i="6"/>
  <c r="B1273" i="6"/>
  <c r="B1265" i="6"/>
  <c r="B1257" i="6"/>
  <c r="B1249" i="6"/>
  <c r="B1241" i="6"/>
  <c r="B1233" i="6"/>
  <c r="B1225" i="6"/>
  <c r="B1217" i="6"/>
  <c r="B1209" i="6"/>
  <c r="B1201" i="6"/>
  <c r="B1193" i="6"/>
  <c r="B1185" i="6"/>
  <c r="B1177" i="6"/>
  <c r="B1169" i="6"/>
  <c r="B1137" i="6"/>
  <c r="B1105" i="6"/>
  <c r="B1073" i="6"/>
  <c r="B1041" i="6"/>
  <c r="B1009" i="6"/>
  <c r="B1147" i="6"/>
  <c r="B1115" i="6"/>
  <c r="B1083" i="6"/>
  <c r="B1051" i="6"/>
  <c r="B1019" i="6"/>
  <c r="B1141" i="6"/>
  <c r="B1109" i="6"/>
  <c r="B1077" i="6"/>
  <c r="B1045" i="6"/>
  <c r="B1013" i="6"/>
  <c r="B1164" i="6"/>
  <c r="B1156" i="6"/>
  <c r="B1148" i="6"/>
  <c r="B1140" i="6"/>
  <c r="B1132" i="6"/>
  <c r="B1124" i="6"/>
  <c r="B1116" i="6"/>
  <c r="B1108" i="6"/>
  <c r="B1100" i="6"/>
  <c r="B1092" i="6"/>
  <c r="B1084" i="6"/>
  <c r="B1076" i="6"/>
  <c r="B1068" i="6"/>
  <c r="B1060" i="6"/>
  <c r="B1052" i="6"/>
  <c r="B1044" i="6"/>
  <c r="B1036" i="6"/>
  <c r="B1028" i="6"/>
  <c r="B1020" i="6"/>
  <c r="B1012" i="6"/>
  <c r="B1004" i="6"/>
  <c r="B3677" i="6"/>
  <c r="B3685" i="6"/>
  <c r="B3693" i="6"/>
  <c r="B3701" i="6"/>
  <c r="B3709" i="6"/>
  <c r="B3717" i="6"/>
  <c r="B3725" i="6"/>
  <c r="B3733" i="6"/>
  <c r="B3741" i="6"/>
  <c r="B3749" i="6"/>
  <c r="B3757" i="6"/>
  <c r="B3765" i="6"/>
  <c r="B3773" i="6"/>
  <c r="B3781" i="6"/>
  <c r="B3789" i="6"/>
  <c r="B3799" i="6"/>
  <c r="B3807" i="6"/>
  <c r="B3815" i="6"/>
  <c r="B3823" i="6"/>
  <c r="B3831" i="6"/>
  <c r="B3845" i="6"/>
  <c r="B3863" i="6"/>
  <c r="B3879" i="6"/>
  <c r="B3895" i="6"/>
  <c r="B3913" i="6"/>
  <c r="B3931" i="6"/>
  <c r="B3947" i="6"/>
  <c r="B3965" i="6"/>
  <c r="B3983" i="6"/>
  <c r="B3762" i="6"/>
  <c r="B3826" i="6"/>
  <c r="B3840" i="6"/>
  <c r="B3854" i="6"/>
  <c r="B3868" i="6"/>
  <c r="B3884" i="6"/>
  <c r="B3898" i="6"/>
  <c r="B3912" i="6"/>
  <c r="B3926" i="6"/>
  <c r="B3940" i="6"/>
  <c r="B3954" i="6"/>
  <c r="B3970" i="6"/>
  <c r="B3984" i="6"/>
  <c r="B3678" i="6"/>
  <c r="B3686" i="6"/>
  <c r="B3694" i="6"/>
  <c r="B3702" i="6"/>
  <c r="B3710" i="6"/>
  <c r="B3718" i="6"/>
  <c r="B3726" i="6"/>
  <c r="B3734" i="6"/>
  <c r="B3742" i="6"/>
  <c r="B3750" i="6"/>
  <c r="B3758" i="6"/>
  <c r="B3768" i="6"/>
  <c r="B3776" i="6"/>
  <c r="B3784" i="6"/>
  <c r="B3792" i="6"/>
  <c r="B3800" i="6"/>
  <c r="B3808" i="6"/>
  <c r="B3820" i="6"/>
  <c r="B3838" i="6"/>
  <c r="B3856" i="6"/>
  <c r="B3874" i="6"/>
  <c r="B3892" i="6"/>
  <c r="B3910" i="6"/>
  <c r="B3928" i="6"/>
  <c r="B3946" i="6"/>
  <c r="B3964" i="6"/>
  <c r="B3982" i="6"/>
  <c r="J1" i="17"/>
  <c r="J1" i="10"/>
  <c r="B867" i="6"/>
  <c r="B875" i="6"/>
  <c r="B883" i="6"/>
  <c r="B891" i="6"/>
  <c r="B899" i="6"/>
  <c r="B907" i="6"/>
  <c r="B915" i="6"/>
  <c r="B923" i="6"/>
  <c r="B931" i="6"/>
  <c r="B939" i="6"/>
  <c r="B947" i="6"/>
  <c r="B955" i="6"/>
  <c r="B963" i="6"/>
  <c r="B971" i="6"/>
  <c r="B979" i="6"/>
  <c r="B987" i="6"/>
  <c r="B995" i="6"/>
  <c r="B870" i="6"/>
  <c r="B878" i="6"/>
  <c r="B886" i="6"/>
  <c r="B894" i="6"/>
  <c r="B902" i="6"/>
  <c r="B910" i="6"/>
  <c r="B918" i="6"/>
  <c r="B926" i="6"/>
  <c r="B934" i="6"/>
  <c r="B942" i="6"/>
  <c r="B950" i="6"/>
  <c r="B958" i="6"/>
  <c r="B966" i="6"/>
  <c r="B974" i="6"/>
  <c r="B982" i="6"/>
  <c r="B990" i="6"/>
  <c r="B998" i="6"/>
  <c r="B3670" i="6"/>
  <c r="B3843" i="6"/>
  <c r="B3857" i="6"/>
  <c r="B3873" i="6"/>
  <c r="B3889" i="6"/>
  <c r="B3903" i="6"/>
  <c r="B3919" i="6"/>
  <c r="B3933" i="6"/>
  <c r="B3949" i="6"/>
  <c r="B3963" i="6"/>
  <c r="B3977" i="6"/>
  <c r="B3665" i="6"/>
  <c r="B3651" i="6"/>
  <c r="B3637" i="6"/>
  <c r="B3621" i="6"/>
  <c r="B3605" i="6"/>
  <c r="B3591" i="6"/>
  <c r="B3575" i="6"/>
  <c r="B3561" i="6"/>
  <c r="B3547" i="6"/>
  <c r="B3533" i="6"/>
  <c r="B3519" i="6"/>
  <c r="B3505" i="6"/>
  <c r="B3489" i="6"/>
  <c r="B3475" i="6"/>
  <c r="B3463" i="6"/>
  <c r="B3447" i="6"/>
  <c r="B3433" i="6"/>
  <c r="B3419" i="6"/>
  <c r="B3401" i="6"/>
  <c r="B3082" i="6"/>
  <c r="B3050" i="6"/>
  <c r="B3660" i="6"/>
  <c r="B3640" i="6"/>
  <c r="B3622" i="6"/>
  <c r="B3606" i="6"/>
  <c r="B3590" i="6"/>
  <c r="B3574" i="6"/>
  <c r="B3556" i="6"/>
  <c r="B3540" i="6"/>
  <c r="B3522" i="6"/>
  <c r="B3504" i="6"/>
  <c r="B3488" i="6"/>
  <c r="B3470" i="6"/>
  <c r="B3452" i="6"/>
  <c r="B3436" i="6"/>
  <c r="B3420" i="6"/>
  <c r="B3402" i="6"/>
  <c r="B3386" i="6"/>
  <c r="B3376" i="6"/>
  <c r="B3368" i="6"/>
  <c r="B3360" i="6"/>
  <c r="B3352" i="6"/>
  <c r="B3344" i="6"/>
  <c r="B3336" i="6"/>
  <c r="B3328" i="6"/>
  <c r="B3320" i="6"/>
  <c r="B3312" i="6"/>
  <c r="B3304" i="6"/>
  <c r="B3296" i="6"/>
  <c r="B3288" i="6"/>
  <c r="B3280" i="6"/>
  <c r="B3270" i="6"/>
  <c r="B3262" i="6"/>
  <c r="B3254" i="6"/>
  <c r="B3246" i="6"/>
  <c r="B3238" i="6"/>
  <c r="B3230" i="6"/>
  <c r="B3222" i="6"/>
  <c r="B3214" i="6"/>
  <c r="B3206" i="6"/>
  <c r="B3198" i="6"/>
  <c r="B3190" i="6"/>
  <c r="B3182" i="6"/>
  <c r="B3174" i="6"/>
  <c r="B3166" i="6"/>
  <c r="B3158" i="6"/>
  <c r="B3150" i="6"/>
  <c r="B3142" i="6"/>
  <c r="B3134" i="6"/>
  <c r="B3126" i="6"/>
  <c r="B3118" i="6"/>
  <c r="B3110" i="6"/>
  <c r="B3102" i="6"/>
  <c r="B3076" i="6"/>
  <c r="B3044" i="6"/>
  <c r="B3658" i="6"/>
  <c r="B3644" i="6"/>
  <c r="B3630" i="6"/>
  <c r="B3614" i="6"/>
  <c r="B3598" i="6"/>
  <c r="B3584" i="6"/>
  <c r="B3568" i="6"/>
  <c r="B3554" i="6"/>
  <c r="B3538" i="6"/>
  <c r="B3524" i="6"/>
  <c r="B3510" i="6"/>
  <c r="B3494" i="6"/>
  <c r="B3480" i="6"/>
  <c r="B3464" i="6"/>
  <c r="B3450" i="6"/>
  <c r="B3434" i="6"/>
  <c r="B3418" i="6"/>
  <c r="B3404" i="6"/>
  <c r="B3390" i="6"/>
  <c r="B3086" i="6"/>
  <c r="B3054" i="6"/>
  <c r="B3667" i="6"/>
  <c r="B3649" i="6"/>
  <c r="B3631" i="6"/>
  <c r="B3613" i="6"/>
  <c r="B3599" i="6"/>
  <c r="B3581" i="6"/>
  <c r="B3563" i="6"/>
  <c r="B3545" i="6"/>
  <c r="B3527" i="6"/>
  <c r="B3507" i="6"/>
  <c r="B3491" i="6"/>
  <c r="B3471" i="6"/>
  <c r="B3453" i="6"/>
  <c r="B3437" i="6"/>
  <c r="B3417" i="6"/>
  <c r="B3403" i="6"/>
  <c r="B3393" i="6"/>
  <c r="B3385" i="6"/>
  <c r="B3377" i="6"/>
  <c r="B3369" i="6"/>
  <c r="B3361" i="6"/>
  <c r="B3353" i="6"/>
  <c r="B3345" i="6"/>
  <c r="B3337" i="6"/>
  <c r="B3329" i="6"/>
  <c r="B3321" i="6"/>
  <c r="B3313" i="6"/>
  <c r="B3305" i="6"/>
  <c r="B3297" i="6"/>
  <c r="B3287" i="6"/>
  <c r="B3279" i="6"/>
  <c r="B3271" i="6"/>
  <c r="B3263" i="6"/>
  <c r="B3255" i="6"/>
  <c r="B3247" i="6"/>
  <c r="B3239" i="6"/>
  <c r="B3231" i="6"/>
  <c r="B3223" i="6"/>
  <c r="B3215" i="6"/>
  <c r="B3207" i="6"/>
  <c r="B3199" i="6"/>
  <c r="B3191" i="6"/>
  <c r="B3183" i="6"/>
  <c r="B3175" i="6"/>
  <c r="B3167" i="6"/>
  <c r="B3159" i="6"/>
  <c r="B3151" i="6"/>
  <c r="B3143" i="6"/>
  <c r="B3135" i="6"/>
  <c r="B3127" i="6"/>
  <c r="B3119" i="6"/>
  <c r="B3111" i="6"/>
  <c r="B3103" i="6"/>
  <c r="B3080" i="6"/>
  <c r="B3048" i="6"/>
  <c r="B3091" i="6"/>
  <c r="B3077" i="6"/>
  <c r="B3061" i="6"/>
  <c r="B3047" i="6"/>
  <c r="B3031" i="6"/>
  <c r="B3015" i="6"/>
  <c r="B3001" i="6"/>
  <c r="B2987" i="6"/>
  <c r="B2971" i="6"/>
  <c r="B2957" i="6"/>
  <c r="B2943" i="6"/>
  <c r="B2737" i="6"/>
  <c r="B2370" i="6"/>
  <c r="B2338" i="6"/>
  <c r="B2306" i="6"/>
  <c r="B2274" i="6"/>
  <c r="B2242" i="6"/>
  <c r="B3032" i="6"/>
  <c r="B3024" i="6"/>
  <c r="B3016" i="6"/>
  <c r="B3008" i="6"/>
  <c r="B3000" i="6"/>
  <c r="B2992" i="6"/>
  <c r="B2984" i="6"/>
  <c r="B2976" i="6"/>
  <c r="B2968" i="6"/>
  <c r="B2960" i="6"/>
  <c r="B2952" i="6"/>
  <c r="B2944" i="6"/>
  <c r="B2936" i="6"/>
  <c r="B2928" i="6"/>
  <c r="B2920" i="6"/>
  <c r="B2912" i="6"/>
  <c r="B2904" i="6"/>
  <c r="B2896" i="6"/>
  <c r="B2888" i="6"/>
  <c r="B2880" i="6"/>
  <c r="B2870" i="6"/>
  <c r="B2862" i="6"/>
  <c r="B2854" i="6"/>
  <c r="B2846" i="6"/>
  <c r="B2838" i="6"/>
  <c r="B2830" i="6"/>
  <c r="B2822" i="6"/>
  <c r="B2814" i="6"/>
  <c r="B2806" i="6"/>
  <c r="B2798" i="6"/>
  <c r="B2790" i="6"/>
  <c r="B2782" i="6"/>
  <c r="B2774" i="6"/>
  <c r="B2766" i="6"/>
  <c r="B2758" i="6"/>
  <c r="B2750" i="6"/>
  <c r="B2742" i="6"/>
  <c r="B2734" i="6"/>
  <c r="B2726" i="6"/>
  <c r="B2718" i="6"/>
  <c r="B2710" i="6"/>
  <c r="B2702" i="6"/>
  <c r="B2694" i="6"/>
  <c r="B2686" i="6"/>
  <c r="B2678" i="6"/>
  <c r="B2670" i="6"/>
  <c r="B2662" i="6"/>
  <c r="B2654" i="6"/>
  <c r="B2646" i="6"/>
  <c r="B2638" i="6"/>
  <c r="B2630" i="6"/>
  <c r="B2622" i="6"/>
  <c r="B2614" i="6"/>
  <c r="B2606" i="6"/>
  <c r="B2598" i="6"/>
  <c r="B2590" i="6"/>
  <c r="B2582" i="6"/>
  <c r="B2574" i="6"/>
  <c r="B2566" i="6"/>
  <c r="B2558" i="6"/>
  <c r="B2550" i="6"/>
  <c r="B2542" i="6"/>
  <c r="B2534" i="6"/>
  <c r="B2526" i="6"/>
  <c r="B2518" i="6"/>
  <c r="B2510" i="6"/>
  <c r="B2502" i="6"/>
  <c r="B2494" i="6"/>
  <c r="B2486" i="6"/>
  <c r="B2478" i="6"/>
  <c r="B2470" i="6"/>
  <c r="B2462" i="6"/>
  <c r="B2454" i="6"/>
  <c r="B2446" i="6"/>
  <c r="B2438" i="6"/>
  <c r="B2430" i="6"/>
  <c r="B2422" i="6"/>
  <c r="B2414" i="6"/>
  <c r="B2406" i="6"/>
  <c r="B2398" i="6"/>
  <c r="B2372" i="6"/>
  <c r="B2340" i="6"/>
  <c r="B2308" i="6"/>
  <c r="B2276" i="6"/>
  <c r="B2244" i="6"/>
  <c r="B2384" i="6"/>
  <c r="B2350" i="6"/>
  <c r="B2318" i="6"/>
  <c r="B2286" i="6"/>
  <c r="B2254" i="6"/>
  <c r="B3097" i="6"/>
  <c r="B3081" i="6"/>
  <c r="B3063" i="6"/>
  <c r="B3045" i="6"/>
  <c r="B3029" i="6"/>
  <c r="B3013" i="6"/>
  <c r="B2995" i="6"/>
  <c r="B2977" i="6"/>
  <c r="B2959" i="6"/>
  <c r="B2941" i="6"/>
  <c r="B2929" i="6"/>
  <c r="B2919" i="6"/>
  <c r="B2911" i="6"/>
  <c r="B2903" i="6"/>
  <c r="B2895" i="6"/>
  <c r="B2887" i="6"/>
  <c r="B2879" i="6"/>
  <c r="B2871" i="6"/>
  <c r="B2863" i="6"/>
  <c r="B2855" i="6"/>
  <c r="B2847" i="6"/>
  <c r="B2839" i="6"/>
  <c r="B2831" i="6"/>
  <c r="B2823" i="6"/>
  <c r="B2815" i="6"/>
  <c r="B2807" i="6"/>
  <c r="B2799" i="6"/>
  <c r="B2791" i="6"/>
  <c r="B2783" i="6"/>
  <c r="B2775" i="6"/>
  <c r="B2767" i="6"/>
  <c r="B2759" i="6"/>
  <c r="B2751" i="6"/>
  <c r="B2743" i="6"/>
  <c r="B2733" i="6"/>
  <c r="B2725" i="6"/>
  <c r="B2717" i="6"/>
  <c r="B2709" i="6"/>
  <c r="B2701" i="6"/>
  <c r="B2693" i="6"/>
  <c r="B2685" i="6"/>
  <c r="B2677" i="6"/>
  <c r="B2669" i="6"/>
  <c r="B2661" i="6"/>
  <c r="B2653" i="6"/>
  <c r="B2645" i="6"/>
  <c r="B2637" i="6"/>
  <c r="B2629" i="6"/>
  <c r="B2621" i="6"/>
  <c r="B2613" i="6"/>
  <c r="B2605" i="6"/>
  <c r="B2597" i="6"/>
  <c r="B2589" i="6"/>
  <c r="B2581" i="6"/>
  <c r="B2573" i="6"/>
  <c r="B2565" i="6"/>
  <c r="B2557" i="6"/>
  <c r="B2549" i="6"/>
  <c r="B2541" i="6"/>
  <c r="B2533" i="6"/>
  <c r="B2525" i="6"/>
  <c r="B2517" i="6"/>
  <c r="B2509" i="6"/>
  <c r="B2501" i="6"/>
  <c r="B2493" i="6"/>
  <c r="B2485" i="6"/>
  <c r="B2477" i="6"/>
  <c r="B2469" i="6"/>
  <c r="B2461" i="6"/>
  <c r="B2453" i="6"/>
  <c r="B2445" i="6"/>
  <c r="B2437" i="6"/>
  <c r="B2429" i="6"/>
  <c r="B2421" i="6"/>
  <c r="B2413" i="6"/>
  <c r="B2405" i="6"/>
  <c r="B2394" i="6"/>
  <c r="B2368" i="6"/>
  <c r="B2336" i="6"/>
  <c r="B2304" i="6"/>
  <c r="B2272" i="6"/>
  <c r="B2240" i="6"/>
  <c r="B2393" i="6"/>
  <c r="B2385" i="6"/>
  <c r="B2377" i="6"/>
  <c r="B2367" i="6"/>
  <c r="B2359" i="6"/>
  <c r="B2351" i="6"/>
  <c r="B2343" i="6"/>
  <c r="B2335" i="6"/>
  <c r="B2327" i="6"/>
  <c r="B2319" i="6"/>
  <c r="B2311" i="6"/>
  <c r="B2303" i="6"/>
  <c r="B2295" i="6"/>
  <c r="B2287" i="6"/>
  <c r="B2279" i="6"/>
  <c r="B2271" i="6"/>
  <c r="B2263" i="6"/>
  <c r="B2255" i="6"/>
  <c r="B2247" i="6"/>
  <c r="B2239" i="6"/>
  <c r="B2231" i="6"/>
  <c r="B2223" i="6"/>
  <c r="B2215" i="6"/>
  <c r="B2207" i="6"/>
  <c r="B2199" i="6"/>
  <c r="B2191" i="6"/>
  <c r="B2183" i="6"/>
  <c r="B2175" i="6"/>
  <c r="B2167" i="6"/>
  <c r="B2159" i="6"/>
  <c r="B2151" i="6"/>
  <c r="B2143" i="6"/>
  <c r="B2135" i="6"/>
  <c r="B2127" i="6"/>
  <c r="B2119" i="6"/>
  <c r="B2111" i="6"/>
  <c r="B2103" i="6"/>
  <c r="B2095" i="6"/>
  <c r="B2087" i="6"/>
  <c r="B2079" i="6"/>
  <c r="B2071" i="6"/>
  <c r="B2063" i="6"/>
  <c r="B2226" i="6"/>
  <c r="B2218" i="6"/>
  <c r="B2210" i="6"/>
  <c r="B2202" i="6"/>
  <c r="B2194" i="6"/>
  <c r="B2186" i="6"/>
  <c r="B2178" i="6"/>
  <c r="B2170" i="6"/>
  <c r="B2162" i="6"/>
  <c r="B2154" i="6"/>
  <c r="B2146" i="6"/>
  <c r="B2138" i="6"/>
  <c r="B2130" i="6"/>
  <c r="B2122" i="6"/>
  <c r="B2114" i="6"/>
  <c r="B2106" i="6"/>
  <c r="B2098" i="6"/>
  <c r="B2090" i="6"/>
  <c r="B2082" i="6"/>
  <c r="B2074" i="6"/>
  <c r="B2066" i="6"/>
  <c r="B2058" i="6"/>
  <c r="B2050" i="6"/>
  <c r="B2042" i="6"/>
  <c r="B2034" i="6"/>
  <c r="B2026" i="6"/>
  <c r="B2018" i="6"/>
  <c r="B2010" i="6"/>
  <c r="B2002" i="6"/>
  <c r="B1994" i="6"/>
  <c r="B1986" i="6"/>
  <c r="B1978" i="6"/>
  <c r="B1970" i="6"/>
  <c r="B1962" i="6"/>
  <c r="B1954" i="6"/>
  <c r="B1946" i="6"/>
  <c r="B1938" i="6"/>
  <c r="B1930" i="6"/>
  <c r="B1922" i="6"/>
  <c r="B1914" i="6"/>
  <c r="B1906" i="6"/>
  <c r="B1898" i="6"/>
  <c r="B1890" i="6"/>
  <c r="B1882" i="6"/>
  <c r="B1874" i="6"/>
  <c r="B1866" i="6"/>
  <c r="B1858" i="6"/>
  <c r="B1850" i="6"/>
  <c r="B1842" i="6"/>
  <c r="B1834" i="6"/>
  <c r="B1826" i="6"/>
  <c r="B1818" i="6"/>
  <c r="B1810" i="6"/>
  <c r="B1802" i="6"/>
  <c r="B1794" i="6"/>
  <c r="B1786" i="6"/>
  <c r="B1778" i="6"/>
  <c r="B1770" i="6"/>
  <c r="B1762" i="6"/>
  <c r="B1754" i="6"/>
  <c r="B1746" i="6"/>
  <c r="B1738" i="6"/>
  <c r="B1730" i="6"/>
  <c r="B1722" i="6"/>
  <c r="B2055" i="6"/>
  <c r="B2047" i="6"/>
  <c r="B2039" i="6"/>
  <c r="B2031" i="6"/>
  <c r="B2023" i="6"/>
  <c r="B2015" i="6"/>
  <c r="B2007" i="6"/>
  <c r="B1999" i="6"/>
  <c r="B1991" i="6"/>
  <c r="B1983" i="6"/>
  <c r="B1975" i="6"/>
  <c r="B1967" i="6"/>
  <c r="B1959" i="6"/>
  <c r="B1951" i="6"/>
  <c r="B1943" i="6"/>
  <c r="B1935" i="6"/>
  <c r="B1927" i="6"/>
  <c r="B1919" i="6"/>
  <c r="B1911" i="6"/>
  <c r="B1903" i="6"/>
  <c r="B1895" i="6"/>
  <c r="B1887" i="6"/>
  <c r="B1879" i="6"/>
  <c r="B1871" i="6"/>
  <c r="B1863" i="6"/>
  <c r="B1855" i="6"/>
  <c r="B1847" i="6"/>
  <c r="B1839" i="6"/>
  <c r="B1831" i="6"/>
  <c r="B1823" i="6"/>
  <c r="B1815" i="6"/>
  <c r="B1807" i="6"/>
  <c r="B1799" i="6"/>
  <c r="B1791" i="6"/>
  <c r="B1783" i="6"/>
  <c r="B1775" i="6"/>
  <c r="B1767" i="6"/>
  <c r="B1759" i="6"/>
  <c r="B1751" i="6"/>
  <c r="B1743" i="6"/>
  <c r="B1735" i="6"/>
  <c r="B1727" i="6"/>
  <c r="B1719" i="6"/>
  <c r="B1570" i="6"/>
  <c r="B1538" i="6"/>
  <c r="B1506" i="6"/>
  <c r="B1474" i="6"/>
  <c r="B1442" i="6"/>
  <c r="B1410" i="6"/>
  <c r="B1709" i="6"/>
  <c r="B1701" i="6"/>
  <c r="B1693" i="6"/>
  <c r="B1685" i="6"/>
  <c r="B1677" i="6"/>
  <c r="B1669" i="6"/>
  <c r="B1661" i="6"/>
  <c r="B1653" i="6"/>
  <c r="B1645" i="6"/>
  <c r="B1637" i="6"/>
  <c r="B1629" i="6"/>
  <c r="B1621" i="6"/>
  <c r="B1613" i="6"/>
  <c r="B1605" i="6"/>
  <c r="B1597" i="6"/>
  <c r="B1580" i="6"/>
  <c r="B1548" i="6"/>
  <c r="B1516" i="6"/>
  <c r="B1484" i="6"/>
  <c r="B1452" i="6"/>
  <c r="B1420" i="6"/>
  <c r="B1582" i="6"/>
  <c r="B1550" i="6"/>
  <c r="B1518" i="6"/>
  <c r="B1486" i="6"/>
  <c r="B1454" i="6"/>
  <c r="B1422" i="6"/>
  <c r="B1712" i="6"/>
  <c r="B1704" i="6"/>
  <c r="B1696" i="6"/>
  <c r="B1688" i="6"/>
  <c r="B1680" i="6"/>
  <c r="B1672" i="6"/>
  <c r="B1664" i="6"/>
  <c r="B1656" i="6"/>
  <c r="B1648" i="6"/>
  <c r="B1640" i="6"/>
  <c r="B1632" i="6"/>
  <c r="B1624" i="6"/>
  <c r="B1616" i="6"/>
  <c r="B1608" i="6"/>
  <c r="B1600" i="6"/>
  <c r="B1592" i="6"/>
  <c r="B1560" i="6"/>
  <c r="B1528" i="6"/>
  <c r="B1496" i="6"/>
  <c r="B1464" i="6"/>
  <c r="B1432" i="6"/>
  <c r="B1290" i="6"/>
  <c r="B1258" i="6"/>
  <c r="B1226" i="6"/>
  <c r="B1194" i="6"/>
  <c r="B1167" i="6"/>
  <c r="B1055" i="6"/>
  <c r="B1587" i="6"/>
  <c r="B1579" i="6"/>
  <c r="B1571" i="6"/>
  <c r="B1563" i="6"/>
  <c r="B1555" i="6"/>
  <c r="B1547" i="6"/>
  <c r="B1539" i="6"/>
  <c r="B1531" i="6"/>
  <c r="B1523" i="6"/>
  <c r="B1515" i="6"/>
  <c r="B1507" i="6"/>
  <c r="B1499" i="6"/>
  <c r="B1491" i="6"/>
  <c r="B1483" i="6"/>
  <c r="B1475" i="6"/>
  <c r="B1467" i="6"/>
  <c r="B1459" i="6"/>
  <c r="B1451" i="6"/>
  <c r="B1443" i="6"/>
  <c r="B1435" i="6"/>
  <c r="B1427" i="6"/>
  <c r="B1419" i="6"/>
  <c r="B1411" i="6"/>
  <c r="B1403" i="6"/>
  <c r="B1395" i="6"/>
  <c r="B1387" i="6"/>
  <c r="B1379" i="6"/>
  <c r="B1371" i="6"/>
  <c r="B1363" i="6"/>
  <c r="B1355" i="6"/>
  <c r="B1347" i="6"/>
  <c r="B1339" i="6"/>
  <c r="B1331" i="6"/>
  <c r="B1323" i="6"/>
  <c r="B1315" i="6"/>
  <c r="B1307" i="6"/>
  <c r="B1299" i="6"/>
  <c r="B1276" i="6"/>
  <c r="B1244" i="6"/>
  <c r="B1212" i="6"/>
  <c r="B1180" i="6"/>
  <c r="B1111" i="6"/>
  <c r="B1294" i="6"/>
  <c r="B1262" i="6"/>
  <c r="B1230" i="6"/>
  <c r="B1198" i="6"/>
  <c r="B1159" i="6"/>
  <c r="B1039" i="6"/>
  <c r="B1398" i="6"/>
  <c r="B1390" i="6"/>
  <c r="B1382" i="6"/>
  <c r="B1374" i="6"/>
  <c r="B1366" i="6"/>
  <c r="B1358" i="6"/>
  <c r="B1350" i="6"/>
  <c r="B1342" i="6"/>
  <c r="B1334" i="6"/>
  <c r="B1326" i="6"/>
  <c r="B1318" i="6"/>
  <c r="B1310" i="6"/>
  <c r="B1302" i="6"/>
  <c r="B1288" i="6"/>
  <c r="B1256" i="6"/>
  <c r="B1224" i="6"/>
  <c r="B1192" i="6"/>
  <c r="B1127" i="6"/>
  <c r="B1295" i="6"/>
  <c r="B1287" i="6"/>
  <c r="B1279" i="6"/>
  <c r="B1271" i="6"/>
  <c r="B1263" i="6"/>
  <c r="B1255" i="6"/>
  <c r="B1247" i="6"/>
  <c r="B1239" i="6"/>
  <c r="B1231" i="6"/>
  <c r="B1223" i="6"/>
  <c r="B1215" i="6"/>
  <c r="B1207" i="6"/>
  <c r="B1199" i="6"/>
  <c r="B1191" i="6"/>
  <c r="B1183" i="6"/>
  <c r="B1175" i="6"/>
  <c r="B1161" i="6"/>
  <c r="B1129" i="6"/>
  <c r="B1097" i="6"/>
  <c r="B1065" i="6"/>
  <c r="B1033" i="6"/>
  <c r="B1001" i="6"/>
  <c r="B1139" i="6"/>
  <c r="B1107" i="6"/>
  <c r="B1075" i="6"/>
  <c r="B1043" i="6"/>
  <c r="B1011" i="6"/>
  <c r="B1133" i="6"/>
  <c r="B1101" i="6"/>
  <c r="B1069" i="6"/>
  <c r="B1037" i="6"/>
  <c r="B1005" i="6"/>
  <c r="B1162" i="6"/>
  <c r="B1154" i="6"/>
  <c r="B1146" i="6"/>
  <c r="B1138" i="6"/>
  <c r="B1130" i="6"/>
  <c r="B1122" i="6"/>
  <c r="B1114" i="6"/>
  <c r="B1106" i="6"/>
  <c r="B1098" i="6"/>
  <c r="B1090" i="6"/>
  <c r="B1082" i="6"/>
  <c r="B1074" i="6"/>
  <c r="B1066" i="6"/>
  <c r="B1058" i="6"/>
  <c r="B1050" i="6"/>
  <c r="B1042" i="6"/>
  <c r="B1034" i="6"/>
  <c r="B1026" i="6"/>
  <c r="B1018" i="6"/>
  <c r="B1010" i="6"/>
  <c r="B1002" i="6"/>
  <c r="B3679" i="6"/>
  <c r="B3687" i="6"/>
  <c r="B3695" i="6"/>
  <c r="B3703" i="6"/>
  <c r="B3711" i="6"/>
  <c r="B3719" i="6"/>
  <c r="B3727" i="6"/>
  <c r="B3735" i="6"/>
  <c r="B3743" i="6"/>
  <c r="B3751" i="6"/>
  <c r="B3759" i="6"/>
  <c r="B3767" i="6"/>
  <c r="B3775" i="6"/>
  <c r="B3783" i="6"/>
  <c r="B3791" i="6"/>
  <c r="B3801" i="6"/>
  <c r="B3809" i="6"/>
  <c r="B3817" i="6"/>
  <c r="B3825" i="6"/>
  <c r="B3833" i="6"/>
  <c r="B3849" i="6"/>
  <c r="B3867" i="6"/>
  <c r="B3883" i="6"/>
  <c r="B3901" i="6"/>
  <c r="B3917" i="6"/>
  <c r="B3935" i="6"/>
  <c r="B3953" i="6"/>
  <c r="B3971" i="6"/>
  <c r="B3987" i="6"/>
  <c r="B3814" i="6"/>
  <c r="B3830" i="6"/>
  <c r="B3844" i="6"/>
  <c r="B3858" i="6"/>
  <c r="B3872" i="6"/>
  <c r="B3888" i="6"/>
  <c r="B3900" i="6"/>
  <c r="B3914" i="6"/>
  <c r="B3930" i="6"/>
  <c r="B3944" i="6"/>
  <c r="B3958" i="6"/>
  <c r="B3972" i="6"/>
  <c r="B3988" i="6"/>
  <c r="B3672" i="6"/>
  <c r="B3680" i="6"/>
  <c r="B3688" i="6"/>
  <c r="B3696" i="6"/>
  <c r="B3704" i="6"/>
  <c r="B3712" i="6"/>
  <c r="B3720" i="6"/>
  <c r="B3728" i="6"/>
  <c r="B3736" i="6"/>
  <c r="B3744" i="6"/>
  <c r="B3752" i="6"/>
  <c r="B3760" i="6"/>
  <c r="B3770" i="6"/>
  <c r="B3778" i="6"/>
  <c r="B3786" i="6"/>
  <c r="B3794" i="6"/>
  <c r="B3802" i="6"/>
  <c r="B3810" i="6"/>
  <c r="B3824" i="6"/>
  <c r="B3842" i="6"/>
  <c r="B3860" i="6"/>
  <c r="B3878" i="6"/>
  <c r="B3896" i="6"/>
  <c r="B3916" i="6"/>
  <c r="B3934" i="6"/>
  <c r="B3952" i="6"/>
  <c r="B3968" i="6"/>
  <c r="B3986" i="6"/>
  <c r="B3673" i="6"/>
  <c r="B3993" i="6"/>
  <c r="B3995" i="6"/>
  <c r="B3991" i="6"/>
  <c r="B3992" i="6"/>
  <c r="B3999" i="6"/>
  <c r="B3997" i="6"/>
  <c r="B3994" i="6"/>
  <c r="B3996" i="6"/>
  <c r="B3998" i="6"/>
  <c r="B4000" i="6"/>
  <c r="AB70" i="2" l="1"/>
  <c r="AL70" i="2"/>
  <c r="AM70" i="2"/>
  <c r="AC70" i="2"/>
  <c r="AN70" i="2"/>
  <c r="AE70" i="2"/>
  <c r="AP70" i="2"/>
  <c r="AD70" i="2"/>
  <c r="AO70" i="2"/>
  <c r="AG70" i="2"/>
  <c r="AR70" i="2"/>
  <c r="AH70" i="2"/>
  <c r="AI70" i="2"/>
  <c r="AK70" i="2"/>
  <c r="AT70" i="2"/>
  <c r="AA70" i="2"/>
  <c r="AF70" i="2"/>
  <c r="AJ70" i="2"/>
  <c r="AQ70" i="2"/>
  <c r="AS70" i="2"/>
  <c r="BI70" i="2"/>
  <c r="BS70" i="2"/>
  <c r="BK70" i="2"/>
  <c r="BF70" i="2"/>
  <c r="BR70" i="2"/>
  <c r="BG70" i="2"/>
  <c r="BT70" i="2"/>
  <c r="BJ70" i="2"/>
  <c r="BD70" i="2"/>
  <c r="BA70" i="2"/>
  <c r="BE70" i="2"/>
  <c r="BH70" i="2"/>
  <c r="BQ70" i="2"/>
  <c r="BB70" i="2"/>
  <c r="BL70" i="2"/>
  <c r="BN70" i="2"/>
  <c r="BO70" i="2"/>
  <c r="BP70" i="2"/>
  <c r="BC70" i="2"/>
  <c r="BM70" i="2"/>
  <c r="AY68" i="2"/>
  <c r="AZ69" i="2"/>
  <c r="Y68" i="2"/>
  <c r="Z69" i="2"/>
  <c r="C15" i="18"/>
  <c r="C9" i="6"/>
  <c r="C16" i="8"/>
  <c r="AK69" i="2" l="1"/>
  <c r="AA69" i="2"/>
  <c r="AI69" i="2"/>
  <c r="AT69" i="2"/>
  <c r="AJ69" i="2"/>
  <c r="AB69" i="2"/>
  <c r="AM69" i="2"/>
  <c r="AL69" i="2"/>
  <c r="AD69" i="2"/>
  <c r="AO69" i="2"/>
  <c r="AE69" i="2"/>
  <c r="AQ69" i="2"/>
  <c r="AS69" i="2"/>
  <c r="AF69" i="2"/>
  <c r="AG69" i="2"/>
  <c r="AH69" i="2"/>
  <c r="AN69" i="2"/>
  <c r="AR69" i="2"/>
  <c r="AP69" i="2"/>
  <c r="AC69" i="2"/>
  <c r="BH69" i="2"/>
  <c r="BR69" i="2"/>
  <c r="BJ69" i="2"/>
  <c r="BT69" i="2"/>
  <c r="BM69" i="2"/>
  <c r="BB69" i="2"/>
  <c r="BN69" i="2"/>
  <c r="BD69" i="2"/>
  <c r="BP69" i="2"/>
  <c r="BF69" i="2"/>
  <c r="BA69" i="2"/>
  <c r="BG69" i="2"/>
  <c r="BI69" i="2"/>
  <c r="BO69" i="2"/>
  <c r="BQ69" i="2"/>
  <c r="BS69" i="2"/>
  <c r="BC69" i="2"/>
  <c r="BL69" i="2"/>
  <c r="BE69" i="2"/>
  <c r="BK69" i="2"/>
  <c r="AZ68" i="2"/>
  <c r="AY67" i="2"/>
  <c r="Y67" i="2"/>
  <c r="Z68" i="2"/>
  <c r="C16" i="18"/>
  <c r="C17" i="8"/>
  <c r="C10" i="6"/>
  <c r="D4" i="1"/>
  <c r="N8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7" i="1"/>
  <c r="N10" i="1"/>
  <c r="D199" i="2"/>
  <c r="D200" i="2"/>
  <c r="D198" i="2"/>
  <c r="C199" i="2"/>
  <c r="E1135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H3" i="1"/>
  <c r="N8" i="18" l="1"/>
  <c r="N7" i="18"/>
  <c r="AJ68" i="2"/>
  <c r="AT68" i="2"/>
  <c r="AF68" i="2"/>
  <c r="AQ68" i="2"/>
  <c r="AG68" i="2"/>
  <c r="AR68" i="2"/>
  <c r="AI68" i="2"/>
  <c r="AH68" i="2"/>
  <c r="AS68" i="2"/>
  <c r="AL68" i="2"/>
  <c r="AB68" i="2"/>
  <c r="AE68" i="2"/>
  <c r="AK68" i="2"/>
  <c r="AN68" i="2"/>
  <c r="AO68" i="2"/>
  <c r="AA68" i="2"/>
  <c r="AC68" i="2"/>
  <c r="AP68" i="2"/>
  <c r="AD68" i="2"/>
  <c r="AM68" i="2"/>
  <c r="AZ67" i="2"/>
  <c r="AY66" i="2"/>
  <c r="BG68" i="2"/>
  <c r="BQ68" i="2"/>
  <c r="BI68" i="2"/>
  <c r="BS68" i="2"/>
  <c r="BF68" i="2"/>
  <c r="BT68" i="2"/>
  <c r="BA68" i="2"/>
  <c r="BH68" i="2"/>
  <c r="BK68" i="2"/>
  <c r="BE68" i="2"/>
  <c r="BJ68" i="2"/>
  <c r="BL68" i="2"/>
  <c r="BD68" i="2"/>
  <c r="BO68" i="2"/>
  <c r="BM68" i="2"/>
  <c r="BN68" i="2"/>
  <c r="BR68" i="2"/>
  <c r="BC68" i="2"/>
  <c r="BP68" i="2"/>
  <c r="BB68" i="2"/>
  <c r="Y66" i="2"/>
  <c r="Z67" i="2"/>
  <c r="C17" i="18"/>
  <c r="N52" i="18"/>
  <c r="N48" i="18"/>
  <c r="N44" i="18"/>
  <c r="N40" i="18"/>
  <c r="N36" i="18"/>
  <c r="N32" i="18"/>
  <c r="N28" i="18"/>
  <c r="N55" i="18"/>
  <c r="N51" i="18"/>
  <c r="N47" i="18"/>
  <c r="N43" i="18"/>
  <c r="N39" i="18"/>
  <c r="N35" i="18"/>
  <c r="N31" i="18"/>
  <c r="N27" i="18"/>
  <c r="N54" i="18"/>
  <c r="N50" i="18"/>
  <c r="N46" i="18"/>
  <c r="N42" i="18"/>
  <c r="N38" i="18"/>
  <c r="N34" i="18"/>
  <c r="N30" i="18"/>
  <c r="N26" i="18"/>
  <c r="N53" i="18"/>
  <c r="N49" i="18"/>
  <c r="N45" i="18"/>
  <c r="N41" i="18"/>
  <c r="N37" i="18"/>
  <c r="N33" i="18"/>
  <c r="N29" i="18"/>
  <c r="N25" i="18"/>
  <c r="C18" i="8"/>
  <c r="C11" i="6"/>
  <c r="N10" i="26"/>
  <c r="N10" i="24"/>
  <c r="N10" i="20"/>
  <c r="N10" i="18"/>
  <c r="N10" i="16"/>
  <c r="N10" i="14"/>
  <c r="N10" i="12"/>
  <c r="N10" i="10"/>
  <c r="N10" i="25"/>
  <c r="N10" i="23"/>
  <c r="N10" i="21"/>
  <c r="N10" i="19"/>
  <c r="N10" i="17"/>
  <c r="N10" i="22"/>
  <c r="N10" i="15"/>
  <c r="N10" i="13"/>
  <c r="N10" i="11"/>
  <c r="N10" i="9"/>
  <c r="N857" i="6"/>
  <c r="N837" i="6"/>
  <c r="N833" i="6"/>
  <c r="N741" i="6"/>
  <c r="N737" i="6"/>
  <c r="N729" i="6"/>
  <c r="N725" i="6"/>
  <c r="N721" i="6"/>
  <c r="N669" i="6"/>
  <c r="N661" i="6"/>
  <c r="N641" i="6"/>
  <c r="N621" i="6"/>
  <c r="N617" i="6"/>
  <c r="N569" i="6"/>
  <c r="N565" i="6"/>
  <c r="N549" i="6"/>
  <c r="N501" i="6"/>
  <c r="N497" i="6"/>
  <c r="N493" i="6"/>
  <c r="N489" i="6"/>
  <c r="N485" i="6"/>
  <c r="N477" i="6"/>
  <c r="N473" i="6"/>
  <c r="N469" i="6"/>
  <c r="N465" i="6"/>
  <c r="N461" i="6"/>
  <c r="N457" i="6"/>
  <c r="N453" i="6"/>
  <c r="N449" i="6"/>
  <c r="N409" i="6"/>
  <c r="N401" i="6"/>
  <c r="N393" i="6"/>
  <c r="N345" i="6"/>
  <c r="N341" i="6"/>
  <c r="N337" i="6"/>
  <c r="N329" i="6"/>
  <c r="N277" i="6"/>
  <c r="N273" i="6"/>
  <c r="N269" i="6"/>
  <c r="N265" i="6"/>
  <c r="N261" i="6"/>
  <c r="N257" i="6"/>
  <c r="N253" i="6"/>
  <c r="N249" i="6"/>
  <c r="N197" i="6"/>
  <c r="N193" i="6"/>
  <c r="N185" i="6"/>
  <c r="N177" i="6"/>
  <c r="N173" i="6"/>
  <c r="N169" i="6"/>
  <c r="N165" i="6"/>
  <c r="N109" i="6"/>
  <c r="N101" i="6"/>
  <c r="N41" i="6"/>
  <c r="N33" i="6"/>
  <c r="N21" i="6"/>
  <c r="N100" i="6"/>
  <c r="N40" i="6"/>
  <c r="N32" i="6"/>
  <c r="N20" i="6"/>
  <c r="N466" i="6"/>
  <c r="N450" i="6"/>
  <c r="N402" i="6"/>
  <c r="N342" i="6"/>
  <c r="N270" i="6"/>
  <c r="N190" i="6"/>
  <c r="N162" i="6"/>
  <c r="N106" i="6"/>
  <c r="N840" i="6"/>
  <c r="N836" i="6"/>
  <c r="N832" i="6"/>
  <c r="N740" i="6"/>
  <c r="N732" i="6"/>
  <c r="N724" i="6"/>
  <c r="N720" i="6"/>
  <c r="N668" i="6"/>
  <c r="N632" i="6"/>
  <c r="N620" i="6"/>
  <c r="N616" i="6"/>
  <c r="N564" i="6"/>
  <c r="N552" i="6"/>
  <c r="N548" i="6"/>
  <c r="N504" i="6"/>
  <c r="N500" i="6"/>
  <c r="N496" i="6"/>
  <c r="N492" i="6"/>
  <c r="N488" i="6"/>
  <c r="N484" i="6"/>
  <c r="N480" i="6"/>
  <c r="N476" i="6"/>
  <c r="N472" i="6"/>
  <c r="N468" i="6"/>
  <c r="N464" i="6"/>
  <c r="N460" i="6"/>
  <c r="N456" i="6"/>
  <c r="N452" i="6"/>
  <c r="N448" i="6"/>
  <c r="N412" i="6"/>
  <c r="N408" i="6"/>
  <c r="N400" i="6"/>
  <c r="N396" i="6"/>
  <c r="N344" i="6"/>
  <c r="N340" i="6"/>
  <c r="N332" i="6"/>
  <c r="N328" i="6"/>
  <c r="N276" i="6"/>
  <c r="N272" i="6"/>
  <c r="N268" i="6"/>
  <c r="N264" i="6"/>
  <c r="N260" i="6"/>
  <c r="N256" i="6"/>
  <c r="N252" i="6"/>
  <c r="N248" i="6"/>
  <c r="N196" i="6"/>
  <c r="N192" i="6"/>
  <c r="N180" i="6"/>
  <c r="N176" i="6"/>
  <c r="N172" i="6"/>
  <c r="N168" i="6"/>
  <c r="N164" i="6"/>
  <c r="N104" i="6"/>
  <c r="N458" i="6"/>
  <c r="N394" i="6"/>
  <c r="N338" i="6"/>
  <c r="N274" i="6"/>
  <c r="N250" i="6"/>
  <c r="N186" i="6"/>
  <c r="N178" i="6"/>
  <c r="N98" i="6"/>
  <c r="N859" i="6"/>
  <c r="N839" i="6"/>
  <c r="N835" i="6"/>
  <c r="N727" i="6"/>
  <c r="N723" i="6"/>
  <c r="N651" i="6"/>
  <c r="N639" i="6"/>
  <c r="N631" i="6"/>
  <c r="N619" i="6"/>
  <c r="N563" i="6"/>
  <c r="N551" i="6"/>
  <c r="N503" i="6"/>
  <c r="N499" i="6"/>
  <c r="N491" i="6"/>
  <c r="N487" i="6"/>
  <c r="N479" i="6"/>
  <c r="N475" i="6"/>
  <c r="N471" i="6"/>
  <c r="N467" i="6"/>
  <c r="N463" i="6"/>
  <c r="N459" i="6"/>
  <c r="N455" i="6"/>
  <c r="N451" i="6"/>
  <c r="N407" i="6"/>
  <c r="N395" i="6"/>
  <c r="N343" i="6"/>
  <c r="N339" i="6"/>
  <c r="N327" i="6"/>
  <c r="N275" i="6"/>
  <c r="N271" i="6"/>
  <c r="N263" i="6"/>
  <c r="N259" i="6"/>
  <c r="N255" i="6"/>
  <c r="N251" i="6"/>
  <c r="N247" i="6"/>
  <c r="N195" i="6"/>
  <c r="N191" i="6"/>
  <c r="N187" i="6"/>
  <c r="N179" i="6"/>
  <c r="N175" i="6"/>
  <c r="N171" i="6"/>
  <c r="N167" i="6"/>
  <c r="N163" i="6"/>
  <c r="N107" i="6"/>
  <c r="N103" i="6"/>
  <c r="N99" i="6"/>
  <c r="N39" i="6"/>
  <c r="N31" i="6"/>
  <c r="N19" i="6"/>
  <c r="N622" i="6"/>
  <c r="N550" i="6"/>
  <c r="N498" i="6"/>
  <c r="N490" i="6"/>
  <c r="N478" i="6"/>
  <c r="N470" i="6"/>
  <c r="N454" i="6"/>
  <c r="N346" i="6"/>
  <c r="N326" i="6"/>
  <c r="N266" i="6"/>
  <c r="N254" i="6"/>
  <c r="N194" i="6"/>
  <c r="N174" i="6"/>
  <c r="N170" i="6"/>
  <c r="N38" i="6"/>
  <c r="N858" i="6"/>
  <c r="N854" i="6"/>
  <c r="N838" i="6"/>
  <c r="N834" i="6"/>
  <c r="N726" i="6"/>
  <c r="N722" i="6"/>
  <c r="N662" i="6"/>
  <c r="N650" i="6"/>
  <c r="N630" i="6"/>
  <c r="N618" i="6"/>
  <c r="N566" i="6"/>
  <c r="N546" i="6"/>
  <c r="N502" i="6"/>
  <c r="N486" i="6"/>
  <c r="N474" i="6"/>
  <c r="N462" i="6"/>
  <c r="N334" i="6"/>
  <c r="N258" i="6"/>
  <c r="N198" i="6"/>
  <c r="N166" i="6"/>
  <c r="N102" i="6"/>
  <c r="N34" i="6"/>
  <c r="C3" i="1"/>
  <c r="C1" i="1"/>
  <c r="AI67" i="2" l="1"/>
  <c r="AS67" i="2"/>
  <c r="AC67" i="2"/>
  <c r="AN67" i="2"/>
  <c r="AA67" i="2"/>
  <c r="AO67" i="2"/>
  <c r="AF67" i="2"/>
  <c r="AQ67" i="2"/>
  <c r="AD67" i="2"/>
  <c r="AE67" i="2"/>
  <c r="AP67" i="2"/>
  <c r="AH67" i="2"/>
  <c r="AT67" i="2"/>
  <c r="AB67" i="2"/>
  <c r="AK67" i="2"/>
  <c r="AM67" i="2"/>
  <c r="AG67" i="2"/>
  <c r="AL67" i="2"/>
  <c r="AR67" i="2"/>
  <c r="AJ67" i="2"/>
  <c r="AZ66" i="2"/>
  <c r="AY65" i="2"/>
  <c r="BF67" i="2"/>
  <c r="BP67" i="2"/>
  <c r="BH67" i="2"/>
  <c r="BR67" i="2"/>
  <c r="BM67" i="2"/>
  <c r="BB67" i="2"/>
  <c r="BN67" i="2"/>
  <c r="BD67" i="2"/>
  <c r="BQ67" i="2"/>
  <c r="BI67" i="2"/>
  <c r="BJ67" i="2"/>
  <c r="BK67" i="2"/>
  <c r="BA67" i="2"/>
  <c r="BG67" i="2"/>
  <c r="BC67" i="2"/>
  <c r="BE67" i="2"/>
  <c r="BO67" i="2"/>
  <c r="BT67" i="2"/>
  <c r="BL67" i="2"/>
  <c r="BS67" i="2"/>
  <c r="Y65" i="2"/>
  <c r="Z66" i="2"/>
  <c r="C500" i="1"/>
  <c r="C502" i="1"/>
  <c r="C504" i="1"/>
  <c r="C506" i="1"/>
  <c r="C508" i="1"/>
  <c r="C510" i="1"/>
  <c r="C512" i="1"/>
  <c r="C514" i="1"/>
  <c r="C516" i="1"/>
  <c r="C518" i="1"/>
  <c r="C520" i="1"/>
  <c r="C522" i="1"/>
  <c r="C524" i="1"/>
  <c r="C526" i="1"/>
  <c r="C528" i="1"/>
  <c r="C530" i="1"/>
  <c r="C532" i="1"/>
  <c r="C534" i="1"/>
  <c r="C536" i="1"/>
  <c r="C538" i="1"/>
  <c r="C540" i="1"/>
  <c r="C542" i="1"/>
  <c r="C544" i="1"/>
  <c r="C546" i="1"/>
  <c r="C548" i="1"/>
  <c r="C550" i="1"/>
  <c r="C552" i="1"/>
  <c r="C554" i="1"/>
  <c r="C556" i="1"/>
  <c r="C558" i="1"/>
  <c r="C560" i="1"/>
  <c r="C562" i="1"/>
  <c r="C564" i="1"/>
  <c r="C566" i="1"/>
  <c r="C568" i="1"/>
  <c r="C570" i="1"/>
  <c r="C572" i="1"/>
  <c r="C574" i="1"/>
  <c r="C576" i="1"/>
  <c r="C578" i="1"/>
  <c r="C580" i="1"/>
  <c r="C582" i="1"/>
  <c r="C584" i="1"/>
  <c r="C586" i="1"/>
  <c r="C588" i="1"/>
  <c r="C590" i="1"/>
  <c r="C592" i="1"/>
  <c r="C594" i="1"/>
  <c r="C596" i="1"/>
  <c r="C598" i="1"/>
  <c r="C600" i="1"/>
  <c r="C602" i="1"/>
  <c r="C604" i="1"/>
  <c r="C606" i="1"/>
  <c r="C608" i="1"/>
  <c r="C610" i="1"/>
  <c r="C612" i="1"/>
  <c r="C614" i="1"/>
  <c r="C616" i="1"/>
  <c r="C618" i="1"/>
  <c r="C620" i="1"/>
  <c r="C622" i="1"/>
  <c r="C624" i="1"/>
  <c r="C626" i="1"/>
  <c r="C628" i="1"/>
  <c r="C630" i="1"/>
  <c r="C632" i="1"/>
  <c r="C634" i="1"/>
  <c r="C636" i="1"/>
  <c r="C638" i="1"/>
  <c r="C640" i="1"/>
  <c r="C642" i="1"/>
  <c r="C644" i="1"/>
  <c r="C646" i="1"/>
  <c r="C648" i="1"/>
  <c r="C650" i="1"/>
  <c r="C652" i="1"/>
  <c r="C654" i="1"/>
  <c r="C656" i="1"/>
  <c r="C658" i="1"/>
  <c r="C660" i="1"/>
  <c r="C662" i="1"/>
  <c r="C664" i="1"/>
  <c r="C666" i="1"/>
  <c r="C668" i="1"/>
  <c r="C501" i="1"/>
  <c r="C503" i="1"/>
  <c r="C515" i="1"/>
  <c r="C527" i="1"/>
  <c r="C539" i="1"/>
  <c r="C551" i="1"/>
  <c r="C563" i="1"/>
  <c r="C575" i="1"/>
  <c r="C587" i="1"/>
  <c r="C599" i="1"/>
  <c r="C611" i="1"/>
  <c r="C623" i="1"/>
  <c r="C635" i="1"/>
  <c r="C647" i="1"/>
  <c r="C659" i="1"/>
  <c r="C513" i="1"/>
  <c r="C525" i="1"/>
  <c r="C537" i="1"/>
  <c r="C549" i="1"/>
  <c r="C561" i="1"/>
  <c r="C573" i="1"/>
  <c r="C585" i="1"/>
  <c r="C597" i="1"/>
  <c r="C609" i="1"/>
  <c r="C621" i="1"/>
  <c r="C633" i="1"/>
  <c r="C645" i="1"/>
  <c r="C657" i="1"/>
  <c r="C669" i="1"/>
  <c r="C671" i="1"/>
  <c r="C673" i="1"/>
  <c r="C675" i="1"/>
  <c r="C677" i="1"/>
  <c r="C679" i="1"/>
  <c r="C681" i="1"/>
  <c r="C683" i="1"/>
  <c r="C685" i="1"/>
  <c r="C687" i="1"/>
  <c r="C689" i="1"/>
  <c r="C691" i="1"/>
  <c r="C693" i="1"/>
  <c r="C695" i="1"/>
  <c r="C697" i="1"/>
  <c r="C699" i="1"/>
  <c r="C701" i="1"/>
  <c r="C703" i="1"/>
  <c r="C705" i="1"/>
  <c r="C707" i="1"/>
  <c r="C709" i="1"/>
  <c r="C711" i="1"/>
  <c r="C713" i="1"/>
  <c r="C715" i="1"/>
  <c r="C717" i="1"/>
  <c r="C719" i="1"/>
  <c r="C721" i="1"/>
  <c r="C723" i="1"/>
  <c r="C725" i="1"/>
  <c r="C727" i="1"/>
  <c r="C729" i="1"/>
  <c r="C731" i="1"/>
  <c r="C733" i="1"/>
  <c r="C735" i="1"/>
  <c r="C737" i="1"/>
  <c r="C739" i="1"/>
  <c r="C741" i="1"/>
  <c r="C743" i="1"/>
  <c r="C745" i="1"/>
  <c r="C747" i="1"/>
  <c r="C749" i="1"/>
  <c r="C751" i="1"/>
  <c r="C753" i="1"/>
  <c r="C755" i="1"/>
  <c r="C757" i="1"/>
  <c r="C759" i="1"/>
  <c r="C761" i="1"/>
  <c r="C763" i="1"/>
  <c r="C765" i="1"/>
  <c r="C767" i="1"/>
  <c r="C769" i="1"/>
  <c r="C771" i="1"/>
  <c r="C773" i="1"/>
  <c r="C775" i="1"/>
  <c r="C777" i="1"/>
  <c r="C779" i="1"/>
  <c r="C781" i="1"/>
  <c r="C783" i="1"/>
  <c r="C785" i="1"/>
  <c r="C787" i="1"/>
  <c r="C789" i="1"/>
  <c r="C791" i="1"/>
  <c r="C793" i="1"/>
  <c r="C795" i="1"/>
  <c r="C797" i="1"/>
  <c r="C799" i="1"/>
  <c r="C801" i="1"/>
  <c r="C803" i="1"/>
  <c r="C805" i="1"/>
  <c r="C807" i="1"/>
  <c r="C809" i="1"/>
  <c r="C811" i="1"/>
  <c r="C511" i="1"/>
  <c r="C523" i="1"/>
  <c r="C535" i="1"/>
  <c r="C547" i="1"/>
  <c r="C559" i="1"/>
  <c r="C571" i="1"/>
  <c r="C583" i="1"/>
  <c r="C595" i="1"/>
  <c r="C607" i="1"/>
  <c r="C619" i="1"/>
  <c r="C631" i="1"/>
  <c r="C643" i="1"/>
  <c r="C655" i="1"/>
  <c r="C667" i="1"/>
  <c r="C509" i="1"/>
  <c r="C521" i="1"/>
  <c r="C533" i="1"/>
  <c r="C545" i="1"/>
  <c r="C557" i="1"/>
  <c r="C569" i="1"/>
  <c r="C581" i="1"/>
  <c r="C593" i="1"/>
  <c r="C605" i="1"/>
  <c r="C617" i="1"/>
  <c r="C629" i="1"/>
  <c r="C641" i="1"/>
  <c r="C653" i="1"/>
  <c r="C665" i="1"/>
  <c r="C505" i="1"/>
  <c r="C517" i="1"/>
  <c r="C529" i="1"/>
  <c r="C541" i="1"/>
  <c r="C553" i="1"/>
  <c r="C565" i="1"/>
  <c r="C577" i="1"/>
  <c r="C589" i="1"/>
  <c r="C601" i="1"/>
  <c r="C613" i="1"/>
  <c r="C625" i="1"/>
  <c r="C637" i="1"/>
  <c r="C649" i="1"/>
  <c r="C555" i="1"/>
  <c r="C627" i="1"/>
  <c r="C672" i="1"/>
  <c r="C684" i="1"/>
  <c r="C696" i="1"/>
  <c r="C708" i="1"/>
  <c r="C720" i="1"/>
  <c r="C732" i="1"/>
  <c r="C744" i="1"/>
  <c r="C756" i="1"/>
  <c r="C768" i="1"/>
  <c r="C780" i="1"/>
  <c r="C792" i="1"/>
  <c r="C804" i="1"/>
  <c r="C567" i="1"/>
  <c r="C639" i="1"/>
  <c r="C670" i="1"/>
  <c r="C682" i="1"/>
  <c r="C694" i="1"/>
  <c r="C706" i="1"/>
  <c r="C718" i="1"/>
  <c r="C730" i="1"/>
  <c r="C742" i="1"/>
  <c r="C754" i="1"/>
  <c r="C766" i="1"/>
  <c r="C778" i="1"/>
  <c r="C790" i="1"/>
  <c r="C802" i="1"/>
  <c r="C507" i="1"/>
  <c r="C579" i="1"/>
  <c r="C651" i="1"/>
  <c r="C680" i="1"/>
  <c r="C692" i="1"/>
  <c r="C704" i="1"/>
  <c r="C716" i="1"/>
  <c r="C728" i="1"/>
  <c r="C740" i="1"/>
  <c r="C752" i="1"/>
  <c r="C764" i="1"/>
  <c r="C776" i="1"/>
  <c r="C788" i="1"/>
  <c r="C800" i="1"/>
  <c r="C812" i="1"/>
  <c r="C814" i="1"/>
  <c r="C816" i="1"/>
  <c r="C818" i="1"/>
  <c r="C820" i="1"/>
  <c r="C822" i="1"/>
  <c r="C824" i="1"/>
  <c r="C826" i="1"/>
  <c r="C828" i="1"/>
  <c r="C830" i="1"/>
  <c r="C832" i="1"/>
  <c r="C834" i="1"/>
  <c r="C836" i="1"/>
  <c r="C838" i="1"/>
  <c r="C840" i="1"/>
  <c r="C842" i="1"/>
  <c r="C844" i="1"/>
  <c r="C846" i="1"/>
  <c r="C848" i="1"/>
  <c r="C850" i="1"/>
  <c r="C852" i="1"/>
  <c r="C854" i="1"/>
  <c r="C856" i="1"/>
  <c r="C858" i="1"/>
  <c r="C860" i="1"/>
  <c r="C862" i="1"/>
  <c r="C864" i="1"/>
  <c r="C866" i="1"/>
  <c r="C868" i="1"/>
  <c r="C870" i="1"/>
  <c r="C872" i="1"/>
  <c r="C874" i="1"/>
  <c r="C876" i="1"/>
  <c r="C878" i="1"/>
  <c r="C880" i="1"/>
  <c r="C882" i="1"/>
  <c r="C884" i="1"/>
  <c r="C886" i="1"/>
  <c r="C888" i="1"/>
  <c r="C890" i="1"/>
  <c r="C892" i="1"/>
  <c r="C894" i="1"/>
  <c r="C896" i="1"/>
  <c r="C898" i="1"/>
  <c r="C900" i="1"/>
  <c r="C902" i="1"/>
  <c r="C904" i="1"/>
  <c r="C906" i="1"/>
  <c r="C908" i="1"/>
  <c r="C910" i="1"/>
  <c r="C912" i="1"/>
  <c r="C914" i="1"/>
  <c r="C916" i="1"/>
  <c r="C918" i="1"/>
  <c r="C920" i="1"/>
  <c r="C922" i="1"/>
  <c r="C924" i="1"/>
  <c r="C926" i="1"/>
  <c r="C928" i="1"/>
  <c r="C930" i="1"/>
  <c r="C932" i="1"/>
  <c r="C934" i="1"/>
  <c r="C936" i="1"/>
  <c r="C938" i="1"/>
  <c r="C940" i="1"/>
  <c r="C942" i="1"/>
  <c r="C944" i="1"/>
  <c r="C946" i="1"/>
  <c r="C948" i="1"/>
  <c r="C950" i="1"/>
  <c r="C952" i="1"/>
  <c r="C519" i="1"/>
  <c r="C591" i="1"/>
  <c r="C678" i="1"/>
  <c r="C690" i="1"/>
  <c r="C702" i="1"/>
  <c r="C714" i="1"/>
  <c r="C726" i="1"/>
  <c r="C738" i="1"/>
  <c r="C750" i="1"/>
  <c r="C762" i="1"/>
  <c r="C774" i="1"/>
  <c r="C786" i="1"/>
  <c r="C798" i="1"/>
  <c r="C810" i="1"/>
  <c r="C531" i="1"/>
  <c r="C603" i="1"/>
  <c r="C663" i="1"/>
  <c r="C676" i="1"/>
  <c r="C543" i="1"/>
  <c r="C615" i="1"/>
  <c r="C661" i="1"/>
  <c r="C674" i="1"/>
  <c r="C686" i="1"/>
  <c r="C698" i="1"/>
  <c r="C710" i="1"/>
  <c r="C722" i="1"/>
  <c r="C734" i="1"/>
  <c r="C746" i="1"/>
  <c r="C758" i="1"/>
  <c r="C770" i="1"/>
  <c r="C782" i="1"/>
  <c r="C794" i="1"/>
  <c r="C712" i="1"/>
  <c r="C784" i="1"/>
  <c r="C817" i="1"/>
  <c r="C829" i="1"/>
  <c r="C841" i="1"/>
  <c r="C853" i="1"/>
  <c r="C865" i="1"/>
  <c r="C877" i="1"/>
  <c r="C889" i="1"/>
  <c r="C901" i="1"/>
  <c r="C913" i="1"/>
  <c r="C925" i="1"/>
  <c r="C937" i="1"/>
  <c r="C949" i="1"/>
  <c r="C839" i="1"/>
  <c r="C887" i="1"/>
  <c r="C899" i="1"/>
  <c r="C935" i="1"/>
  <c r="C947" i="1"/>
  <c r="C954" i="1"/>
  <c r="C956" i="1"/>
  <c r="C960" i="1"/>
  <c r="C964" i="1"/>
  <c r="C968" i="1"/>
  <c r="C972" i="1"/>
  <c r="C974" i="1"/>
  <c r="C978" i="1"/>
  <c r="C980" i="1"/>
  <c r="C984" i="1"/>
  <c r="C988" i="1"/>
  <c r="C941" i="1"/>
  <c r="C953" i="1"/>
  <c r="C959" i="1"/>
  <c r="C967" i="1"/>
  <c r="C977" i="1"/>
  <c r="C983" i="1"/>
  <c r="C724" i="1"/>
  <c r="C796" i="1"/>
  <c r="C815" i="1"/>
  <c r="C827" i="1"/>
  <c r="C851" i="1"/>
  <c r="C863" i="1"/>
  <c r="C875" i="1"/>
  <c r="C911" i="1"/>
  <c r="C923" i="1"/>
  <c r="C958" i="1"/>
  <c r="C962" i="1"/>
  <c r="C966" i="1"/>
  <c r="C970" i="1"/>
  <c r="C976" i="1"/>
  <c r="C982" i="1"/>
  <c r="C986" i="1"/>
  <c r="C929" i="1"/>
  <c r="C961" i="1"/>
  <c r="C973" i="1"/>
  <c r="C985" i="1"/>
  <c r="C736" i="1"/>
  <c r="C813" i="1"/>
  <c r="C825" i="1"/>
  <c r="C837" i="1"/>
  <c r="C849" i="1"/>
  <c r="C861" i="1"/>
  <c r="C873" i="1"/>
  <c r="C885" i="1"/>
  <c r="C897" i="1"/>
  <c r="C909" i="1"/>
  <c r="C921" i="1"/>
  <c r="C933" i="1"/>
  <c r="C945" i="1"/>
  <c r="C905" i="1"/>
  <c r="C957" i="1"/>
  <c r="C965" i="1"/>
  <c r="C975" i="1"/>
  <c r="C987" i="1"/>
  <c r="C748" i="1"/>
  <c r="C808" i="1"/>
  <c r="C823" i="1"/>
  <c r="C835" i="1"/>
  <c r="C847" i="1"/>
  <c r="C859" i="1"/>
  <c r="C871" i="1"/>
  <c r="C883" i="1"/>
  <c r="C895" i="1"/>
  <c r="C907" i="1"/>
  <c r="C919" i="1"/>
  <c r="C931" i="1"/>
  <c r="C943" i="1"/>
  <c r="C760" i="1"/>
  <c r="C821" i="1"/>
  <c r="C845" i="1"/>
  <c r="C857" i="1"/>
  <c r="C869" i="1"/>
  <c r="C893" i="1"/>
  <c r="C963" i="1"/>
  <c r="C971" i="1"/>
  <c r="C981" i="1"/>
  <c r="C989" i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688" i="1"/>
  <c r="C806" i="1"/>
  <c r="C833" i="1"/>
  <c r="C881" i="1"/>
  <c r="C917" i="1"/>
  <c r="C955" i="1"/>
  <c r="C969" i="1"/>
  <c r="C979" i="1"/>
  <c r="C700" i="1"/>
  <c r="C772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12" i="6"/>
  <c r="C18" i="18"/>
  <c r="C7" i="1"/>
  <c r="C19" i="8"/>
  <c r="C338" i="1"/>
  <c r="C342" i="1"/>
  <c r="C346" i="1"/>
  <c r="C350" i="1"/>
  <c r="C354" i="1"/>
  <c r="C358" i="1"/>
  <c r="C362" i="1"/>
  <c r="C366" i="1"/>
  <c r="C370" i="1"/>
  <c r="C374" i="1"/>
  <c r="C378" i="1"/>
  <c r="C382" i="1"/>
  <c r="C386" i="1"/>
  <c r="C390" i="1"/>
  <c r="C394" i="1"/>
  <c r="C398" i="1"/>
  <c r="C402" i="1"/>
  <c r="C406" i="1"/>
  <c r="C410" i="1"/>
  <c r="C414" i="1"/>
  <c r="C418" i="1"/>
  <c r="C422" i="1"/>
  <c r="C426" i="1"/>
  <c r="C430" i="1"/>
  <c r="C434" i="1"/>
  <c r="C438" i="1"/>
  <c r="C442" i="1"/>
  <c r="C446" i="1"/>
  <c r="C450" i="1"/>
  <c r="C454" i="1"/>
  <c r="C458" i="1"/>
  <c r="C462" i="1"/>
  <c r="C466" i="1"/>
  <c r="C470" i="1"/>
  <c r="C474" i="1"/>
  <c r="C478" i="1"/>
  <c r="C482" i="1"/>
  <c r="C486" i="1"/>
  <c r="C490" i="1"/>
  <c r="C494" i="1"/>
  <c r="C498" i="1"/>
  <c r="C339" i="1"/>
  <c r="C343" i="1"/>
  <c r="C347" i="1"/>
  <c r="C351" i="1"/>
  <c r="C355" i="1"/>
  <c r="C359" i="1"/>
  <c r="C363" i="1"/>
  <c r="C367" i="1"/>
  <c r="C371" i="1"/>
  <c r="C375" i="1"/>
  <c r="C379" i="1"/>
  <c r="C383" i="1"/>
  <c r="C387" i="1"/>
  <c r="C391" i="1"/>
  <c r="C395" i="1"/>
  <c r="C399" i="1"/>
  <c r="C403" i="1"/>
  <c r="C407" i="1"/>
  <c r="C411" i="1"/>
  <c r="C415" i="1"/>
  <c r="C419" i="1"/>
  <c r="C423" i="1"/>
  <c r="C427" i="1"/>
  <c r="C431" i="1"/>
  <c r="C435" i="1"/>
  <c r="C439" i="1"/>
  <c r="C443" i="1"/>
  <c r="C447" i="1"/>
  <c r="C451" i="1"/>
  <c r="C455" i="1"/>
  <c r="C459" i="1"/>
  <c r="C463" i="1"/>
  <c r="C467" i="1"/>
  <c r="C471" i="1"/>
  <c r="C475" i="1"/>
  <c r="C479" i="1"/>
  <c r="C483" i="1"/>
  <c r="C487" i="1"/>
  <c r="C491" i="1"/>
  <c r="C495" i="1"/>
  <c r="C499" i="1"/>
  <c r="C340" i="1"/>
  <c r="C344" i="1"/>
  <c r="C348" i="1"/>
  <c r="C352" i="1"/>
  <c r="C356" i="1"/>
  <c r="C360" i="1"/>
  <c r="C364" i="1"/>
  <c r="C368" i="1"/>
  <c r="C372" i="1"/>
  <c r="C376" i="1"/>
  <c r="C380" i="1"/>
  <c r="C384" i="1"/>
  <c r="C388" i="1"/>
  <c r="C392" i="1"/>
  <c r="C396" i="1"/>
  <c r="C400" i="1"/>
  <c r="C404" i="1"/>
  <c r="C408" i="1"/>
  <c r="C412" i="1"/>
  <c r="C416" i="1"/>
  <c r="C420" i="1"/>
  <c r="C424" i="1"/>
  <c r="C428" i="1"/>
  <c r="C432" i="1"/>
  <c r="C436" i="1"/>
  <c r="C440" i="1"/>
  <c r="C444" i="1"/>
  <c r="C448" i="1"/>
  <c r="C452" i="1"/>
  <c r="C456" i="1"/>
  <c r="C460" i="1"/>
  <c r="C464" i="1"/>
  <c r="C468" i="1"/>
  <c r="C472" i="1"/>
  <c r="C476" i="1"/>
  <c r="C480" i="1"/>
  <c r="C484" i="1"/>
  <c r="C488" i="1"/>
  <c r="C492" i="1"/>
  <c r="C496" i="1"/>
  <c r="C341" i="1"/>
  <c r="C345" i="1"/>
  <c r="C349" i="1"/>
  <c r="C353" i="1"/>
  <c r="C357" i="1"/>
  <c r="C361" i="1"/>
  <c r="C365" i="1"/>
  <c r="C369" i="1"/>
  <c r="C373" i="1"/>
  <c r="C377" i="1"/>
  <c r="C381" i="1"/>
  <c r="C385" i="1"/>
  <c r="C389" i="1"/>
  <c r="C393" i="1"/>
  <c r="C397" i="1"/>
  <c r="C401" i="1"/>
  <c r="C405" i="1"/>
  <c r="C409" i="1"/>
  <c r="C413" i="1"/>
  <c r="C417" i="1"/>
  <c r="C421" i="1"/>
  <c r="C425" i="1"/>
  <c r="C429" i="1"/>
  <c r="C433" i="1"/>
  <c r="C437" i="1"/>
  <c r="C441" i="1"/>
  <c r="C445" i="1"/>
  <c r="C449" i="1"/>
  <c r="C453" i="1"/>
  <c r="C457" i="1"/>
  <c r="C461" i="1"/>
  <c r="C465" i="1"/>
  <c r="C469" i="1"/>
  <c r="C473" i="1"/>
  <c r="C477" i="1"/>
  <c r="C481" i="1"/>
  <c r="C485" i="1"/>
  <c r="C489" i="1"/>
  <c r="C493" i="1"/>
  <c r="C497" i="1"/>
  <c r="AH66" i="2" l="1"/>
  <c r="AR66" i="2"/>
  <c r="AJ66" i="2"/>
  <c r="AK66" i="2"/>
  <c r="AL66" i="2"/>
  <c r="AA66" i="2"/>
  <c r="AB66" i="2"/>
  <c r="AN66" i="2"/>
  <c r="AM66" i="2"/>
  <c r="AD66" i="2"/>
  <c r="AP66" i="2"/>
  <c r="AQ66" i="2"/>
  <c r="AF66" i="2"/>
  <c r="AI66" i="2"/>
  <c r="AO66" i="2"/>
  <c r="AS66" i="2"/>
  <c r="AG66" i="2"/>
  <c r="AT66" i="2"/>
  <c r="AC66" i="2"/>
  <c r="AE66" i="2"/>
  <c r="AY64" i="2"/>
  <c r="AZ65" i="2"/>
  <c r="BE66" i="2"/>
  <c r="BO66" i="2"/>
  <c r="BG66" i="2"/>
  <c r="BQ66" i="2"/>
  <c r="BH66" i="2"/>
  <c r="BT66" i="2"/>
  <c r="BI66" i="2"/>
  <c r="BK66" i="2"/>
  <c r="BJ66" i="2"/>
  <c r="BL66" i="2"/>
  <c r="BM66" i="2"/>
  <c r="BS66" i="2"/>
  <c r="BB66" i="2"/>
  <c r="BD66" i="2"/>
  <c r="BF66" i="2"/>
  <c r="BR66" i="2"/>
  <c r="BN66" i="2"/>
  <c r="BP66" i="2"/>
  <c r="BA66" i="2"/>
  <c r="BC66" i="2"/>
  <c r="Y64" i="2"/>
  <c r="Z65" i="2"/>
  <c r="C13" i="6"/>
  <c r="C19" i="18"/>
  <c r="C20" i="8"/>
  <c r="C8" i="1"/>
  <c r="AG65" i="2" l="1"/>
  <c r="AQ65" i="2"/>
  <c r="AH65" i="2"/>
  <c r="AR65" i="2"/>
  <c r="AI65" i="2"/>
  <c r="AS65" i="2"/>
  <c r="AB65" i="2"/>
  <c r="AO65" i="2"/>
  <c r="AC65" i="2"/>
  <c r="AP65" i="2"/>
  <c r="AA65" i="2"/>
  <c r="AE65" i="2"/>
  <c r="AD65" i="2"/>
  <c r="AT65" i="2"/>
  <c r="AJ65" i="2"/>
  <c r="AK65" i="2"/>
  <c r="AN65" i="2"/>
  <c r="AL65" i="2"/>
  <c r="AM65" i="2"/>
  <c r="AF65" i="2"/>
  <c r="BD65" i="2"/>
  <c r="BN65" i="2"/>
  <c r="BF65" i="2"/>
  <c r="BP65" i="2"/>
  <c r="BM65" i="2"/>
  <c r="BB65" i="2"/>
  <c r="BO65" i="2"/>
  <c r="BE65" i="2"/>
  <c r="BR65" i="2"/>
  <c r="BA65" i="2"/>
  <c r="BJ65" i="2"/>
  <c r="BK65" i="2"/>
  <c r="BL65" i="2"/>
  <c r="BQ65" i="2"/>
  <c r="BS65" i="2"/>
  <c r="BT65" i="2"/>
  <c r="BH65" i="2"/>
  <c r="BI65" i="2"/>
  <c r="BG65" i="2"/>
  <c r="BC65" i="2"/>
  <c r="AZ64" i="2"/>
  <c r="AY63" i="2"/>
  <c r="Y63" i="2"/>
  <c r="Z64" i="2"/>
  <c r="C14" i="6"/>
  <c r="C20" i="18"/>
  <c r="C9" i="1"/>
  <c r="C2" i="8"/>
  <c r="AF64" i="2" l="1"/>
  <c r="AP64" i="2"/>
  <c r="AG64" i="2"/>
  <c r="AQ64" i="2"/>
  <c r="AH64" i="2"/>
  <c r="AR64" i="2"/>
  <c r="AE64" i="2"/>
  <c r="AI64" i="2"/>
  <c r="AK64" i="2"/>
  <c r="AJ64" i="2"/>
  <c r="AM64" i="2"/>
  <c r="AD64" i="2"/>
  <c r="AL64" i="2"/>
  <c r="AO64" i="2"/>
  <c r="AT64" i="2"/>
  <c r="AA64" i="2"/>
  <c r="AB64" i="2"/>
  <c r="AC64" i="2"/>
  <c r="AS64" i="2"/>
  <c r="AN64" i="2"/>
  <c r="AZ63" i="2"/>
  <c r="AY62" i="2"/>
  <c r="BC64" i="2"/>
  <c r="BM64" i="2"/>
  <c r="BE64" i="2"/>
  <c r="BO64" i="2"/>
  <c r="BH64" i="2"/>
  <c r="BT64" i="2"/>
  <c r="BI64" i="2"/>
  <c r="BK64" i="2"/>
  <c r="BL64" i="2"/>
  <c r="BN64" i="2"/>
  <c r="BP64" i="2"/>
  <c r="BF64" i="2"/>
  <c r="BQ64" i="2"/>
  <c r="BG64" i="2"/>
  <c r="BJ64" i="2"/>
  <c r="BS64" i="2"/>
  <c r="BD64" i="2"/>
  <c r="BA64" i="2"/>
  <c r="BB64" i="2"/>
  <c r="BR64" i="2"/>
  <c r="Y62" i="2"/>
  <c r="Z62" i="2" s="1"/>
  <c r="Z63" i="2"/>
  <c r="C15" i="6"/>
  <c r="C21" i="18"/>
  <c r="H2" i="8"/>
  <c r="H1" i="8"/>
  <c r="J1" i="8"/>
  <c r="C10" i="1"/>
  <c r="AF62" i="2" l="1"/>
  <c r="AP62" i="2"/>
  <c r="AI62" i="2"/>
  <c r="AS62" i="2"/>
  <c r="AJ62" i="2"/>
  <c r="AK62" i="2"/>
  <c r="AL62" i="2"/>
  <c r="AM62" i="2"/>
  <c r="AN62" i="2"/>
  <c r="AQ62" i="2"/>
  <c r="AO62" i="2"/>
  <c r="AC62" i="2"/>
  <c r="AT62" i="2"/>
  <c r="AD62" i="2"/>
  <c r="AA62" i="2"/>
  <c r="AH62" i="2"/>
  <c r="AB62" i="2"/>
  <c r="AE62" i="2"/>
  <c r="AG62" i="2"/>
  <c r="AR62" i="2"/>
  <c r="AG63" i="2"/>
  <c r="AJ63" i="2"/>
  <c r="AC63" i="2"/>
  <c r="AO63" i="2"/>
  <c r="AD63" i="2"/>
  <c r="AP63" i="2"/>
  <c r="AE63" i="2"/>
  <c r="AQ63" i="2"/>
  <c r="AK63" i="2"/>
  <c r="AL63" i="2"/>
  <c r="AM63" i="2"/>
  <c r="AN63" i="2"/>
  <c r="AS63" i="2"/>
  <c r="AT63" i="2"/>
  <c r="AA63" i="2"/>
  <c r="AF63" i="2"/>
  <c r="AH63" i="2"/>
  <c r="AI63" i="2"/>
  <c r="AR63" i="2"/>
  <c r="AB63" i="2"/>
  <c r="AZ62" i="2"/>
  <c r="AY61" i="2"/>
  <c r="BB63" i="2"/>
  <c r="BL63" i="2"/>
  <c r="BD63" i="2"/>
  <c r="BN63" i="2"/>
  <c r="BO63" i="2"/>
  <c r="BC63" i="2"/>
  <c r="BP63" i="2"/>
  <c r="BF63" i="2"/>
  <c r="BR63" i="2"/>
  <c r="BK63" i="2"/>
  <c r="BM63" i="2"/>
  <c r="BQ63" i="2"/>
  <c r="BH63" i="2"/>
  <c r="BE63" i="2"/>
  <c r="BG63" i="2"/>
  <c r="BJ63" i="2"/>
  <c r="BS63" i="2"/>
  <c r="BT63" i="2"/>
  <c r="BA63" i="2"/>
  <c r="BI63" i="2"/>
  <c r="C16" i="6"/>
  <c r="C22" i="18"/>
  <c r="C11" i="1"/>
  <c r="AZ61" i="2" l="1"/>
  <c r="AY60" i="2"/>
  <c r="BK62" i="2"/>
  <c r="BC62" i="2"/>
  <c r="BM62" i="2"/>
  <c r="BH62" i="2"/>
  <c r="BT62" i="2"/>
  <c r="BI62" i="2"/>
  <c r="BL62" i="2"/>
  <c r="BO62" i="2"/>
  <c r="BP62" i="2"/>
  <c r="BQ62" i="2"/>
  <c r="BB62" i="2"/>
  <c r="BR62" i="2"/>
  <c r="BS62" i="2"/>
  <c r="BE62" i="2"/>
  <c r="BJ62" i="2"/>
  <c r="BA62" i="2"/>
  <c r="BD62" i="2"/>
  <c r="BN62" i="2"/>
  <c r="BF62" i="2"/>
  <c r="BG62" i="2"/>
  <c r="C17" i="6"/>
  <c r="C23" i="18"/>
  <c r="C12" i="1"/>
  <c r="AZ60" i="2" l="1"/>
  <c r="AY59" i="2"/>
  <c r="BJ61" i="2"/>
  <c r="BT61" i="2"/>
  <c r="BB61" i="2"/>
  <c r="BL61" i="2"/>
  <c r="BC61" i="2"/>
  <c r="BO61" i="2"/>
  <c r="BD61" i="2"/>
  <c r="BP61" i="2"/>
  <c r="BF61" i="2"/>
  <c r="BR61" i="2"/>
  <c r="BN61" i="2"/>
  <c r="BQ61" i="2"/>
  <c r="BS61" i="2"/>
  <c r="BH61" i="2"/>
  <c r="BA61" i="2"/>
  <c r="BM61" i="2"/>
  <c r="BI61" i="2"/>
  <c r="BK61" i="2"/>
  <c r="BG61" i="2"/>
  <c r="BE61" i="2"/>
  <c r="C18" i="6"/>
  <c r="C24" i="18"/>
  <c r="C13" i="1"/>
  <c r="AZ59" i="2" l="1"/>
  <c r="AY58" i="2"/>
  <c r="BI60" i="2"/>
  <c r="BS60" i="2"/>
  <c r="BK60" i="2"/>
  <c r="BH60" i="2"/>
  <c r="BJ60" i="2"/>
  <c r="BM60" i="2"/>
  <c r="BP60" i="2"/>
  <c r="BB60" i="2"/>
  <c r="BQ60" i="2"/>
  <c r="BC60" i="2"/>
  <c r="BR60" i="2"/>
  <c r="BD60" i="2"/>
  <c r="BT60" i="2"/>
  <c r="BA60" i="2"/>
  <c r="BF60" i="2"/>
  <c r="BE60" i="2"/>
  <c r="BL60" i="2"/>
  <c r="BN60" i="2"/>
  <c r="BO60" i="2"/>
  <c r="BG60" i="2"/>
  <c r="C19" i="6"/>
  <c r="C25" i="18"/>
  <c r="C14" i="1"/>
  <c r="AZ58" i="2" l="1"/>
  <c r="AY57" i="2"/>
  <c r="BH59" i="2"/>
  <c r="BR59" i="2"/>
  <c r="BJ59" i="2"/>
  <c r="BT59" i="2"/>
  <c r="BC59" i="2"/>
  <c r="BO59" i="2"/>
  <c r="BD59" i="2"/>
  <c r="BP59" i="2"/>
  <c r="BF59" i="2"/>
  <c r="BS59" i="2"/>
  <c r="BQ59" i="2"/>
  <c r="BB59" i="2"/>
  <c r="BE59" i="2"/>
  <c r="BM59" i="2"/>
  <c r="BN59" i="2"/>
  <c r="BA59" i="2"/>
  <c r="BL59" i="2"/>
  <c r="BI59" i="2"/>
  <c r="BK59" i="2"/>
  <c r="BG59" i="2"/>
  <c r="C20" i="6"/>
  <c r="C26" i="18"/>
  <c r="C15" i="1"/>
  <c r="AZ57" i="2" l="1"/>
  <c r="AY56" i="2"/>
  <c r="BG58" i="2"/>
  <c r="BQ58" i="2"/>
  <c r="BI58" i="2"/>
  <c r="BS58" i="2"/>
  <c r="BJ58" i="2"/>
  <c r="BA58" i="2"/>
  <c r="BK58" i="2"/>
  <c r="BM58" i="2"/>
  <c r="BB58" i="2"/>
  <c r="BR58" i="2"/>
  <c r="BC58" i="2"/>
  <c r="BT58" i="2"/>
  <c r="BD58" i="2"/>
  <c r="BE58" i="2"/>
  <c r="BF58" i="2"/>
  <c r="BN58" i="2"/>
  <c r="BH58" i="2"/>
  <c r="BL58" i="2"/>
  <c r="BP58" i="2"/>
  <c r="BO58" i="2"/>
  <c r="C21" i="6"/>
  <c r="C27" i="18"/>
  <c r="C16" i="1"/>
  <c r="AZ56" i="2" l="1"/>
  <c r="AY55" i="2"/>
  <c r="BF57" i="2"/>
  <c r="BP57" i="2"/>
  <c r="BH57" i="2"/>
  <c r="BR57" i="2"/>
  <c r="BC57" i="2"/>
  <c r="BO57" i="2"/>
  <c r="BD57" i="2"/>
  <c r="BQ57" i="2"/>
  <c r="BG57" i="2"/>
  <c r="BT57" i="2"/>
  <c r="BA57" i="2"/>
  <c r="BB57" i="2"/>
  <c r="BE57" i="2"/>
  <c r="BI57" i="2"/>
  <c r="BK57" i="2"/>
  <c r="BL57" i="2"/>
  <c r="BJ57" i="2"/>
  <c r="BM57" i="2"/>
  <c r="BN57" i="2"/>
  <c r="BS57" i="2"/>
  <c r="C22" i="6"/>
  <c r="C28" i="18"/>
  <c r="C17" i="1"/>
  <c r="AY54" i="2" l="1"/>
  <c r="AZ55" i="2"/>
  <c r="BE56" i="2"/>
  <c r="BO56" i="2"/>
  <c r="BG56" i="2"/>
  <c r="BQ56" i="2"/>
  <c r="BJ56" i="2"/>
  <c r="BK56" i="2"/>
  <c r="BM56" i="2"/>
  <c r="BC56" i="2"/>
  <c r="BT56" i="2"/>
  <c r="BD56" i="2"/>
  <c r="BA56" i="2"/>
  <c r="BF56" i="2"/>
  <c r="BH56" i="2"/>
  <c r="BN56" i="2"/>
  <c r="BP56" i="2"/>
  <c r="BR56" i="2"/>
  <c r="BS56" i="2"/>
  <c r="BB56" i="2"/>
  <c r="BI56" i="2"/>
  <c r="BL56" i="2"/>
  <c r="C23" i="6"/>
  <c r="C29" i="18"/>
  <c r="C18" i="1"/>
  <c r="BD55" i="2" l="1"/>
  <c r="BN55" i="2"/>
  <c r="BF55" i="2"/>
  <c r="BP55" i="2"/>
  <c r="BC55" i="2"/>
  <c r="BQ55" i="2"/>
  <c r="BE55" i="2"/>
  <c r="BR55" i="2"/>
  <c r="BH55" i="2"/>
  <c r="BT55" i="2"/>
  <c r="BA55" i="2"/>
  <c r="BB55" i="2"/>
  <c r="BG55" i="2"/>
  <c r="BI55" i="2"/>
  <c r="BJ55" i="2"/>
  <c r="BL55" i="2"/>
  <c r="BK55" i="2"/>
  <c r="BO55" i="2"/>
  <c r="BM55" i="2"/>
  <c r="BS55" i="2"/>
  <c r="AZ54" i="2"/>
  <c r="AY53" i="2"/>
  <c r="AZ53" i="2" s="1"/>
  <c r="C24" i="6"/>
  <c r="C30" i="18"/>
  <c r="C19" i="1"/>
  <c r="BB53" i="2" l="1"/>
  <c r="BL53" i="2"/>
  <c r="BD53" i="2"/>
  <c r="BN53" i="2"/>
  <c r="BE53" i="2"/>
  <c r="BC53" i="2"/>
  <c r="BQ53" i="2"/>
  <c r="BF53" i="2"/>
  <c r="BR53" i="2"/>
  <c r="BH53" i="2"/>
  <c r="BT53" i="2"/>
  <c r="BG53" i="2"/>
  <c r="BI53" i="2"/>
  <c r="BJ53" i="2"/>
  <c r="BK53" i="2"/>
  <c r="BM53" i="2"/>
  <c r="BS53" i="2"/>
  <c r="BA53" i="2"/>
  <c r="BO53" i="2"/>
  <c r="BP53" i="2"/>
  <c r="BC54" i="2"/>
  <c r="BM54" i="2"/>
  <c r="BE54" i="2"/>
  <c r="BO54" i="2"/>
  <c r="BJ54" i="2"/>
  <c r="BK54" i="2"/>
  <c r="BN54" i="2"/>
  <c r="BF54" i="2"/>
  <c r="BG54" i="2"/>
  <c r="BH54" i="2"/>
  <c r="BA54" i="2"/>
  <c r="BI54" i="2"/>
  <c r="BS54" i="2"/>
  <c r="BT54" i="2"/>
  <c r="BB54" i="2"/>
  <c r="BD54" i="2"/>
  <c r="BL54" i="2"/>
  <c r="BR54" i="2"/>
  <c r="BP54" i="2"/>
  <c r="BQ54" i="2"/>
  <c r="C25" i="6"/>
  <c r="C31" i="18"/>
  <c r="C20" i="1"/>
  <c r="C26" i="6" l="1"/>
  <c r="C32" i="18"/>
  <c r="C21" i="1"/>
  <c r="C27" i="6" l="1"/>
  <c r="C33" i="18"/>
  <c r="C22" i="1"/>
  <c r="C28" i="6" l="1"/>
  <c r="C34" i="18"/>
  <c r="C23" i="1"/>
  <c r="C29" i="6" l="1"/>
  <c r="C35" i="18"/>
  <c r="C24" i="1"/>
  <c r="C30" i="6" l="1"/>
  <c r="C36" i="18"/>
  <c r="C25" i="1"/>
  <c r="C31" i="6" l="1"/>
  <c r="C37" i="18"/>
  <c r="C26" i="1"/>
  <c r="C32" i="6" l="1"/>
  <c r="C38" i="18"/>
  <c r="C27" i="1"/>
  <c r="C33" i="6" l="1"/>
  <c r="C39" i="18"/>
  <c r="C28" i="1"/>
  <c r="C34" i="6" l="1"/>
  <c r="C40" i="18"/>
  <c r="C29" i="1"/>
  <c r="C35" i="6" l="1"/>
  <c r="C41" i="18"/>
  <c r="C30" i="1"/>
  <c r="C36" i="6" l="1"/>
  <c r="C42" i="18"/>
  <c r="C31" i="1"/>
  <c r="C37" i="6" l="1"/>
  <c r="C43" i="18"/>
  <c r="C32" i="1"/>
  <c r="C38" i="6" l="1"/>
  <c r="C44" i="18"/>
  <c r="C33" i="1"/>
  <c r="C39" i="6" l="1"/>
  <c r="C45" i="18"/>
  <c r="C34" i="1"/>
  <c r="C40" i="6" l="1"/>
  <c r="C46" i="18"/>
  <c r="C35" i="1"/>
  <c r="C41" i="6" l="1"/>
  <c r="C47" i="18"/>
  <c r="C36" i="1"/>
  <c r="C42" i="6" l="1"/>
  <c r="C48" i="18"/>
  <c r="C37" i="1"/>
  <c r="C43" i="6" l="1"/>
  <c r="C49" i="18"/>
  <c r="C38" i="1"/>
  <c r="C44" i="6" l="1"/>
  <c r="C50" i="18"/>
  <c r="C39" i="1"/>
  <c r="C45" i="6" l="1"/>
  <c r="C51" i="18"/>
  <c r="C40" i="1"/>
  <c r="C46" i="6" l="1"/>
  <c r="C52" i="18"/>
  <c r="C41" i="1"/>
  <c r="C47" i="6" l="1"/>
  <c r="C53" i="18"/>
  <c r="C42" i="1"/>
  <c r="C48" i="6" l="1"/>
  <c r="C54" i="18"/>
  <c r="C43" i="1"/>
  <c r="C49" i="6" l="1"/>
  <c r="C55" i="18"/>
  <c r="C44" i="1"/>
  <c r="C50" i="6" l="1"/>
  <c r="C56" i="18"/>
  <c r="C45" i="1"/>
  <c r="C51" i="6" l="1"/>
  <c r="C57" i="18"/>
  <c r="C46" i="1"/>
  <c r="C52" i="6" l="1"/>
  <c r="C58" i="18"/>
  <c r="C47" i="1"/>
  <c r="C53" i="6" l="1"/>
  <c r="C59" i="18"/>
  <c r="C48" i="1"/>
  <c r="C54" i="6" l="1"/>
  <c r="C60" i="18"/>
  <c r="C49" i="1"/>
  <c r="C55" i="6" l="1"/>
  <c r="C61" i="18"/>
  <c r="C50" i="1"/>
  <c r="C56" i="6" l="1"/>
  <c r="C62" i="18"/>
  <c r="C51" i="1"/>
  <c r="C57" i="6" l="1"/>
  <c r="C63" i="18"/>
  <c r="C52" i="1"/>
  <c r="C58" i="6" l="1"/>
  <c r="C64" i="18"/>
  <c r="C53" i="1"/>
  <c r="C59" i="6" l="1"/>
  <c r="C65" i="18"/>
  <c r="C54" i="1"/>
  <c r="C60" i="6" l="1"/>
  <c r="C66" i="18"/>
  <c r="C55" i="1"/>
  <c r="C61" i="6" l="1"/>
  <c r="C67" i="18"/>
  <c r="C56" i="1"/>
  <c r="C62" i="6" l="1"/>
  <c r="C68" i="18"/>
  <c r="C57" i="1"/>
  <c r="C63" i="6" l="1"/>
  <c r="C69" i="18"/>
  <c r="C58" i="1"/>
  <c r="C64" i="6" l="1"/>
  <c r="C70" i="18"/>
  <c r="C59" i="1"/>
  <c r="C65" i="6" l="1"/>
  <c r="C71" i="18"/>
  <c r="C60" i="1"/>
  <c r="C66" i="6" l="1"/>
  <c r="C72" i="18"/>
  <c r="C61" i="1"/>
  <c r="C87" i="6"/>
  <c r="C67" i="6" l="1"/>
  <c r="C73" i="18"/>
  <c r="C62" i="1"/>
  <c r="C88" i="6"/>
  <c r="C68" i="6" l="1"/>
  <c r="C74" i="18"/>
  <c r="C63" i="1"/>
  <c r="C89" i="6"/>
  <c r="C69" i="6" l="1"/>
  <c r="C75" i="18"/>
  <c r="C64" i="1"/>
  <c r="C90" i="6"/>
  <c r="C70" i="6" l="1"/>
  <c r="C76" i="18"/>
  <c r="C65" i="1"/>
  <c r="C91" i="6"/>
  <c r="C71" i="6" l="1"/>
  <c r="C77" i="18"/>
  <c r="C66" i="1"/>
  <c r="C92" i="6"/>
  <c r="C72" i="6" l="1"/>
  <c r="C78" i="18"/>
  <c r="C67" i="1"/>
  <c r="C93" i="6"/>
  <c r="C73" i="6" l="1"/>
  <c r="C79" i="18"/>
  <c r="C68" i="1"/>
  <c r="C94" i="6"/>
  <c r="C74" i="6" l="1"/>
  <c r="C80" i="18"/>
  <c r="C69" i="1"/>
  <c r="C95" i="6"/>
  <c r="C75" i="6" l="1"/>
  <c r="C81" i="18"/>
  <c r="C70" i="1"/>
  <c r="C96" i="6"/>
  <c r="C76" i="6" l="1"/>
  <c r="C82" i="18"/>
  <c r="C71" i="1"/>
  <c r="C97" i="6"/>
  <c r="C817" i="6"/>
  <c r="C77" i="6" l="1"/>
  <c r="C83" i="18"/>
  <c r="C98" i="6"/>
  <c r="C72" i="1"/>
  <c r="C818" i="6"/>
  <c r="C78" i="6" l="1"/>
  <c r="C84" i="18"/>
  <c r="C73" i="1"/>
  <c r="C99" i="6"/>
  <c r="C819" i="6"/>
  <c r="C79" i="6" l="1"/>
  <c r="C85" i="18"/>
  <c r="C100" i="6"/>
  <c r="C74" i="1"/>
  <c r="C820" i="6"/>
  <c r="C80" i="6" l="1"/>
  <c r="C86" i="18"/>
  <c r="C101" i="6"/>
  <c r="C75" i="1"/>
  <c r="C821" i="6"/>
  <c r="C81" i="6" l="1"/>
  <c r="C87" i="18"/>
  <c r="C102" i="6"/>
  <c r="C76" i="1"/>
  <c r="C822" i="6"/>
  <c r="C82" i="6" l="1"/>
  <c r="C88" i="18"/>
  <c r="C77" i="1"/>
  <c r="C103" i="6"/>
  <c r="C823" i="6"/>
  <c r="C83" i="6" l="1"/>
  <c r="C89" i="18"/>
  <c r="C78" i="1"/>
  <c r="C104" i="6"/>
  <c r="C824" i="6"/>
  <c r="C84" i="6" l="1"/>
  <c r="C90" i="18"/>
  <c r="C105" i="6"/>
  <c r="C79" i="1"/>
  <c r="C825" i="6"/>
  <c r="C85" i="6" l="1"/>
  <c r="C91" i="18"/>
  <c r="C106" i="6"/>
  <c r="C80" i="1"/>
  <c r="C826" i="6"/>
  <c r="C86" i="6" l="1"/>
  <c r="C92" i="18"/>
  <c r="C81" i="1"/>
  <c r="C107" i="6"/>
  <c r="C827" i="6"/>
  <c r="C93" i="18" l="1"/>
  <c r="C108" i="6"/>
  <c r="C82" i="1"/>
  <c r="C828" i="6"/>
  <c r="C94" i="18" l="1"/>
  <c r="C83" i="1"/>
  <c r="C109" i="6"/>
  <c r="C829" i="6"/>
  <c r="C95" i="18" l="1"/>
  <c r="C110" i="6"/>
  <c r="C84" i="1"/>
  <c r="C830" i="6"/>
  <c r="C2" i="18" l="1"/>
  <c r="C85" i="1"/>
  <c r="C111" i="6"/>
  <c r="C831" i="6"/>
  <c r="H2" i="18" l="1"/>
  <c r="J1" i="18"/>
  <c r="H1" i="18"/>
  <c r="C112" i="6"/>
  <c r="C86" i="1"/>
  <c r="C832" i="6"/>
  <c r="C87" i="1" l="1"/>
  <c r="C113" i="6"/>
  <c r="C833" i="6"/>
  <c r="C114" i="6" l="1"/>
  <c r="C834" i="6"/>
  <c r="C88" i="1"/>
  <c r="C115" i="6" l="1"/>
  <c r="C89" i="1"/>
  <c r="C835" i="6"/>
  <c r="C836" i="6" l="1"/>
  <c r="C116" i="6"/>
  <c r="C90" i="1"/>
  <c r="C117" i="6" l="1"/>
  <c r="C837" i="6"/>
  <c r="C91" i="1"/>
  <c r="B114" i="6"/>
  <c r="B109" i="6"/>
  <c r="B102" i="6"/>
  <c r="B107" i="6"/>
  <c r="B834" i="6"/>
  <c r="B101" i="6"/>
  <c r="B97" i="6"/>
  <c r="B106" i="6"/>
  <c r="B104" i="6"/>
  <c r="B99" i="6"/>
  <c r="B112" i="6"/>
  <c r="B105" i="6"/>
  <c r="B98" i="6"/>
  <c r="B111" i="6"/>
  <c r="B108" i="6"/>
  <c r="B835" i="6"/>
  <c r="B103" i="6"/>
  <c r="B110" i="6"/>
  <c r="B113" i="6"/>
  <c r="B100" i="6"/>
  <c r="B836" i="6"/>
  <c r="B115" i="6"/>
  <c r="B116" i="6"/>
  <c r="B87" i="6"/>
  <c r="B88" i="6"/>
  <c r="B89" i="6"/>
  <c r="B90" i="6"/>
  <c r="B91" i="6"/>
  <c r="B92" i="6"/>
  <c r="B93" i="6"/>
  <c r="B94" i="6"/>
  <c r="B95" i="6"/>
  <c r="B9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117" i="6" l="1"/>
  <c r="B837" i="6"/>
  <c r="C118" i="6"/>
  <c r="C92" i="1"/>
  <c r="C838" i="6"/>
  <c r="C93" i="1" l="1"/>
  <c r="C119" i="6"/>
  <c r="B118" i="6"/>
  <c r="C839" i="6"/>
  <c r="B838" i="6"/>
  <c r="C840" i="6" l="1"/>
  <c r="B839" i="6"/>
  <c r="C120" i="6"/>
  <c r="B119" i="6"/>
  <c r="C94" i="1"/>
  <c r="C95" i="1" l="1"/>
  <c r="C121" i="6"/>
  <c r="B120" i="6"/>
  <c r="C841" i="6"/>
  <c r="B840" i="6"/>
  <c r="C842" i="6" l="1"/>
  <c r="B841" i="6"/>
  <c r="C122" i="6"/>
  <c r="B121" i="6"/>
  <c r="C96" i="1"/>
  <c r="C123" i="6" l="1"/>
  <c r="B122" i="6"/>
  <c r="C97" i="1"/>
  <c r="C843" i="6"/>
  <c r="B842" i="6"/>
  <c r="C844" i="6" l="1"/>
  <c r="B843" i="6"/>
  <c r="C98" i="1"/>
  <c r="C124" i="6"/>
  <c r="B123" i="6"/>
  <c r="C845" i="6" l="1"/>
  <c r="B844" i="6"/>
  <c r="C125" i="6"/>
  <c r="B124" i="6"/>
  <c r="C99" i="1"/>
  <c r="C846" i="6" l="1"/>
  <c r="B845" i="6"/>
  <c r="C126" i="6"/>
  <c r="B125" i="6"/>
  <c r="C100" i="1"/>
  <c r="C127" i="6" l="1"/>
  <c r="B126" i="6"/>
  <c r="C101" i="1"/>
  <c r="C847" i="6"/>
  <c r="B846" i="6"/>
  <c r="C102" i="1" l="1"/>
  <c r="C128" i="6"/>
  <c r="B127" i="6"/>
  <c r="C848" i="6"/>
  <c r="B847" i="6"/>
  <c r="C129" i="6" l="1"/>
  <c r="B128" i="6"/>
  <c r="C103" i="1"/>
  <c r="C849" i="6"/>
  <c r="B848" i="6"/>
  <c r="C850" i="6" l="1"/>
  <c r="B849" i="6"/>
  <c r="C104" i="1"/>
  <c r="C130" i="6"/>
  <c r="B129" i="6"/>
  <c r="C131" i="6" l="1"/>
  <c r="B130" i="6"/>
  <c r="C105" i="1"/>
  <c r="C851" i="6"/>
  <c r="B850" i="6"/>
  <c r="C106" i="1" l="1"/>
  <c r="C132" i="6"/>
  <c r="B131" i="6"/>
  <c r="C852" i="6"/>
  <c r="B851" i="6"/>
  <c r="C853" i="6" l="1"/>
  <c r="B852" i="6"/>
  <c r="C133" i="6"/>
  <c r="B132" i="6"/>
  <c r="C107" i="1"/>
  <c r="C854" i="6" l="1"/>
  <c r="B853" i="6"/>
  <c r="C108" i="1"/>
  <c r="C134" i="6"/>
  <c r="B133" i="6"/>
  <c r="C135" i="6" l="1"/>
  <c r="B134" i="6"/>
  <c r="C855" i="6"/>
  <c r="B854" i="6"/>
  <c r="C109" i="1"/>
  <c r="C856" i="6" l="1"/>
  <c r="B855" i="6"/>
  <c r="C110" i="1"/>
  <c r="C136" i="6"/>
  <c r="B135" i="6"/>
  <c r="C137" i="6" l="1"/>
  <c r="B136" i="6"/>
  <c r="C111" i="1"/>
  <c r="C857" i="6"/>
  <c r="B856" i="6"/>
  <c r="C858" i="6" l="1"/>
  <c r="B857" i="6"/>
  <c r="C112" i="1"/>
  <c r="C138" i="6"/>
  <c r="B137" i="6"/>
  <c r="C139" i="6" l="1"/>
  <c r="B138" i="6"/>
  <c r="C859" i="6"/>
  <c r="B858" i="6"/>
  <c r="C113" i="1"/>
  <c r="C114" i="1" l="1"/>
  <c r="C140" i="6"/>
  <c r="B139" i="6"/>
  <c r="C860" i="6"/>
  <c r="B859" i="6"/>
  <c r="C861" i="6" l="1"/>
  <c r="B860" i="6"/>
  <c r="C141" i="6"/>
  <c r="B140" i="6"/>
  <c r="C115" i="1"/>
  <c r="C116" i="1" l="1"/>
  <c r="C142" i="6"/>
  <c r="B141" i="6"/>
  <c r="C862" i="6"/>
  <c r="B861" i="6"/>
  <c r="C143" i="6" l="1"/>
  <c r="B142" i="6"/>
  <c r="C863" i="6"/>
  <c r="B862" i="6"/>
  <c r="C117" i="1"/>
  <c r="C864" i="6" l="1"/>
  <c r="B863" i="6"/>
  <c r="C118" i="1"/>
  <c r="C144" i="6"/>
  <c r="B143" i="6"/>
  <c r="C865" i="6" l="1"/>
  <c r="B864" i="6"/>
  <c r="C119" i="1"/>
  <c r="C145" i="6"/>
  <c r="B144" i="6"/>
  <c r="C146" i="6" l="1"/>
  <c r="B145" i="6"/>
  <c r="C866" i="6"/>
  <c r="B865" i="6"/>
  <c r="C120" i="1"/>
  <c r="C121" i="1" l="1"/>
  <c r="B866" i="6"/>
  <c r="C147" i="6"/>
  <c r="B146" i="6"/>
  <c r="C122" i="1" l="1"/>
  <c r="C148" i="6"/>
  <c r="B147" i="6"/>
  <c r="C149" i="6" l="1"/>
  <c r="B148" i="6"/>
  <c r="C123" i="1"/>
  <c r="C124" i="1" l="1"/>
  <c r="C150" i="6"/>
  <c r="B149" i="6"/>
  <c r="C151" i="6" l="1"/>
  <c r="B150" i="6"/>
  <c r="C125" i="1"/>
  <c r="C126" i="1" l="1"/>
  <c r="C152" i="6"/>
  <c r="B151" i="6"/>
  <c r="C153" i="6" l="1"/>
  <c r="B152" i="6"/>
  <c r="C127" i="1"/>
  <c r="C154" i="6" l="1"/>
  <c r="B153" i="6"/>
  <c r="C128" i="1"/>
  <c r="C155" i="6" l="1"/>
  <c r="B154" i="6"/>
  <c r="C129" i="1"/>
  <c r="C130" i="1" l="1"/>
  <c r="C156" i="6"/>
  <c r="B155" i="6"/>
  <c r="C157" i="6" l="1"/>
  <c r="B156" i="6"/>
  <c r="C131" i="1"/>
  <c r="C132" i="1" l="1"/>
  <c r="C158" i="6"/>
  <c r="B157" i="6"/>
  <c r="C159" i="6" l="1"/>
  <c r="B158" i="6"/>
  <c r="C133" i="1"/>
  <c r="C134" i="1" l="1"/>
  <c r="C160" i="6"/>
  <c r="B159" i="6"/>
  <c r="C161" i="6" l="1"/>
  <c r="B160" i="6"/>
  <c r="C135" i="1"/>
  <c r="C136" i="1" l="1"/>
  <c r="C162" i="6"/>
  <c r="B161" i="6"/>
  <c r="C163" i="6" l="1"/>
  <c r="B162" i="6"/>
  <c r="C137" i="1"/>
  <c r="C138" i="1" l="1"/>
  <c r="C164" i="6"/>
  <c r="B163" i="6"/>
  <c r="C165" i="6" l="1"/>
  <c r="B164" i="6"/>
  <c r="C139" i="1"/>
  <c r="C140" i="1" l="1"/>
  <c r="C166" i="6"/>
  <c r="B165" i="6"/>
  <c r="C167" i="6" l="1"/>
  <c r="B166" i="6"/>
  <c r="C141" i="1"/>
  <c r="C142" i="1" l="1"/>
  <c r="C168" i="6"/>
  <c r="B167" i="6"/>
  <c r="C169" i="6" l="1"/>
  <c r="B168" i="6"/>
  <c r="C143" i="1"/>
  <c r="C144" i="1" l="1"/>
  <c r="C170" i="6"/>
  <c r="B169" i="6"/>
  <c r="C171" i="6" l="1"/>
  <c r="B170" i="6"/>
  <c r="C145" i="1"/>
  <c r="C146" i="1" l="1"/>
  <c r="C172" i="6"/>
  <c r="B171" i="6"/>
  <c r="C173" i="6" l="1"/>
  <c r="B172" i="6"/>
  <c r="C147" i="1"/>
  <c r="C148" i="1" l="1"/>
  <c r="C174" i="6"/>
  <c r="B173" i="6"/>
  <c r="C175" i="6" l="1"/>
  <c r="B174" i="6"/>
  <c r="C149" i="1"/>
  <c r="C150" i="1" l="1"/>
  <c r="C176" i="6"/>
  <c r="B175" i="6"/>
  <c r="C177" i="6" l="1"/>
  <c r="B176" i="6"/>
  <c r="C151" i="1"/>
  <c r="C152" i="1" l="1"/>
  <c r="C178" i="6"/>
  <c r="B177" i="6"/>
  <c r="C179" i="6" l="1"/>
  <c r="B178" i="6"/>
  <c r="C153" i="1"/>
  <c r="C154" i="1" l="1"/>
  <c r="C180" i="6"/>
  <c r="B179" i="6"/>
  <c r="C181" i="6" l="1"/>
  <c r="B180" i="6"/>
  <c r="C155" i="1"/>
  <c r="C156" i="1" l="1"/>
  <c r="C182" i="6"/>
  <c r="B181" i="6"/>
  <c r="C183" i="6" l="1"/>
  <c r="B182" i="6"/>
  <c r="C157" i="1"/>
  <c r="C158" i="1" l="1"/>
  <c r="C184" i="6"/>
  <c r="B183" i="6"/>
  <c r="C185" i="6" l="1"/>
  <c r="B184" i="6"/>
  <c r="C159" i="1"/>
  <c r="C160" i="1" l="1"/>
  <c r="C186" i="6"/>
  <c r="B185" i="6"/>
  <c r="C187" i="6" l="1"/>
  <c r="B186" i="6"/>
  <c r="C161" i="1"/>
  <c r="C162" i="1" l="1"/>
  <c r="C188" i="6"/>
  <c r="B187" i="6"/>
  <c r="C189" i="6" l="1"/>
  <c r="B188" i="6"/>
  <c r="C163" i="1"/>
  <c r="C164" i="1" l="1"/>
  <c r="C190" i="6"/>
  <c r="B189" i="6"/>
  <c r="C191" i="6" l="1"/>
  <c r="B190" i="6"/>
  <c r="C165" i="1"/>
  <c r="C166" i="1" l="1"/>
  <c r="C192" i="6"/>
  <c r="B191" i="6"/>
  <c r="C193" i="6" l="1"/>
  <c r="B192" i="6"/>
  <c r="C167" i="1"/>
  <c r="C168" i="1" l="1"/>
  <c r="C194" i="6"/>
  <c r="B193" i="6"/>
  <c r="C195" i="6" l="1"/>
  <c r="B194" i="6"/>
  <c r="C169" i="1"/>
  <c r="C170" i="1" l="1"/>
  <c r="C196" i="6"/>
  <c r="B195" i="6"/>
  <c r="C197" i="6" l="1"/>
  <c r="B196" i="6"/>
  <c r="C171" i="1"/>
  <c r="C172" i="1" l="1"/>
  <c r="C198" i="6"/>
  <c r="B197" i="6"/>
  <c r="C199" i="6" l="1"/>
  <c r="B198" i="6"/>
  <c r="C173" i="1"/>
  <c r="C174" i="1" l="1"/>
  <c r="C200" i="6"/>
  <c r="B199" i="6"/>
  <c r="C201" i="6" l="1"/>
  <c r="B200" i="6"/>
  <c r="C175" i="1"/>
  <c r="C176" i="1" l="1"/>
  <c r="C202" i="6"/>
  <c r="B201" i="6"/>
  <c r="C203" i="6" l="1"/>
  <c r="B202" i="6"/>
  <c r="C177" i="1"/>
  <c r="C178" i="1" l="1"/>
  <c r="C204" i="6"/>
  <c r="B203" i="6"/>
  <c r="C205" i="6" l="1"/>
  <c r="B204" i="6"/>
  <c r="C179" i="1"/>
  <c r="C180" i="1" l="1"/>
  <c r="C206" i="6"/>
  <c r="B205" i="6"/>
  <c r="C207" i="6" l="1"/>
  <c r="B206" i="6"/>
  <c r="C181" i="1"/>
  <c r="C182" i="1" l="1"/>
  <c r="C208" i="6"/>
  <c r="B207" i="6"/>
  <c r="C209" i="6" l="1"/>
  <c r="B208" i="6"/>
  <c r="C183" i="1"/>
  <c r="C184" i="1" l="1"/>
  <c r="C210" i="6"/>
  <c r="B209" i="6"/>
  <c r="C211" i="6" l="1"/>
  <c r="B210" i="6"/>
  <c r="C185" i="1"/>
  <c r="C186" i="1" l="1"/>
  <c r="C212" i="6"/>
  <c r="B211" i="6"/>
  <c r="C213" i="6" l="1"/>
  <c r="B212" i="6"/>
  <c r="C187" i="1"/>
  <c r="C188" i="1" l="1"/>
  <c r="C214" i="6"/>
  <c r="B213" i="6"/>
  <c r="C215" i="6" l="1"/>
  <c r="B214" i="6"/>
  <c r="C189" i="1"/>
  <c r="C190" i="1" l="1"/>
  <c r="C216" i="6"/>
  <c r="B215" i="6"/>
  <c r="C217" i="6" l="1"/>
  <c r="B216" i="6"/>
  <c r="C191" i="1"/>
  <c r="C192" i="1" l="1"/>
  <c r="C218" i="6"/>
  <c r="B217" i="6"/>
  <c r="C219" i="6" l="1"/>
  <c r="B218" i="6"/>
  <c r="C193" i="1"/>
  <c r="C194" i="1" l="1"/>
  <c r="C220" i="6"/>
  <c r="B219" i="6"/>
  <c r="C221" i="6" l="1"/>
  <c r="B220" i="6"/>
  <c r="C195" i="1"/>
  <c r="C196" i="1" l="1"/>
  <c r="C222" i="6"/>
  <c r="B221" i="6"/>
  <c r="C223" i="6" l="1"/>
  <c r="B222" i="6"/>
  <c r="C197" i="1"/>
  <c r="C198" i="1" l="1"/>
  <c r="C224" i="6"/>
  <c r="B223" i="6"/>
  <c r="C225" i="6" l="1"/>
  <c r="B224" i="6"/>
  <c r="C199" i="1"/>
  <c r="C200" i="1" l="1"/>
  <c r="C226" i="6"/>
  <c r="B225" i="6"/>
  <c r="C227" i="6" l="1"/>
  <c r="B226" i="6"/>
  <c r="C201" i="1"/>
  <c r="C202" i="1" l="1"/>
  <c r="C228" i="6"/>
  <c r="B227" i="6"/>
  <c r="C229" i="6" l="1"/>
  <c r="B228" i="6"/>
  <c r="C203" i="1"/>
  <c r="C204" i="1" l="1"/>
  <c r="C230" i="6"/>
  <c r="B229" i="6"/>
  <c r="C231" i="6" l="1"/>
  <c r="B230" i="6"/>
  <c r="C205" i="1"/>
  <c r="C206" i="1" l="1"/>
  <c r="C232" i="6"/>
  <c r="B231" i="6"/>
  <c r="C233" i="6" l="1"/>
  <c r="B232" i="6"/>
  <c r="C207" i="1"/>
  <c r="C208" i="1" l="1"/>
  <c r="C234" i="6"/>
  <c r="B233" i="6"/>
  <c r="C235" i="6" l="1"/>
  <c r="B234" i="6"/>
  <c r="C209" i="1"/>
  <c r="C210" i="1" l="1"/>
  <c r="C236" i="6"/>
  <c r="B235" i="6"/>
  <c r="C237" i="6" l="1"/>
  <c r="B236" i="6"/>
  <c r="C211" i="1"/>
  <c r="C212" i="1" l="1"/>
  <c r="C238" i="6"/>
  <c r="B237" i="6"/>
  <c r="C239" i="6" l="1"/>
  <c r="B238" i="6"/>
  <c r="C213" i="1"/>
  <c r="C214" i="1" l="1"/>
  <c r="C240" i="6"/>
  <c r="B239" i="6"/>
  <c r="C241" i="6" l="1"/>
  <c r="B240" i="6"/>
  <c r="C215" i="1"/>
  <c r="C216" i="1" l="1"/>
  <c r="C242" i="6"/>
  <c r="B241" i="6"/>
  <c r="C243" i="6" l="1"/>
  <c r="B242" i="6"/>
  <c r="C217" i="1"/>
  <c r="C218" i="1" l="1"/>
  <c r="C244" i="6"/>
  <c r="B243" i="6"/>
  <c r="C245" i="6" l="1"/>
  <c r="B244" i="6"/>
  <c r="C219" i="1"/>
  <c r="C220" i="1" l="1"/>
  <c r="C246" i="6"/>
  <c r="B245" i="6"/>
  <c r="C247" i="6" l="1"/>
  <c r="B246" i="6"/>
  <c r="C221" i="1"/>
  <c r="C222" i="1" l="1"/>
  <c r="C248" i="6"/>
  <c r="B247" i="6"/>
  <c r="C249" i="6" l="1"/>
  <c r="B248" i="6"/>
  <c r="C223" i="1"/>
  <c r="C224" i="1" l="1"/>
  <c r="C250" i="6"/>
  <c r="B249" i="6"/>
  <c r="C251" i="6" l="1"/>
  <c r="B250" i="6"/>
  <c r="C225" i="1"/>
  <c r="C226" i="1" l="1"/>
  <c r="C252" i="6"/>
  <c r="B251" i="6"/>
  <c r="C253" i="6" l="1"/>
  <c r="B252" i="6"/>
  <c r="C227" i="1"/>
  <c r="C228" i="1" l="1"/>
  <c r="C254" i="6"/>
  <c r="B253" i="6"/>
  <c r="C255" i="6" l="1"/>
  <c r="B254" i="6"/>
  <c r="C229" i="1"/>
  <c r="C230" i="1" l="1"/>
  <c r="C256" i="6"/>
  <c r="B255" i="6"/>
  <c r="C257" i="6" l="1"/>
  <c r="B256" i="6"/>
  <c r="C231" i="1"/>
  <c r="C232" i="1" l="1"/>
  <c r="C258" i="6"/>
  <c r="B257" i="6"/>
  <c r="C259" i="6" l="1"/>
  <c r="B258" i="6"/>
  <c r="C233" i="1"/>
  <c r="C234" i="1" l="1"/>
  <c r="C260" i="6"/>
  <c r="B259" i="6"/>
  <c r="C261" i="6" l="1"/>
  <c r="B260" i="6"/>
  <c r="C235" i="1"/>
  <c r="C236" i="1" l="1"/>
  <c r="C262" i="6"/>
  <c r="B261" i="6"/>
  <c r="C263" i="6" l="1"/>
  <c r="B262" i="6"/>
  <c r="C237" i="1"/>
  <c r="C238" i="1" l="1"/>
  <c r="C264" i="6"/>
  <c r="B263" i="6"/>
  <c r="C265" i="6" l="1"/>
  <c r="B264" i="6"/>
  <c r="C239" i="1"/>
  <c r="C240" i="1" l="1"/>
  <c r="C266" i="6"/>
  <c r="B265" i="6"/>
  <c r="C267" i="6" l="1"/>
  <c r="B266" i="6"/>
  <c r="C241" i="1"/>
  <c r="C242" i="1" l="1"/>
  <c r="C268" i="6"/>
  <c r="B267" i="6"/>
  <c r="C269" i="6" l="1"/>
  <c r="B268" i="6"/>
  <c r="C243" i="1"/>
  <c r="C244" i="1" l="1"/>
  <c r="C270" i="6"/>
  <c r="B269" i="6"/>
  <c r="C271" i="6" l="1"/>
  <c r="B270" i="6"/>
  <c r="C245" i="1"/>
  <c r="C246" i="1" l="1"/>
  <c r="C272" i="6"/>
  <c r="B271" i="6"/>
  <c r="C273" i="6" l="1"/>
  <c r="B272" i="6"/>
  <c r="C247" i="1"/>
  <c r="C248" i="1" l="1"/>
  <c r="C274" i="6"/>
  <c r="B273" i="6"/>
  <c r="C275" i="6" l="1"/>
  <c r="B274" i="6"/>
  <c r="C249" i="1"/>
  <c r="C250" i="1" l="1"/>
  <c r="C276" i="6"/>
  <c r="B275" i="6"/>
  <c r="C277" i="6" l="1"/>
  <c r="B276" i="6"/>
  <c r="C251" i="1"/>
  <c r="C252" i="1" l="1"/>
  <c r="C278" i="6"/>
  <c r="B277" i="6"/>
  <c r="C279" i="6" l="1"/>
  <c r="B278" i="6"/>
  <c r="C253" i="1"/>
  <c r="C254" i="1" l="1"/>
  <c r="C280" i="6"/>
  <c r="B279" i="6"/>
  <c r="C281" i="6" l="1"/>
  <c r="B280" i="6"/>
  <c r="C255" i="1"/>
  <c r="C256" i="1" l="1"/>
  <c r="C282" i="6"/>
  <c r="B281" i="6"/>
  <c r="C283" i="6" l="1"/>
  <c r="B282" i="6"/>
  <c r="C257" i="1"/>
  <c r="C258" i="1" l="1"/>
  <c r="C284" i="6"/>
  <c r="B283" i="6"/>
  <c r="C285" i="6" l="1"/>
  <c r="B284" i="6"/>
  <c r="C259" i="1"/>
  <c r="C260" i="1" l="1"/>
  <c r="C286" i="6"/>
  <c r="B285" i="6"/>
  <c r="C287" i="6" l="1"/>
  <c r="B286" i="6"/>
  <c r="C261" i="1"/>
  <c r="C262" i="1" l="1"/>
  <c r="C288" i="6"/>
  <c r="B287" i="6"/>
  <c r="C289" i="6" l="1"/>
  <c r="B288" i="6"/>
  <c r="C263" i="1"/>
  <c r="C264" i="1" l="1"/>
  <c r="C290" i="6"/>
  <c r="B289" i="6"/>
  <c r="C291" i="6" l="1"/>
  <c r="B290" i="6"/>
  <c r="C265" i="1"/>
  <c r="C266" i="1" l="1"/>
  <c r="C292" i="6"/>
  <c r="B291" i="6"/>
  <c r="C293" i="6" l="1"/>
  <c r="B292" i="6"/>
  <c r="C267" i="1"/>
  <c r="C268" i="1" l="1"/>
  <c r="C294" i="6"/>
  <c r="B293" i="6"/>
  <c r="C295" i="6" l="1"/>
  <c r="B294" i="6"/>
  <c r="C269" i="1"/>
  <c r="C270" i="1" l="1"/>
  <c r="C296" i="6"/>
  <c r="B295" i="6"/>
  <c r="C297" i="6" l="1"/>
  <c r="B296" i="6"/>
  <c r="C271" i="1"/>
  <c r="C272" i="1" l="1"/>
  <c r="C298" i="6"/>
  <c r="B297" i="6"/>
  <c r="C299" i="6" l="1"/>
  <c r="B298" i="6"/>
  <c r="C273" i="1"/>
  <c r="C274" i="1" l="1"/>
  <c r="C300" i="6"/>
  <c r="B299" i="6"/>
  <c r="C301" i="6" l="1"/>
  <c r="B300" i="6"/>
  <c r="C275" i="1"/>
  <c r="C276" i="1" l="1"/>
  <c r="C302" i="6"/>
  <c r="B301" i="6"/>
  <c r="C303" i="6" l="1"/>
  <c r="B302" i="6"/>
  <c r="C277" i="1"/>
  <c r="C278" i="1" l="1"/>
  <c r="C304" i="6"/>
  <c r="B303" i="6"/>
  <c r="C305" i="6" l="1"/>
  <c r="B304" i="6"/>
  <c r="C279" i="1"/>
  <c r="C280" i="1" l="1"/>
  <c r="C306" i="6"/>
  <c r="B305" i="6"/>
  <c r="C307" i="6" l="1"/>
  <c r="B306" i="6"/>
  <c r="C281" i="1"/>
  <c r="C282" i="1" l="1"/>
  <c r="C308" i="6"/>
  <c r="B307" i="6"/>
  <c r="C309" i="6" l="1"/>
  <c r="B308" i="6"/>
  <c r="C283" i="1"/>
  <c r="C284" i="1" l="1"/>
  <c r="C310" i="6"/>
  <c r="B309" i="6"/>
  <c r="C311" i="6" l="1"/>
  <c r="B310" i="6"/>
  <c r="C285" i="1"/>
  <c r="C286" i="1" l="1"/>
  <c r="C312" i="6"/>
  <c r="B311" i="6"/>
  <c r="C313" i="6" l="1"/>
  <c r="B312" i="6"/>
  <c r="C287" i="1"/>
  <c r="C288" i="1" l="1"/>
  <c r="C314" i="6"/>
  <c r="B313" i="6"/>
  <c r="C315" i="6" l="1"/>
  <c r="B314" i="6"/>
  <c r="C289" i="1"/>
  <c r="C290" i="1" l="1"/>
  <c r="C316" i="6"/>
  <c r="B315" i="6"/>
  <c r="C317" i="6" l="1"/>
  <c r="B316" i="6"/>
  <c r="C291" i="1"/>
  <c r="C292" i="1" l="1"/>
  <c r="C318" i="6"/>
  <c r="B317" i="6"/>
  <c r="C319" i="6" l="1"/>
  <c r="B318" i="6"/>
  <c r="C293" i="1"/>
  <c r="C294" i="1" l="1"/>
  <c r="C320" i="6"/>
  <c r="B319" i="6"/>
  <c r="C321" i="6" l="1"/>
  <c r="B320" i="6"/>
  <c r="C295" i="1"/>
  <c r="C296" i="1" l="1"/>
  <c r="C322" i="6"/>
  <c r="B321" i="6"/>
  <c r="C323" i="6" l="1"/>
  <c r="B322" i="6"/>
  <c r="C297" i="1"/>
  <c r="C298" i="1" l="1"/>
  <c r="C324" i="6"/>
  <c r="B323" i="6"/>
  <c r="C325" i="6" l="1"/>
  <c r="B324" i="6"/>
  <c r="C299" i="1"/>
  <c r="C300" i="1" l="1"/>
  <c r="C326" i="6"/>
  <c r="B325" i="6"/>
  <c r="C327" i="6" l="1"/>
  <c r="B326" i="6"/>
  <c r="C301" i="1"/>
  <c r="C302" i="1" l="1"/>
  <c r="C328" i="6"/>
  <c r="B327" i="6"/>
  <c r="C329" i="6" l="1"/>
  <c r="B328" i="6"/>
  <c r="C303" i="1"/>
  <c r="C304" i="1" l="1"/>
  <c r="C330" i="6"/>
  <c r="B329" i="6"/>
  <c r="C331" i="6" l="1"/>
  <c r="B330" i="6"/>
  <c r="C305" i="1"/>
  <c r="C306" i="1" l="1"/>
  <c r="C332" i="6"/>
  <c r="B331" i="6"/>
  <c r="C333" i="6" l="1"/>
  <c r="B332" i="6"/>
  <c r="C307" i="1"/>
  <c r="C308" i="1" l="1"/>
  <c r="C334" i="6"/>
  <c r="B333" i="6"/>
  <c r="C335" i="6" l="1"/>
  <c r="B334" i="6"/>
  <c r="C309" i="1"/>
  <c r="C310" i="1" l="1"/>
  <c r="C336" i="6"/>
  <c r="B335" i="6"/>
  <c r="C337" i="6" l="1"/>
  <c r="B336" i="6"/>
  <c r="C311" i="1"/>
  <c r="C312" i="1" l="1"/>
  <c r="C338" i="6"/>
  <c r="B337" i="6"/>
  <c r="C339" i="6" l="1"/>
  <c r="B338" i="6"/>
  <c r="C313" i="1"/>
  <c r="C314" i="1" l="1"/>
  <c r="C340" i="6"/>
  <c r="B339" i="6"/>
  <c r="C341" i="6" l="1"/>
  <c r="B340" i="6"/>
  <c r="C315" i="1"/>
  <c r="C316" i="1" l="1"/>
  <c r="C342" i="6"/>
  <c r="B341" i="6"/>
  <c r="C343" i="6" l="1"/>
  <c r="B342" i="6"/>
  <c r="C317" i="1"/>
  <c r="C318" i="1" l="1"/>
  <c r="C344" i="6"/>
  <c r="B343" i="6"/>
  <c r="C345" i="6" l="1"/>
  <c r="B344" i="6"/>
  <c r="C319" i="1"/>
  <c r="C320" i="1" l="1"/>
  <c r="C346" i="6"/>
  <c r="B345" i="6"/>
  <c r="C347" i="6" l="1"/>
  <c r="B346" i="6"/>
  <c r="C321" i="1"/>
  <c r="C322" i="1" l="1"/>
  <c r="C348" i="6"/>
  <c r="B347" i="6"/>
  <c r="C349" i="6" l="1"/>
  <c r="B348" i="6"/>
  <c r="C323" i="1"/>
  <c r="C324" i="1" l="1"/>
  <c r="C350" i="6"/>
  <c r="B349" i="6"/>
  <c r="C351" i="6" l="1"/>
  <c r="B350" i="6"/>
  <c r="C325" i="1"/>
  <c r="C326" i="1" l="1"/>
  <c r="C352" i="6"/>
  <c r="B351" i="6"/>
  <c r="C353" i="6" l="1"/>
  <c r="B352" i="6"/>
  <c r="C327" i="1"/>
  <c r="C328" i="1" l="1"/>
  <c r="C354" i="6"/>
  <c r="B353" i="6"/>
  <c r="C355" i="6" l="1"/>
  <c r="B354" i="6"/>
  <c r="C329" i="1"/>
  <c r="C330" i="1" l="1"/>
  <c r="C356" i="6"/>
  <c r="B355" i="6"/>
  <c r="C357" i="6" l="1"/>
  <c r="B356" i="6"/>
  <c r="C331" i="1"/>
  <c r="C332" i="1" l="1"/>
  <c r="C358" i="6"/>
  <c r="B357" i="6"/>
  <c r="C359" i="6" l="1"/>
  <c r="B358" i="6"/>
  <c r="C333" i="1"/>
  <c r="C334" i="1" l="1"/>
  <c r="C360" i="6"/>
  <c r="B359" i="6"/>
  <c r="C361" i="6" l="1"/>
  <c r="B360" i="6"/>
  <c r="C335" i="1"/>
  <c r="C336" i="1" l="1"/>
  <c r="C362" i="6"/>
  <c r="B361" i="6"/>
  <c r="C363" i="6" l="1"/>
  <c r="B362" i="6"/>
  <c r="C337" i="1"/>
  <c r="C2" i="1" l="1"/>
  <c r="C364" i="6"/>
  <c r="B363" i="6"/>
  <c r="H2" i="1" l="1"/>
  <c r="H1" i="1"/>
  <c r="C365" i="6"/>
  <c r="B364" i="6"/>
  <c r="J1" i="1"/>
  <c r="C366" i="6" l="1"/>
  <c r="B365" i="6"/>
  <c r="C367" i="6" l="1"/>
  <c r="B366" i="6"/>
  <c r="C368" i="6" l="1"/>
  <c r="B367" i="6"/>
  <c r="C369" i="6" l="1"/>
  <c r="B368" i="6"/>
  <c r="C370" i="6" l="1"/>
  <c r="B369" i="6"/>
  <c r="C371" i="6" l="1"/>
  <c r="B370" i="6"/>
  <c r="C372" i="6" l="1"/>
  <c r="B371" i="6"/>
  <c r="C373" i="6" l="1"/>
  <c r="B372" i="6"/>
  <c r="C374" i="6" l="1"/>
  <c r="B373" i="6"/>
  <c r="C375" i="6" l="1"/>
  <c r="B374" i="6"/>
  <c r="C376" i="6" l="1"/>
  <c r="B375" i="6"/>
  <c r="C377" i="6" l="1"/>
  <c r="B376" i="6"/>
  <c r="C378" i="6" l="1"/>
  <c r="B377" i="6"/>
  <c r="C379" i="6" l="1"/>
  <c r="B378" i="6"/>
  <c r="C380" i="6" l="1"/>
  <c r="B379" i="6"/>
  <c r="C381" i="6" l="1"/>
  <c r="B380" i="6"/>
  <c r="C382" i="6" l="1"/>
  <c r="B381" i="6"/>
  <c r="C383" i="6" l="1"/>
  <c r="B382" i="6"/>
  <c r="C384" i="6" l="1"/>
  <c r="B383" i="6"/>
  <c r="C385" i="6" l="1"/>
  <c r="B384" i="6"/>
  <c r="C386" i="6" l="1"/>
  <c r="B385" i="6"/>
  <c r="C387" i="6" l="1"/>
  <c r="B386" i="6"/>
  <c r="C388" i="6" l="1"/>
  <c r="B387" i="6"/>
  <c r="C389" i="6" l="1"/>
  <c r="B388" i="6"/>
  <c r="C390" i="6" l="1"/>
  <c r="B389" i="6"/>
  <c r="C391" i="6" l="1"/>
  <c r="B390" i="6"/>
  <c r="C392" i="6" l="1"/>
  <c r="B391" i="6"/>
  <c r="C393" i="6" l="1"/>
  <c r="B392" i="6"/>
  <c r="C394" i="6" l="1"/>
  <c r="B393" i="6"/>
  <c r="C395" i="6" l="1"/>
  <c r="B394" i="6"/>
  <c r="C396" i="6" l="1"/>
  <c r="B395" i="6"/>
  <c r="C397" i="6" l="1"/>
  <c r="B396" i="6"/>
  <c r="C398" i="6" l="1"/>
  <c r="B397" i="6"/>
  <c r="C399" i="6" l="1"/>
  <c r="B398" i="6"/>
  <c r="C400" i="6" l="1"/>
  <c r="B399" i="6"/>
  <c r="C401" i="6" l="1"/>
  <c r="B400" i="6"/>
  <c r="C402" i="6" l="1"/>
  <c r="B401" i="6"/>
  <c r="C403" i="6" l="1"/>
  <c r="B402" i="6"/>
  <c r="C404" i="6" l="1"/>
  <c r="B403" i="6"/>
  <c r="C405" i="6" l="1"/>
  <c r="B404" i="6"/>
  <c r="C406" i="6" l="1"/>
  <c r="B405" i="6"/>
  <c r="C407" i="6" l="1"/>
  <c r="B406" i="6"/>
  <c r="C408" i="6" l="1"/>
  <c r="B407" i="6"/>
  <c r="C409" i="6" l="1"/>
  <c r="B408" i="6"/>
  <c r="C410" i="6" l="1"/>
  <c r="B409" i="6"/>
  <c r="C411" i="6" l="1"/>
  <c r="B410" i="6"/>
  <c r="C412" i="6" l="1"/>
  <c r="B411" i="6"/>
  <c r="C413" i="6" l="1"/>
  <c r="B412" i="6"/>
  <c r="C414" i="6" l="1"/>
  <c r="B413" i="6"/>
  <c r="C415" i="6" l="1"/>
  <c r="B414" i="6"/>
  <c r="C416" i="6" l="1"/>
  <c r="B415" i="6"/>
  <c r="C417" i="6" l="1"/>
  <c r="B416" i="6"/>
  <c r="C418" i="6" l="1"/>
  <c r="B417" i="6"/>
  <c r="C419" i="6" l="1"/>
  <c r="B418" i="6"/>
  <c r="C420" i="6" l="1"/>
  <c r="B419" i="6"/>
  <c r="C421" i="6" l="1"/>
  <c r="B420" i="6"/>
  <c r="C422" i="6" l="1"/>
  <c r="B421" i="6"/>
  <c r="C423" i="6" l="1"/>
  <c r="B422" i="6"/>
  <c r="C424" i="6" l="1"/>
  <c r="B423" i="6"/>
  <c r="C425" i="6" l="1"/>
  <c r="B424" i="6"/>
  <c r="C426" i="6" l="1"/>
  <c r="B425" i="6"/>
  <c r="C427" i="6" l="1"/>
  <c r="B426" i="6"/>
  <c r="C428" i="6" l="1"/>
  <c r="B427" i="6"/>
  <c r="C429" i="6" l="1"/>
  <c r="B428" i="6"/>
  <c r="C430" i="6" l="1"/>
  <c r="B429" i="6"/>
  <c r="C431" i="6" l="1"/>
  <c r="B430" i="6"/>
  <c r="C432" i="6" l="1"/>
  <c r="B431" i="6"/>
  <c r="C433" i="6" l="1"/>
  <c r="B432" i="6"/>
  <c r="C434" i="6" l="1"/>
  <c r="B433" i="6"/>
  <c r="C435" i="6" l="1"/>
  <c r="B434" i="6"/>
  <c r="C436" i="6" l="1"/>
  <c r="B435" i="6"/>
  <c r="C437" i="6" l="1"/>
  <c r="B436" i="6"/>
  <c r="C438" i="6" l="1"/>
  <c r="B437" i="6"/>
  <c r="C439" i="6" l="1"/>
  <c r="B438" i="6"/>
  <c r="C440" i="6" l="1"/>
  <c r="B439" i="6"/>
  <c r="C441" i="6" l="1"/>
  <c r="B440" i="6"/>
  <c r="C442" i="6" l="1"/>
  <c r="B441" i="6"/>
  <c r="C443" i="6" l="1"/>
  <c r="B442" i="6"/>
  <c r="C444" i="6" l="1"/>
  <c r="B443" i="6"/>
  <c r="C445" i="6" l="1"/>
  <c r="B444" i="6"/>
  <c r="C446" i="6" l="1"/>
  <c r="B445" i="6"/>
  <c r="C447" i="6" l="1"/>
  <c r="B446" i="6"/>
  <c r="C448" i="6" l="1"/>
  <c r="B447" i="6"/>
  <c r="C449" i="6" l="1"/>
  <c r="B448" i="6"/>
  <c r="C450" i="6" l="1"/>
  <c r="B449" i="6"/>
  <c r="C451" i="6" l="1"/>
  <c r="B450" i="6"/>
  <c r="C452" i="6" l="1"/>
  <c r="B451" i="6"/>
  <c r="C453" i="6" l="1"/>
  <c r="B452" i="6"/>
  <c r="C454" i="6" l="1"/>
  <c r="B453" i="6"/>
  <c r="C455" i="6" l="1"/>
  <c r="B454" i="6"/>
  <c r="C456" i="6" l="1"/>
  <c r="B455" i="6"/>
  <c r="C457" i="6" l="1"/>
  <c r="B456" i="6"/>
  <c r="C458" i="6" l="1"/>
  <c r="B457" i="6"/>
  <c r="C459" i="6" l="1"/>
  <c r="B458" i="6"/>
  <c r="C460" i="6" l="1"/>
  <c r="B459" i="6"/>
  <c r="C461" i="6" l="1"/>
  <c r="B460" i="6"/>
  <c r="C462" i="6" l="1"/>
  <c r="B461" i="6"/>
  <c r="C463" i="6" l="1"/>
  <c r="B462" i="6"/>
  <c r="C464" i="6" l="1"/>
  <c r="B463" i="6"/>
  <c r="C465" i="6" l="1"/>
  <c r="B464" i="6"/>
  <c r="C466" i="6" l="1"/>
  <c r="B465" i="6"/>
  <c r="C467" i="6" l="1"/>
  <c r="B466" i="6"/>
  <c r="C468" i="6" l="1"/>
  <c r="B467" i="6"/>
  <c r="C469" i="6" l="1"/>
  <c r="B468" i="6"/>
  <c r="C470" i="6" l="1"/>
  <c r="B469" i="6"/>
  <c r="C471" i="6" l="1"/>
  <c r="B470" i="6"/>
  <c r="C472" i="6" l="1"/>
  <c r="B471" i="6"/>
  <c r="C473" i="6" l="1"/>
  <c r="B472" i="6"/>
  <c r="C474" i="6" l="1"/>
  <c r="B473" i="6"/>
  <c r="C475" i="6" l="1"/>
  <c r="B474" i="6"/>
  <c r="C476" i="6" l="1"/>
  <c r="B475" i="6"/>
  <c r="C477" i="6" l="1"/>
  <c r="B476" i="6"/>
  <c r="C478" i="6" l="1"/>
  <c r="B477" i="6"/>
  <c r="C479" i="6" l="1"/>
  <c r="B478" i="6"/>
  <c r="C480" i="6" l="1"/>
  <c r="B479" i="6"/>
  <c r="C481" i="6" l="1"/>
  <c r="B480" i="6"/>
  <c r="C482" i="6" l="1"/>
  <c r="B481" i="6"/>
  <c r="C483" i="6" l="1"/>
  <c r="B482" i="6"/>
  <c r="C484" i="6" l="1"/>
  <c r="B483" i="6"/>
  <c r="C485" i="6" l="1"/>
  <c r="B484" i="6"/>
  <c r="C486" i="6" l="1"/>
  <c r="B485" i="6"/>
  <c r="C487" i="6" l="1"/>
  <c r="B486" i="6"/>
  <c r="C488" i="6" l="1"/>
  <c r="B487" i="6"/>
  <c r="C489" i="6" l="1"/>
  <c r="B488" i="6"/>
  <c r="C490" i="6" l="1"/>
  <c r="B489" i="6"/>
  <c r="C491" i="6" l="1"/>
  <c r="B490" i="6"/>
  <c r="C492" i="6" l="1"/>
  <c r="B491" i="6"/>
  <c r="C493" i="6" l="1"/>
  <c r="B492" i="6"/>
  <c r="C494" i="6" l="1"/>
  <c r="B493" i="6"/>
  <c r="C495" i="6" l="1"/>
  <c r="B494" i="6"/>
  <c r="C496" i="6" l="1"/>
  <c r="B495" i="6"/>
  <c r="C497" i="6" l="1"/>
  <c r="B496" i="6"/>
  <c r="C498" i="6" l="1"/>
  <c r="B497" i="6"/>
  <c r="C499" i="6" l="1"/>
  <c r="B498" i="6"/>
  <c r="C500" i="6" l="1"/>
  <c r="B499" i="6"/>
  <c r="C501" i="6" l="1"/>
  <c r="B500" i="6"/>
  <c r="C502" i="6" l="1"/>
  <c r="B501" i="6"/>
  <c r="C503" i="6" l="1"/>
  <c r="B502" i="6"/>
  <c r="C504" i="6" l="1"/>
  <c r="B503" i="6"/>
  <c r="C505" i="6" l="1"/>
  <c r="B504" i="6"/>
  <c r="C506" i="6" l="1"/>
  <c r="B505" i="6"/>
  <c r="C507" i="6" l="1"/>
  <c r="B506" i="6"/>
  <c r="C508" i="6" l="1"/>
  <c r="B507" i="6"/>
  <c r="C509" i="6" l="1"/>
  <c r="B508" i="6"/>
  <c r="C510" i="6" l="1"/>
  <c r="B509" i="6"/>
  <c r="C511" i="6" l="1"/>
  <c r="B510" i="6"/>
  <c r="C512" i="6" l="1"/>
  <c r="B511" i="6"/>
  <c r="C513" i="6" l="1"/>
  <c r="B512" i="6"/>
  <c r="C514" i="6" l="1"/>
  <c r="B513" i="6"/>
  <c r="C515" i="6" l="1"/>
  <c r="B514" i="6"/>
  <c r="C516" i="6" l="1"/>
  <c r="B515" i="6"/>
  <c r="C517" i="6" l="1"/>
  <c r="B516" i="6"/>
  <c r="C518" i="6" l="1"/>
  <c r="B517" i="6"/>
  <c r="C519" i="6" l="1"/>
  <c r="B518" i="6"/>
  <c r="C520" i="6" l="1"/>
  <c r="B519" i="6"/>
  <c r="C521" i="6" l="1"/>
  <c r="B520" i="6"/>
  <c r="C522" i="6" l="1"/>
  <c r="B521" i="6"/>
  <c r="C523" i="6" l="1"/>
  <c r="B522" i="6"/>
  <c r="C524" i="6" l="1"/>
  <c r="B523" i="6"/>
  <c r="C525" i="6" l="1"/>
  <c r="B524" i="6"/>
  <c r="C526" i="6" l="1"/>
  <c r="B525" i="6"/>
  <c r="C527" i="6" l="1"/>
  <c r="B526" i="6"/>
  <c r="C528" i="6" l="1"/>
  <c r="B527" i="6"/>
  <c r="C529" i="6" l="1"/>
  <c r="B528" i="6"/>
  <c r="C530" i="6" l="1"/>
  <c r="B529" i="6"/>
  <c r="C531" i="6" l="1"/>
  <c r="B530" i="6"/>
  <c r="C532" i="6" l="1"/>
  <c r="B531" i="6"/>
  <c r="C533" i="6" l="1"/>
  <c r="B532" i="6"/>
  <c r="C534" i="6" l="1"/>
  <c r="B533" i="6"/>
  <c r="C535" i="6" l="1"/>
  <c r="B534" i="6"/>
  <c r="C536" i="6" l="1"/>
  <c r="B535" i="6"/>
  <c r="C537" i="6" l="1"/>
  <c r="B536" i="6"/>
  <c r="C538" i="6" l="1"/>
  <c r="B537" i="6"/>
  <c r="C539" i="6" l="1"/>
  <c r="B538" i="6"/>
  <c r="C540" i="6" l="1"/>
  <c r="B539" i="6"/>
  <c r="C541" i="6" l="1"/>
  <c r="B540" i="6"/>
  <c r="C542" i="6" l="1"/>
  <c r="B541" i="6"/>
  <c r="C543" i="6" l="1"/>
  <c r="B542" i="6"/>
  <c r="C544" i="6" l="1"/>
  <c r="B543" i="6"/>
  <c r="C545" i="6" l="1"/>
  <c r="B544" i="6"/>
  <c r="C546" i="6" l="1"/>
  <c r="B545" i="6"/>
  <c r="C547" i="6" l="1"/>
  <c r="B546" i="6"/>
  <c r="C548" i="6" l="1"/>
  <c r="B547" i="6"/>
  <c r="C549" i="6" l="1"/>
  <c r="B548" i="6"/>
  <c r="C550" i="6" l="1"/>
  <c r="B549" i="6"/>
  <c r="C551" i="6" l="1"/>
  <c r="B550" i="6"/>
  <c r="C552" i="6" l="1"/>
  <c r="B551" i="6"/>
  <c r="C553" i="6" l="1"/>
  <c r="B552" i="6"/>
  <c r="C554" i="6" l="1"/>
  <c r="B553" i="6"/>
  <c r="C555" i="6" l="1"/>
  <c r="B554" i="6"/>
  <c r="C556" i="6" l="1"/>
  <c r="B555" i="6"/>
  <c r="C557" i="6" l="1"/>
  <c r="B556" i="6"/>
  <c r="C558" i="6" l="1"/>
  <c r="B557" i="6"/>
  <c r="C559" i="6" l="1"/>
  <c r="B558" i="6"/>
  <c r="C560" i="6" l="1"/>
  <c r="B559" i="6"/>
  <c r="C561" i="6" l="1"/>
  <c r="B560" i="6"/>
  <c r="C562" i="6" l="1"/>
  <c r="B561" i="6"/>
  <c r="C563" i="6" l="1"/>
  <c r="B562" i="6"/>
  <c r="C564" i="6" l="1"/>
  <c r="B563" i="6"/>
  <c r="C565" i="6" l="1"/>
  <c r="B564" i="6"/>
  <c r="C566" i="6" l="1"/>
  <c r="B565" i="6"/>
  <c r="C567" i="6" l="1"/>
  <c r="B566" i="6"/>
  <c r="C568" i="6" l="1"/>
  <c r="B567" i="6"/>
  <c r="C569" i="6" l="1"/>
  <c r="B568" i="6"/>
  <c r="C570" i="6" l="1"/>
  <c r="B569" i="6"/>
  <c r="C571" i="6" l="1"/>
  <c r="B570" i="6"/>
  <c r="C572" i="6" l="1"/>
  <c r="B571" i="6"/>
  <c r="C573" i="6" l="1"/>
  <c r="B572" i="6"/>
  <c r="C574" i="6" l="1"/>
  <c r="B573" i="6"/>
  <c r="C575" i="6" l="1"/>
  <c r="B574" i="6"/>
  <c r="C576" i="6" l="1"/>
  <c r="B575" i="6"/>
  <c r="C577" i="6" l="1"/>
  <c r="B576" i="6"/>
  <c r="C578" i="6" l="1"/>
  <c r="B577" i="6"/>
  <c r="C579" i="6" l="1"/>
  <c r="B578" i="6"/>
  <c r="C580" i="6" l="1"/>
  <c r="B579" i="6"/>
  <c r="C581" i="6" l="1"/>
  <c r="B580" i="6"/>
  <c r="C582" i="6" l="1"/>
  <c r="B581" i="6"/>
  <c r="C583" i="6" l="1"/>
  <c r="B582" i="6"/>
  <c r="C584" i="6" l="1"/>
  <c r="B583" i="6"/>
  <c r="C585" i="6" l="1"/>
  <c r="B584" i="6"/>
  <c r="C586" i="6" l="1"/>
  <c r="B585" i="6"/>
  <c r="C587" i="6" l="1"/>
  <c r="B586" i="6"/>
  <c r="C588" i="6" l="1"/>
  <c r="B587" i="6"/>
  <c r="C589" i="6" l="1"/>
  <c r="B588" i="6"/>
  <c r="C590" i="6" l="1"/>
  <c r="B589" i="6"/>
  <c r="C591" i="6" l="1"/>
  <c r="B590" i="6"/>
  <c r="C592" i="6" l="1"/>
  <c r="B591" i="6"/>
  <c r="C593" i="6" l="1"/>
  <c r="B592" i="6"/>
  <c r="C594" i="6" l="1"/>
  <c r="B593" i="6"/>
  <c r="C595" i="6" l="1"/>
  <c r="B594" i="6"/>
  <c r="C596" i="6" l="1"/>
  <c r="B595" i="6"/>
  <c r="C597" i="6" l="1"/>
  <c r="B596" i="6"/>
  <c r="C598" i="6" l="1"/>
  <c r="B597" i="6"/>
  <c r="C599" i="6" l="1"/>
  <c r="B598" i="6"/>
  <c r="C600" i="6" l="1"/>
  <c r="B599" i="6"/>
  <c r="C601" i="6" l="1"/>
  <c r="B600" i="6"/>
  <c r="C602" i="6" l="1"/>
  <c r="B601" i="6"/>
  <c r="C603" i="6" l="1"/>
  <c r="B602" i="6"/>
  <c r="C604" i="6" l="1"/>
  <c r="B603" i="6"/>
  <c r="C605" i="6" l="1"/>
  <c r="B604" i="6"/>
  <c r="C606" i="6" l="1"/>
  <c r="B605" i="6"/>
  <c r="C607" i="6" l="1"/>
  <c r="B606" i="6"/>
  <c r="C608" i="6" l="1"/>
  <c r="B607" i="6"/>
  <c r="C609" i="6" l="1"/>
  <c r="B608" i="6"/>
  <c r="C610" i="6" l="1"/>
  <c r="B609" i="6"/>
  <c r="C611" i="6" l="1"/>
  <c r="B610" i="6"/>
  <c r="C612" i="6" l="1"/>
  <c r="B611" i="6"/>
  <c r="C613" i="6" l="1"/>
  <c r="B612" i="6"/>
  <c r="C614" i="6" l="1"/>
  <c r="B613" i="6"/>
  <c r="C615" i="6" l="1"/>
  <c r="B614" i="6"/>
  <c r="C616" i="6" l="1"/>
  <c r="B615" i="6"/>
  <c r="C617" i="6" l="1"/>
  <c r="B616" i="6"/>
  <c r="C618" i="6" l="1"/>
  <c r="B617" i="6"/>
  <c r="C619" i="6" l="1"/>
  <c r="B618" i="6"/>
  <c r="C620" i="6" l="1"/>
  <c r="B619" i="6"/>
  <c r="C621" i="6" l="1"/>
  <c r="B620" i="6"/>
  <c r="C622" i="6" l="1"/>
  <c r="B621" i="6"/>
  <c r="C623" i="6" l="1"/>
  <c r="B622" i="6"/>
  <c r="C624" i="6" l="1"/>
  <c r="B623" i="6"/>
  <c r="C625" i="6" l="1"/>
  <c r="B624" i="6"/>
  <c r="C626" i="6" l="1"/>
  <c r="B625" i="6"/>
  <c r="C627" i="6" l="1"/>
  <c r="B626" i="6"/>
  <c r="C628" i="6" l="1"/>
  <c r="B627" i="6"/>
  <c r="C629" i="6" l="1"/>
  <c r="B628" i="6"/>
  <c r="C630" i="6" l="1"/>
  <c r="B629" i="6"/>
  <c r="C631" i="6" l="1"/>
  <c r="B630" i="6"/>
  <c r="C632" i="6" l="1"/>
  <c r="B631" i="6"/>
  <c r="C633" i="6" l="1"/>
  <c r="B632" i="6"/>
  <c r="C634" i="6" l="1"/>
  <c r="B633" i="6"/>
  <c r="C635" i="6" l="1"/>
  <c r="B634" i="6"/>
  <c r="C636" i="6" l="1"/>
  <c r="B635" i="6"/>
  <c r="C637" i="6" l="1"/>
  <c r="B636" i="6"/>
  <c r="C638" i="6" l="1"/>
  <c r="B637" i="6"/>
  <c r="C639" i="6" l="1"/>
  <c r="B638" i="6"/>
  <c r="C640" i="6" l="1"/>
  <c r="B639" i="6"/>
  <c r="C641" i="6" l="1"/>
  <c r="B640" i="6"/>
  <c r="C642" i="6" l="1"/>
  <c r="B641" i="6"/>
  <c r="C643" i="6" l="1"/>
  <c r="B642" i="6"/>
  <c r="C644" i="6" l="1"/>
  <c r="B643" i="6"/>
  <c r="C645" i="6" l="1"/>
  <c r="B644" i="6"/>
  <c r="C646" i="6" l="1"/>
  <c r="B645" i="6"/>
  <c r="C647" i="6" l="1"/>
  <c r="B646" i="6"/>
  <c r="C648" i="6" l="1"/>
  <c r="B647" i="6"/>
  <c r="C649" i="6" l="1"/>
  <c r="B648" i="6"/>
  <c r="C650" i="6" l="1"/>
  <c r="B649" i="6"/>
  <c r="C651" i="6" l="1"/>
  <c r="B650" i="6"/>
  <c r="C652" i="6" l="1"/>
  <c r="B651" i="6"/>
  <c r="C653" i="6" l="1"/>
  <c r="B652" i="6"/>
  <c r="C654" i="6" l="1"/>
  <c r="B653" i="6"/>
  <c r="C655" i="6" l="1"/>
  <c r="B654" i="6"/>
  <c r="C656" i="6" l="1"/>
  <c r="B655" i="6"/>
  <c r="C657" i="6" l="1"/>
  <c r="B656" i="6"/>
  <c r="C658" i="6" l="1"/>
  <c r="B657" i="6"/>
  <c r="C659" i="6" l="1"/>
  <c r="B658" i="6"/>
  <c r="C660" i="6" l="1"/>
  <c r="B659" i="6"/>
  <c r="C661" i="6" l="1"/>
  <c r="B660" i="6"/>
  <c r="C662" i="6" l="1"/>
  <c r="B661" i="6"/>
  <c r="C663" i="6" l="1"/>
  <c r="B662" i="6"/>
  <c r="C664" i="6" l="1"/>
  <c r="B663" i="6"/>
  <c r="C665" i="6" l="1"/>
  <c r="B664" i="6"/>
  <c r="C666" i="6" l="1"/>
  <c r="B665" i="6"/>
  <c r="C667" i="6" l="1"/>
  <c r="B666" i="6"/>
  <c r="C668" i="6" l="1"/>
  <c r="B667" i="6"/>
  <c r="C669" i="6" l="1"/>
  <c r="B668" i="6"/>
  <c r="C670" i="6" l="1"/>
  <c r="B669" i="6"/>
  <c r="C671" i="6" l="1"/>
  <c r="B670" i="6"/>
  <c r="C672" i="6" l="1"/>
  <c r="B671" i="6"/>
  <c r="C673" i="6" l="1"/>
  <c r="B672" i="6"/>
  <c r="C674" i="6" l="1"/>
  <c r="B673" i="6"/>
  <c r="C675" i="6" l="1"/>
  <c r="B674" i="6"/>
  <c r="C676" i="6" l="1"/>
  <c r="B675" i="6"/>
  <c r="C677" i="6" l="1"/>
  <c r="B676" i="6"/>
  <c r="C678" i="6" l="1"/>
  <c r="B677" i="6"/>
  <c r="C679" i="6" l="1"/>
  <c r="B678" i="6"/>
  <c r="C680" i="6" l="1"/>
  <c r="B679" i="6"/>
  <c r="C681" i="6" l="1"/>
  <c r="B680" i="6"/>
  <c r="C682" i="6" l="1"/>
  <c r="B681" i="6"/>
  <c r="C683" i="6" l="1"/>
  <c r="B682" i="6"/>
  <c r="C684" i="6" l="1"/>
  <c r="B683" i="6"/>
  <c r="C685" i="6" l="1"/>
  <c r="B684" i="6"/>
  <c r="C686" i="6" l="1"/>
  <c r="B685" i="6"/>
  <c r="C687" i="6" l="1"/>
  <c r="B686" i="6"/>
  <c r="C688" i="6" l="1"/>
  <c r="B687" i="6"/>
  <c r="C689" i="6" l="1"/>
  <c r="B688" i="6"/>
  <c r="C690" i="6" l="1"/>
  <c r="B689" i="6"/>
  <c r="C691" i="6" l="1"/>
  <c r="B690" i="6"/>
  <c r="C692" i="6" l="1"/>
  <c r="B691" i="6"/>
  <c r="C693" i="6" l="1"/>
  <c r="B692" i="6"/>
  <c r="C694" i="6" l="1"/>
  <c r="B693" i="6"/>
  <c r="C695" i="6" l="1"/>
  <c r="B694" i="6"/>
  <c r="C696" i="6" l="1"/>
  <c r="B695" i="6"/>
  <c r="C697" i="6" l="1"/>
  <c r="B696" i="6"/>
  <c r="C698" i="6" l="1"/>
  <c r="B697" i="6"/>
  <c r="C699" i="6" l="1"/>
  <c r="B698" i="6"/>
  <c r="C700" i="6" l="1"/>
  <c r="B699" i="6"/>
  <c r="C701" i="6" l="1"/>
  <c r="B700" i="6"/>
  <c r="C702" i="6" l="1"/>
  <c r="B701" i="6"/>
  <c r="C703" i="6" l="1"/>
  <c r="B702" i="6"/>
  <c r="C704" i="6" l="1"/>
  <c r="B703" i="6"/>
  <c r="C705" i="6" l="1"/>
  <c r="B704" i="6"/>
  <c r="C706" i="6" l="1"/>
  <c r="B705" i="6"/>
  <c r="C707" i="6" l="1"/>
  <c r="B706" i="6"/>
  <c r="C708" i="6" l="1"/>
  <c r="B707" i="6"/>
  <c r="C709" i="6" l="1"/>
  <c r="B708" i="6"/>
  <c r="C710" i="6" l="1"/>
  <c r="B709" i="6"/>
  <c r="C711" i="6" l="1"/>
  <c r="B710" i="6"/>
  <c r="C712" i="6" l="1"/>
  <c r="B711" i="6"/>
  <c r="C713" i="6" l="1"/>
  <c r="B712" i="6"/>
  <c r="C714" i="6" l="1"/>
  <c r="B713" i="6"/>
  <c r="C715" i="6" l="1"/>
  <c r="B714" i="6"/>
  <c r="C716" i="6" l="1"/>
  <c r="B715" i="6"/>
  <c r="C717" i="6" l="1"/>
  <c r="B716" i="6"/>
  <c r="C718" i="6" l="1"/>
  <c r="B717" i="6"/>
  <c r="C719" i="6" l="1"/>
  <c r="B718" i="6"/>
  <c r="C720" i="6" l="1"/>
  <c r="B719" i="6"/>
  <c r="C721" i="6" l="1"/>
  <c r="B720" i="6"/>
  <c r="C722" i="6" l="1"/>
  <c r="B721" i="6"/>
  <c r="C723" i="6" l="1"/>
  <c r="B722" i="6"/>
  <c r="C724" i="6" l="1"/>
  <c r="B723" i="6"/>
  <c r="C725" i="6" l="1"/>
  <c r="B724" i="6"/>
  <c r="C726" i="6" l="1"/>
  <c r="B725" i="6"/>
  <c r="C727" i="6" l="1"/>
  <c r="B726" i="6"/>
  <c r="C728" i="6" l="1"/>
  <c r="B727" i="6"/>
  <c r="C729" i="6" l="1"/>
  <c r="B728" i="6"/>
  <c r="C730" i="6" l="1"/>
  <c r="B729" i="6"/>
  <c r="C731" i="6" l="1"/>
  <c r="B730" i="6"/>
  <c r="C732" i="6" l="1"/>
  <c r="B731" i="6"/>
  <c r="C733" i="6" l="1"/>
  <c r="B732" i="6"/>
  <c r="C734" i="6" l="1"/>
  <c r="B733" i="6"/>
  <c r="C735" i="6" l="1"/>
  <c r="B734" i="6"/>
  <c r="C736" i="6" l="1"/>
  <c r="B735" i="6"/>
  <c r="C737" i="6" l="1"/>
  <c r="B736" i="6"/>
  <c r="C738" i="6" l="1"/>
  <c r="B737" i="6"/>
  <c r="C739" i="6" l="1"/>
  <c r="B738" i="6"/>
  <c r="C740" i="6" l="1"/>
  <c r="B739" i="6"/>
  <c r="C741" i="6" l="1"/>
  <c r="B740" i="6"/>
  <c r="C742" i="6" l="1"/>
  <c r="B741" i="6"/>
  <c r="C743" i="6" l="1"/>
  <c r="B742" i="6"/>
  <c r="C744" i="6" l="1"/>
  <c r="B743" i="6"/>
  <c r="C745" i="6" l="1"/>
  <c r="B744" i="6"/>
  <c r="C746" i="6" l="1"/>
  <c r="B745" i="6"/>
  <c r="C747" i="6" l="1"/>
  <c r="B746" i="6"/>
  <c r="C748" i="6" l="1"/>
  <c r="B747" i="6"/>
  <c r="C749" i="6" l="1"/>
  <c r="B748" i="6"/>
  <c r="C750" i="6" l="1"/>
  <c r="B749" i="6"/>
  <c r="C751" i="6" l="1"/>
  <c r="B750" i="6"/>
  <c r="C752" i="6" l="1"/>
  <c r="B751" i="6"/>
  <c r="C753" i="6" l="1"/>
  <c r="B752" i="6"/>
  <c r="C754" i="6" l="1"/>
  <c r="B753" i="6"/>
  <c r="C755" i="6" l="1"/>
  <c r="B754" i="6"/>
  <c r="C756" i="6" l="1"/>
  <c r="B755" i="6"/>
  <c r="C757" i="6" l="1"/>
  <c r="B756" i="6"/>
  <c r="C758" i="6" l="1"/>
  <c r="B757" i="6"/>
  <c r="C759" i="6" l="1"/>
  <c r="B758" i="6"/>
  <c r="C760" i="6" l="1"/>
  <c r="B759" i="6"/>
  <c r="C761" i="6" l="1"/>
  <c r="B760" i="6"/>
  <c r="C762" i="6" l="1"/>
  <c r="B761" i="6"/>
  <c r="C763" i="6" l="1"/>
  <c r="B762" i="6"/>
  <c r="C764" i="6" l="1"/>
  <c r="B763" i="6"/>
  <c r="C765" i="6" l="1"/>
  <c r="B764" i="6"/>
  <c r="C766" i="6" l="1"/>
  <c r="B765" i="6"/>
  <c r="C767" i="6" l="1"/>
  <c r="B766" i="6"/>
  <c r="C768" i="6" l="1"/>
  <c r="B767" i="6"/>
  <c r="C769" i="6" l="1"/>
  <c r="B768" i="6"/>
  <c r="C770" i="6" l="1"/>
  <c r="B769" i="6"/>
  <c r="C771" i="6" l="1"/>
  <c r="B770" i="6"/>
  <c r="C772" i="6" l="1"/>
  <c r="B771" i="6"/>
  <c r="C773" i="6" l="1"/>
  <c r="B772" i="6"/>
  <c r="C774" i="6" l="1"/>
  <c r="B773" i="6"/>
  <c r="C775" i="6" l="1"/>
  <c r="B774" i="6"/>
  <c r="C776" i="6" l="1"/>
  <c r="B775" i="6"/>
  <c r="C777" i="6" l="1"/>
  <c r="B776" i="6"/>
  <c r="C778" i="6" l="1"/>
  <c r="B777" i="6"/>
  <c r="C779" i="6" l="1"/>
  <c r="B778" i="6"/>
  <c r="C780" i="6" l="1"/>
  <c r="B779" i="6"/>
  <c r="C781" i="6" l="1"/>
  <c r="B780" i="6"/>
  <c r="C782" i="6" l="1"/>
  <c r="B781" i="6"/>
  <c r="C783" i="6" l="1"/>
  <c r="B782" i="6"/>
  <c r="C784" i="6" l="1"/>
  <c r="B783" i="6"/>
  <c r="C785" i="6" l="1"/>
  <c r="B784" i="6"/>
  <c r="C786" i="6" l="1"/>
  <c r="B785" i="6"/>
  <c r="C787" i="6" l="1"/>
  <c r="B786" i="6"/>
  <c r="C788" i="6" l="1"/>
  <c r="B787" i="6"/>
  <c r="C789" i="6" l="1"/>
  <c r="B788" i="6"/>
  <c r="C790" i="6" l="1"/>
  <c r="B789" i="6"/>
  <c r="C791" i="6" l="1"/>
  <c r="B790" i="6"/>
  <c r="C792" i="6" l="1"/>
  <c r="B791" i="6"/>
  <c r="C793" i="6" l="1"/>
  <c r="B792" i="6"/>
  <c r="C794" i="6" l="1"/>
  <c r="B793" i="6"/>
  <c r="C795" i="6" l="1"/>
  <c r="B794" i="6"/>
  <c r="C796" i="6" l="1"/>
  <c r="B795" i="6"/>
  <c r="C797" i="6" l="1"/>
  <c r="B796" i="6"/>
  <c r="C798" i="6" l="1"/>
  <c r="B797" i="6"/>
  <c r="C799" i="6" l="1"/>
  <c r="B798" i="6"/>
  <c r="C800" i="6" l="1"/>
  <c r="B799" i="6"/>
  <c r="C801" i="6" l="1"/>
  <c r="B800" i="6"/>
  <c r="C802" i="6" l="1"/>
  <c r="B801" i="6"/>
  <c r="C803" i="6" l="1"/>
  <c r="B802" i="6"/>
  <c r="C804" i="6" l="1"/>
  <c r="B803" i="6"/>
  <c r="C805" i="6" l="1"/>
  <c r="B804" i="6"/>
  <c r="C806" i="6" l="1"/>
  <c r="B805" i="6"/>
  <c r="C807" i="6" l="1"/>
  <c r="B806" i="6"/>
  <c r="C808" i="6" l="1"/>
  <c r="B807" i="6"/>
  <c r="C809" i="6" l="1"/>
  <c r="B808" i="6"/>
  <c r="C810" i="6" l="1"/>
  <c r="B809" i="6"/>
  <c r="C811" i="6" l="1"/>
  <c r="B810" i="6"/>
  <c r="C812" i="6" l="1"/>
  <c r="B811" i="6"/>
  <c r="C813" i="6" l="1"/>
  <c r="B812" i="6"/>
  <c r="C814" i="6" l="1"/>
  <c r="B813" i="6"/>
  <c r="C815" i="6" l="1"/>
  <c r="B814" i="6"/>
  <c r="C816" i="6" l="1"/>
  <c r="B815" i="6"/>
  <c r="B816" i="6" l="1"/>
  <c r="BF321" i="7"/>
  <c r="BF22" i="7"/>
  <c r="BF63" i="7"/>
  <c r="BF69" i="7"/>
  <c r="BF297" i="7"/>
  <c r="BF5" i="7"/>
  <c r="BF71" i="7"/>
  <c r="BF157" i="7"/>
  <c r="BF6" i="7"/>
  <c r="BF224" i="7"/>
  <c r="BF65" i="7"/>
  <c r="BF133" i="7"/>
  <c r="BF332" i="7"/>
  <c r="BF43" i="7"/>
  <c r="BF75" i="7"/>
  <c r="BF274" i="7"/>
  <c r="BF307" i="7"/>
  <c r="BF230" i="7"/>
  <c r="BF277" i="7"/>
  <c r="BF221" i="7"/>
  <c r="BF36" i="7"/>
  <c r="BF232" i="7"/>
  <c r="BF47" i="7"/>
  <c r="BF96" i="7"/>
  <c r="BF78" i="7"/>
  <c r="BF130" i="7"/>
  <c r="BF256" i="7"/>
  <c r="BF194" i="7"/>
  <c r="BF287" i="7"/>
  <c r="BF203" i="7"/>
  <c r="BF80" i="7"/>
  <c r="BF260" i="7"/>
  <c r="BF212" i="7"/>
  <c r="BF244" i="7"/>
  <c r="BF120" i="7"/>
  <c r="BF195" i="7"/>
  <c r="BF64" i="7"/>
  <c r="BF281" i="7"/>
  <c r="BF241" i="7"/>
  <c r="BF81" i="7"/>
  <c r="BF42" i="7"/>
  <c r="BF288" i="7"/>
  <c r="BF118" i="7"/>
  <c r="BF184" i="7"/>
  <c r="BF252" i="7"/>
  <c r="BF20" i="7"/>
  <c r="BF49" i="7"/>
  <c r="BF178" i="7"/>
  <c r="BF204" i="7"/>
  <c r="BF101" i="7"/>
  <c r="BF248" i="7"/>
  <c r="BF289" i="7"/>
  <c r="BF243" i="7"/>
  <c r="BF215" i="7"/>
  <c r="BF181" i="7"/>
  <c r="BF61" i="7"/>
  <c r="BF304" i="7"/>
  <c r="BF21" i="7"/>
  <c r="BF265" i="7"/>
  <c r="BF37" i="7"/>
  <c r="BF52" i="7"/>
  <c r="BF302" i="7"/>
  <c r="BF60" i="7"/>
  <c r="BF272" i="7"/>
  <c r="BF143" i="7"/>
  <c r="BF365" i="7"/>
  <c r="BF262" i="7"/>
  <c r="BF202" i="7"/>
  <c r="BF350" i="7"/>
  <c r="BF131" i="7"/>
  <c r="BF213" i="7"/>
  <c r="BF222" i="7"/>
  <c r="BF258" i="7"/>
  <c r="BF127" i="7"/>
  <c r="BF18" i="7"/>
  <c r="BF92" i="7"/>
  <c r="BF113" i="7"/>
  <c r="BF242" i="7"/>
  <c r="BF190" i="7"/>
  <c r="BF344" i="7"/>
  <c r="BD1" i="7"/>
  <c r="BF94" i="7"/>
  <c r="BF138" i="7"/>
  <c r="BF114" i="7"/>
  <c r="BF91" i="7"/>
  <c r="BF237" i="7"/>
  <c r="BF79" i="7"/>
  <c r="BF175" i="7"/>
  <c r="BF264" i="7"/>
  <c r="BF9" i="7"/>
  <c r="BF27" i="7"/>
  <c r="BF26" i="7"/>
  <c r="BF28" i="7"/>
  <c r="BF324" i="7"/>
  <c r="BF142" i="7"/>
  <c r="BF275" i="7"/>
  <c r="BF51" i="7"/>
  <c r="BF169" i="7"/>
  <c r="BF228" i="7"/>
  <c r="BF11" i="7"/>
  <c r="BF149" i="7"/>
  <c r="BF83" i="7"/>
  <c r="BF251" i="7"/>
  <c r="BF340" i="7"/>
  <c r="BF216" i="7"/>
  <c r="BF330" i="7"/>
  <c r="BF271" i="7"/>
  <c r="BF12" i="7"/>
  <c r="BF76" i="7"/>
  <c r="BF283" i="7"/>
  <c r="BF342" i="7"/>
  <c r="BF110" i="7"/>
  <c r="BF140" i="7"/>
  <c r="BF141" i="7"/>
  <c r="BF291" i="7"/>
  <c r="BF196" i="7"/>
  <c r="BF53" i="7"/>
  <c r="BF172" i="7"/>
  <c r="BF347" i="7"/>
  <c r="BF1" i="7"/>
  <c r="BF235" i="7"/>
  <c r="BF124" i="7"/>
  <c r="BF106" i="7"/>
  <c r="BF40" i="7"/>
  <c r="BF105" i="7"/>
  <c r="BF306" i="7"/>
  <c r="BF253" i="7"/>
  <c r="BF14" i="7"/>
  <c r="BF238" i="7"/>
  <c r="BF35" i="7"/>
  <c r="BF165" i="7"/>
  <c r="BF267" i="7"/>
  <c r="BF39" i="7"/>
  <c r="BF328" i="7"/>
  <c r="BF200" i="7"/>
  <c r="BF145" i="7"/>
  <c r="BF363" i="7"/>
  <c r="BF290" i="7"/>
  <c r="BF270" i="7"/>
  <c r="BF296" i="7"/>
  <c r="BF85" i="7"/>
  <c r="BF317" i="7"/>
  <c r="BF152" i="7"/>
  <c r="BF209" i="7"/>
  <c r="BF104" i="7"/>
  <c r="BF30" i="7"/>
  <c r="BF351" i="7"/>
  <c r="BF100" i="7"/>
  <c r="BF68" i="7"/>
  <c r="BF346" i="7"/>
  <c r="BF199" i="7"/>
  <c r="BF276" i="7"/>
  <c r="BF343" i="7"/>
  <c r="BF207" i="7"/>
  <c r="BF223" i="7"/>
  <c r="BF254" i="7"/>
  <c r="BF13" i="7"/>
  <c r="BF191" i="7"/>
  <c r="BF336" i="7"/>
  <c r="BF280" i="7"/>
  <c r="BF16" i="7"/>
  <c r="BF70" i="7"/>
  <c r="BF176" i="7"/>
  <c r="BF84" i="7"/>
  <c r="BF82" i="7"/>
  <c r="BF160" i="7"/>
  <c r="BF7" i="7"/>
  <c r="BF355" i="7"/>
  <c r="BF136" i="7"/>
  <c r="BF24" i="7"/>
  <c r="BF217" i="7"/>
  <c r="BF299" i="7"/>
  <c r="BF46" i="7"/>
  <c r="BF144" i="7"/>
  <c r="BF107" i="7"/>
  <c r="BF44" i="7"/>
  <c r="BF10" i="7"/>
  <c r="BF179" i="7"/>
  <c r="BF45" i="7"/>
  <c r="BF246" i="7"/>
  <c r="BF309" i="7"/>
  <c r="BF123" i="7"/>
  <c r="BF32" i="7"/>
  <c r="BF356" i="7"/>
  <c r="BF182" i="7"/>
  <c r="BF86" i="7"/>
  <c r="BF295" i="7"/>
  <c r="BF282" i="7"/>
  <c r="BF115" i="7"/>
  <c r="BF57" i="7"/>
  <c r="BF128" i="7"/>
  <c r="BF2" i="7"/>
  <c r="BF167" i="7"/>
  <c r="BF185" i="7"/>
  <c r="BF337" i="7"/>
  <c r="BF360" i="7"/>
  <c r="BF263" i="7"/>
  <c r="BF339" i="7"/>
  <c r="BF15" i="7"/>
  <c r="BF93" i="7"/>
  <c r="BF331" i="7"/>
  <c r="BF354" i="7"/>
  <c r="BF59" i="7"/>
  <c r="BF325" i="7"/>
  <c r="BF23" i="7"/>
  <c r="BF261" i="7"/>
  <c r="BF88" i="7"/>
  <c r="BF357" i="7"/>
  <c r="BF97" i="7"/>
  <c r="BF162" i="7"/>
  <c r="BF268" i="7"/>
  <c r="BF58" i="7"/>
  <c r="BF305" i="7"/>
  <c r="BF189" i="7"/>
  <c r="BF266" i="7"/>
  <c r="BF198" i="7"/>
  <c r="BF25" i="7"/>
  <c r="BF134" i="7"/>
  <c r="BF333" i="7"/>
  <c r="BF208" i="7"/>
  <c r="BF319" i="7"/>
  <c r="BF314" i="7"/>
  <c r="BF109" i="7"/>
  <c r="BF89" i="7"/>
  <c r="BF188" i="7"/>
  <c r="BF168" i="7"/>
  <c r="BF151" i="7"/>
  <c r="BF278" i="7"/>
  <c r="BF50" i="7"/>
  <c r="BF163" i="7"/>
  <c r="BF147" i="7"/>
  <c r="BF293" i="7"/>
  <c r="BF170" i="7"/>
  <c r="BF31" i="7"/>
  <c r="BF180" i="7"/>
  <c r="BF186" i="7"/>
  <c r="BF312" i="7"/>
  <c r="BF148" i="7"/>
  <c r="BF193" i="7"/>
  <c r="BF300" i="7"/>
  <c r="BF361" i="7"/>
  <c r="BF218" i="7"/>
  <c r="BF117" i="7"/>
  <c r="BF95" i="7"/>
  <c r="BF111" i="7"/>
  <c r="BF29" i="7"/>
  <c r="BF4" i="7"/>
  <c r="BF338" i="7"/>
  <c r="BF66" i="7"/>
  <c r="BF17" i="7"/>
  <c r="BF116" i="7"/>
  <c r="BF153" i="7"/>
  <c r="BF211" i="7"/>
  <c r="BF67" i="7"/>
  <c r="BF250" i="7"/>
  <c r="BF72" i="7"/>
  <c r="BF294" i="7"/>
  <c r="BF98" i="7"/>
  <c r="BF353" i="7"/>
  <c r="BF112" i="7"/>
  <c r="BF122" i="7"/>
  <c r="BF125" i="7"/>
  <c r="BF214" i="7"/>
  <c r="BF366" i="7"/>
  <c r="BF132" i="7"/>
  <c r="BF327" i="7"/>
  <c r="BF326" i="7"/>
  <c r="BF150" i="7"/>
  <c r="BF183" i="7"/>
  <c r="BF301" i="7"/>
  <c r="BF303" i="7"/>
  <c r="BF135" i="7"/>
  <c r="BF352" i="7"/>
  <c r="BF316" i="7"/>
  <c r="BF226" i="7"/>
  <c r="BF349" i="7"/>
  <c r="BF234" i="7"/>
  <c r="BF334" i="7"/>
  <c r="BF73" i="7"/>
  <c r="BF359" i="7"/>
  <c r="BF233" i="7"/>
  <c r="BF41" i="7"/>
  <c r="BF8" i="7"/>
  <c r="BF269" i="7"/>
  <c r="BF298" i="7"/>
  <c r="BF329" i="7"/>
  <c r="BF171" i="7"/>
  <c r="BF62" i="7"/>
  <c r="BF38" i="7"/>
  <c r="BF249" i="7"/>
  <c r="BF187" i="7"/>
  <c r="BF19" i="7"/>
  <c r="BF210" i="7"/>
  <c r="BF87" i="7"/>
  <c r="BF54" i="7"/>
  <c r="BF3" i="7"/>
  <c r="BF205" i="7"/>
  <c r="BF323" i="7"/>
  <c r="BF362" i="7"/>
  <c r="BF257" i="7"/>
  <c r="BF99" i="7"/>
  <c r="BF245" i="7"/>
  <c r="BF166" i="7"/>
  <c r="BF121" i="7"/>
  <c r="BF159" i="7"/>
  <c r="BF126" i="7"/>
  <c r="BF310" i="7"/>
  <c r="BF358" i="7"/>
  <c r="BF146" i="7"/>
  <c r="BF90" i="7"/>
  <c r="BF177" i="7"/>
  <c r="BF229" i="7"/>
  <c r="BF74" i="7"/>
  <c r="BF164" i="7"/>
  <c r="BF220" i="7"/>
  <c r="BF108" i="7"/>
  <c r="BF231" i="7"/>
  <c r="BF322" i="7"/>
  <c r="BF286" i="7"/>
  <c r="BF292" i="7"/>
  <c r="BF48" i="7"/>
  <c r="BF273" i="7"/>
  <c r="BF129" i="7"/>
  <c r="BF318" i="7"/>
  <c r="BF364" i="7"/>
  <c r="BF313" i="7"/>
  <c r="C2" i="6"/>
  <c r="BF201" i="7"/>
  <c r="BF197" i="7"/>
  <c r="BF56" i="7"/>
  <c r="BF255" i="7"/>
  <c r="BF227" i="7"/>
  <c r="BF33" i="7"/>
  <c r="BF315" i="7"/>
  <c r="BF320" i="7"/>
  <c r="BF55" i="7"/>
  <c r="BF284" i="7"/>
  <c r="BF192" i="7"/>
  <c r="BF155" i="7"/>
  <c r="BF139" i="7"/>
  <c r="BF308" i="7"/>
  <c r="BF137" i="7"/>
  <c r="BF279" i="7"/>
  <c r="BF348" i="7"/>
  <c r="BF345" i="7"/>
  <c r="BF341" i="7"/>
  <c r="BF103" i="7"/>
  <c r="BF156" i="7"/>
  <c r="BF154" i="7"/>
  <c r="BF102" i="7"/>
  <c r="BF219" i="7"/>
  <c r="BF119" i="7"/>
  <c r="BF77" i="7"/>
  <c r="BF311" i="7"/>
  <c r="BF225" i="7"/>
  <c r="BF239" i="7"/>
  <c r="BF285" i="7"/>
  <c r="BF335" i="7"/>
  <c r="BF236" i="7"/>
  <c r="BF161" i="7"/>
  <c r="BF206" i="7"/>
  <c r="BF34" i="7"/>
  <c r="BF240" i="7"/>
  <c r="BF259" i="7"/>
  <c r="BF247" i="7"/>
  <c r="BF158" i="7"/>
  <c r="BF173" i="7"/>
  <c r="BF174" i="7"/>
  <c r="H2" i="6" l="1"/>
  <c r="H1" i="6"/>
  <c r="J1" i="6"/>
  <c r="BG11" i="7"/>
  <c r="BG113" i="7"/>
  <c r="BG262" i="7"/>
  <c r="BG143" i="7"/>
  <c r="BG48" i="7"/>
  <c r="BG341" i="7"/>
  <c r="BG14" i="7"/>
  <c r="BG361" i="7"/>
  <c r="BG44" i="7"/>
  <c r="BG288" i="7"/>
  <c r="BG242" i="7"/>
  <c r="BG254" i="7"/>
  <c r="BG215" i="7"/>
  <c r="BG284" i="7"/>
  <c r="BG221" i="7"/>
  <c r="BG118" i="7"/>
  <c r="BG104" i="7"/>
  <c r="BG196" i="7"/>
  <c r="BG281" i="7"/>
  <c r="BG250" i="7"/>
  <c r="BG147" i="7"/>
  <c r="BG101" i="7"/>
  <c r="BG222" i="7"/>
  <c r="BG183" i="7"/>
  <c r="BG252" i="7"/>
  <c r="BG189" i="7"/>
  <c r="BG358" i="7"/>
  <c r="BG72" i="7"/>
  <c r="BG100" i="7"/>
  <c r="BG169" i="7"/>
  <c r="BG106" i="7"/>
  <c r="BG51" i="7"/>
  <c r="BG312" i="7"/>
  <c r="BG17" i="7"/>
  <c r="BG102" i="7"/>
  <c r="BG47" i="7"/>
  <c r="BG291" i="7"/>
  <c r="BG245" i="7"/>
  <c r="BG321" i="7"/>
  <c r="BG355" i="7"/>
  <c r="BG12" i="7"/>
  <c r="BG256" i="7"/>
  <c r="BG210" i="7"/>
  <c r="BG349" i="7"/>
  <c r="BG52" i="7"/>
  <c r="BG121" i="7"/>
  <c r="BG42" i="7"/>
  <c r="BG362" i="7"/>
  <c r="BG264" i="7"/>
  <c r="BG292" i="7"/>
  <c r="BG54" i="7"/>
  <c r="BG350" i="7"/>
  <c r="BG243" i="7"/>
  <c r="BG197" i="7"/>
  <c r="BG209" i="7"/>
  <c r="BG90" i="7"/>
  <c r="BG239" i="7"/>
  <c r="BG144" i="7"/>
  <c r="BG98" i="7"/>
  <c r="BG174" i="7"/>
  <c r="BG135" i="7"/>
  <c r="BG204" i="7"/>
  <c r="BG125" i="7"/>
  <c r="BG364" i="7"/>
  <c r="BG3" i="7"/>
  <c r="BG244" i="7"/>
  <c r="BG329" i="7"/>
  <c r="BG328" i="7"/>
  <c r="BG195" i="7"/>
  <c r="BG149" i="7"/>
  <c r="BG161" i="7"/>
  <c r="BG336" i="7"/>
  <c r="BG191" i="7"/>
  <c r="BG96" i="7"/>
  <c r="BG50" i="7"/>
  <c r="BG62" i="7"/>
  <c r="BG23" i="7"/>
  <c r="BG92" i="7"/>
  <c r="BG13" i="7"/>
  <c r="BG290" i="7"/>
  <c r="BG359" i="7"/>
  <c r="BG327" i="7"/>
  <c r="BG73" i="7"/>
  <c r="BG333" i="7"/>
  <c r="BG351" i="7"/>
  <c r="BG216" i="7"/>
  <c r="BG235" i="7"/>
  <c r="BG315" i="7"/>
  <c r="BG27" i="7"/>
  <c r="BG24" i="7"/>
  <c r="BG75" i="7"/>
  <c r="BG155" i="7"/>
  <c r="BG85" i="7"/>
  <c r="BG127" i="7"/>
  <c r="BG337" i="7"/>
  <c r="BG28" i="7"/>
  <c r="BG226" i="7"/>
  <c r="BG263" i="7"/>
  <c r="BG269" i="7"/>
  <c r="BG152" i="7"/>
  <c r="BG330" i="7"/>
  <c r="BG194" i="7"/>
  <c r="BG167" i="7"/>
  <c r="BG157" i="7"/>
  <c r="BG354" i="7"/>
  <c r="BG84" i="7"/>
  <c r="BG74" i="7"/>
  <c r="BG65" i="7"/>
  <c r="BG95" i="7"/>
  <c r="BG293" i="7"/>
  <c r="BG188" i="7"/>
  <c r="BG360" i="7"/>
  <c r="BG26" i="7"/>
  <c r="BG276" i="7"/>
  <c r="BG227" i="7"/>
  <c r="BG234" i="7"/>
  <c r="BG146" i="7"/>
  <c r="BG57" i="7"/>
  <c r="BG200" i="7"/>
  <c r="BG313" i="7"/>
  <c r="BG133" i="7"/>
  <c r="BG175" i="7"/>
  <c r="BG110" i="7"/>
  <c r="BG61" i="7"/>
  <c r="BG8" i="7"/>
  <c r="BG187" i="7"/>
  <c r="BG286" i="7"/>
  <c r="BG247" i="7"/>
  <c r="BG316" i="7"/>
  <c r="BG253" i="7"/>
  <c r="BG214" i="7"/>
  <c r="BG136" i="7"/>
  <c r="BG164" i="7"/>
  <c r="BG233" i="7"/>
  <c r="BG186" i="7"/>
  <c r="BG115" i="7"/>
  <c r="BG69" i="7"/>
  <c r="BG81" i="7"/>
  <c r="BG198" i="7"/>
  <c r="BG111" i="7"/>
  <c r="BG16" i="7"/>
  <c r="BG309" i="7"/>
  <c r="BG46" i="7"/>
  <c r="BG7" i="7"/>
  <c r="BG76" i="7"/>
  <c r="BG320" i="7"/>
  <c r="BG274" i="7"/>
  <c r="BG5" i="7"/>
  <c r="BG49" i="7"/>
  <c r="BG150" i="7"/>
  <c r="BG79" i="7"/>
  <c r="BG323" i="7"/>
  <c r="BG277" i="7"/>
  <c r="BG289" i="7"/>
  <c r="BG298" i="7"/>
  <c r="BG319" i="7"/>
  <c r="BG224" i="7"/>
  <c r="BG178" i="7"/>
  <c r="BG190" i="7"/>
  <c r="BG151" i="7"/>
  <c r="BG220" i="7"/>
  <c r="BG141" i="7"/>
  <c r="BG353" i="7"/>
  <c r="BG40" i="7"/>
  <c r="BG132" i="7"/>
  <c r="BG201" i="7"/>
  <c r="BG138" i="7"/>
  <c r="BG83" i="7"/>
  <c r="BG37" i="7"/>
  <c r="BG241" i="7"/>
  <c r="BG202" i="7"/>
  <c r="BG271" i="7"/>
  <c r="BG176" i="7"/>
  <c r="BG130" i="7"/>
  <c r="BG142" i="7"/>
  <c r="BG103" i="7"/>
  <c r="BG172" i="7"/>
  <c r="BG93" i="7"/>
  <c r="BG363" i="7"/>
  <c r="BG344" i="7"/>
  <c r="BG20" i="7"/>
  <c r="BG89" i="7"/>
  <c r="BG10" i="7"/>
  <c r="BG352" i="7"/>
  <c r="BG232" i="7"/>
  <c r="BG324" i="7"/>
  <c r="BG86" i="7"/>
  <c r="BG31" i="7"/>
  <c r="BG275" i="7"/>
  <c r="BG229" i="7"/>
  <c r="BG94" i="7"/>
  <c r="BG55" i="7"/>
  <c r="BG124" i="7"/>
  <c r="BG45" i="7"/>
  <c r="BG322" i="7"/>
  <c r="BG334" i="7"/>
  <c r="BG295" i="7"/>
  <c r="BG41" i="7"/>
  <c r="BG301" i="7"/>
  <c r="BG310" i="7"/>
  <c r="BG184" i="7"/>
  <c r="BG212" i="7"/>
  <c r="BG297" i="7"/>
  <c r="BG282" i="7"/>
  <c r="BG163" i="7"/>
  <c r="BG117" i="7"/>
  <c r="BG193" i="7"/>
  <c r="BG173" i="7"/>
  <c r="BG223" i="7"/>
  <c r="BG128" i="7"/>
  <c r="BG82" i="7"/>
  <c r="BG56" i="7"/>
  <c r="BG91" i="7"/>
  <c r="BG171" i="7"/>
  <c r="BG139" i="7"/>
  <c r="BG219" i="7"/>
  <c r="BG299" i="7"/>
  <c r="BG2" i="7"/>
  <c r="BG180" i="7"/>
  <c r="BG265" i="7"/>
  <c r="BG218" i="7"/>
  <c r="BG131" i="7"/>
  <c r="BG97" i="7"/>
  <c r="BG230" i="7"/>
  <c r="BG32" i="7"/>
  <c r="BG325" i="7"/>
  <c r="BG356" i="7"/>
  <c r="BG272" i="7"/>
  <c r="BG302" i="7"/>
  <c r="BG9" i="7"/>
  <c r="BG246" i="7"/>
  <c r="BG305" i="7"/>
  <c r="BG335" i="7"/>
  <c r="BG206" i="7"/>
  <c r="BG236" i="7"/>
  <c r="BG340" i="7"/>
  <c r="BG153" i="7"/>
  <c r="BG35" i="7"/>
  <c r="BG166" i="7"/>
  <c r="BG339" i="7"/>
  <c r="BG158" i="7"/>
  <c r="BG109" i="7"/>
  <c r="BG348" i="7"/>
  <c r="BG105" i="7"/>
  <c r="BG248" i="7"/>
  <c r="BG38" i="7"/>
  <c r="BG181" i="7"/>
  <c r="BG287" i="7"/>
  <c r="BG343" i="7"/>
  <c r="BG317" i="7"/>
  <c r="BG228" i="7"/>
  <c r="BG179" i="7"/>
  <c r="BG145" i="7"/>
  <c r="BG80" i="7"/>
  <c r="BG71" i="7"/>
  <c r="BG338" i="7"/>
  <c r="BG59" i="7"/>
  <c r="BG107" i="7"/>
  <c r="BG30" i="7"/>
  <c r="BG366" i="7"/>
  <c r="BG60" i="7"/>
  <c r="BG304" i="7"/>
  <c r="BG258" i="7"/>
  <c r="BG270" i="7"/>
  <c r="BG231" i="7"/>
  <c r="BG300" i="7"/>
  <c r="BG237" i="7"/>
  <c r="BG182" i="7"/>
  <c r="BG120" i="7"/>
  <c r="BG148" i="7"/>
  <c r="BG217" i="7"/>
  <c r="BG170" i="7"/>
  <c r="BG99" i="7"/>
  <c r="BG53" i="7"/>
  <c r="BG129" i="7"/>
  <c r="BG294" i="7"/>
  <c r="BG159" i="7"/>
  <c r="BG64" i="7"/>
  <c r="BG18" i="7"/>
  <c r="BG4" i="7"/>
  <c r="BG116" i="7"/>
  <c r="BG185" i="7"/>
  <c r="BG122" i="7"/>
  <c r="BG67" i="7"/>
  <c r="BG21" i="7"/>
  <c r="BG33" i="7"/>
  <c r="BG134" i="7"/>
  <c r="BG63" i="7"/>
  <c r="BG307" i="7"/>
  <c r="BG261" i="7"/>
  <c r="BG273" i="7"/>
  <c r="BG266" i="7"/>
  <c r="BG303" i="7"/>
  <c r="BG208" i="7"/>
  <c r="BG162" i="7"/>
  <c r="BG238" i="7"/>
  <c r="BG199" i="7"/>
  <c r="BG268" i="7"/>
  <c r="BG205" i="7"/>
  <c r="BG249" i="7"/>
  <c r="BG6" i="7"/>
  <c r="BG308" i="7"/>
  <c r="BG70" i="7"/>
  <c r="BG15" i="7"/>
  <c r="BG259" i="7"/>
  <c r="BG213" i="7"/>
  <c r="BG225" i="7"/>
  <c r="BG154" i="7"/>
  <c r="BG255" i="7"/>
  <c r="BG160" i="7"/>
  <c r="BG114" i="7"/>
  <c r="BG126" i="7"/>
  <c r="BG87" i="7"/>
  <c r="BG156" i="7"/>
  <c r="BG77" i="7"/>
  <c r="BG347" i="7"/>
  <c r="BG365" i="7"/>
  <c r="BG68" i="7"/>
  <c r="BG137" i="7"/>
  <c r="BG58" i="7"/>
  <c r="BG19" i="7"/>
  <c r="BG280" i="7"/>
  <c r="BG177" i="7"/>
  <c r="BG346" i="7"/>
  <c r="BG207" i="7"/>
  <c r="BG112" i="7"/>
  <c r="BG66" i="7"/>
  <c r="BG78" i="7"/>
  <c r="BG39" i="7"/>
  <c r="BG108" i="7"/>
  <c r="BG29" i="7"/>
  <c r="BG306" i="7"/>
  <c r="BG318" i="7"/>
  <c r="BG279" i="7"/>
  <c r="BG25" i="7"/>
  <c r="BG285" i="7"/>
  <c r="BG278" i="7"/>
  <c r="BG168" i="7"/>
  <c r="BG260" i="7"/>
  <c r="BG22" i="7"/>
  <c r="BG332" i="7"/>
  <c r="BG211" i="7"/>
  <c r="BG165" i="7"/>
  <c r="BG123" i="7"/>
  <c r="BG203" i="7"/>
  <c r="BG283" i="7"/>
  <c r="BG251" i="7"/>
  <c r="BG331" i="7"/>
  <c r="BG43" i="7"/>
  <c r="BG240" i="7"/>
  <c r="BG296" i="7"/>
  <c r="BG119" i="7"/>
  <c r="BG36" i="7"/>
  <c r="BG357" i="7"/>
  <c r="BG345" i="7"/>
  <c r="BG257" i="7"/>
  <c r="BG192" i="7"/>
  <c r="BG311" i="7"/>
  <c r="BG326" i="7"/>
  <c r="BG314" i="7"/>
  <c r="BG342" i="7"/>
  <c r="BG34" i="7"/>
  <c r="BG140" i="7"/>
  <c r="BG267" i="7"/>
  <c r="BG88" i="7"/>
  <c r="BD2" i="7"/>
  <c r="BD3" i="7" s="1"/>
  <c r="BD4" i="7" s="1"/>
  <c r="BD5" i="7" s="1"/>
  <c r="BD6" i="7" s="1"/>
  <c r="BD7" i="7" s="1"/>
  <c r="BD8" i="7" s="1"/>
  <c r="BD9" i="7" s="1"/>
  <c r="BD10" i="7" s="1"/>
  <c r="BD11" i="7" s="1"/>
  <c r="BD12" i="7" s="1"/>
  <c r="BD13" i="7" s="1"/>
  <c r="BD14" i="7" s="1"/>
  <c r="BD15" i="7" s="1"/>
  <c r="BD16" i="7" s="1"/>
  <c r="BD17" i="7" s="1"/>
  <c r="BD18" i="7" s="1"/>
  <c r="BD19" i="7" s="1"/>
  <c r="BD20" i="7" s="1"/>
  <c r="BD21" i="7" s="1"/>
  <c r="BD22" i="7" s="1"/>
  <c r="BD23" i="7" s="1"/>
  <c r="BD24" i="7" s="1"/>
  <c r="BD25" i="7" s="1"/>
  <c r="BD26" i="7" s="1"/>
  <c r="BD27" i="7" s="1"/>
  <c r="BD28" i="7" s="1"/>
  <c r="BD29" i="7" s="1"/>
  <c r="BD30" i="7" s="1"/>
  <c r="BD31" i="7" s="1"/>
  <c r="BD32" i="7" s="1"/>
  <c r="BD33" i="7" s="1"/>
  <c r="BD34" i="7" s="1"/>
  <c r="BD35" i="7" s="1"/>
  <c r="BD36" i="7" s="1"/>
  <c r="BD37" i="7" s="1"/>
  <c r="BD38" i="7" s="1"/>
  <c r="BD39" i="7" s="1"/>
  <c r="BD40" i="7" s="1"/>
  <c r="BD41" i="7" s="1"/>
  <c r="BD42" i="7" s="1"/>
  <c r="BD43" i="7" s="1"/>
  <c r="BD44" i="7" s="1"/>
  <c r="BD45" i="7" s="1"/>
  <c r="BD46" i="7" s="1"/>
  <c r="BD47" i="7" s="1"/>
  <c r="BD48" i="7" s="1"/>
  <c r="BD49" i="7" s="1"/>
  <c r="BD50" i="7" s="1"/>
  <c r="BD51" i="7" s="1"/>
  <c r="BD52" i="7" s="1"/>
  <c r="BD53" i="7" s="1"/>
  <c r="BD54" i="7" s="1"/>
  <c r="BD55" i="7" s="1"/>
  <c r="BD56" i="7" s="1"/>
  <c r="BD57" i="7" s="1"/>
  <c r="BD58" i="7" s="1"/>
  <c r="BD59" i="7" s="1"/>
  <c r="BD60" i="7" s="1"/>
  <c r="BD61" i="7" s="1"/>
  <c r="BD62" i="7" s="1"/>
  <c r="BD63" i="7" s="1"/>
  <c r="BD64" i="7" s="1"/>
  <c r="BD65" i="7" s="1"/>
  <c r="BD66" i="7" s="1"/>
  <c r="BD67" i="7" s="1"/>
  <c r="BD68" i="7" s="1"/>
  <c r="BD69" i="7" s="1"/>
  <c r="BD70" i="7" s="1"/>
  <c r="BD71" i="7" s="1"/>
  <c r="BD72" i="7" s="1"/>
  <c r="BD73" i="7" s="1"/>
  <c r="BD74" i="7" s="1"/>
  <c r="BD75" i="7" s="1"/>
  <c r="BD76" i="7" s="1"/>
  <c r="BD77" i="7" s="1"/>
  <c r="BD78" i="7" s="1"/>
  <c r="BD79" i="7" s="1"/>
  <c r="BD80" i="7" s="1"/>
  <c r="BD81" i="7" s="1"/>
  <c r="BD82" i="7" s="1"/>
  <c r="BD83" i="7" s="1"/>
  <c r="BD84" i="7" s="1"/>
  <c r="BD85" i="7" s="1"/>
  <c r="BD86" i="7" s="1"/>
  <c r="BD87" i="7" s="1"/>
  <c r="BD88" i="7" s="1"/>
  <c r="BD89" i="7" s="1"/>
  <c r="BD90" i="7" s="1"/>
  <c r="BD91" i="7" s="1"/>
  <c r="BD92" i="7" s="1"/>
  <c r="BD93" i="7" s="1"/>
  <c r="BD94" i="7" s="1"/>
  <c r="BD95" i="7" s="1"/>
  <c r="BD96" i="7" s="1"/>
  <c r="BD97" i="7" s="1"/>
  <c r="BD98" i="7" s="1"/>
  <c r="BD99" i="7" s="1"/>
  <c r="BD100" i="7" s="1"/>
  <c r="BD101" i="7" s="1"/>
  <c r="BD102" i="7" s="1"/>
  <c r="BD103" i="7" s="1"/>
  <c r="BD104" i="7" s="1"/>
  <c r="BD105" i="7" s="1"/>
  <c r="BD106" i="7" s="1"/>
  <c r="BD107" i="7" s="1"/>
  <c r="BD108" i="7" s="1"/>
  <c r="BD109" i="7" s="1"/>
  <c r="BD110" i="7" s="1"/>
  <c r="BD111" i="7" s="1"/>
  <c r="BD112" i="7" s="1"/>
  <c r="BD113" i="7" s="1"/>
  <c r="BD114" i="7" s="1"/>
  <c r="BD115" i="7" s="1"/>
  <c r="BD116" i="7" s="1"/>
  <c r="BD117" i="7" s="1"/>
  <c r="BD118" i="7" s="1"/>
  <c r="BD119" i="7" s="1"/>
  <c r="BD120" i="7" s="1"/>
  <c r="BD121" i="7" s="1"/>
  <c r="BD122" i="7" s="1"/>
  <c r="BD123" i="7" s="1"/>
  <c r="BD124" i="7" s="1"/>
  <c r="BD125" i="7" s="1"/>
  <c r="BD126" i="7" s="1"/>
  <c r="BD127" i="7" s="1"/>
  <c r="BD128" i="7" s="1"/>
  <c r="BD129" i="7" s="1"/>
  <c r="BD130" i="7" s="1"/>
  <c r="BD131" i="7" s="1"/>
  <c r="BD132" i="7" s="1"/>
  <c r="BD133" i="7" s="1"/>
  <c r="BD134" i="7" s="1"/>
  <c r="BD135" i="7" s="1"/>
  <c r="BD136" i="7" s="1"/>
  <c r="BD137" i="7" s="1"/>
  <c r="BD138" i="7" s="1"/>
  <c r="BD139" i="7" s="1"/>
  <c r="BD140" i="7" s="1"/>
  <c r="BD141" i="7" s="1"/>
  <c r="BD142" i="7" s="1"/>
  <c r="BD143" i="7" s="1"/>
  <c r="BD144" i="7" s="1"/>
  <c r="BD145" i="7" s="1"/>
  <c r="BD146" i="7" s="1"/>
  <c r="BD147" i="7" s="1"/>
  <c r="BD148" i="7" s="1"/>
  <c r="BD149" i="7" s="1"/>
  <c r="BD150" i="7" s="1"/>
  <c r="BD151" i="7" s="1"/>
  <c r="BD152" i="7" s="1"/>
  <c r="BD153" i="7" s="1"/>
  <c r="BD154" i="7" s="1"/>
  <c r="BD155" i="7" s="1"/>
  <c r="BD156" i="7" s="1"/>
  <c r="BD157" i="7" s="1"/>
  <c r="BD158" i="7" s="1"/>
  <c r="BD159" i="7" s="1"/>
  <c r="BD160" i="7" s="1"/>
  <c r="BD161" i="7" s="1"/>
  <c r="BD162" i="7" s="1"/>
  <c r="BD163" i="7" s="1"/>
  <c r="BD164" i="7" s="1"/>
  <c r="BD165" i="7" s="1"/>
  <c r="BD166" i="7" s="1"/>
  <c r="BD167" i="7" s="1"/>
  <c r="BD168" i="7" s="1"/>
  <c r="BD169" i="7" s="1"/>
  <c r="BD170" i="7" s="1"/>
  <c r="BD171" i="7" s="1"/>
  <c r="BD172" i="7" s="1"/>
  <c r="BD173" i="7" s="1"/>
  <c r="BD174" i="7" s="1"/>
  <c r="BD175" i="7" s="1"/>
  <c r="BD176" i="7" s="1"/>
  <c r="BD177" i="7" s="1"/>
  <c r="BD178" i="7" s="1"/>
  <c r="BD179" i="7" s="1"/>
  <c r="BD180" i="7" s="1"/>
  <c r="BD181" i="7" s="1"/>
  <c r="BD182" i="7" s="1"/>
  <c r="BD183" i="7" s="1"/>
  <c r="BD184" i="7" s="1"/>
  <c r="BD185" i="7" s="1"/>
  <c r="BD186" i="7" s="1"/>
  <c r="BD187" i="7" s="1"/>
  <c r="BD188" i="7" s="1"/>
  <c r="BD189" i="7" s="1"/>
  <c r="BD190" i="7" s="1"/>
  <c r="BD191" i="7" s="1"/>
  <c r="BD192" i="7" s="1"/>
  <c r="BD193" i="7" s="1"/>
  <c r="BD194" i="7" s="1"/>
  <c r="BD195" i="7" s="1"/>
  <c r="BD196" i="7" s="1"/>
  <c r="BD197" i="7" s="1"/>
  <c r="BD198" i="7" s="1"/>
  <c r="BD199" i="7" s="1"/>
  <c r="BD200" i="7" s="1"/>
  <c r="BD201" i="7" s="1"/>
  <c r="BD202" i="7" s="1"/>
  <c r="BD203" i="7" s="1"/>
  <c r="BD204" i="7" s="1"/>
  <c r="BD205" i="7" s="1"/>
  <c r="BD206" i="7" s="1"/>
  <c r="BD207" i="7" s="1"/>
  <c r="BD208" i="7" s="1"/>
  <c r="BD209" i="7" s="1"/>
  <c r="BD210" i="7" s="1"/>
  <c r="BD211" i="7" s="1"/>
  <c r="BD212" i="7" s="1"/>
  <c r="BD213" i="7" s="1"/>
  <c r="BD214" i="7" s="1"/>
  <c r="BD215" i="7" s="1"/>
  <c r="BD216" i="7" s="1"/>
  <c r="BD217" i="7" s="1"/>
  <c r="BD218" i="7" s="1"/>
  <c r="BD219" i="7" s="1"/>
  <c r="BD220" i="7" s="1"/>
  <c r="BD221" i="7" s="1"/>
  <c r="BD222" i="7" s="1"/>
  <c r="BD223" i="7" s="1"/>
  <c r="BD224" i="7" s="1"/>
  <c r="BD225" i="7" s="1"/>
  <c r="BD226" i="7" s="1"/>
  <c r="BD227" i="7" s="1"/>
  <c r="BD228" i="7" s="1"/>
  <c r="BD229" i="7" s="1"/>
  <c r="BD230" i="7" s="1"/>
  <c r="BD231" i="7" s="1"/>
  <c r="BD232" i="7" s="1"/>
  <c r="BD233" i="7" s="1"/>
  <c r="BD234" i="7" s="1"/>
  <c r="BD235" i="7" s="1"/>
  <c r="BD236" i="7" s="1"/>
  <c r="BD237" i="7" s="1"/>
  <c r="BD238" i="7" s="1"/>
  <c r="BD239" i="7" s="1"/>
  <c r="BD240" i="7" s="1"/>
  <c r="BD241" i="7" s="1"/>
  <c r="BD242" i="7" s="1"/>
  <c r="BD243" i="7" s="1"/>
  <c r="BD244" i="7" s="1"/>
  <c r="BD245" i="7" s="1"/>
  <c r="BD246" i="7" s="1"/>
  <c r="BD247" i="7" s="1"/>
  <c r="BD248" i="7" s="1"/>
  <c r="BD249" i="7" s="1"/>
  <c r="BD250" i="7" s="1"/>
  <c r="BD251" i="7" s="1"/>
  <c r="BD252" i="7" s="1"/>
  <c r="BD253" i="7" s="1"/>
  <c r="BD254" i="7" s="1"/>
  <c r="BD255" i="7" s="1"/>
  <c r="BD256" i="7" s="1"/>
  <c r="BD257" i="7" s="1"/>
  <c r="BD258" i="7" s="1"/>
  <c r="BD259" i="7" s="1"/>
  <c r="BD260" i="7" s="1"/>
  <c r="BD261" i="7" s="1"/>
  <c r="BD262" i="7" s="1"/>
  <c r="BD263" i="7" s="1"/>
  <c r="BD264" i="7" s="1"/>
  <c r="BD265" i="7" s="1"/>
  <c r="BD266" i="7" s="1"/>
  <c r="BD267" i="7" s="1"/>
  <c r="BD268" i="7" s="1"/>
  <c r="BD269" i="7" s="1"/>
  <c r="BD270" i="7" s="1"/>
  <c r="BD271" i="7" s="1"/>
  <c r="BD272" i="7" s="1"/>
  <c r="BD273" i="7" s="1"/>
  <c r="BD274" i="7" s="1"/>
  <c r="BD275" i="7" s="1"/>
  <c r="BD276" i="7" s="1"/>
  <c r="BD277" i="7" s="1"/>
  <c r="BD278" i="7" s="1"/>
  <c r="BD279" i="7" s="1"/>
  <c r="BD280" i="7" s="1"/>
  <c r="BD281" i="7" s="1"/>
  <c r="BD282" i="7" s="1"/>
  <c r="BD283" i="7" s="1"/>
  <c r="BD284" i="7" s="1"/>
  <c r="BD285" i="7" s="1"/>
  <c r="BD286" i="7" s="1"/>
  <c r="BD287" i="7" s="1"/>
  <c r="BD288" i="7" s="1"/>
  <c r="BD289" i="7" s="1"/>
  <c r="BD290" i="7" s="1"/>
  <c r="BD291" i="7" s="1"/>
  <c r="BD292" i="7" s="1"/>
  <c r="BD293" i="7" s="1"/>
  <c r="BD294" i="7" s="1"/>
  <c r="BD295" i="7" s="1"/>
  <c r="BD296" i="7" s="1"/>
  <c r="BD297" i="7" s="1"/>
  <c r="BD298" i="7" s="1"/>
  <c r="BD299" i="7" s="1"/>
  <c r="BD300" i="7" s="1"/>
  <c r="BD301" i="7" s="1"/>
  <c r="BD302" i="7" s="1"/>
  <c r="BD303" i="7" s="1"/>
  <c r="BD304" i="7" s="1"/>
  <c r="BD305" i="7" s="1"/>
  <c r="BD306" i="7" s="1"/>
  <c r="BD307" i="7" s="1"/>
  <c r="BD308" i="7" s="1"/>
  <c r="BD309" i="7" s="1"/>
  <c r="BD310" i="7" s="1"/>
  <c r="BD311" i="7" s="1"/>
  <c r="BD312" i="7" s="1"/>
  <c r="BD313" i="7" s="1"/>
  <c r="BD314" i="7" s="1"/>
  <c r="BD315" i="7" s="1"/>
  <c r="BD316" i="7" s="1"/>
  <c r="BD317" i="7" s="1"/>
  <c r="BD318" i="7" s="1"/>
  <c r="BD319" i="7" s="1"/>
  <c r="BD320" i="7" s="1"/>
  <c r="BD321" i="7" s="1"/>
  <c r="BD322" i="7" s="1"/>
  <c r="BD323" i="7" s="1"/>
  <c r="BD324" i="7" s="1"/>
  <c r="BD325" i="7" s="1"/>
  <c r="BD326" i="7" s="1"/>
  <c r="BD327" i="7" s="1"/>
  <c r="BD328" i="7" s="1"/>
  <c r="BD329" i="7" s="1"/>
  <c r="BD330" i="7" s="1"/>
  <c r="BD331" i="7" s="1"/>
  <c r="BD332" i="7" s="1"/>
  <c r="BD333" i="7" s="1"/>
  <c r="BD334" i="7" s="1"/>
  <c r="BD335" i="7" s="1"/>
  <c r="BD336" i="7" s="1"/>
  <c r="BD337" i="7" s="1"/>
  <c r="BD338" i="7" s="1"/>
  <c r="BD339" i="7" s="1"/>
  <c r="BD340" i="7" s="1"/>
  <c r="BD341" i="7" s="1"/>
  <c r="BD342" i="7" s="1"/>
  <c r="BD343" i="7" s="1"/>
  <c r="BD344" i="7" s="1"/>
  <c r="BD345" i="7" s="1"/>
  <c r="BD346" i="7" s="1"/>
  <c r="BD347" i="7" s="1"/>
  <c r="BD348" i="7" s="1"/>
  <c r="BD349" i="7" s="1"/>
  <c r="BD350" i="7" s="1"/>
  <c r="BD351" i="7" s="1"/>
  <c r="BD352" i="7" s="1"/>
  <c r="BD353" i="7" s="1"/>
  <c r="BD354" i="7" s="1"/>
  <c r="BD355" i="7" s="1"/>
  <c r="BD356" i="7" s="1"/>
  <c r="BD357" i="7" s="1"/>
  <c r="BD358" i="7" s="1"/>
  <c r="BD359" i="7" s="1"/>
  <c r="BD360" i="7" s="1"/>
  <c r="BD361" i="7" s="1"/>
  <c r="BD362" i="7" s="1"/>
  <c r="BD363" i="7" s="1"/>
  <c r="BD364" i="7" s="1"/>
  <c r="BD365" i="7" s="1"/>
  <c r="BD366" i="7" s="1"/>
  <c r="BC229" i="7" l="1"/>
  <c r="BB229" i="7" s="1"/>
  <c r="BC199" i="7"/>
  <c r="BB199" i="7" s="1"/>
  <c r="BC20" i="7"/>
  <c r="BC45" i="7"/>
  <c r="BB45" i="7" s="1"/>
  <c r="BC126" i="7"/>
  <c r="BB126" i="7" s="1"/>
  <c r="BC52" i="7"/>
  <c r="BB52" i="7" s="1"/>
  <c r="BC146" i="7"/>
  <c r="BB146" i="7" s="1"/>
  <c r="BC221" i="7"/>
  <c r="BB221" i="7" s="1"/>
  <c r="BC83" i="7"/>
  <c r="BB83" i="7" s="1"/>
  <c r="BC8" i="7"/>
  <c r="BC46" i="7"/>
  <c r="BB46" i="7" s="1"/>
  <c r="BC282" i="7"/>
  <c r="BB282" i="7" s="1"/>
  <c r="BC265" i="7"/>
  <c r="BB265" i="7" s="1"/>
  <c r="BC234" i="7"/>
  <c r="BB234" i="7" s="1"/>
  <c r="BC217" i="7"/>
  <c r="BB217" i="7" s="1"/>
  <c r="BC227" i="7"/>
  <c r="BB227" i="7" s="1"/>
  <c r="BC88" i="7"/>
  <c r="BB88" i="7" s="1"/>
  <c r="BC206" i="7"/>
  <c r="BB206" i="7" s="1"/>
  <c r="BC96" i="7"/>
  <c r="BB96" i="7" s="1"/>
  <c r="BC110" i="7"/>
  <c r="BB110" i="7" s="1"/>
  <c r="BC91" i="7"/>
  <c r="BB91" i="7" s="1"/>
  <c r="BC70" i="7"/>
  <c r="BB70" i="7" s="1"/>
  <c r="BC307" i="7"/>
  <c r="BB307" i="7" s="1"/>
  <c r="BC168" i="7"/>
  <c r="BB168" i="7" s="1"/>
  <c r="BC141" i="7"/>
  <c r="BB141" i="7" s="1"/>
  <c r="BC120" i="7"/>
  <c r="BB120" i="7" s="1"/>
  <c r="BC95" i="7"/>
  <c r="BB95" i="7" s="1"/>
  <c r="BC171" i="7"/>
  <c r="BB171" i="7" s="1"/>
  <c r="BC150" i="7"/>
  <c r="BB150" i="7" s="1"/>
  <c r="BC308" i="7"/>
  <c r="BB308" i="7" s="1"/>
  <c r="BC113" i="7"/>
  <c r="BB113" i="7" s="1"/>
  <c r="BC44" i="7"/>
  <c r="BB44" i="7" s="1"/>
  <c r="BC2" i="7"/>
  <c r="BC108" i="7"/>
  <c r="BB108" i="7" s="1"/>
  <c r="BC66" i="7"/>
  <c r="BB66" i="7" s="1"/>
  <c r="BC172" i="7"/>
  <c r="BB172" i="7" s="1"/>
  <c r="BC130" i="7"/>
  <c r="BB130" i="7" s="1"/>
  <c r="BC236" i="7"/>
  <c r="BB236" i="7" s="1"/>
  <c r="BC139" i="7"/>
  <c r="BB139" i="7" s="1"/>
  <c r="BC118" i="7"/>
  <c r="BB118" i="7" s="1"/>
  <c r="BC340" i="7"/>
  <c r="BB340" i="7" s="1"/>
  <c r="BC280" i="7"/>
  <c r="BB280" i="7" s="1"/>
  <c r="BC287" i="7"/>
  <c r="BB287" i="7" s="1"/>
  <c r="BC288" i="7"/>
  <c r="BB288" i="7" s="1"/>
  <c r="BC191" i="7"/>
  <c r="BB191" i="7" s="1"/>
  <c r="BC283" i="7"/>
  <c r="BB283" i="7" s="1"/>
  <c r="BC262" i="7"/>
  <c r="BB262" i="7" s="1"/>
  <c r="BC345" i="7"/>
  <c r="BB345" i="7" s="1"/>
  <c r="BC69" i="7"/>
  <c r="BB69" i="7" s="1"/>
  <c r="BC42" i="7"/>
  <c r="BC21" i="7"/>
  <c r="BC309" i="7"/>
  <c r="BB309" i="7" s="1"/>
  <c r="BC363" i="7"/>
  <c r="BB363" i="7" s="1"/>
  <c r="BC55" i="7"/>
  <c r="BB55" i="7" s="1"/>
  <c r="BC350" i="7"/>
  <c r="BB350" i="7" s="1"/>
  <c r="BC144" i="7"/>
  <c r="BB144" i="7" s="1"/>
  <c r="BC302" i="7"/>
  <c r="BB302" i="7" s="1"/>
  <c r="BC165" i="7"/>
  <c r="BB165" i="7" s="1"/>
  <c r="BC148" i="7"/>
  <c r="BB148" i="7" s="1"/>
  <c r="BC364" i="7"/>
  <c r="BB364" i="7" s="1"/>
  <c r="BC135" i="7"/>
  <c r="BB135" i="7" s="1"/>
  <c r="BC337" i="7"/>
  <c r="BB337" i="7" s="1"/>
  <c r="BC261" i="7"/>
  <c r="BB261" i="7" s="1"/>
  <c r="BC4" i="7"/>
  <c r="BC34" i="7"/>
  <c r="BC94" i="7"/>
  <c r="BB94" i="7" s="1"/>
  <c r="BC327" i="7"/>
  <c r="BB327" i="7" s="1"/>
  <c r="BC204" i="7"/>
  <c r="BB204" i="7" s="1"/>
  <c r="BC154" i="7"/>
  <c r="BB154" i="7" s="1"/>
  <c r="BC190" i="7"/>
  <c r="BB190" i="7" s="1"/>
  <c r="BC212" i="7"/>
  <c r="BB212" i="7" s="1"/>
  <c r="BC344" i="7"/>
  <c r="BB344" i="7" s="1"/>
  <c r="BC284" i="7"/>
  <c r="BB284" i="7" s="1"/>
  <c r="BC226" i="7"/>
  <c r="BB226" i="7" s="1"/>
  <c r="BC29" i="7"/>
  <c r="BC178" i="7"/>
  <c r="BB178" i="7" s="1"/>
  <c r="BC207" i="7"/>
  <c r="BB207" i="7" s="1"/>
  <c r="BC292" i="7"/>
  <c r="BB292" i="7" s="1"/>
  <c r="BC349" i="7"/>
  <c r="BB349" i="7" s="1"/>
  <c r="BC73" i="7"/>
  <c r="BB73" i="7" s="1"/>
  <c r="BC10" i="7"/>
  <c r="BC25" i="7"/>
  <c r="BC35" i="7"/>
  <c r="BC1" i="7"/>
  <c r="BC129" i="7"/>
  <c r="BB129" i="7" s="1"/>
  <c r="BC354" i="7"/>
  <c r="BB354" i="7" s="1"/>
  <c r="BC49" i="7"/>
  <c r="BB49" i="7" s="1"/>
  <c r="BC306" i="7"/>
  <c r="BB306" i="7" s="1"/>
  <c r="BC169" i="7"/>
  <c r="BB169" i="7" s="1"/>
  <c r="BC115" i="7"/>
  <c r="BB115" i="7" s="1"/>
  <c r="BC314" i="7"/>
  <c r="BB314" i="7" s="1"/>
  <c r="BC87" i="7"/>
  <c r="BB87" i="7" s="1"/>
  <c r="BC177" i="7"/>
  <c r="BB177" i="7" s="1"/>
  <c r="BC241" i="7"/>
  <c r="BB241" i="7" s="1"/>
  <c r="BC263" i="7"/>
  <c r="BB263" i="7" s="1"/>
  <c r="BC140" i="7"/>
  <c r="BB140" i="7" s="1"/>
  <c r="BC90" i="7"/>
  <c r="BB90" i="7" s="1"/>
  <c r="BC359" i="7"/>
  <c r="BB359" i="7" s="1"/>
  <c r="BC240" i="7"/>
  <c r="BB240" i="7" s="1"/>
  <c r="BC293" i="7"/>
  <c r="BB293" i="7" s="1"/>
  <c r="BC14" i="7"/>
  <c r="BC266" i="7"/>
  <c r="BB266" i="7" s="1"/>
  <c r="BC249" i="7"/>
  <c r="BB249" i="7" s="1"/>
  <c r="BC195" i="7"/>
  <c r="BB195" i="7" s="1"/>
  <c r="BC285" i="7"/>
  <c r="BB285" i="7" s="1"/>
  <c r="BC147" i="7"/>
  <c r="BB147" i="7" s="1"/>
  <c r="BC72" i="7"/>
  <c r="BB72" i="7" s="1"/>
  <c r="BC174" i="7"/>
  <c r="BB174" i="7" s="1"/>
  <c r="BC59" i="7"/>
  <c r="BB59" i="7" s="1"/>
  <c r="BC38" i="7"/>
  <c r="BC11" i="7"/>
  <c r="BC281" i="7"/>
  <c r="BB281" i="7" s="1"/>
  <c r="BC290" i="7"/>
  <c r="BB290" i="7" s="1"/>
  <c r="BC152" i="7"/>
  <c r="BB152" i="7" s="1"/>
  <c r="BC31" i="7"/>
  <c r="BC160" i="7"/>
  <c r="BB160" i="7" s="1"/>
  <c r="BC238" i="7"/>
  <c r="BB238" i="7" s="1"/>
  <c r="BC155" i="7"/>
  <c r="BB155" i="7" s="1"/>
  <c r="BC134" i="7"/>
  <c r="BB134" i="7" s="1"/>
  <c r="BC291" i="7"/>
  <c r="BB291" i="7" s="1"/>
  <c r="BC232" i="7"/>
  <c r="BB232" i="7" s="1"/>
  <c r="BC366" i="7"/>
  <c r="BB366" i="7" s="1"/>
  <c r="BC326" i="7"/>
  <c r="BB326" i="7" s="1"/>
  <c r="BC151" i="7"/>
  <c r="BB151" i="7" s="1"/>
  <c r="BC36" i="7"/>
  <c r="BC215" i="7"/>
  <c r="BB215" i="7" s="1"/>
  <c r="BC100" i="7"/>
  <c r="BB100" i="7" s="1"/>
  <c r="BC279" i="7"/>
  <c r="BB279" i="7" s="1"/>
  <c r="BC286" i="7"/>
  <c r="BB286" i="7" s="1"/>
  <c r="BC186" i="7"/>
  <c r="BB186" i="7" s="1"/>
  <c r="BC339" i="7"/>
  <c r="BB339" i="7" s="1"/>
  <c r="BC264" i="7"/>
  <c r="BB264" i="7" s="1"/>
  <c r="BC255" i="7"/>
  <c r="BB255" i="7" s="1"/>
  <c r="BC251" i="7"/>
  <c r="BB251" i="7" s="1"/>
  <c r="BC230" i="7"/>
  <c r="BB230" i="7" s="1"/>
  <c r="BC203" i="7"/>
  <c r="BB203" i="7" s="1"/>
  <c r="BC182" i="7"/>
  <c r="BB182" i="7" s="1"/>
  <c r="BC329" i="7"/>
  <c r="BB329" i="7" s="1"/>
  <c r="BC53" i="7"/>
  <c r="BB53" i="7" s="1"/>
  <c r="BC320" i="7"/>
  <c r="BB320" i="7" s="1"/>
  <c r="BC61" i="7"/>
  <c r="BB61" i="7" s="1"/>
  <c r="BC319" i="7"/>
  <c r="BB319" i="7" s="1"/>
  <c r="BC347" i="7"/>
  <c r="BB347" i="7" s="1"/>
  <c r="BC39" i="7"/>
  <c r="BC334" i="7"/>
  <c r="BB334" i="7" s="1"/>
  <c r="BC133" i="7"/>
  <c r="BB133" i="7" s="1"/>
  <c r="BC106" i="7"/>
  <c r="BB106" i="7" s="1"/>
  <c r="BC85" i="7"/>
  <c r="BB85" i="7" s="1"/>
  <c r="BC362" i="7"/>
  <c r="BB362" i="7" s="1"/>
  <c r="BC348" i="7"/>
  <c r="BB348" i="7" s="1"/>
  <c r="BC119" i="7"/>
  <c r="BB119" i="7" s="1"/>
  <c r="BC310" i="7"/>
  <c r="BB310" i="7" s="1"/>
  <c r="BC149" i="7"/>
  <c r="BB149" i="7" s="1"/>
  <c r="BC183" i="7"/>
  <c r="BB183" i="7" s="1"/>
  <c r="BC213" i="7"/>
  <c r="BB213" i="7" s="1"/>
  <c r="BC247" i="7"/>
  <c r="BB247" i="7" s="1"/>
  <c r="BC60" i="7"/>
  <c r="BB60" i="7" s="1"/>
  <c r="BC158" i="7"/>
  <c r="BB158" i="7" s="1"/>
  <c r="BC132" i="7"/>
  <c r="BB132" i="7" s="1"/>
  <c r="BC162" i="7"/>
  <c r="BB162" i="7" s="1"/>
  <c r="BC116" i="7"/>
  <c r="BB116" i="7" s="1"/>
  <c r="BC343" i="7"/>
  <c r="BB343" i="7" s="1"/>
  <c r="BC268" i="7"/>
  <c r="BB268" i="7" s="1"/>
  <c r="BC210" i="7"/>
  <c r="BB210" i="7" s="1"/>
  <c r="BC143" i="7"/>
  <c r="BB143" i="7" s="1"/>
  <c r="BC48" i="7"/>
  <c r="BB48" i="7" s="1"/>
  <c r="BC47" i="7"/>
  <c r="BB47" i="7" s="1"/>
  <c r="BC276" i="7"/>
  <c r="BB276" i="7" s="1"/>
  <c r="BC333" i="7"/>
  <c r="BB333" i="7" s="1"/>
  <c r="BC57" i="7"/>
  <c r="BB57" i="7" s="1"/>
  <c r="BC3" i="7"/>
  <c r="BC93" i="7"/>
  <c r="BB93" i="7" s="1"/>
  <c r="BC242" i="7"/>
  <c r="BB242" i="7" s="1"/>
  <c r="BC335" i="7"/>
  <c r="BB335" i="7" s="1"/>
  <c r="BC97" i="7"/>
  <c r="BB97" i="7" s="1"/>
  <c r="BC338" i="7"/>
  <c r="BB338" i="7" s="1"/>
  <c r="BC137" i="7"/>
  <c r="BB137" i="7" s="1"/>
  <c r="BC74" i="7"/>
  <c r="BB74" i="7" s="1"/>
  <c r="BC89" i="7"/>
  <c r="BB89" i="7" s="1"/>
  <c r="BC99" i="7"/>
  <c r="BB99" i="7" s="1"/>
  <c r="BC357" i="7"/>
  <c r="BB357" i="7" s="1"/>
  <c r="BC257" i="7"/>
  <c r="BB257" i="7" s="1"/>
  <c r="BC170" i="7"/>
  <c r="BB170" i="7" s="1"/>
  <c r="BC294" i="7"/>
  <c r="BB294" i="7" s="1"/>
  <c r="BC305" i="7"/>
  <c r="BB305" i="7" s="1"/>
  <c r="BC92" i="7"/>
  <c r="BB92" i="7" s="1"/>
  <c r="BC277" i="7"/>
  <c r="BB277" i="7" s="1"/>
  <c r="BC311" i="7"/>
  <c r="BB311" i="7" s="1"/>
  <c r="BC124" i="7"/>
  <c r="BB124" i="7" s="1"/>
  <c r="BC180" i="7"/>
  <c r="BB180" i="7" s="1"/>
  <c r="BC138" i="7"/>
  <c r="BB138" i="7" s="1"/>
  <c r="BC153" i="7"/>
  <c r="BB153" i="7" s="1"/>
  <c r="BC163" i="7"/>
  <c r="BB163" i="7" s="1"/>
  <c r="BC24" i="7"/>
  <c r="BC78" i="7"/>
  <c r="BB78" i="7" s="1"/>
  <c r="BC32" i="7"/>
  <c r="BC273" i="7"/>
  <c r="BB273" i="7" s="1"/>
  <c r="BC27" i="7"/>
  <c r="BC6" i="7"/>
  <c r="BC243" i="7"/>
  <c r="BB243" i="7" s="1"/>
  <c r="BC104" i="7"/>
  <c r="BB104" i="7" s="1"/>
  <c r="BC77" i="7"/>
  <c r="BB77" i="7" s="1"/>
  <c r="BC56" i="7"/>
  <c r="BB56" i="7" s="1"/>
  <c r="BC270" i="7"/>
  <c r="BB270" i="7" s="1"/>
  <c r="BC107" i="7"/>
  <c r="BB107" i="7" s="1"/>
  <c r="BC86" i="7"/>
  <c r="BB86" i="7" s="1"/>
  <c r="BC323" i="7"/>
  <c r="BB323" i="7" s="1"/>
  <c r="BC122" i="7"/>
  <c r="BB122" i="7" s="1"/>
  <c r="BC275" i="7"/>
  <c r="BB275" i="7" s="1"/>
  <c r="BC200" i="7"/>
  <c r="BB200" i="7" s="1"/>
  <c r="BC127" i="7"/>
  <c r="BB127" i="7" s="1"/>
  <c r="BC187" i="7"/>
  <c r="BB187" i="7" s="1"/>
  <c r="BC166" i="7"/>
  <c r="BB166" i="7" s="1"/>
  <c r="BC167" i="7"/>
  <c r="BB167" i="7" s="1"/>
  <c r="BC64" i="7"/>
  <c r="BB64" i="7" s="1"/>
  <c r="BC231" i="7"/>
  <c r="BB231" i="7" s="1"/>
  <c r="BC128" i="7"/>
  <c r="BB128" i="7" s="1"/>
  <c r="BC84" i="7"/>
  <c r="BB84" i="7" s="1"/>
  <c r="BC192" i="7"/>
  <c r="BB192" i="7" s="1"/>
  <c r="BC164" i="7"/>
  <c r="BB164" i="7" s="1"/>
  <c r="BC224" i="7"/>
  <c r="BB224" i="7" s="1"/>
  <c r="BC63" i="7"/>
  <c r="BB63" i="7" s="1"/>
  <c r="BC219" i="7"/>
  <c r="BB219" i="7" s="1"/>
  <c r="BC198" i="7"/>
  <c r="BB198" i="7" s="1"/>
  <c r="BC356" i="7"/>
  <c r="BB356" i="7" s="1"/>
  <c r="BC5" i="7"/>
  <c r="BC269" i="7"/>
  <c r="BB269" i="7" s="1"/>
  <c r="BC248" i="7"/>
  <c r="BB248" i="7" s="1"/>
  <c r="BC351" i="7"/>
  <c r="BB351" i="7" s="1"/>
  <c r="BC299" i="7"/>
  <c r="BB299" i="7" s="1"/>
  <c r="BC278" i="7"/>
  <c r="BB278" i="7" s="1"/>
  <c r="BC361" i="7"/>
  <c r="BB361" i="7" s="1"/>
  <c r="BC80" i="7"/>
  <c r="BB80" i="7" s="1"/>
  <c r="BC313" i="7"/>
  <c r="BB313" i="7" s="1"/>
  <c r="BC101" i="7"/>
  <c r="BB101" i="7" s="1"/>
  <c r="BC341" i="7"/>
  <c r="BB341" i="7" s="1"/>
  <c r="BC300" i="7"/>
  <c r="BB300" i="7" s="1"/>
  <c r="BC71" i="7"/>
  <c r="BB71" i="7" s="1"/>
  <c r="BC331" i="7"/>
  <c r="BB331" i="7" s="1"/>
  <c r="BC23" i="7"/>
  <c r="BC321" i="7"/>
  <c r="BB321" i="7" s="1"/>
  <c r="BC181" i="7"/>
  <c r="BB181" i="7" s="1"/>
  <c r="BC33" i="7"/>
  <c r="BC189" i="7"/>
  <c r="BB189" i="7" s="1"/>
  <c r="BC12" i="7"/>
  <c r="BC253" i="7"/>
  <c r="BB253" i="7" s="1"/>
  <c r="BC76" i="7"/>
  <c r="BB76" i="7" s="1"/>
  <c r="BC26" i="7"/>
  <c r="BC295" i="7"/>
  <c r="BB295" i="7" s="1"/>
  <c r="BC109" i="7"/>
  <c r="BB109" i="7" s="1"/>
  <c r="BC254" i="7"/>
  <c r="BB254" i="7" s="1"/>
  <c r="BC256" i="7"/>
  <c r="BB256" i="7" s="1"/>
  <c r="BC114" i="7"/>
  <c r="BB114" i="7" s="1"/>
  <c r="BC79" i="7"/>
  <c r="BB79" i="7" s="1"/>
  <c r="BC228" i="7"/>
  <c r="BB228" i="7" s="1"/>
  <c r="BC360" i="7"/>
  <c r="BB360" i="7" s="1"/>
  <c r="BC9" i="7"/>
  <c r="BC237" i="7"/>
  <c r="BB237" i="7" s="1"/>
  <c r="BC252" i="7"/>
  <c r="BB252" i="7" s="1"/>
  <c r="BC258" i="7"/>
  <c r="BB258" i="7" s="1"/>
  <c r="BC239" i="7"/>
  <c r="BB239" i="7" s="1"/>
  <c r="BC17" i="7"/>
  <c r="BC365" i="7"/>
  <c r="BB365" i="7" s="1"/>
  <c r="BC260" i="7"/>
  <c r="BB260" i="7" s="1"/>
  <c r="BC317" i="7"/>
  <c r="BB317" i="7" s="1"/>
  <c r="BC105" i="7"/>
  <c r="BB105" i="7" s="1"/>
  <c r="BC51" i="7"/>
  <c r="BB51" i="7" s="1"/>
  <c r="BC336" i="7"/>
  <c r="BB336" i="7" s="1"/>
  <c r="BC176" i="7"/>
  <c r="BB176" i="7" s="1"/>
  <c r="BC303" i="7"/>
  <c r="BB303" i="7" s="1"/>
  <c r="BC193" i="7"/>
  <c r="BB193" i="7" s="1"/>
  <c r="BC202" i="7"/>
  <c r="BB202" i="7" s="1"/>
  <c r="BC185" i="7"/>
  <c r="BB185" i="7" s="1"/>
  <c r="BC131" i="7"/>
  <c r="BB131" i="7" s="1"/>
  <c r="BC330" i="7"/>
  <c r="BB330" i="7" s="1"/>
  <c r="BC28" i="7"/>
  <c r="BC342" i="7"/>
  <c r="BB342" i="7" s="1"/>
  <c r="BC30" i="7"/>
  <c r="BC68" i="7"/>
  <c r="BB68" i="7" s="1"/>
  <c r="BC98" i="7"/>
  <c r="BB98" i="7" s="1"/>
  <c r="BC222" i="7"/>
  <c r="BB222" i="7" s="1"/>
  <c r="BC312" i="7"/>
  <c r="BB312" i="7" s="1"/>
  <c r="BC161" i="7"/>
  <c r="BB161" i="7" s="1"/>
  <c r="BC250" i="7"/>
  <c r="BB250" i="7" s="1"/>
  <c r="BC233" i="7"/>
  <c r="BB233" i="7" s="1"/>
  <c r="BC179" i="7"/>
  <c r="BB179" i="7" s="1"/>
  <c r="BC40" i="7"/>
  <c r="BC13" i="7"/>
  <c r="BC346" i="7"/>
  <c r="BB346" i="7" s="1"/>
  <c r="BC142" i="7"/>
  <c r="BB142" i="7" s="1"/>
  <c r="BC43" i="7"/>
  <c r="BC22" i="7"/>
  <c r="BC259" i="7"/>
  <c r="BB259" i="7" s="1"/>
  <c r="BC58" i="7"/>
  <c r="BB58" i="7" s="1"/>
  <c r="BC211" i="7"/>
  <c r="BB211" i="7" s="1"/>
  <c r="BC136" i="7"/>
  <c r="BB136" i="7" s="1"/>
  <c r="BC15" i="7"/>
  <c r="BC123" i="7"/>
  <c r="BB123" i="7" s="1"/>
  <c r="BC102" i="7"/>
  <c r="BB102" i="7" s="1"/>
  <c r="BC75" i="7"/>
  <c r="BB75" i="7" s="1"/>
  <c r="BC54" i="7"/>
  <c r="BB54" i="7" s="1"/>
  <c r="BC355" i="7"/>
  <c r="BB355" i="7" s="1"/>
  <c r="BC216" i="7"/>
  <c r="BB216" i="7" s="1"/>
  <c r="BC159" i="7"/>
  <c r="BB159" i="7" s="1"/>
  <c r="BC208" i="7"/>
  <c r="BB208" i="7" s="1"/>
  <c r="BC245" i="7"/>
  <c r="BB245" i="7" s="1"/>
  <c r="BC81" i="7"/>
  <c r="BB81" i="7" s="1"/>
  <c r="BC18" i="7"/>
  <c r="BC209" i="7"/>
  <c r="BB209" i="7" s="1"/>
  <c r="BC82" i="7"/>
  <c r="BB82" i="7" s="1"/>
  <c r="BC62" i="7"/>
  <c r="BB62" i="7" s="1"/>
  <c r="BC220" i="7"/>
  <c r="BB220" i="7" s="1"/>
  <c r="BC205" i="7"/>
  <c r="BB205" i="7" s="1"/>
  <c r="BC184" i="7"/>
  <c r="BB184" i="7" s="1"/>
  <c r="BC223" i="7"/>
  <c r="BB223" i="7" s="1"/>
  <c r="BC235" i="7"/>
  <c r="BB235" i="7" s="1"/>
  <c r="BC214" i="7"/>
  <c r="BB214" i="7" s="1"/>
  <c r="BC297" i="7"/>
  <c r="BB297" i="7" s="1"/>
  <c r="BC16" i="7"/>
  <c r="BC324" i="7"/>
  <c r="BB324" i="7" s="1"/>
  <c r="BC37" i="7"/>
  <c r="BC304" i="7"/>
  <c r="BB304" i="7" s="1"/>
  <c r="BC315" i="7"/>
  <c r="BB315" i="7" s="1"/>
  <c r="BC7" i="7"/>
  <c r="BC267" i="7"/>
  <c r="BB267" i="7" s="1"/>
  <c r="BC246" i="7"/>
  <c r="BB246" i="7" s="1"/>
  <c r="BC318" i="7"/>
  <c r="BB318" i="7" s="1"/>
  <c r="BC117" i="7"/>
  <c r="BB117" i="7" s="1"/>
  <c r="BC298" i="7"/>
  <c r="BB298" i="7" s="1"/>
  <c r="BC125" i="7"/>
  <c r="BB125" i="7" s="1"/>
  <c r="BC352" i="7"/>
  <c r="BB352" i="7" s="1"/>
  <c r="BC332" i="7"/>
  <c r="BB332" i="7" s="1"/>
  <c r="BC103" i="7"/>
  <c r="BB103" i="7" s="1"/>
  <c r="BC353" i="7"/>
  <c r="BB353" i="7" s="1"/>
  <c r="BC197" i="7"/>
  <c r="BB197" i="7" s="1"/>
  <c r="BC316" i="7"/>
  <c r="BB316" i="7" s="1"/>
  <c r="BC145" i="7"/>
  <c r="BB145" i="7" s="1"/>
  <c r="BC272" i="7"/>
  <c r="BB272" i="7" s="1"/>
  <c r="BC289" i="7"/>
  <c r="BB289" i="7" s="1"/>
  <c r="BC358" i="7"/>
  <c r="BB358" i="7" s="1"/>
  <c r="BC156" i="7"/>
  <c r="BB156" i="7" s="1"/>
  <c r="BC50" i="7"/>
  <c r="BB50" i="7" s="1"/>
  <c r="BC296" i="7"/>
  <c r="BB296" i="7" s="1"/>
  <c r="BC173" i="7"/>
  <c r="BB173" i="7" s="1"/>
  <c r="BC188" i="7"/>
  <c r="BB188" i="7" s="1"/>
  <c r="BC194" i="7"/>
  <c r="BB194" i="7" s="1"/>
  <c r="BC111" i="7"/>
  <c r="BB111" i="7" s="1"/>
  <c r="BC244" i="7"/>
  <c r="BB244" i="7" s="1"/>
  <c r="BC301" i="7"/>
  <c r="BB301" i="7" s="1"/>
  <c r="BC196" i="7"/>
  <c r="BB196" i="7" s="1"/>
  <c r="BC328" i="7"/>
  <c r="BB328" i="7" s="1"/>
  <c r="BC41" i="7"/>
  <c r="BC274" i="7"/>
  <c r="BB274" i="7" s="1"/>
  <c r="BC271" i="7"/>
  <c r="BB271" i="7" s="1"/>
  <c r="BC112" i="7"/>
  <c r="BB112" i="7" s="1"/>
  <c r="BC175" i="7"/>
  <c r="BB175" i="7" s="1"/>
  <c r="BC65" i="7"/>
  <c r="BB65" i="7" s="1"/>
  <c r="BC322" i="7"/>
  <c r="BB322" i="7" s="1"/>
  <c r="BC121" i="7"/>
  <c r="BB121" i="7" s="1"/>
  <c r="BC67" i="7"/>
  <c r="BB67" i="7" s="1"/>
  <c r="BC157" i="7"/>
  <c r="BB157" i="7" s="1"/>
  <c r="BC19" i="7"/>
  <c r="BC325" i="7"/>
  <c r="BB325" i="7" s="1"/>
  <c r="BC225" i="7"/>
  <c r="BB225" i="7" s="1"/>
  <c r="BC218" i="7"/>
  <c r="BB218" i="7" s="1"/>
  <c r="BC201" i="7"/>
  <c r="BB201" i="7" s="1"/>
  <c r="AX1" i="7" l="1"/>
  <c r="AW1" i="7" s="1"/>
  <c r="K1" i="7"/>
  <c r="K2" i="7" s="1"/>
  <c r="B81" i="6" l="1"/>
  <c r="B80" i="6"/>
  <c r="B85" i="6"/>
  <c r="B84" i="6"/>
  <c r="B82" i="6"/>
  <c r="B77" i="6"/>
  <c r="B86" i="6"/>
  <c r="B83" i="6"/>
  <c r="B78" i="6"/>
  <c r="B79" i="6"/>
  <c r="B57" i="6"/>
  <c r="B74" i="6"/>
  <c r="B69" i="6"/>
  <c r="B55" i="6"/>
  <c r="B64" i="6"/>
  <c r="B63" i="6"/>
  <c r="B72" i="6"/>
  <c r="B58" i="6"/>
  <c r="B53" i="6"/>
  <c r="B70" i="6"/>
  <c r="B67" i="6"/>
  <c r="B61" i="6"/>
  <c r="B75" i="6"/>
  <c r="B76" i="6"/>
  <c r="B62" i="6"/>
  <c r="B71" i="6"/>
  <c r="B65" i="6"/>
  <c r="B66" i="6"/>
  <c r="B60" i="6"/>
  <c r="B56" i="6"/>
  <c r="B54" i="6"/>
  <c r="B68" i="6"/>
  <c r="B73" i="6"/>
  <c r="B59" i="6"/>
  <c r="B23" i="6"/>
  <c r="B43" i="6"/>
  <c r="B42" i="6"/>
  <c r="B52" i="6"/>
  <c r="B39" i="6"/>
  <c r="B48" i="6"/>
  <c r="B35" i="6"/>
  <c r="B34" i="6"/>
  <c r="B29" i="6"/>
  <c r="B28" i="6"/>
  <c r="B40" i="6"/>
  <c r="B27" i="6"/>
  <c r="B26" i="6"/>
  <c r="B36" i="6"/>
  <c r="B49" i="6"/>
  <c r="B32" i="6"/>
  <c r="B41" i="6"/>
  <c r="B25" i="6"/>
  <c r="B37" i="6"/>
  <c r="B38" i="6"/>
  <c r="B33" i="6"/>
  <c r="B47" i="6"/>
  <c r="B46" i="6"/>
  <c r="B24" i="6"/>
  <c r="B51" i="6"/>
  <c r="B50" i="6"/>
  <c r="B45" i="6"/>
  <c r="B44" i="6"/>
  <c r="B31" i="6"/>
  <c r="B30" i="6"/>
  <c r="B9" i="6"/>
  <c r="B18" i="6"/>
  <c r="B10" i="6"/>
  <c r="B12" i="6"/>
  <c r="B13" i="6"/>
  <c r="B21" i="6"/>
  <c r="B15" i="6"/>
  <c r="B11" i="6"/>
  <c r="B14" i="6"/>
  <c r="B16" i="6"/>
  <c r="B20" i="6"/>
  <c r="B22" i="6"/>
  <c r="B19" i="6"/>
  <c r="B17" i="6"/>
  <c r="B8" i="6"/>
  <c r="B7" i="6"/>
  <c r="K3" i="7"/>
  <c r="K4" i="7"/>
  <c r="M1" i="7" l="1"/>
  <c r="G4" i="7"/>
  <c r="Q1" i="7"/>
  <c r="M2" i="7" l="1"/>
  <c r="M3" i="7" l="1"/>
  <c r="A2" i="7" l="1"/>
  <c r="M4" i="7"/>
  <c r="G41" i="7" s="1"/>
  <c r="M8" i="7"/>
  <c r="D8" i="7"/>
  <c r="R1" i="7" l="1"/>
  <c r="M9" i="7"/>
  <c r="O9" i="7" l="1"/>
  <c r="Q9" i="7"/>
  <c r="G9" i="7"/>
  <c r="B9" i="7"/>
  <c r="M10" i="7"/>
  <c r="P9" i="7"/>
  <c r="A9" i="7"/>
  <c r="C9" i="7"/>
  <c r="R2" i="7"/>
  <c r="F8" i="7" s="1"/>
  <c r="F9" i="7" s="1"/>
  <c r="Q2" i="7"/>
  <c r="E8" i="7" s="1"/>
  <c r="E9" i="7" s="1"/>
  <c r="D9" i="7" l="1"/>
  <c r="Q10" i="7"/>
  <c r="O10" i="7"/>
  <c r="C10" i="7"/>
  <c r="F10" i="7"/>
  <c r="A10" i="7"/>
  <c r="M11" i="7"/>
  <c r="B10" i="7"/>
  <c r="G10" i="7"/>
  <c r="P10" i="7"/>
  <c r="E10" i="7"/>
  <c r="Q11" i="7" l="1"/>
  <c r="O11" i="7"/>
  <c r="P11" i="7"/>
  <c r="G11" i="7"/>
  <c r="B11" i="7"/>
  <c r="C11" i="7"/>
  <c r="A11" i="7"/>
  <c r="E11" i="7"/>
  <c r="F11" i="7"/>
  <c r="M12" i="7"/>
  <c r="D10" i="7"/>
  <c r="D11" i="7" l="1"/>
  <c r="O12" i="7"/>
  <c r="Q12" i="7"/>
  <c r="A12" i="7"/>
  <c r="B12" i="7"/>
  <c r="G12" i="7"/>
  <c r="F12" i="7"/>
  <c r="M13" i="7"/>
  <c r="C12" i="7"/>
  <c r="E12" i="7"/>
  <c r="P12" i="7"/>
  <c r="D12" i="7" l="1"/>
  <c r="O13" i="7"/>
  <c r="Q13" i="7"/>
  <c r="B13" i="7"/>
  <c r="E13" i="7"/>
  <c r="G13" i="7"/>
  <c r="M14" i="7"/>
  <c r="P13" i="7"/>
  <c r="C13" i="7"/>
  <c r="A13" i="7"/>
  <c r="F13" i="7"/>
  <c r="D13" i="7" l="1"/>
  <c r="Q14" i="7"/>
  <c r="O14" i="7"/>
  <c r="C14" i="7"/>
  <c r="E14" i="7"/>
  <c r="M15" i="7"/>
  <c r="B14" i="7"/>
  <c r="P14" i="7"/>
  <c r="F14" i="7"/>
  <c r="A14" i="7"/>
  <c r="G14" i="7"/>
  <c r="D14" i="7" l="1"/>
  <c r="Q15" i="7"/>
  <c r="O15" i="7"/>
  <c r="G15" i="7"/>
  <c r="P15" i="7"/>
  <c r="C15" i="7"/>
  <c r="E15" i="7"/>
  <c r="M16" i="7"/>
  <c r="B15" i="7"/>
  <c r="A15" i="7"/>
  <c r="F15" i="7"/>
  <c r="D15" i="7" l="1"/>
  <c r="Q16" i="7"/>
  <c r="O16" i="7"/>
  <c r="G16" i="7"/>
  <c r="E16" i="7"/>
  <c r="M17" i="7"/>
  <c r="B16" i="7"/>
  <c r="F16" i="7"/>
  <c r="A16" i="7"/>
  <c r="C16" i="7"/>
  <c r="P16" i="7"/>
  <c r="D16" i="7" l="1"/>
  <c r="O17" i="7"/>
  <c r="Q17" i="7"/>
  <c r="E17" i="7"/>
  <c r="P17" i="7"/>
  <c r="A17" i="7"/>
  <c r="C17" i="7"/>
  <c r="B17" i="7"/>
  <c r="M18" i="7"/>
  <c r="F17" i="7"/>
  <c r="G17" i="7"/>
  <c r="D17" i="7" l="1"/>
  <c r="O18" i="7"/>
  <c r="Q18" i="7"/>
  <c r="B18" i="7"/>
  <c r="F18" i="7"/>
  <c r="E18" i="7"/>
  <c r="C18" i="7"/>
  <c r="P18" i="7"/>
  <c r="G18" i="7"/>
  <c r="A18" i="7"/>
  <c r="M19" i="7"/>
  <c r="D18" i="7" l="1"/>
  <c r="Q19" i="7"/>
  <c r="O19" i="7"/>
  <c r="G19" i="7"/>
  <c r="F19" i="7"/>
  <c r="A19" i="7"/>
  <c r="P19" i="7"/>
  <c r="E19" i="7"/>
  <c r="B19" i="7"/>
  <c r="M20" i="7"/>
  <c r="C19" i="7"/>
  <c r="D19" i="7" l="1"/>
  <c r="Q20" i="7"/>
  <c r="O20" i="7"/>
  <c r="A20" i="7"/>
  <c r="G20" i="7"/>
  <c r="F20" i="7"/>
  <c r="B20" i="7"/>
  <c r="M21" i="7"/>
  <c r="P20" i="7"/>
  <c r="C20" i="7"/>
  <c r="E20" i="7"/>
  <c r="D20" i="7" l="1"/>
  <c r="Q21" i="7"/>
  <c r="O21" i="7"/>
  <c r="C21" i="7"/>
  <c r="B21" i="7"/>
  <c r="G21" i="7"/>
  <c r="A21" i="7"/>
  <c r="E21" i="7"/>
  <c r="F21" i="7"/>
  <c r="P21" i="7"/>
  <c r="M22" i="7"/>
  <c r="D21" i="7" l="1"/>
  <c r="Q22" i="7"/>
  <c r="O22" i="7"/>
  <c r="G22" i="7"/>
  <c r="E22" i="7"/>
  <c r="M23" i="7"/>
  <c r="F22" i="7"/>
  <c r="A22" i="7"/>
  <c r="B22" i="7"/>
  <c r="P22" i="7"/>
  <c r="C22" i="7"/>
  <c r="D22" i="7" l="1"/>
  <c r="O23" i="7"/>
  <c r="Q23" i="7"/>
  <c r="E23" i="7"/>
  <c r="B23" i="7"/>
  <c r="P23" i="7"/>
  <c r="C23" i="7"/>
  <c r="M24" i="7"/>
  <c r="A23" i="7"/>
  <c r="F23" i="7"/>
  <c r="G23" i="7"/>
  <c r="D23" i="7" l="1"/>
  <c r="O24" i="7"/>
  <c r="Q24" i="7"/>
  <c r="F24" i="7"/>
  <c r="G24" i="7"/>
  <c r="A24" i="7"/>
  <c r="P24" i="7"/>
  <c r="E24" i="7"/>
  <c r="C24" i="7"/>
  <c r="B24" i="7"/>
  <c r="M25" i="7"/>
  <c r="D24" i="7" l="1"/>
  <c r="Q25" i="7"/>
  <c r="O25" i="7"/>
  <c r="A25" i="7"/>
  <c r="G25" i="7"/>
  <c r="P25" i="7"/>
  <c r="B25" i="7"/>
  <c r="F25" i="7"/>
  <c r="E25" i="7"/>
  <c r="C25" i="7"/>
  <c r="M26" i="7"/>
  <c r="D25" i="7" l="1"/>
  <c r="Q26" i="7"/>
  <c r="O26" i="7"/>
  <c r="B26" i="7"/>
  <c r="G26" i="7"/>
  <c r="A26" i="7"/>
  <c r="M27" i="7"/>
  <c r="C26" i="7"/>
  <c r="E26" i="7"/>
  <c r="P26" i="7"/>
  <c r="F26" i="7"/>
  <c r="D26" i="7" l="1"/>
  <c r="Q27" i="7"/>
  <c r="O27" i="7"/>
  <c r="C27" i="7"/>
  <c r="M28" i="7"/>
  <c r="E27" i="7"/>
  <c r="B27" i="7"/>
  <c r="G27" i="7"/>
  <c r="F27" i="7"/>
  <c r="A27" i="7"/>
  <c r="P27" i="7"/>
  <c r="D27" i="7" l="1"/>
  <c r="O28" i="7"/>
  <c r="Q28" i="7"/>
  <c r="E28" i="7"/>
  <c r="P28" i="7"/>
  <c r="F28" i="7"/>
  <c r="C28" i="7"/>
  <c r="B28" i="7"/>
  <c r="M29" i="7"/>
  <c r="G28" i="7"/>
  <c r="A28" i="7"/>
  <c r="D28" i="7" l="1"/>
  <c r="O29" i="7"/>
  <c r="Q29" i="7"/>
  <c r="E29" i="7"/>
  <c r="A29" i="7"/>
  <c r="F29" i="7"/>
  <c r="P29" i="7"/>
  <c r="C29" i="7"/>
  <c r="G29" i="7"/>
  <c r="M30" i="7"/>
  <c r="B29" i="7"/>
  <c r="D29" i="7" l="1"/>
  <c r="Q30" i="7"/>
  <c r="O30" i="7"/>
  <c r="M31" i="7"/>
  <c r="P30" i="7"/>
  <c r="A30" i="7"/>
  <c r="E30" i="7"/>
  <c r="G30" i="7"/>
  <c r="B30" i="7"/>
  <c r="F30" i="7"/>
  <c r="C30" i="7"/>
  <c r="D30" i="7" l="1"/>
  <c r="Q31" i="7"/>
  <c r="O31" i="7"/>
  <c r="C31" i="7"/>
  <c r="A31" i="7"/>
  <c r="G31" i="7"/>
  <c r="P31" i="7"/>
  <c r="F31" i="7"/>
  <c r="E31" i="7"/>
  <c r="B31" i="7"/>
  <c r="M32" i="7"/>
  <c r="D31" i="7" l="1"/>
  <c r="Q32" i="7"/>
  <c r="O32" i="7"/>
  <c r="F32" i="7"/>
  <c r="E32" i="7"/>
  <c r="G32" i="7"/>
  <c r="A32" i="7"/>
  <c r="C32" i="7"/>
  <c r="B32" i="7"/>
  <c r="M33" i="7"/>
  <c r="P32" i="7"/>
  <c r="D32" i="7" l="1"/>
  <c r="O33" i="7"/>
  <c r="Q33" i="7"/>
  <c r="F33" i="7"/>
  <c r="P33" i="7"/>
  <c r="G33" i="7"/>
  <c r="A33" i="7"/>
  <c r="E33" i="7"/>
  <c r="C33" i="7"/>
  <c r="B33" i="7"/>
  <c r="M34" i="7"/>
  <c r="D33" i="7" l="1"/>
  <c r="O34" i="7"/>
  <c r="Q34" i="7"/>
  <c r="B34" i="7"/>
  <c r="C34" i="7"/>
  <c r="E34" i="7"/>
  <c r="M35" i="7"/>
  <c r="G34" i="7"/>
  <c r="P34" i="7"/>
  <c r="F34" i="7"/>
  <c r="A34" i="7"/>
  <c r="D34" i="7" l="1"/>
  <c r="Q35" i="7"/>
  <c r="O35" i="7"/>
  <c r="A35" i="7"/>
  <c r="M36" i="7"/>
  <c r="B35" i="7"/>
  <c r="P35" i="7"/>
  <c r="C35" i="7"/>
  <c r="F35" i="7"/>
  <c r="G35" i="7"/>
  <c r="E35" i="7"/>
  <c r="D35" i="7" l="1"/>
  <c r="Q36" i="7"/>
  <c r="O36" i="7"/>
  <c r="P36" i="7"/>
  <c r="B36" i="7"/>
  <c r="C36" i="7"/>
  <c r="M37" i="7"/>
  <c r="G36" i="7"/>
  <c r="F36" i="7"/>
  <c r="A36" i="7"/>
  <c r="E36" i="7"/>
  <c r="D36" i="7" l="1"/>
  <c r="Q37" i="7"/>
  <c r="O37" i="7"/>
  <c r="B37" i="7"/>
  <c r="G37" i="7"/>
  <c r="E37" i="7"/>
  <c r="F37" i="7"/>
  <c r="P37" i="7"/>
  <c r="A37" i="7"/>
  <c r="M38" i="7"/>
  <c r="C37" i="7"/>
  <c r="D37" i="7" l="1"/>
  <c r="Q38" i="7"/>
  <c r="O38" i="7"/>
  <c r="F38" i="7"/>
  <c r="F39" i="7" s="1"/>
  <c r="E38" i="7"/>
  <c r="E39" i="7" s="1"/>
  <c r="A38" i="7"/>
  <c r="G38" i="7"/>
  <c r="C38" i="7"/>
  <c r="E40" i="7"/>
  <c r="P38" i="7"/>
  <c r="D39" i="7"/>
  <c r="D40" i="7"/>
  <c r="B38" i="7"/>
  <c r="D3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1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3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3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4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4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5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5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6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6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7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7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8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8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9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9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A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A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B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B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C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C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D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D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E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E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0F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0F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0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0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1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1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2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2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3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3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4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4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5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5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J1" authorId="0" shapeId="0" xr:uid="{00000000-0006-0000-1600-000001000000}">
      <text>
        <r>
          <rPr>
            <sz val="8"/>
            <color indexed="81"/>
            <rFont val="Tahoma"/>
            <family val="2"/>
          </rPr>
          <t>A legutolsó beírt dátum
ezen a munkalapon.</t>
        </r>
      </text>
    </comment>
    <comment ref="D3" authorId="0" shapeId="0" xr:uid="{00000000-0006-0000-1600-000002000000}">
      <text>
        <r>
          <rPr>
            <sz val="11"/>
            <color indexed="81"/>
            <rFont val="Tahoma"/>
            <family val="2"/>
          </rPr>
          <t>Számlavezető bank neve kerül ide,
esetleg a pénznem rövidítése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Tivadar Beke</author>
  </authors>
  <commentList>
    <comment ref="I85" authorId="0" shapeId="0" xr:uid="{4BE34FBB-B6C3-415D-9DE5-0FE29ACF98BD}">
      <text>
        <r>
          <rPr>
            <sz val="10"/>
            <color indexed="81"/>
            <rFont val="Tahoma"/>
            <family val="2"/>
            <charset val="238"/>
          </rPr>
          <t>Bevétel esetén ha a szám kisebb mint nulla:
    - nem értük el a tervezett bevételt.
Kiadás esetén ha a szám kisebb mint nulla:
    - túlléptuk a tervezett kiadást.</t>
        </r>
      </text>
    </comment>
    <comment ref="I100" authorId="0" shapeId="0" xr:uid="{0BD72FFD-653C-4F8F-86DD-1A5831CC930B}">
      <text>
        <r>
          <rPr>
            <sz val="10"/>
            <color indexed="81"/>
            <rFont val="Tahoma"/>
            <family val="2"/>
            <charset val="238"/>
          </rPr>
          <t>Bevétel esetén ha a szám kisebb mint nulla:
    - nem értük el a tervezett bevételt.
Kiadás esetén ha a szám kisebb mint nulla:
    - túlléptuk a tervezett kiadást.</t>
        </r>
      </text>
    </comment>
  </commentList>
</comments>
</file>

<file path=xl/sharedStrings.xml><?xml version="1.0" encoding="utf-8"?>
<sst xmlns="http://schemas.openxmlformats.org/spreadsheetml/2006/main" count="3013" uniqueCount="1362">
  <si>
    <t>Nr.
rând
Sor-
szám</t>
  </si>
  <si>
    <t>Capitol/
subcapitol
Fejezet/
alfejezet</t>
  </si>
  <si>
    <t>Disponibil din anul precedent
Múlt évi pénztármaradvány (2+3)</t>
  </si>
  <si>
    <t>x</t>
  </si>
  <si>
    <t xml:space="preserve">Casa </t>
  </si>
  <si>
    <t>Készpénz egyenleg</t>
  </si>
  <si>
    <t xml:space="preserve">Banca </t>
  </si>
  <si>
    <t>Banki egyenleg</t>
  </si>
  <si>
    <t>Contribuţia anuală
a credincioşilor</t>
  </si>
  <si>
    <t>Egyházfenntartói járulék</t>
  </si>
  <si>
    <t>Contribuţii pt. diverse
servicii religioase</t>
  </si>
  <si>
    <t>Bevételek a különböző egyházi szolgálatokért</t>
  </si>
  <si>
    <t>Contribuţii în lăcaşuri
de cult - colecta</t>
  </si>
  <si>
    <t>Perselypénz</t>
  </si>
  <si>
    <t>Ajutoare primite de la
credincioşi şi organizaţii
religioase</t>
  </si>
  <si>
    <t>Adományok hívektől, egyházi intézményektől</t>
  </si>
  <si>
    <t>Donații pt. masa domnului</t>
  </si>
  <si>
    <t>Úrasztali adományok</t>
  </si>
  <si>
    <t>Cont. pt. concesionarea
şi îngrijirea locurilor
din cimitire</t>
  </si>
  <si>
    <t>Sírhelyek eladásából, bérleti díjából, gondozásából származó bevételek</t>
  </si>
  <si>
    <t xml:space="preserve">Contribuţia pt. susţinerea
unit. Ierarhic superioare* </t>
  </si>
  <si>
    <t>Központi járulékok - egyházmegyei bevétel</t>
  </si>
  <si>
    <t xml:space="preserve">Contr. pentru prestări
servicii la parohii* </t>
  </si>
  <si>
    <t>Egyházközségek fizetésalapja - emei bevétel</t>
  </si>
  <si>
    <t>Venituri cu scop misionar - tineret</t>
  </si>
  <si>
    <t>Venituri cu scop misionar - asoc. femeilor crestine</t>
  </si>
  <si>
    <t xml:space="preserve">Venituri cu scop misionar - asoc. presbiterilor </t>
  </si>
  <si>
    <t>Diakóniai célú adományok</t>
  </si>
  <si>
    <t>Donatii pt scopuri misionare</t>
  </si>
  <si>
    <t>Missziós célú adományok</t>
  </si>
  <si>
    <t>Alte donaţii</t>
  </si>
  <si>
    <t>Segélyszervezetektől, alapítványoktól, helyi szervezetektől származó adományok</t>
  </si>
  <si>
    <t xml:space="preserve">Din alte surse </t>
  </si>
  <si>
    <t>Más bevételek</t>
  </si>
  <si>
    <t>Dobândă bancară, diferentă curs valutar, venituri din dividende si obligatiuni</t>
  </si>
  <si>
    <t>Banki kamatok, árfolyam nyereségek, kötvények jövedelme, osztalékok</t>
  </si>
  <si>
    <t>Pt. participare la conferinţe</t>
  </si>
  <si>
    <t>Hozzájárulás konferenciák és szeretetvendégségek szervezéséhez</t>
  </si>
  <si>
    <t>Distribuirea tipăriturilor</t>
  </si>
  <si>
    <t>Iratterjesztés - bevétel</t>
  </si>
  <si>
    <t>Din valorificarea unor
bunuri si vânzare unori actiuni</t>
  </si>
  <si>
    <t>Javak és részvények értékesítéséből</t>
  </si>
  <si>
    <t>Rambursări</t>
  </si>
  <si>
    <t>Számlavisszatérítések</t>
  </si>
  <si>
    <t>Din sponsorizări</t>
  </si>
  <si>
    <t>Activităţi agricole</t>
  </si>
  <si>
    <t>Mezőgazdasági jövedelem</t>
  </si>
  <si>
    <t>Activităţi silvice</t>
  </si>
  <si>
    <t>Erdőgazdálkodási jövedelem</t>
  </si>
  <si>
    <t>Alte venituri din activităţi
anexe</t>
  </si>
  <si>
    <t>Más gazdasági bevételek</t>
  </si>
  <si>
    <t>Venit din închirierea clădirilor</t>
  </si>
  <si>
    <t>Épületek bérjövedelme</t>
  </si>
  <si>
    <t>Venit din închirierea terenurilor</t>
  </si>
  <si>
    <t>Területek bérjövedelme</t>
  </si>
  <si>
    <t>De la unităţi din cadrul
cultului</t>
  </si>
  <si>
    <t>Más egyházi intézményektől kapott támogatás</t>
  </si>
  <si>
    <t>Subvenţii de la stat</t>
  </si>
  <si>
    <t>Subvenţii primite pt. salarii*</t>
  </si>
  <si>
    <t>Kongrua és járulékai</t>
  </si>
  <si>
    <t>Alte încasări</t>
  </si>
  <si>
    <t>Bevételek más egyházi intézmények részére</t>
  </si>
  <si>
    <t>Asigurari*</t>
  </si>
  <si>
    <t>Biztosítások - bevétel</t>
  </si>
  <si>
    <t>Pt. fond misionar*</t>
  </si>
  <si>
    <t>Missziói segélyek</t>
  </si>
  <si>
    <t>Cota 10% din chirii*</t>
  </si>
  <si>
    <t>Bérjövedelmek 10%-a</t>
  </si>
  <si>
    <t>Încasări pt. parohii*</t>
  </si>
  <si>
    <t>Bevételek egyházközségek részére</t>
  </si>
  <si>
    <t>Încasări pt. unităţi ierarhice superioare*</t>
  </si>
  <si>
    <t>Bevételek a felsőbb egyházi intézmények részére</t>
  </si>
  <si>
    <t>Credite primite</t>
  </si>
  <si>
    <t>Kapott hitelek</t>
  </si>
  <si>
    <t>Restituiri din credite</t>
  </si>
  <si>
    <t>Visszakapott hitelek</t>
  </si>
  <si>
    <t>a
a</t>
  </si>
  <si>
    <t>a
a
a</t>
  </si>
  <si>
    <t>Contr. pentru prestări
servicii efectuate către
protopopiat</t>
  </si>
  <si>
    <t>Fizetés alap</t>
  </si>
  <si>
    <t>Cheltuieli de întreţinere
(încălzire iluminat apă etc.)</t>
  </si>
  <si>
    <t>Közköltségek (fűtés, világítás, víz stb.)</t>
  </si>
  <si>
    <t>Chirii</t>
  </si>
  <si>
    <t>Házbérek</t>
  </si>
  <si>
    <t>Impozite, taxe, şi asigurări
ADAS</t>
  </si>
  <si>
    <t>Épületadó, földadó biztosítás</t>
  </si>
  <si>
    <t>Mijloace de transport</t>
  </si>
  <si>
    <t>Szállítóeszközök üzemeltetési költségei</t>
  </si>
  <si>
    <t>Diurnă, cheltuieli
de deplasare</t>
  </si>
  <si>
    <t>Napidíj, utazási költségek</t>
  </si>
  <si>
    <t>Irodaszerek, nyomtatványok</t>
  </si>
  <si>
    <t>Alte materiale</t>
  </si>
  <si>
    <t>Fogyóanyagok, más anyagok</t>
  </si>
  <si>
    <t>Prestări şi servicii</t>
  </si>
  <si>
    <t>Szolgáltatások költségei</t>
  </si>
  <si>
    <t>Protocol</t>
  </si>
  <si>
    <t>Protokoll</t>
  </si>
  <si>
    <t>Obiecte de inventar (de 
mică valoare, scurtă durată)</t>
  </si>
  <si>
    <t>Reparaţii curente</t>
  </si>
  <si>
    <t>Karbantartási kiadások</t>
  </si>
  <si>
    <t>Alte drepturi de retribuţie</t>
  </si>
  <si>
    <t>Más javadalmak</t>
  </si>
  <si>
    <t>Salarii nete*</t>
  </si>
  <si>
    <t>Nettó fizetések</t>
  </si>
  <si>
    <t>Impozit asupra drepturilor
de retribuire*</t>
  </si>
  <si>
    <t>Javadalmak utáni adó</t>
  </si>
  <si>
    <t>Contribuţii pentru asigurări
sociale*</t>
  </si>
  <si>
    <t>Társadalombiztosítás</t>
  </si>
  <si>
    <t>C.A.S.S.*</t>
  </si>
  <si>
    <t>Egészségügyi biztosítás</t>
  </si>
  <si>
    <t>Cheltuieli cu scop misionar - tineret</t>
  </si>
  <si>
    <t>Cheltuieli cu scop misionar - asoc. femeilor crestine</t>
  </si>
  <si>
    <t>Cheltuieli cu scop misionar - asoc. presbiterilor</t>
  </si>
  <si>
    <t>Cheltuieli pentru scopuri
diaconice</t>
  </si>
  <si>
    <t>Kiadások diakóniai célokra</t>
  </si>
  <si>
    <t>Cheltuieli pentru scopuri
misionare</t>
  </si>
  <si>
    <t>Missziós célú kiadások</t>
  </si>
  <si>
    <t>Ajutoare pt studentii de la teologie</t>
  </si>
  <si>
    <t>Teológiai hallgatók tanulmányi segélye - legátumok</t>
  </si>
  <si>
    <t>Ajutoare acordate
credincioşilor</t>
  </si>
  <si>
    <t>Egyháztagok segélyezése</t>
  </si>
  <si>
    <t>Sprijinirea unor acţiuni
social culturale</t>
  </si>
  <si>
    <t>Szociális-kulturális tevékenységek támogatása</t>
  </si>
  <si>
    <t>Alte cheltuieli</t>
  </si>
  <si>
    <t>Más kiadások</t>
  </si>
  <si>
    <t>Comisioane, pierderi curs valutar, pierderi din vânzari certificate si obligatiuni</t>
  </si>
  <si>
    <t>Cheltuieli pt. conferinţe</t>
  </si>
  <si>
    <t>Konferenciák és szeretetvendégségek költségei</t>
  </si>
  <si>
    <t>Iratterjesztés - kiadás</t>
  </si>
  <si>
    <t>Contribuţii pt. susţinerea
unităţii ierarhic superioare</t>
  </si>
  <si>
    <t>Központi járulékok</t>
  </si>
  <si>
    <t>Contribuţia centrală
10% din chirii</t>
  </si>
  <si>
    <t xml:space="preserve">Bérjövedelmek 10%-a központi járulékba </t>
  </si>
  <si>
    <t>Mezőgazdasági kiadások</t>
  </si>
  <si>
    <t>Erdőgazdálkodási kiadások</t>
  </si>
  <si>
    <t>Alte cheltuieli din activităţi
anexe</t>
  </si>
  <si>
    <t>Más gazdasági kiadások</t>
  </si>
  <si>
    <t>Întreţinerea spaţiilor
locative sau cu alte
destinaţii închiriate</t>
  </si>
  <si>
    <t>Investiţii noi</t>
  </si>
  <si>
    <t>Új beruházások</t>
  </si>
  <si>
    <t>Reparaţii capitale</t>
  </si>
  <si>
    <t>Általános javítások</t>
  </si>
  <si>
    <t>BEVÉTEL TÖBBLET</t>
  </si>
  <si>
    <t>KIADÁSI TÖBBLET</t>
  </si>
  <si>
    <t/>
  </si>
  <si>
    <t>Alte plăţi</t>
  </si>
  <si>
    <t>Kiadás más egyházi intézmény részére</t>
  </si>
  <si>
    <t>Biztosítások - kiadás</t>
  </si>
  <si>
    <t>Plăţi pt. fd. misionar*</t>
  </si>
  <si>
    <t>Kifizetett missziói segélyek</t>
  </si>
  <si>
    <t>Kifizetett bérjövedelmek 10%-a</t>
  </si>
  <si>
    <t>Plăţi pt. parohii*</t>
  </si>
  <si>
    <t>Kiadások egyházközségek részére</t>
  </si>
  <si>
    <t>Plăţi pt. unităţi ierarhice superioare*</t>
  </si>
  <si>
    <t>Kiadások a felsőbb egyházi intézmények részére</t>
  </si>
  <si>
    <t>Acordări de credite</t>
  </si>
  <si>
    <t>Kiadott hitelek</t>
  </si>
  <si>
    <t>Rambursări de credite</t>
  </si>
  <si>
    <t>Törlesztett hitelek</t>
  </si>
  <si>
    <t>Contribuţii pentru susţinerea
unităţii ierarhic superioare</t>
  </si>
  <si>
    <t>Központi járulék</t>
  </si>
  <si>
    <t>Contribuţii pentru prestări
servicii efectuate către
protopopiat</t>
  </si>
  <si>
    <t>Întreţinere (încălzire,
iluminat, apă, etc.)</t>
  </si>
  <si>
    <t>Közköltségek (fűtés,
világítás, víz stb.)</t>
  </si>
  <si>
    <t>Retribuţii*</t>
  </si>
  <si>
    <t>Javadalmak</t>
  </si>
  <si>
    <t>Alte datorii</t>
  </si>
  <si>
    <t>Más tartozások</t>
  </si>
  <si>
    <t>Contribuţii pentru
susţinerea unităţii ierarhic
superioare*</t>
  </si>
  <si>
    <t>Contribuţii pentru prestări
servicii la parohii*</t>
  </si>
  <si>
    <t>Bevételek az
egyházközségek saját
alapjából</t>
  </si>
  <si>
    <t>Închirieri</t>
  </si>
  <si>
    <t>Bérjövedelmek</t>
  </si>
  <si>
    <t>Alte creanţe</t>
  </si>
  <si>
    <t>Más kinnlevőségek</t>
  </si>
  <si>
    <t xml:space="preserve">Figyelem! </t>
  </si>
  <si>
    <t>Kassza</t>
  </si>
  <si>
    <t xml:space="preserve"> hibajelzés a "Hibák" munkalapon!</t>
  </si>
  <si>
    <t>kassza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</si>
  <si>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</si>
  <si>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</si>
  <si>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</si>
  <si>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</si>
  <si>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</si>
  <si>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</si>
  <si>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</si>
  <si>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</si>
  <si>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</si>
  <si>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</si>
  <si>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</si>
  <si>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</si>
  <si>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</si>
  <si>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</si>
  <si>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</si>
  <si>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</si>
  <si>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</si>
  <si>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</si>
  <si>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</si>
  <si>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</si>
  <si>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 xml:space="preserve"> Ennek oka lehet, hogy valamelyik munkalapon az összeg mellett nincs kitöltve a költségvetési tétel (keresd a zöld cellákat), vagy pedig rosszul van kitöltve </t>
  </si>
  <si>
    <t>X</t>
  </si>
  <si>
    <t>Hibajelzések magyarázata</t>
  </si>
  <si>
    <t>Ha egy jelzés kisebb mint 0: az adott oszlop bankszámlájára nincs bevezetve az az összeg, amit az adott sor számlájáról ki van vezetve</t>
  </si>
  <si>
    <t>Ha egy jelzés nagyobb mint 0: az adott sor bankszámlájáról nincs kivezetve az az összeg, amit az adott oszlop számlájára be van vezetve</t>
  </si>
  <si>
    <t>A problémás oszlop vagy sor jelzése színesre vált</t>
  </si>
  <si>
    <t>Készpénzfelvétel a(z) A számláról</t>
  </si>
  <si>
    <t>Készpénzletétel a kasszából - A</t>
  </si>
  <si>
    <t>Készpénzletétel a kasszából - B</t>
  </si>
  <si>
    <t>Készpénzletétel a kasszából - C</t>
  </si>
  <si>
    <t>Készpénzletétel a kasszából - D</t>
  </si>
  <si>
    <t>Készpénzletétel a kasszából - E</t>
  </si>
  <si>
    <t>Készpénzletétel a kasszából - F</t>
  </si>
  <si>
    <t>Készpénzletétel a kasszából - G</t>
  </si>
  <si>
    <t>Készpénzletétel a kasszából - H</t>
  </si>
  <si>
    <t>Készpénzletétel a kasszából - I</t>
  </si>
  <si>
    <t>Készpénzletétel a kasszából - J</t>
  </si>
  <si>
    <t>Készpénzletétel a kasszából - K</t>
  </si>
  <si>
    <t>Készpénzletétel a kasszából - L</t>
  </si>
  <si>
    <t>Készpénzletétel a kasszából - M</t>
  </si>
  <si>
    <t>Készpénzletétel a kasszából - N</t>
  </si>
  <si>
    <t>Készpénzletétel a kasszából - O</t>
  </si>
  <si>
    <t>Készpénzletétel a kasszából - P</t>
  </si>
  <si>
    <t>Készpénzletétel a kasszából - Q</t>
  </si>
  <si>
    <t>Készpénzletétel a kasszából - R</t>
  </si>
  <si>
    <t>Készpénzletétel a kasszából - S</t>
  </si>
  <si>
    <t>Készpénzletétel a kasszából - T</t>
  </si>
  <si>
    <t>Készpénzletétel a(z) A számlára</t>
  </si>
  <si>
    <t>Készpénzfelvétel a kasszába - A</t>
  </si>
  <si>
    <t>Készpénzfelvétel a kasszába - B</t>
  </si>
  <si>
    <t>Készpénzfelvétel a kasszába - C</t>
  </si>
  <si>
    <t>Készpénzfelvétel a kasszába - D</t>
  </si>
  <si>
    <t>Készpénzfelvétel a kasszába - E</t>
  </si>
  <si>
    <t>Készpénzfelvétel a kasszába - F</t>
  </si>
  <si>
    <t>Készpénzfelvétel a kasszába - G</t>
  </si>
  <si>
    <t>Készpénzfelvétel a kasszába - H</t>
  </si>
  <si>
    <t>Készpénzfelvétel a kasszába - I</t>
  </si>
  <si>
    <t>Készpénzfelvétel a kasszába - J</t>
  </si>
  <si>
    <t>Készpénzfelvétel a kasszába - K</t>
  </si>
  <si>
    <t>Készpénzfelvétel a kasszába - L</t>
  </si>
  <si>
    <t>Készpénzfelvétel a kasszába - M</t>
  </si>
  <si>
    <t>Készpénzfelvétel a kasszába - N</t>
  </si>
  <si>
    <t>Készpénzfelvétel a kasszába - O</t>
  </si>
  <si>
    <t>Készpénzfelvétel a kasszába - P</t>
  </si>
  <si>
    <t>Készpénzfelvétel a kasszába - Q</t>
  </si>
  <si>
    <t>Készpénzfelvétel a kasszába - S</t>
  </si>
  <si>
    <t>Készpénzfelvétel a kasszába - T</t>
  </si>
  <si>
    <t>Készpénzfelvétel a kasszába - U</t>
  </si>
  <si>
    <t>Készpénzfelvétel a(z) B számláról</t>
  </si>
  <si>
    <t>Átutalva a(z) B számláról - A</t>
  </si>
  <si>
    <t>Átutalva a(z) A számláról - B</t>
  </si>
  <si>
    <t>Átutalva a(z) A számláról - C</t>
  </si>
  <si>
    <t>Átutalva a(z) A számláról - D</t>
  </si>
  <si>
    <t>Átutalva a(z) A számláról - E</t>
  </si>
  <si>
    <t>Átutalva a(z) A számláról - F</t>
  </si>
  <si>
    <t>Átutalva a(z) A számláról - G</t>
  </si>
  <si>
    <t>Átutalva a(z) A számláról - H</t>
  </si>
  <si>
    <t>Átutalva a(z) A számláról - I</t>
  </si>
  <si>
    <t>Átutalva a(z) A számláról - J</t>
  </si>
  <si>
    <t>Átutalva a(z) A számláról - K</t>
  </si>
  <si>
    <t>Átutalva a(z) A számláról - L</t>
  </si>
  <si>
    <t>Átutalva a(z) A számláról - M</t>
  </si>
  <si>
    <t>Átutalva a(z) A számláról - N</t>
  </si>
  <si>
    <t>Átutalva a(z) A számláról - O</t>
  </si>
  <si>
    <t>Átutalva a(z) A számláról - P</t>
  </si>
  <si>
    <t>Átutalva a(z) A számláról - Q</t>
  </si>
  <si>
    <t>Átutalva a(z) A számláról - R</t>
  </si>
  <si>
    <t>Átutalva a(z) A számláról - S</t>
  </si>
  <si>
    <t>Átutalva a(z) A számláról - T</t>
  </si>
  <si>
    <t>Készpénzletétel a(z) B számlára</t>
  </si>
  <si>
    <t>Átutalva a(z) B számlára - A</t>
  </si>
  <si>
    <t>Átutalva a(z) A számlára - B</t>
  </si>
  <si>
    <t>Átutalva a(z) A számlára - C</t>
  </si>
  <si>
    <t>Átutalva a(z) A számlára - D</t>
  </si>
  <si>
    <t>Átutalva a(z) A számlára - E</t>
  </si>
  <si>
    <t>Átutalva a(z) A számlára - F</t>
  </si>
  <si>
    <t>Átutalva a(z) A számlára - G</t>
  </si>
  <si>
    <t>Átutalva a(z) A számlára - H</t>
  </si>
  <si>
    <t>Átutalva a(z) A számlára - I</t>
  </si>
  <si>
    <t>Átutalva a(z) A számlára - J</t>
  </si>
  <si>
    <t>Átutalva a(z) A számlára - K</t>
  </si>
  <si>
    <t>Átutalva a(z) A számlára - L</t>
  </si>
  <si>
    <t>Átutalva a(z) A számlára - M</t>
  </si>
  <si>
    <t>Átutalva a(z) A számlára - N</t>
  </si>
  <si>
    <t>Átutalva a(z) A számlára - O</t>
  </si>
  <si>
    <t>Átutalva a(z) A számlára - P</t>
  </si>
  <si>
    <t>Átutalva a(z) A számlára - Q</t>
  </si>
  <si>
    <t>Átutalva a(z) A számlára - R</t>
  </si>
  <si>
    <t>Átutalva a(z) A számlára - S</t>
  </si>
  <si>
    <t>Átutalva a(z) A számlára - T</t>
  </si>
  <si>
    <t>Készpénzfelvétel a(z) C számláról</t>
  </si>
  <si>
    <t>Átutalva a(z) C számláról - A</t>
  </si>
  <si>
    <t>Átutalva a(z) C számláról - B</t>
  </si>
  <si>
    <t>Átutalva a(z) B számláról - C</t>
  </si>
  <si>
    <t>Átutalva a(z) B számláról - D</t>
  </si>
  <si>
    <t>Átutalva a(z) B számláról - E</t>
  </si>
  <si>
    <t>Átutalva a(z) B számláról - F</t>
  </si>
  <si>
    <t>Átutalva a(z) B számláról - G</t>
  </si>
  <si>
    <t>Átutalva a(z) B számláról - H</t>
  </si>
  <si>
    <t>Átutalva a(z) B számláról - I</t>
  </si>
  <si>
    <t>Átutalva a(z) B számláról - J</t>
  </si>
  <si>
    <t>Átutalva a(z) B számláról - K</t>
  </si>
  <si>
    <t>Átutalva a(z) B számláról - L</t>
  </si>
  <si>
    <t>Átutalva a(z) B számláról - M</t>
  </si>
  <si>
    <t>Átutalva a(z) B számláról - N</t>
  </si>
  <si>
    <t>Átutalva a(z) B számláról - O</t>
  </si>
  <si>
    <t>Átutalva a(z) B számláról - P</t>
  </si>
  <si>
    <t>Átutalva a(z) B számláról - Q</t>
  </si>
  <si>
    <t>Átutalva a(z) B számláról - R</t>
  </si>
  <si>
    <t>Átutalva a(z) B számláról - S</t>
  </si>
  <si>
    <t>Átutalva a(z) B számláról - T</t>
  </si>
  <si>
    <t>Készpénzletétel a(z) C számlára</t>
  </si>
  <si>
    <t>Átutalva a(z) C számlára - A</t>
  </si>
  <si>
    <t>Átutalva a(z) C számlára - B</t>
  </si>
  <si>
    <t>Átutalva a(z) B számlára - C</t>
  </si>
  <si>
    <t>Átutalva a(z) B számlára - D</t>
  </si>
  <si>
    <t>Átutalva a(z) B számlára - E</t>
  </si>
  <si>
    <t>Átutalva a(z) B számlára - F</t>
  </si>
  <si>
    <t>Átutalva a(z) B számlára - G</t>
  </si>
  <si>
    <t>Átutalva a(z) B számlára - H</t>
  </si>
  <si>
    <t>Átutalva a(z) B számlára - I</t>
  </si>
  <si>
    <t>Átutalva a(z) B számlára - J</t>
  </si>
  <si>
    <t>Átutalva a(z) B számlára - K</t>
  </si>
  <si>
    <t>Átutalva a(z) B számlára - L</t>
  </si>
  <si>
    <t>Átutalva a(z) B számlára - M</t>
  </si>
  <si>
    <t>Átutalva a(z) B számlára - N</t>
  </si>
  <si>
    <t>Átutalva a(z) B számlára - O</t>
  </si>
  <si>
    <t>Átutalva a(z) B számlára - P</t>
  </si>
  <si>
    <t>Átutalva a(z) B számlára - Q</t>
  </si>
  <si>
    <t>Átutalva a(z) B számlára - R</t>
  </si>
  <si>
    <t>Átutalva a(z) B számlára - S</t>
  </si>
  <si>
    <t>Átutalva a(z) B számlára - T</t>
  </si>
  <si>
    <t>Készpénzfelvétel a(z) D számláról</t>
  </si>
  <si>
    <t>Átutalva a(z) D számláról - A</t>
  </si>
  <si>
    <t>Átutalva a(z) D számláról - B</t>
  </si>
  <si>
    <t>Átutalva a(z) D számláról - C</t>
  </si>
  <si>
    <t>Átutalva a(z) C számláról - D</t>
  </si>
  <si>
    <t>Átutalva a(z) C számláról - E</t>
  </si>
  <si>
    <t>Átutalva a(z) C számláról - F</t>
  </si>
  <si>
    <t>Átutalva a(z) C számláról - G</t>
  </si>
  <si>
    <t>Átutalva a(z) C számláról - H</t>
  </si>
  <si>
    <t>Átutalva a(z) C számláról - I</t>
  </si>
  <si>
    <t>Átutalva a(z) C számláról - J</t>
  </si>
  <si>
    <t>Átutalva a(z) C számláról - K</t>
  </si>
  <si>
    <t>Átutalva a(z) C számláról - L</t>
  </si>
  <si>
    <t>Átutalva a(z) C számláról - M</t>
  </si>
  <si>
    <t>Átutalva a(z) C számláról - N</t>
  </si>
  <si>
    <t>Átutalva a(z) C számláról - O</t>
  </si>
  <si>
    <t>Átutalva a(z) C számláról - P</t>
  </si>
  <si>
    <t>Átutalva a(z) C számláról - Q</t>
  </si>
  <si>
    <t>Átutalva a(z) C számláról - R</t>
  </si>
  <si>
    <t>Átutalva a(z) C számláról - S</t>
  </si>
  <si>
    <t>Átutalva a(z) C számláról - T</t>
  </si>
  <si>
    <t>Készpénzletétel a(z) D számlára</t>
  </si>
  <si>
    <t>Átutalva a(z) D számlára - A</t>
  </si>
  <si>
    <t>Átutalva a(z) D számlára - B</t>
  </si>
  <si>
    <t>Átutalva a(z) D számlára - C</t>
  </si>
  <si>
    <t>Átutalva a(z) C számlára - D</t>
  </si>
  <si>
    <t>Átutalva a(z) C számlára - E</t>
  </si>
  <si>
    <t>Átutalva a(z) C számlára - F</t>
  </si>
  <si>
    <t>Átutalva a(z) C számlára - G</t>
  </si>
  <si>
    <t>Átutalva a(z) C számlára - H</t>
  </si>
  <si>
    <t>Átutalva a(z) C számlára - I</t>
  </si>
  <si>
    <t>Átutalva a(z) C számlára - J</t>
  </si>
  <si>
    <t>Átutalva a(z) C számlára - K</t>
  </si>
  <si>
    <t>Átutalva a(z) C számlára - L</t>
  </si>
  <si>
    <t>Átutalva a(z) C számlára - M</t>
  </si>
  <si>
    <t>Átutalva a(z) C számlára - N</t>
  </si>
  <si>
    <t>Átutalva a(z) C számlára - O</t>
  </si>
  <si>
    <t>Átutalva a(z) C számlára - P</t>
  </si>
  <si>
    <t>Átutalva a(z) C számlára - Q</t>
  </si>
  <si>
    <t>Átutalva a(z) C számlára - R</t>
  </si>
  <si>
    <t>Átutalva a(z) C számlára - S</t>
  </si>
  <si>
    <t>Átutalva a(z) C számlára - T</t>
  </si>
  <si>
    <t>Készpénzfelvétel a(z) E számláról</t>
  </si>
  <si>
    <t>Átutalva a(z) E számláról - A</t>
  </si>
  <si>
    <t>Átutalva a(z) E számláról - B</t>
  </si>
  <si>
    <t>Átutalva a(z) E számláról - C</t>
  </si>
  <si>
    <t>Átutalva a(z) E számláról - D</t>
  </si>
  <si>
    <t>Átutalva a(z) D számláról - E</t>
  </si>
  <si>
    <t>Átutalva a(z) D számláról - F</t>
  </si>
  <si>
    <t>Átutalva a(z) D számláról - G</t>
  </si>
  <si>
    <t>Átutalva a(z) D számláról - H</t>
  </si>
  <si>
    <t>Átutalva a(z) D számláról - I</t>
  </si>
  <si>
    <t>Átutalva a(z) D számláról - J</t>
  </si>
  <si>
    <t>Átutalva a(z) D számláról - K</t>
  </si>
  <si>
    <t>Átutalva a(z) D számláról - L</t>
  </si>
  <si>
    <t>Átutalva a(z) D számláról - M</t>
  </si>
  <si>
    <t>Átutalva a(z) D számláról - N</t>
  </si>
  <si>
    <t>Átutalva a(z) D számláról - O</t>
  </si>
  <si>
    <t>Átutalva a(z) D számláról - P</t>
  </si>
  <si>
    <t>Átutalva a(z) D számláról - Q</t>
  </si>
  <si>
    <t>Átutalva a(z) D számláról - R</t>
  </si>
  <si>
    <t>Átutalva a(z) D számláról - S</t>
  </si>
  <si>
    <t>Átutalva a(z) D számláról - T</t>
  </si>
  <si>
    <t>Készpénzletétel a(z) E számlára</t>
  </si>
  <si>
    <t>Átutalva a(z) E számlára - A</t>
  </si>
  <si>
    <t>Átutalva a(z) E számlára - B</t>
  </si>
  <si>
    <t>Átutalva a(z) E számlára - C</t>
  </si>
  <si>
    <t>Átutalva a(z) E számlára - D</t>
  </si>
  <si>
    <t>Átutalva a(z) D számlára - E</t>
  </si>
  <si>
    <t>Átutalva a(z) D számlára - F</t>
  </si>
  <si>
    <t>Átutalva a(z) D számlára - G</t>
  </si>
  <si>
    <t>Átutalva a(z) D számlára - H</t>
  </si>
  <si>
    <t>Átutalva a(z) D számlára - I</t>
  </si>
  <si>
    <t>Átutalva a(z) D számlára - J</t>
  </si>
  <si>
    <t>Átutalva a(z) D számlára - K</t>
  </si>
  <si>
    <t>Átutalva a(z) D számlára - L</t>
  </si>
  <si>
    <t>Átutalva a(z) D számlára - M</t>
  </si>
  <si>
    <t>Átutalva a(z) D számlára - N</t>
  </si>
  <si>
    <t>Átutalva a(z) D számlára - O</t>
  </si>
  <si>
    <t>Átutalva a(z) D számlára - P</t>
  </si>
  <si>
    <t>Átutalva a(z) D számlára - Q</t>
  </si>
  <si>
    <t>Átutalva a(z) D számlára - R</t>
  </si>
  <si>
    <t>Átutalva a(z) D számlára - S</t>
  </si>
  <si>
    <t>Átutalva a(z) D számlára - T</t>
  </si>
  <si>
    <t>Készpénzfelvétel a(z) F számláról</t>
  </si>
  <si>
    <t>Átutalva a(z) F számláról - A</t>
  </si>
  <si>
    <t>Átutalva a(z) F számláról - B</t>
  </si>
  <si>
    <t>Átutalva a(z) F számláról - C</t>
  </si>
  <si>
    <t>Átutalva a(z) F számláról - D</t>
  </si>
  <si>
    <t>Átutalva a(z) F számláról - E</t>
  </si>
  <si>
    <t>Átutalva a(z) E számláról - F</t>
  </si>
  <si>
    <t>Átutalva a(z) E számláról - G</t>
  </si>
  <si>
    <t>Átutalva a(z) E számláról - H</t>
  </si>
  <si>
    <t>Átutalva a(z) E számláról - I</t>
  </si>
  <si>
    <t>Átutalva a(z) E számláról - J</t>
  </si>
  <si>
    <t>Átutalva a(z) E számláról - K</t>
  </si>
  <si>
    <t>Átutalva a(z) E számláról - L</t>
  </si>
  <si>
    <t>Átutalva a(z) E számláról - M</t>
  </si>
  <si>
    <t>Átutalva a(z) E számláról - N</t>
  </si>
  <si>
    <t>Átutalva a(z) E számláról - O</t>
  </si>
  <si>
    <t>Átutalva a(z) E számláról - P</t>
  </si>
  <si>
    <t>Átutalva a(z) E számláról - Q</t>
  </si>
  <si>
    <t>Átutalva a(z) E számláról - R</t>
  </si>
  <si>
    <t>Átutalva a(z) E számláról - S</t>
  </si>
  <si>
    <t>Átutalva a(z) E számláról - T</t>
  </si>
  <si>
    <t>Készpénzletétel a(z) F számlára</t>
  </si>
  <si>
    <t>Átutalva a(z) F számlára - A</t>
  </si>
  <si>
    <t>Átutalva a(z) F számlára - B</t>
  </si>
  <si>
    <t>Átutalva a(z) F számlára - C</t>
  </si>
  <si>
    <t>Átutalva a(z) F számlára - D</t>
  </si>
  <si>
    <t>Átutalva a(z) F számlára - E</t>
  </si>
  <si>
    <t>Átutalva a(z) E számlára - F</t>
  </si>
  <si>
    <t>Átutalva a(z) E számlára - G</t>
  </si>
  <si>
    <t>Átutalva a(z) E számlára - H</t>
  </si>
  <si>
    <t>Átutalva a(z) E számlára - I</t>
  </si>
  <si>
    <t>Átutalva a(z) E számlára - J</t>
  </si>
  <si>
    <t>Átutalva a(z) E számlára - K</t>
  </si>
  <si>
    <t>Átutalva a(z) E számlára - L</t>
  </si>
  <si>
    <t>Átutalva a(z) E számlára - M</t>
  </si>
  <si>
    <t>Átutalva a(z) E számlára - N</t>
  </si>
  <si>
    <t>Átutalva a(z) E számlára - O</t>
  </si>
  <si>
    <t>Átutalva a(z) E számlára - P</t>
  </si>
  <si>
    <t>Átutalva a(z) E számlára - Q</t>
  </si>
  <si>
    <t>Átutalva a(z) E számlára - R</t>
  </si>
  <si>
    <t>Átutalva a(z) E számlára - S</t>
  </si>
  <si>
    <t>Átutalva a(z) E számlára - T</t>
  </si>
  <si>
    <t>Készpénzfelvétel a(z) G számláról</t>
  </si>
  <si>
    <t>Átutalva a(z) G számláról - A</t>
  </si>
  <si>
    <t>Átutalva a(z) G számláról - B</t>
  </si>
  <si>
    <t>Átutalva a(z) G számláról - C</t>
  </si>
  <si>
    <t>Átutalva a(z) G számláról - D</t>
  </si>
  <si>
    <t>Átutalva a(z) G számláról - E</t>
  </si>
  <si>
    <t>Átutalva a(z) G számláról - F</t>
  </si>
  <si>
    <t>Átutalva a(z) F számláról - G</t>
  </si>
  <si>
    <t>Átutalva a(z) F számláról - H</t>
  </si>
  <si>
    <t>Átutalva a(z) F számláról - I</t>
  </si>
  <si>
    <t>Átutalva a(z) F számláról - J</t>
  </si>
  <si>
    <t>Átutalva a(z) F számláról - K</t>
  </si>
  <si>
    <t>Átutalva a(z) F számláról - L</t>
  </si>
  <si>
    <t>Átutalva a(z) F számláról - M</t>
  </si>
  <si>
    <t>Átutalva a(z) F számláról - N</t>
  </si>
  <si>
    <t>Átutalva a(z) F számláról - O</t>
  </si>
  <si>
    <t>Átutalva a(z) F számláról - P</t>
  </si>
  <si>
    <t>Átutalva a(z) F számláról - Q</t>
  </si>
  <si>
    <t>Átutalva a(z) F számláról - R</t>
  </si>
  <si>
    <t>Átutalva a(z) F számláról - S</t>
  </si>
  <si>
    <t>Átutalva a(z) F számláról - T</t>
  </si>
  <si>
    <t>Készpénzletétel a(z) G számlára</t>
  </si>
  <si>
    <t>Átutalva a(z) G számlára - A</t>
  </si>
  <si>
    <t>Átutalva a(z) G számlára - B</t>
  </si>
  <si>
    <t>Átutalva a(z) G számlára - C</t>
  </si>
  <si>
    <t>Átutalva a(z) G számlára - D</t>
  </si>
  <si>
    <t>Átutalva a(z) G számlára - E</t>
  </si>
  <si>
    <t>Átutalva a(z) G számlára - F</t>
  </si>
  <si>
    <t>Átutalva a(z) F számlára - G</t>
  </si>
  <si>
    <t>Átutalva a(z) F számlára - H</t>
  </si>
  <si>
    <t>Átutalva a(z) F számlára - I</t>
  </si>
  <si>
    <t>Átutalva a(z) F számlára - J</t>
  </si>
  <si>
    <t>Átutalva a(z) F számlára - K</t>
  </si>
  <si>
    <t>Átutalva a(z) F számlára - L</t>
  </si>
  <si>
    <t>Átutalva a(z) F számlára - M</t>
  </si>
  <si>
    <t>Átutalva a(z) F számlára - N</t>
  </si>
  <si>
    <t>Átutalva a(z) F számlára - O</t>
  </si>
  <si>
    <t>Átutalva a(z) F számlára - P</t>
  </si>
  <si>
    <t>Átutalva a(z) F számlára - Q</t>
  </si>
  <si>
    <t>Átutalva a(z) F számlára - R</t>
  </si>
  <si>
    <t>Átutalva a(z) F számlára - S</t>
  </si>
  <si>
    <t>Átutalva a(z) F számlára - T</t>
  </si>
  <si>
    <t>Készpénzfelvétel a(z) H számláról</t>
  </si>
  <si>
    <t>Átutalva a(z) H számláról - A</t>
  </si>
  <si>
    <t>Átutalva a(z) H számláról - B</t>
  </si>
  <si>
    <t>Átutalva a(z) H számláról - C</t>
  </si>
  <si>
    <t>Átutalva a(z) H számláról - D</t>
  </si>
  <si>
    <t>Átutalva a(z) H számláról - E</t>
  </si>
  <si>
    <t>Átutalva a(z) H számláról - F</t>
  </si>
  <si>
    <t>Átutalva a(z) H számláról - G</t>
  </si>
  <si>
    <t>Átutalva a(z) G számláról - H</t>
  </si>
  <si>
    <t>Átutalva a(z) G számláról - I</t>
  </si>
  <si>
    <t>Átutalva a(z) G számláról - J</t>
  </si>
  <si>
    <t>Átutalva a(z) G számláról - K</t>
  </si>
  <si>
    <t>Átutalva a(z) G számláról - L</t>
  </si>
  <si>
    <t>Átutalva a(z) G számláról - M</t>
  </si>
  <si>
    <t>Átutalva a(z) G számláról - N</t>
  </si>
  <si>
    <t>Átutalva a(z) G számláról - O</t>
  </si>
  <si>
    <t>Átutalva a(z) G számláról - P</t>
  </si>
  <si>
    <t>Átutalva a(z) G számláról - Q</t>
  </si>
  <si>
    <t>Átutalva a(z) G számláról - R</t>
  </si>
  <si>
    <t>Átutalva a(z) G számláról - S</t>
  </si>
  <si>
    <t>Átutalva a(z) G számláról - T</t>
  </si>
  <si>
    <t>Készpénzletétel a(z) H számlára</t>
  </si>
  <si>
    <t>Átutalva a(z) H számlára - A</t>
  </si>
  <si>
    <t>Átutalva a(z) H számlára - B</t>
  </si>
  <si>
    <t>Átutalva a(z) H számlára - C</t>
  </si>
  <si>
    <t>Átutalva a(z) H számlára - D</t>
  </si>
  <si>
    <t>Átutalva a(z) H számlára - E</t>
  </si>
  <si>
    <t>Átutalva a(z) H számlára - F</t>
  </si>
  <si>
    <t>Átutalva a(z) H számlára - G</t>
  </si>
  <si>
    <t>Átutalva a(z) G számlára - H</t>
  </si>
  <si>
    <t>Átutalva a(z) G számlára - I</t>
  </si>
  <si>
    <t>Átutalva a(z) G számlára - J</t>
  </si>
  <si>
    <t>Átutalva a(z) G számlára - K</t>
  </si>
  <si>
    <t>Átutalva a(z) G számlára - L</t>
  </si>
  <si>
    <t>Átutalva a(z) G számlára - M</t>
  </si>
  <si>
    <t>Átutalva a(z) G számlára - N</t>
  </si>
  <si>
    <t>Átutalva a(z) G számlára - O</t>
  </si>
  <si>
    <t>Átutalva a(z) G számlára - P</t>
  </si>
  <si>
    <t>Átutalva a(z) G számlára - Q</t>
  </si>
  <si>
    <t>Átutalva a(z) G számlára - R</t>
  </si>
  <si>
    <t>Átutalva a(z) G számlára - S</t>
  </si>
  <si>
    <t>Átutalva a(z) G számlára - T</t>
  </si>
  <si>
    <t>Készpénzfelvétel a(z) I számláról</t>
  </si>
  <si>
    <t>Átutalva a(z) I számláról - A</t>
  </si>
  <si>
    <t>Átutalva a(z) I számláról - B</t>
  </si>
  <si>
    <t>Átutalva a(z) I számláról - C</t>
  </si>
  <si>
    <t>Átutalva a(z) I számláról - D</t>
  </si>
  <si>
    <t>Átutalva a(z) I számláról - E</t>
  </si>
  <si>
    <t>Átutalva a(z) I számláról - F</t>
  </si>
  <si>
    <t>Átutalva a(z) I számláról - G</t>
  </si>
  <si>
    <t>Átutalva a(z) I számláról - H</t>
  </si>
  <si>
    <t>Átutalva a(z) H számláról - I</t>
  </si>
  <si>
    <t>Átutalva a(z) H számláról - J</t>
  </si>
  <si>
    <t>Átutalva a(z) H számláról - K</t>
  </si>
  <si>
    <t>Átutalva a(z) H számláról - L</t>
  </si>
  <si>
    <t>Átutalva a(z) H számláról - M</t>
  </si>
  <si>
    <t>Átutalva a(z) H számláról - N</t>
  </si>
  <si>
    <t>Átutalva a(z) H számláról - O</t>
  </si>
  <si>
    <t>Átutalva a(z) H számláról - P</t>
  </si>
  <si>
    <t>Átutalva a(z) H számláról - Q</t>
  </si>
  <si>
    <t>Átutalva a(z) H számláról - R</t>
  </si>
  <si>
    <t>Átutalva a(z) H számláról - S</t>
  </si>
  <si>
    <t>Átutalva a(z) H számláról - T</t>
  </si>
  <si>
    <t>Készpénzletétel a(z) I számlára</t>
  </si>
  <si>
    <t>Átutalva a(z) I számlára - A</t>
  </si>
  <si>
    <t>Átutalva a(z) I számlára - B</t>
  </si>
  <si>
    <t>Átutalva a(z) I számlára - C</t>
  </si>
  <si>
    <t>Átutalva a(z) I számlára - D</t>
  </si>
  <si>
    <t>Átutalva a(z) I számlára - E</t>
  </si>
  <si>
    <t>Átutalva a(z) I számlára - F</t>
  </si>
  <si>
    <t>Átutalva a(z) I számlára - G</t>
  </si>
  <si>
    <t>Átutalva a(z) I számlára - H</t>
  </si>
  <si>
    <t>Átutalva a(z) H számlára - I</t>
  </si>
  <si>
    <t>Átutalva a(z) H számlára - J</t>
  </si>
  <si>
    <t>Átutalva a(z) H számlára - K</t>
  </si>
  <si>
    <t>Átutalva a(z) H számlára - L</t>
  </si>
  <si>
    <t>Átutalva a(z) H számlára - M</t>
  </si>
  <si>
    <t>Átutalva a(z) H számlára - N</t>
  </si>
  <si>
    <t>Átutalva a(z) H számlára - O</t>
  </si>
  <si>
    <t>Átutalva a(z) H számlára - P</t>
  </si>
  <si>
    <t>Átutalva a(z) H számlára - Q</t>
  </si>
  <si>
    <t>Átutalva a(z) H számlára - R</t>
  </si>
  <si>
    <t>Átutalva a(z) H számlára - S</t>
  </si>
  <si>
    <t>Átutalva a(z) H számlára - T</t>
  </si>
  <si>
    <t>Készpénzfelvétel a(z) J számláról</t>
  </si>
  <si>
    <t>Átutalva a(z) J számláról - A</t>
  </si>
  <si>
    <t>Átutalva a(z) J számláról - B</t>
  </si>
  <si>
    <t>Átutalva a(z) J számláról - C</t>
  </si>
  <si>
    <t>Átutalva a(z) J számláról - D</t>
  </si>
  <si>
    <t>Átutalva a(z) J számláról - E</t>
  </si>
  <si>
    <t>Átutalva a(z) J számláról - F</t>
  </si>
  <si>
    <t>Átutalva a(z) J számláról - G</t>
  </si>
  <si>
    <t>Átutalva a(z) J számláról - H</t>
  </si>
  <si>
    <t>Átutalva a(z) J számláról - I</t>
  </si>
  <si>
    <t>Átutalva a(z) I számláról - J</t>
  </si>
  <si>
    <t>Átutalva a(z) I számláról - K</t>
  </si>
  <si>
    <t>Átutalva a(z) I számláról - L</t>
  </si>
  <si>
    <t>Átutalva a(z) I számláról - M</t>
  </si>
  <si>
    <t>Átutalva a(z) I számláról - N</t>
  </si>
  <si>
    <t>Átutalva a(z) I számláról - O</t>
  </si>
  <si>
    <t>Átutalva a(z) I számláról - P</t>
  </si>
  <si>
    <t>Átutalva a(z) I számláról - Q</t>
  </si>
  <si>
    <t>Átutalva a(z) I számláról - R</t>
  </si>
  <si>
    <t>Átutalva a(z) I számláról - S</t>
  </si>
  <si>
    <t>Átutalva a(z) I számláról - T</t>
  </si>
  <si>
    <t>Készpénzletétel a(z) J számlára</t>
  </si>
  <si>
    <t>Átutalva a(z) J számlára - A</t>
  </si>
  <si>
    <t>Átutalva a(z) J számlára - B</t>
  </si>
  <si>
    <t>Átutalva a(z) J számlára - C</t>
  </si>
  <si>
    <t>Átutalva a(z) J számlára - D</t>
  </si>
  <si>
    <t>Átutalva a(z) J számlára - E</t>
  </si>
  <si>
    <t>Átutalva a(z) J számlára - F</t>
  </si>
  <si>
    <t>Átutalva a(z) J számlára - G</t>
  </si>
  <si>
    <t>Átutalva a(z) J számlára - H</t>
  </si>
  <si>
    <t>Átutalva a(z) J számlára - I</t>
  </si>
  <si>
    <t>Átutalva a(z) I számlára - J</t>
  </si>
  <si>
    <t>Átutalva a(z) I számlára - K</t>
  </si>
  <si>
    <t>Átutalva a(z) I számlára - L</t>
  </si>
  <si>
    <t>Átutalva a(z) I számlára - M</t>
  </si>
  <si>
    <t>Átutalva a(z) I számlára - N</t>
  </si>
  <si>
    <t>Átutalva a(z) I számlára - O</t>
  </si>
  <si>
    <t>Átutalva a(z) I számlára - P</t>
  </si>
  <si>
    <t>Átutalva a(z) I számlára - Q</t>
  </si>
  <si>
    <t>Átutalva a(z) I számlára - R</t>
  </si>
  <si>
    <t>Átutalva a(z) I számlára - S</t>
  </si>
  <si>
    <t>Átutalva a(z) I számlára - T</t>
  </si>
  <si>
    <t>Készpénzfelvétel a(z) K számláról</t>
  </si>
  <si>
    <t>Átutalva a(z) K számláról - A</t>
  </si>
  <si>
    <t>Átutalva a(z) K számláról - B</t>
  </si>
  <si>
    <t>Átutalva a(z) K számláról - C</t>
  </si>
  <si>
    <t>Átutalva a(z) K számláról - D</t>
  </si>
  <si>
    <t>Átutalva a(z) K számláról - E</t>
  </si>
  <si>
    <t>Átutalva a(z) K számláról - F</t>
  </si>
  <si>
    <t>Átutalva a(z) K számláról - G</t>
  </si>
  <si>
    <t>Átutalva a(z) K számláról - H</t>
  </si>
  <si>
    <t>Átutalva a(z) K számláról - I</t>
  </si>
  <si>
    <t>Átutalva a(z) K számláról - J</t>
  </si>
  <si>
    <t>Átutalva a(z) J számláról - K</t>
  </si>
  <si>
    <t>Átutalva a(z) J számláról - L</t>
  </si>
  <si>
    <t>Átutalva a(z) J számláról - M</t>
  </si>
  <si>
    <t>Átutalva a(z) J számláról - N</t>
  </si>
  <si>
    <t>Átutalva a(z) J számláról - O</t>
  </si>
  <si>
    <t>Átutalva a(z) J számláról - P</t>
  </si>
  <si>
    <t>Átutalva a(z) J számláról - Q</t>
  </si>
  <si>
    <t>Átutalva a(z) J számláról - R</t>
  </si>
  <si>
    <t>Átutalva a(z) J számláról - S</t>
  </si>
  <si>
    <t>Átutalva a(z) J számláról - T</t>
  </si>
  <si>
    <t>Készpénzletétel a(z) K számlára</t>
  </si>
  <si>
    <t>Átutalva a(z) K számlára - A</t>
  </si>
  <si>
    <t>Átutalva a(z) K számlára - B</t>
  </si>
  <si>
    <t>Átutalva a(z) K számlára - C</t>
  </si>
  <si>
    <t>Átutalva a(z) K számlára - D</t>
  </si>
  <si>
    <t>Átutalva a(z) K számlára - E</t>
  </si>
  <si>
    <t>Átutalva a(z) K számlára - F</t>
  </si>
  <si>
    <t>Átutalva a(z) K számlára - G</t>
  </si>
  <si>
    <t>Átutalva a(z) K számlára - H</t>
  </si>
  <si>
    <t>Átutalva a(z) K számlára - I</t>
  </si>
  <si>
    <t>Átutalva a(z) K számlára - J</t>
  </si>
  <si>
    <t>Átutalva a(z) J számlára - K</t>
  </si>
  <si>
    <t>Átutalva a(z) J számlára - L</t>
  </si>
  <si>
    <t>Átutalva a(z) J számlára - M</t>
  </si>
  <si>
    <t>Átutalva a(z) J számlára - N</t>
  </si>
  <si>
    <t>Átutalva a(z) J számlára - O</t>
  </si>
  <si>
    <t>Átutalva a(z) J számlára - P</t>
  </si>
  <si>
    <t>Átutalva a(z) J számlára - Q</t>
  </si>
  <si>
    <t>Átutalva a(z) J számlára - R</t>
  </si>
  <si>
    <t>Átutalva a(z) J számlára - S</t>
  </si>
  <si>
    <t>Átutalva a(z) J számlára - T</t>
  </si>
  <si>
    <t>Készpénzfelvétel a(z) L számláról</t>
  </si>
  <si>
    <t>Átutalva a(z) L számláról - A</t>
  </si>
  <si>
    <t>Átutalva a(z) L számláról - B</t>
  </si>
  <si>
    <t>Átutalva a(z) L számláról - C</t>
  </si>
  <si>
    <t>Átutalva a(z) L számláról - D</t>
  </si>
  <si>
    <t>Átutalva a(z) L számláról - E</t>
  </si>
  <si>
    <t>Átutalva a(z) L számláról - F</t>
  </si>
  <si>
    <t>Átutalva a(z) L számláról - G</t>
  </si>
  <si>
    <t>Átutalva a(z) L számláról - H</t>
  </si>
  <si>
    <t>Átutalva a(z) L számláról - I</t>
  </si>
  <si>
    <t>Átutalva a(z) L számláról - J</t>
  </si>
  <si>
    <t>Átutalva a(z) L számláról - K</t>
  </si>
  <si>
    <t>Átutalva a(z) K számláról - L</t>
  </si>
  <si>
    <t>Átutalva a(z) K számláról - M</t>
  </si>
  <si>
    <t>Átutalva a(z) K számláról - N</t>
  </si>
  <si>
    <t>Átutalva a(z) K számláról - O</t>
  </si>
  <si>
    <t>Átutalva a(z) K számláról - P</t>
  </si>
  <si>
    <t>Átutalva a(z) K számláról - Q</t>
  </si>
  <si>
    <t>Átutalva a(z) K számláról - R</t>
  </si>
  <si>
    <t>Átutalva a(z) K számláról - S</t>
  </si>
  <si>
    <t>Átutalva a(z) K számláról - T</t>
  </si>
  <si>
    <t>Készpénzletétel a(z) L számlára</t>
  </si>
  <si>
    <t>Átutalva a(z) L számlára - A</t>
  </si>
  <si>
    <t>Átutalva a(z) L számlára - B</t>
  </si>
  <si>
    <t>Átutalva a(z) L számlára - C</t>
  </si>
  <si>
    <t>Átutalva a(z) L számlára - D</t>
  </si>
  <si>
    <t>Átutalva a(z) L számlára - E</t>
  </si>
  <si>
    <t>Átutalva a(z) L számlára - F</t>
  </si>
  <si>
    <t>Átutalva a(z) L számlára - G</t>
  </si>
  <si>
    <t>Átutalva a(z) L számlára - H</t>
  </si>
  <si>
    <t>Átutalva a(z) L számlára - I</t>
  </si>
  <si>
    <t>Átutalva a(z) L számlára - J</t>
  </si>
  <si>
    <t>Átutalva a(z) L számlára - K</t>
  </si>
  <si>
    <t>Átutalva a(z) K számlára - L</t>
  </si>
  <si>
    <t>Átutalva a(z) K számlára - M</t>
  </si>
  <si>
    <t>Átutalva a(z) K számlára - N</t>
  </si>
  <si>
    <t>Átutalva a(z) K számlára - O</t>
  </si>
  <si>
    <t>Átutalva a(z) K számlára - P</t>
  </si>
  <si>
    <t>Átutalva a(z) K számlára - Q</t>
  </si>
  <si>
    <t>Átutalva a(z) K számlára - R</t>
  </si>
  <si>
    <t>Átutalva a(z) K számlára - S</t>
  </si>
  <si>
    <t>Átutalva a(z) K számlára - T</t>
  </si>
  <si>
    <t>Készpénzfelvétel a(z) M számláról</t>
  </si>
  <si>
    <t>Átutalva a(z) M számláról - A</t>
  </si>
  <si>
    <t>Átutalva a(z) M számláról - B</t>
  </si>
  <si>
    <t>Átutalva a(z) M számláról - C</t>
  </si>
  <si>
    <t>Átutalva a(z) M számláról - D</t>
  </si>
  <si>
    <t>Átutalva a(z) M számláról - E</t>
  </si>
  <si>
    <t>Átutalva a(z) M számláról - F</t>
  </si>
  <si>
    <t>Átutalva a(z) M számláról - G</t>
  </si>
  <si>
    <t>Átutalva a(z) M számláról - H</t>
  </si>
  <si>
    <t>Átutalva a(z) M számláról - I</t>
  </si>
  <si>
    <t>Átutalva a(z) M számláról - J</t>
  </si>
  <si>
    <t>Átutalva a(z) M számláról - K</t>
  </si>
  <si>
    <t>Átutalva a(z) M számláról - L</t>
  </si>
  <si>
    <t>Átutalva a(z) L számláról - M</t>
  </si>
  <si>
    <t>Átutalva a(z) L számláról - N</t>
  </si>
  <si>
    <t>Átutalva a(z) L számláról - O</t>
  </si>
  <si>
    <t>Átutalva a(z) L számláról - P</t>
  </si>
  <si>
    <t>Átutalva a(z) L számláról - Q</t>
  </si>
  <si>
    <t>Átutalva a(z) L számláról - R</t>
  </si>
  <si>
    <t>Átutalva a(z) L számláról - S</t>
  </si>
  <si>
    <t>Átutalva a(z) L számláról - T</t>
  </si>
  <si>
    <t>Készpénzletétel a(z) M számlára</t>
  </si>
  <si>
    <t>Átutalva a(z) M számlára - A</t>
  </si>
  <si>
    <t>Átutalva a(z) M számlára - B</t>
  </si>
  <si>
    <t>Átutalva a(z) M számlára - C</t>
  </si>
  <si>
    <t>Átutalva a(z) M számlára - D</t>
  </si>
  <si>
    <t>Átutalva a(z) M számlára - E</t>
  </si>
  <si>
    <t>Átutalva a(z) M számlára - F</t>
  </si>
  <si>
    <t>Átutalva a(z) M számlára - G</t>
  </si>
  <si>
    <t>Átutalva a(z) M számlára - H</t>
  </si>
  <si>
    <t>Átutalva a(z) M számlára - I</t>
  </si>
  <si>
    <t>Átutalva a(z) M számlára - J</t>
  </si>
  <si>
    <t>Átutalva a(z) M számlára - K</t>
  </si>
  <si>
    <t>Átutalva a(z) M számlára - L</t>
  </si>
  <si>
    <t>Átutalva a(z) L számlára - M</t>
  </si>
  <si>
    <t>Átutalva a(z) L számlára - N</t>
  </si>
  <si>
    <t>Átutalva a(z) L számlára - O</t>
  </si>
  <si>
    <t>Átutalva a(z) L számlára - P</t>
  </si>
  <si>
    <t>Átutalva a(z) L számlára - Q</t>
  </si>
  <si>
    <t>Átutalva a(z) L számlára - R</t>
  </si>
  <si>
    <t>Átutalva a(z) L számlára - S</t>
  </si>
  <si>
    <t>Átutalva a(z) L számlára - T</t>
  </si>
  <si>
    <t>Készpénzfelvétel a(z) N számláról</t>
  </si>
  <si>
    <t>Átutalva a(z) N számláról - A</t>
  </si>
  <si>
    <t>Átutalva a(z) N számláról - B</t>
  </si>
  <si>
    <t>Átutalva a(z) N számláról - C</t>
  </si>
  <si>
    <t>Átutalva a(z) N számláról - D</t>
  </si>
  <si>
    <t>Átutalva a(z) N számláról - E</t>
  </si>
  <si>
    <t>Átutalva a(z) N számláról - F</t>
  </si>
  <si>
    <t>Átutalva a(z) N számláról - G</t>
  </si>
  <si>
    <t>Átutalva a(z) N számláról - H</t>
  </si>
  <si>
    <t>Átutalva a(z) N számláról - I</t>
  </si>
  <si>
    <t>Átutalva a(z) N számláról - J</t>
  </si>
  <si>
    <t>Átutalva a(z) N számláról - K</t>
  </si>
  <si>
    <t>Átutalva a(z) N számláról - L</t>
  </si>
  <si>
    <t>Átutalva a(z) N számláról - M</t>
  </si>
  <si>
    <t>Átutalva a(z) M számláról - N</t>
  </si>
  <si>
    <t>Átutalva a(z) M számláról - O</t>
  </si>
  <si>
    <t>Átutalva a(z) M számláról - P</t>
  </si>
  <si>
    <t>Átutalva a(z) M számláról - Q</t>
  </si>
  <si>
    <t>Átutalva a(z) M számláról - R</t>
  </si>
  <si>
    <t>Átutalva a(z) M számláról - S</t>
  </si>
  <si>
    <t>Átutalva a(z) M számláról - T</t>
  </si>
  <si>
    <t>Készpénzletétel a(z) N számlára</t>
  </si>
  <si>
    <t>Átutalva a(z) N számlára - A</t>
  </si>
  <si>
    <t>Átutalva a(z) N számlára - B</t>
  </si>
  <si>
    <t>Átutalva a(z) N számlára - C</t>
  </si>
  <si>
    <t>Átutalva a(z) N számlára - D</t>
  </si>
  <si>
    <t>Átutalva a(z) N számlára - E</t>
  </si>
  <si>
    <t>Átutalva a(z) N számlára - F</t>
  </si>
  <si>
    <t>Átutalva a(z) N számlára - G</t>
  </si>
  <si>
    <t>Átutalva a(z) N számlára - H</t>
  </si>
  <si>
    <t>Átutalva a(z) N számlára - I</t>
  </si>
  <si>
    <t>Átutalva a(z) N számlára - J</t>
  </si>
  <si>
    <t>Átutalva a(z) N számlára - K</t>
  </si>
  <si>
    <t>Átutalva a(z) N számlára - L</t>
  </si>
  <si>
    <t>Átutalva a(z) N számlára - M</t>
  </si>
  <si>
    <t>Átutalva a(z) M számlára - N</t>
  </si>
  <si>
    <t>Átutalva a(z) M számlára - O</t>
  </si>
  <si>
    <t>Átutalva a(z) M számlára - P</t>
  </si>
  <si>
    <t>Átutalva a(z) M számlára - Q</t>
  </si>
  <si>
    <t>Átutalva a(z) M számlára - R</t>
  </si>
  <si>
    <t>Átutalva a(z) M számlára - S</t>
  </si>
  <si>
    <t>Átutalva a(z) M számlára - T</t>
  </si>
  <si>
    <t>Készpénzfelvétel a(z) O számláról</t>
  </si>
  <si>
    <t>Átutalva a(z) O számláról - A</t>
  </si>
  <si>
    <t>Átutalva a(z) O számláról - B</t>
  </si>
  <si>
    <t>Átutalva a(z) O számláról - C</t>
  </si>
  <si>
    <t>Átutalva a(z) O számláról - D</t>
  </si>
  <si>
    <t>Átutalva a(z) O számláról - E</t>
  </si>
  <si>
    <t>Átutalva a(z) O számláról - F</t>
  </si>
  <si>
    <t>Átutalva a(z) O számláról - G</t>
  </si>
  <si>
    <t>Átutalva a(z) O számláról - H</t>
  </si>
  <si>
    <t>Átutalva a(z) O számláról - I</t>
  </si>
  <si>
    <t>Átutalva a(z) O számláról - J</t>
  </si>
  <si>
    <t>Átutalva a(z) O számláról - K</t>
  </si>
  <si>
    <t>Átutalva a(z) O számláról - L</t>
  </si>
  <si>
    <t>Átutalva a(z) O számláról - M</t>
  </si>
  <si>
    <t>Átutalva a(z) O számláról - N</t>
  </si>
  <si>
    <t>Átutalva a(z) N számláról - O</t>
  </si>
  <si>
    <t>Átutalva a(z) N számláról - P</t>
  </si>
  <si>
    <t>Átutalva a(z) N számláról - Q</t>
  </si>
  <si>
    <t>Átutalva a(z) N számláról - R</t>
  </si>
  <si>
    <t>Átutalva a(z) N számláról - S</t>
  </si>
  <si>
    <t>Átutalva a(z) N számláról - T</t>
  </si>
  <si>
    <t>Készpénzletétel a(z) O számlára</t>
  </si>
  <si>
    <t>Átutalva a(z) O számlára - A</t>
  </si>
  <si>
    <t>Átutalva a(z) O számlára - B</t>
  </si>
  <si>
    <t>Átutalva a(z) O számlára - C</t>
  </si>
  <si>
    <t>Átutalva a(z) O számlára - D</t>
  </si>
  <si>
    <t>Átutalva a(z) O számlára - E</t>
  </si>
  <si>
    <t>Átutalva a(z) O számlára - F</t>
  </si>
  <si>
    <t>Átutalva a(z) O számlára - G</t>
  </si>
  <si>
    <t>Átutalva a(z) O számlára - H</t>
  </si>
  <si>
    <t>Átutalva a(z) O számlára - I</t>
  </si>
  <si>
    <t>Átutalva a(z) O számlára - J</t>
  </si>
  <si>
    <t>Átutalva a(z) O számlára - K</t>
  </si>
  <si>
    <t>Átutalva a(z) O számlára - L</t>
  </si>
  <si>
    <t>Átutalva a(z) O számlára - M</t>
  </si>
  <si>
    <t>Átutalva a(z) O számlára - N</t>
  </si>
  <si>
    <t>Átutalva a(z) N számlára - O</t>
  </si>
  <si>
    <t>Átutalva a(z) N számlára - P</t>
  </si>
  <si>
    <t>Átutalva a(z) N számlára - Q</t>
  </si>
  <si>
    <t>Átutalva a(z) N számlára - R</t>
  </si>
  <si>
    <t>Átutalva a(z) N számlára - S</t>
  </si>
  <si>
    <t>Átutalva a(z) N számlára - T</t>
  </si>
  <si>
    <t>Készpénzfelvétel a(z) P számláról</t>
  </si>
  <si>
    <t>Átutalva a(z) P számláról - A</t>
  </si>
  <si>
    <t>Átutalva a(z) P számláról - B</t>
  </si>
  <si>
    <t>Átutalva a(z) P számláról - C</t>
  </si>
  <si>
    <t>Átutalva a(z) P számláról - D</t>
  </si>
  <si>
    <t>Átutalva a(z) P számláról - E</t>
  </si>
  <si>
    <t>Átutalva a(z) P számláról - F</t>
  </si>
  <si>
    <t>Átutalva a(z) P számláról - G</t>
  </si>
  <si>
    <t>Átutalva a(z) P számláról - H</t>
  </si>
  <si>
    <t>Átutalva a(z) P számláról - I</t>
  </si>
  <si>
    <t>Átutalva a(z) P számláról - J</t>
  </si>
  <si>
    <t>Átutalva a(z) P számláról - K</t>
  </si>
  <si>
    <t>Átutalva a(z) P számláról - L</t>
  </si>
  <si>
    <t>Átutalva a(z) P számláról - M</t>
  </si>
  <si>
    <t>Átutalva a(z) P számláról - N</t>
  </si>
  <si>
    <t>Átutalva a(z) P számláról - O</t>
  </si>
  <si>
    <t>Átutalva a(z) O számláról - P</t>
  </si>
  <si>
    <t>Átutalva a(z) O számláról - Q</t>
  </si>
  <si>
    <t>Átutalva a(z) O számláról - R</t>
  </si>
  <si>
    <t>Átutalva a(z) O számláról - S</t>
  </si>
  <si>
    <t>Átutalva a(z) O számláról - T</t>
  </si>
  <si>
    <t>Készpénzletétel a(z) P számlára</t>
  </si>
  <si>
    <t>Átutalva a(z) P számlára - A</t>
  </si>
  <si>
    <t>Átutalva a(z) P számlára - B</t>
  </si>
  <si>
    <t>Átutalva a(z) P számlára - C</t>
  </si>
  <si>
    <t>Átutalva a(z) P számlára - D</t>
  </si>
  <si>
    <t>Átutalva a(z) P számlára - E</t>
  </si>
  <si>
    <t>Átutalva a(z) P számlára - F</t>
  </si>
  <si>
    <t>Átutalva a(z) P számlára - G</t>
  </si>
  <si>
    <t>Átutalva a(z) P számlára - H</t>
  </si>
  <si>
    <t>Átutalva a(z) P számlára - I</t>
  </si>
  <si>
    <t>Átutalva a(z) P számlára - J</t>
  </si>
  <si>
    <t>Átutalva a(z) P számlára - K</t>
  </si>
  <si>
    <t>Átutalva a(z) P számlára - L</t>
  </si>
  <si>
    <t>Átutalva a(z) P számlára - M</t>
  </si>
  <si>
    <t>Átutalva a(z) P számlára - N</t>
  </si>
  <si>
    <t>Átutalva a(z) P számlára - O</t>
  </si>
  <si>
    <t>Átutalva a(z) O számlára - P</t>
  </si>
  <si>
    <t>Átutalva a(z) O számlára - Q</t>
  </si>
  <si>
    <t>Átutalva a(z) O számlára - R</t>
  </si>
  <si>
    <t>Átutalva a(z) O számlára - S</t>
  </si>
  <si>
    <t>Átutalva a(z) O számlára - T</t>
  </si>
  <si>
    <t>Készpénzfelvétel a(z) Q számláról</t>
  </si>
  <si>
    <t>Átutalva a(z) Q számláról - A</t>
  </si>
  <si>
    <t>Átutalva a(z) Q számláról - B</t>
  </si>
  <si>
    <t>Átutalva a(z) Q számláról - C</t>
  </si>
  <si>
    <t>Átutalva a(z) Q számláról - D</t>
  </si>
  <si>
    <t>Átutalva a(z) Q számláról - E</t>
  </si>
  <si>
    <t>Átutalva a(z) Q számláról - F</t>
  </si>
  <si>
    <t>Átutalva a(z) Q számláról - G</t>
  </si>
  <si>
    <t>Átutalva a(z) Q számláról - H</t>
  </si>
  <si>
    <t>Átutalva a(z) Q számláról - I</t>
  </si>
  <si>
    <t>Átutalva a(z) Q számláról - J</t>
  </si>
  <si>
    <t>Átutalva a(z) Q számláról - K</t>
  </si>
  <si>
    <t>Átutalva a(z) Q számláról - L</t>
  </si>
  <si>
    <t>Átutalva a(z) Q számláról - M</t>
  </si>
  <si>
    <t>Átutalva a(z) Q számláról - N</t>
  </si>
  <si>
    <t>Átutalva a(z) Q számláról - O</t>
  </si>
  <si>
    <t>Átutalva a(z) Q számláról - P</t>
  </si>
  <si>
    <t>Átutalva a(z) P számláról - Q</t>
  </si>
  <si>
    <t>Átutalva a(z) P számláról - R</t>
  </si>
  <si>
    <t>Átutalva a(z) P számláról - S</t>
  </si>
  <si>
    <t>Átutalva a(z) P számláról - T</t>
  </si>
  <si>
    <t>Készpénzletétel a(z) Q számlára</t>
  </si>
  <si>
    <t>Átutalva a(z) Q számlára - A</t>
  </si>
  <si>
    <t>Átutalva a(z) Q számlára - B</t>
  </si>
  <si>
    <t>Átutalva a(z) Q számlára - C</t>
  </si>
  <si>
    <t>Átutalva a(z) Q számlára - D</t>
  </si>
  <si>
    <t>Átutalva a(z) Q számlára - E</t>
  </si>
  <si>
    <t>Átutalva a(z) Q számlára - F</t>
  </si>
  <si>
    <t>Átutalva a(z) Q számlára - G</t>
  </si>
  <si>
    <t>Átutalva a(z) Q számlára - H</t>
  </si>
  <si>
    <t>Átutalva a(z) Q számlára - I</t>
  </si>
  <si>
    <t>Átutalva a(z) Q számlára - J</t>
  </si>
  <si>
    <t>Átutalva a(z) Q számlára - K</t>
  </si>
  <si>
    <t>Átutalva a(z) Q számlára - L</t>
  </si>
  <si>
    <t>Átutalva a(z) Q számlára - M</t>
  </si>
  <si>
    <t>Átutalva a(z) Q számlára - N</t>
  </si>
  <si>
    <t>Átutalva a(z) Q számlára - O</t>
  </si>
  <si>
    <t>Átutalva a(z) Q számlára - P</t>
  </si>
  <si>
    <t>Átutalva a(z) P számlára - Q</t>
  </si>
  <si>
    <t>Átutalva a(z) P számlára - R</t>
  </si>
  <si>
    <t>Átutalva a(z) P számlára - S</t>
  </si>
  <si>
    <t>Átutalva a(z) P számlára - T</t>
  </si>
  <si>
    <t>Készpénzfelvétel a(z) R számláról</t>
  </si>
  <si>
    <t>Átutalva a(z) R számláról - A</t>
  </si>
  <si>
    <t>Átutalva a(z) R számláról - B</t>
  </si>
  <si>
    <t>Átutalva a(z) R számláról - C</t>
  </si>
  <si>
    <t>Átutalva a(z) R számláról - D</t>
  </si>
  <si>
    <t>Átutalva a(z) R számláról - E</t>
  </si>
  <si>
    <t>Átutalva a(z) R számláról - F</t>
  </si>
  <si>
    <t>Átutalva a(z) R számláról - G</t>
  </si>
  <si>
    <t>Átutalva a(z) R számláról - H</t>
  </si>
  <si>
    <t>Átutalva a(z) R számláról - I</t>
  </si>
  <si>
    <t>Átutalva a(z) R számláról - J</t>
  </si>
  <si>
    <t>Átutalva a(z) R számláról - K</t>
  </si>
  <si>
    <t>Átutalva a(z) R számláról - L</t>
  </si>
  <si>
    <t>Átutalva a(z) R számláról - M</t>
  </si>
  <si>
    <t>Átutalva a(z) R számláról - N</t>
  </si>
  <si>
    <t>Átutalva a(z) R számláról - O</t>
  </si>
  <si>
    <t>Átutalva a(z) R számláról - P</t>
  </si>
  <si>
    <t>Átutalva a(z) R számláról - Q</t>
  </si>
  <si>
    <t>Átutalva a(z) Q számláról - R</t>
  </si>
  <si>
    <t>Átutalva a(z) Q számláról - S</t>
  </si>
  <si>
    <t>Átutalva a(z) Q számláról - T</t>
  </si>
  <si>
    <t>Készpénzletétel a(z) R számlára</t>
  </si>
  <si>
    <t>Átutalva a(z) R számlára - A</t>
  </si>
  <si>
    <t>Átutalva a(z) R számlára - B</t>
  </si>
  <si>
    <t>Átutalva a(z) R számlára - C</t>
  </si>
  <si>
    <t>Átutalva a(z) R számlára - D</t>
  </si>
  <si>
    <t>Átutalva a(z) R számlára - E</t>
  </si>
  <si>
    <t>Átutalva a(z) R számlára - F</t>
  </si>
  <si>
    <t>Átutalva a(z) R számlára - G</t>
  </si>
  <si>
    <t>Átutalva a(z) R számlára - H</t>
  </si>
  <si>
    <t>Átutalva a(z) R számlára - I</t>
  </si>
  <si>
    <t>Átutalva a(z) R számlára - J</t>
  </si>
  <si>
    <t>Átutalva a(z) R számlára - K</t>
  </si>
  <si>
    <t>Átutalva a(z) R számlára - L</t>
  </si>
  <si>
    <t>Átutalva a(z) R számlára - M</t>
  </si>
  <si>
    <t>Átutalva a(z) R számlára - N</t>
  </si>
  <si>
    <t>Átutalva a(z) R számlára - O</t>
  </si>
  <si>
    <t>Átutalva a(z) R számlára - P</t>
  </si>
  <si>
    <t>Átutalva a(z) R számlára - Q</t>
  </si>
  <si>
    <t>Átutalva a(z) Q számlára - R</t>
  </si>
  <si>
    <t>Átutalva a(z) Q számlára - S</t>
  </si>
  <si>
    <t>Átutalva a(z) Q számlára - T</t>
  </si>
  <si>
    <t>Készpénzfelvétel a(z) S számláról</t>
  </si>
  <si>
    <t>Átutalva a(z) S számláról - A</t>
  </si>
  <si>
    <t>Átutalva a(z) S számláról - B</t>
  </si>
  <si>
    <t>Átutalva a(z) S számláról - C</t>
  </si>
  <si>
    <t>Átutalva a(z) S számláról - D</t>
  </si>
  <si>
    <t>Átutalva a(z) S számláról - E</t>
  </si>
  <si>
    <t>Átutalva a(z) S számláról - F</t>
  </si>
  <si>
    <t>Átutalva a(z) S számláról - G</t>
  </si>
  <si>
    <t>Átutalva a(z) S számláról - H</t>
  </si>
  <si>
    <t>Átutalva a(z) S számláról - I</t>
  </si>
  <si>
    <t>Átutalva a(z) S számláról - J</t>
  </si>
  <si>
    <t>Átutalva a(z) S számláról - K</t>
  </si>
  <si>
    <t>Átutalva a(z) S számláról - L</t>
  </si>
  <si>
    <t>Átutalva a(z) S számláról - M</t>
  </si>
  <si>
    <t>Átutalva a(z) S számláról - N</t>
  </si>
  <si>
    <t>Átutalva a(z) S számláról - O</t>
  </si>
  <si>
    <t>Átutalva a(z) S számláról - P</t>
  </si>
  <si>
    <t>Átutalva a(z) S számláról - Q</t>
  </si>
  <si>
    <t>Átutalva a(z) S számláról - R</t>
  </si>
  <si>
    <t>Átutalva a(z) R számláról - S</t>
  </si>
  <si>
    <t>Átutalva a(z) R számláról - T</t>
  </si>
  <si>
    <t>Készpénzletétel a(z) S számlára</t>
  </si>
  <si>
    <t>Átutalva a(z) S számlára - A</t>
  </si>
  <si>
    <t>Átutalva a(z) S számlára - B</t>
  </si>
  <si>
    <t>Átutalva a(z) S számlára - C</t>
  </si>
  <si>
    <t>Átutalva a(z) S számlára - D</t>
  </si>
  <si>
    <t>Átutalva a(z) S számlára - E</t>
  </si>
  <si>
    <t>Átutalva a(z) S számlára - F</t>
  </si>
  <si>
    <t>Átutalva a(z) S számlára - G</t>
  </si>
  <si>
    <t>Átutalva a(z) S számlára - H</t>
  </si>
  <si>
    <t>Átutalva a(z) S számlára - I</t>
  </si>
  <si>
    <t>Átutalva a(z) S számlára - J</t>
  </si>
  <si>
    <t>Átutalva a(z) S számlára - K</t>
  </si>
  <si>
    <t>Átutalva a(z) S számlára - L</t>
  </si>
  <si>
    <t>Átutalva a(z) S számlára - M</t>
  </si>
  <si>
    <t>Átutalva a(z) S számlára - N</t>
  </si>
  <si>
    <t>Átutalva a(z) S számlára - O</t>
  </si>
  <si>
    <t>Átutalva a(z) S számlára - P</t>
  </si>
  <si>
    <t>Átutalva a(z) S számlára - Q</t>
  </si>
  <si>
    <t>Átutalva a(z) S számlára - R</t>
  </si>
  <si>
    <t>Átutalva a(z) R számlára - S</t>
  </si>
  <si>
    <t>Átutalva a(z) R számlára - T</t>
  </si>
  <si>
    <t>Készpénzfelvétel a(z) T számláról</t>
  </si>
  <si>
    <t>Átutalva a(z) T számláról - A</t>
  </si>
  <si>
    <t>Átutalva a(z) T számláról - B</t>
  </si>
  <si>
    <t>Átutalva a(z) T számláról - C</t>
  </si>
  <si>
    <t>Átutalva a(z) T számláról - D</t>
  </si>
  <si>
    <t>Átutalva a(z) T számláról - E</t>
  </si>
  <si>
    <t>Átutalva a(z) T számláról - F</t>
  </si>
  <si>
    <t>Átutalva a(z) T számláról - G</t>
  </si>
  <si>
    <t>Átutalva a(z) T számláról - H</t>
  </si>
  <si>
    <t>Átutalva a(z) T számláról - I</t>
  </si>
  <si>
    <t>Átutalva a(z) T számláról - J</t>
  </si>
  <si>
    <t>Átutalva a(z) T számláról - K</t>
  </si>
  <si>
    <t>Átutalva a(z) T számláról - L</t>
  </si>
  <si>
    <t>Átutalva a(z) T számláról - M</t>
  </si>
  <si>
    <t>Átutalva a(z) T számláról - N</t>
  </si>
  <si>
    <t>Átutalva a(z) T számláról - O</t>
  </si>
  <si>
    <t>Átutalva a(z) T számláról - P</t>
  </si>
  <si>
    <t>Átutalva a(z) T számláról - Q</t>
  </si>
  <si>
    <t>Átutalva a(z) T számláról - R</t>
  </si>
  <si>
    <t>Átutalva a(z) T számláról - S</t>
  </si>
  <si>
    <t>Átutalva a(z) S számláról - T</t>
  </si>
  <si>
    <t>Készpénzletétel a(z) T számlára</t>
  </si>
  <si>
    <t>Átutalva a(z) T számlára - A</t>
  </si>
  <si>
    <t>Átutalva a(z) T számlára - B</t>
  </si>
  <si>
    <t>Átutalva a(z) T számlára - C</t>
  </si>
  <si>
    <t>Átutalva a(z) T számlára - D</t>
  </si>
  <si>
    <t>Átutalva a(z) T számlára - E</t>
  </si>
  <si>
    <t>Átutalva a(z) T számlára - F</t>
  </si>
  <si>
    <t>Átutalva a(z) T számlára - G</t>
  </si>
  <si>
    <t>Átutalva a(z) T számlára - H</t>
  </si>
  <si>
    <t>Átutalva a(z) T számlára - I</t>
  </si>
  <si>
    <t>Átutalva a(z) T számlára - J</t>
  </si>
  <si>
    <t>Átutalva a(z) T számlára - K</t>
  </si>
  <si>
    <t>Átutalva a(z) T számlára - L</t>
  </si>
  <si>
    <t>Átutalva a(z) T számlára - M</t>
  </si>
  <si>
    <t>Átutalva a(z) T számlára - N</t>
  </si>
  <si>
    <t>Átutalva a(z) T számlára - O</t>
  </si>
  <si>
    <t>Átutalva a(z) T számlára - P</t>
  </si>
  <si>
    <t>Átutalva a(z) T számlára - Q</t>
  </si>
  <si>
    <t>Átutalva a(z) T számlára - R</t>
  </si>
  <si>
    <t>Átutalva a(z) T számlára - S</t>
  </si>
  <si>
    <t>Átutalva a(z) S számlára - T</t>
  </si>
  <si>
    <t>bevétel</t>
  </si>
  <si>
    <t>Kiadás</t>
  </si>
  <si>
    <t xml:space="preserve">Napi bevétel: </t>
  </si>
  <si>
    <t xml:space="preserve">A másolás, kivágás, beillesztés </t>
  </si>
  <si>
    <t xml:space="preserve">Napi kiadás: </t>
  </si>
  <si>
    <t xml:space="preserve">Egyenleg: </t>
  </si>
  <si>
    <t>Dátum</t>
  </si>
  <si>
    <t>Iratszám</t>
  </si>
  <si>
    <t>Irattip.</t>
  </si>
  <si>
    <t>Magyarázat</t>
  </si>
  <si>
    <t xml:space="preserve"> Bevétel - Költ.vet. név</t>
  </si>
  <si>
    <t>Kiad. - Összeg</t>
  </si>
  <si>
    <t xml:space="preserve"> Kiadás - költ.vet. név</t>
  </si>
  <si>
    <t xml:space="preserve">Előző évi készpénzegyenleg: </t>
  </si>
  <si>
    <t>Bev. - Összeg</t>
  </si>
  <si>
    <t>Költségvetési</t>
  </si>
  <si>
    <t>szám</t>
  </si>
  <si>
    <t xml:space="preserve"> Református Egyházközség</t>
  </si>
  <si>
    <t>műveleteket lehetoleg ne használd!</t>
  </si>
  <si>
    <t xml:space="preserve">Jan. </t>
  </si>
  <si>
    <t xml:space="preserve">Márc. </t>
  </si>
  <si>
    <t xml:space="preserve">Ápr. </t>
  </si>
  <si>
    <t xml:space="preserve">Máj. </t>
  </si>
  <si>
    <t xml:space="preserve">Jún. </t>
  </si>
  <si>
    <t xml:space="preserve">Júl. </t>
  </si>
  <si>
    <t xml:space="preserve">Aug. </t>
  </si>
  <si>
    <t xml:space="preserve">Szept. </t>
  </si>
  <si>
    <t xml:space="preserve">Okt. </t>
  </si>
  <si>
    <t xml:space="preserve">Nov. </t>
  </si>
  <si>
    <t xml:space="preserve">Dec. </t>
  </si>
  <si>
    <t xml:space="preserve">Febr. </t>
  </si>
  <si>
    <t>A jobboldali, zöld cellában lehet kiválasztani a lenyílóból a korábbi kasszakönyvi lapokat. A lenyílóban csak azok a napok jelennek meg, amikor volt mozgás a kasszában. Ha a cella üres, vagy értéke 0 (nulla), akkor a legutolsó kasszakönyvi lapot listázza.</t>
  </si>
  <si>
    <t>REGISTRU DE CASĂ
KASSZAKÖNYV</t>
  </si>
  <si>
    <t>Ref. Egyházközség</t>
  </si>
  <si>
    <t>A/L/Z/ - É/H/N</t>
  </si>
  <si>
    <t>(unitate - egység)</t>
  </si>
  <si>
    <t>Nr.crt
S.sz.</t>
  </si>
  <si>
    <t>Nr.act.casă
Iratszám</t>
  </si>
  <si>
    <t>Act
Irat</t>
  </si>
  <si>
    <t>Explicaţia - Magyarázat</t>
  </si>
  <si>
    <t xml:space="preserve">Încasări
Bevételek </t>
  </si>
  <si>
    <t>Plăţi
Kiadások</t>
  </si>
  <si>
    <t>Simbol cont.
Költségv.sz.</t>
  </si>
  <si>
    <t xml:space="preserve">Sold ziua precedentă - Előző napi egyenleg: </t>
  </si>
  <si>
    <t xml:space="preserve">Ezen a napon összesen </t>
  </si>
  <si>
    <t>. látszik. A jobboldali, zöld cellában lehet megadni a listázni kívánt lapszámot.</t>
  </si>
  <si>
    <t xml:space="preserve"> kasszakönyvi lap van. Ebből jelenleg a(z) </t>
  </si>
  <si>
    <t>q</t>
  </si>
  <si>
    <t>Előző egyleg</t>
  </si>
  <si>
    <t xml:space="preserve">Report din pagina precedentă  - Áthozat az előző lapról: </t>
  </si>
  <si>
    <t>Total - Összesen:</t>
  </si>
  <si>
    <t>De reportat pagina - Átvitel:</t>
  </si>
  <si>
    <t>Ajutoare acordate credincioşilor</t>
  </si>
  <si>
    <t>Obiecte de inventar (de mică valoare, scurtă durată)</t>
  </si>
  <si>
    <t>Impozite, taxe, şi asigurări ADAS</t>
  </si>
  <si>
    <t xml:space="preserve">Sold zi - Napi egyenleg -  </t>
  </si>
  <si>
    <t>A
A</t>
  </si>
  <si>
    <t>műveleteket lehetőleg ne használd!</t>
  </si>
  <si>
    <t>pl C oszlop B sora =  -10 ---- B számlára nincs bevezetve 10 lej, ami a C számláról ki van vezetve</t>
  </si>
  <si>
    <t>pl B oszlop C sora =  10 ---- C számláról nincs kivezetve 10 lej, ami a B számlára be van vezetve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</si>
  <si>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</si>
  <si>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</si>
  <si>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</si>
  <si>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</si>
  <si>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</si>
  <si>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</si>
  <si>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</si>
  <si>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</si>
  <si>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</si>
  <si>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</si>
  <si>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</si>
  <si>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</si>
  <si>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</si>
  <si>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</si>
  <si>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</si>
  <si>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</si>
  <si>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</si>
  <si>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</si>
  <si>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</si>
  <si>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Költségvetés követése</t>
  </si>
  <si>
    <t xml:space="preserve"> ←  Ide kell beírni az egyházközség nevét. ("Református" és "Egyházközség" nélkül)</t>
  </si>
  <si>
    <t>→</t>
  </si>
  <si>
    <t>Brassói</t>
  </si>
  <si>
    <t>ERDÉLYI REFORMÁTUS EGYHÁZKERÜLET</t>
  </si>
  <si>
    <t>Dési</t>
  </si>
  <si>
    <t>Erdővidéki</t>
  </si>
  <si>
    <t>Görgényi</t>
  </si>
  <si>
    <t>Hunyadi</t>
  </si>
  <si>
    <t>Kalotaszegi</t>
  </si>
  <si>
    <t>Kézdi-Orbai</t>
  </si>
  <si>
    <t>Kolozsvári</t>
  </si>
  <si>
    <t>Küküllői</t>
  </si>
  <si>
    <t>Marosi</t>
  </si>
  <si>
    <t>Maros-Mezőségi</t>
  </si>
  <si>
    <t>Nagyenyedi</t>
  </si>
  <si>
    <t>Sepsi</t>
  </si>
  <si>
    <t>Székelyudvarhelyi</t>
  </si>
  <si>
    <t>Tordai</t>
  </si>
  <si>
    <t>Aradi</t>
  </si>
  <si>
    <t>KIRÁLYHÁGÓMELLÉKI REFORMÁTUS EGYHÁZKERÜLET</t>
  </si>
  <si>
    <t>Bihari</t>
  </si>
  <si>
    <t>Érmelléki</t>
  </si>
  <si>
    <t>Nagybányai</t>
  </si>
  <si>
    <t>Nagykárolyi</t>
  </si>
  <si>
    <t>Szatmári</t>
  </si>
  <si>
    <t>Szilágysomlyói</t>
  </si>
  <si>
    <t>Temesvári</t>
  </si>
  <si>
    <t>Zilahi</t>
  </si>
  <si>
    <t xml:space="preserve"> REFORMÁTUS EGYHÁZMEGYE</t>
  </si>
  <si>
    <t>Kitöltendő lejben</t>
  </si>
  <si>
    <t>Se completează in lei</t>
  </si>
  <si>
    <t>Különbség</t>
  </si>
  <si>
    <t>Pénznemek</t>
  </si>
  <si>
    <t>Darabszám</t>
  </si>
  <si>
    <t>Összeg</t>
  </si>
  <si>
    <t xml:space="preserve">Készpénzegyenleg összesen: </t>
  </si>
  <si>
    <t xml:space="preserve">Kasszaegyenleg: </t>
  </si>
  <si>
    <t>Név</t>
  </si>
  <si>
    <t>Készpénz könyvelése</t>
  </si>
  <si>
    <t>Cont. pt. concesionarea şi îngrijirea locurilor din cimitire</t>
  </si>
  <si>
    <t>Alte venituri din activităţi anexe</t>
  </si>
  <si>
    <t>De la unităţi din cadrul cultului</t>
  </si>
  <si>
    <t>Sprijinirea unor acţiuni social culturale</t>
  </si>
  <si>
    <t>Cheltuieli pt. Conferinţe</t>
  </si>
  <si>
    <t>Contribuţii pt. susţinerea unităţii ierarhic superioare</t>
  </si>
  <si>
    <t>Contribuţia centrală 10% din chirii</t>
  </si>
  <si>
    <t>Alte cheltuieli din activităţi anexe</t>
  </si>
  <si>
    <t>Întreţinerea spaţiilor locative sau cu alte destinaţii închiriate</t>
  </si>
  <si>
    <t>Lelkipásztor</t>
  </si>
  <si>
    <t>Főgondnok</t>
  </si>
  <si>
    <t>a
a
a
a</t>
  </si>
  <si>
    <t xml:space="preserve">(keresd az N oszlopok piros celláit). Mielőtt ezeket keresnéd, ellenőrízd a többi hibajelzést a lenti táblázatban. Az egyenlegek közti különbség: </t>
  </si>
  <si>
    <t xml:space="preserve">A számadási egyenleg nem egyenlő a készpénz és a banki egyenleggel. (az előző évi egyenleg + összbevétel - összkiadás nem egyenlő a kassza és a bankszámlák egyenlegének összegével. </t>
  </si>
  <si>
    <t>Venituri din activitatea de cult
Egyházi tevékenységből származó bevételek (5+…+12)</t>
  </si>
  <si>
    <t>Gyerek és ifjúsági tevékenységek bevételei</t>
  </si>
  <si>
    <t>Nőszövetségi tevékenységek bevételei</t>
  </si>
  <si>
    <t>Presbiterszövetségi tevékenységek bevételei</t>
  </si>
  <si>
    <t>Poştă, telefon, internet</t>
  </si>
  <si>
    <t>Posta, telefon, internet</t>
  </si>
  <si>
    <t>Articole de birotică și papetărie</t>
  </si>
  <si>
    <t>Gyerek és ifjúsági tevékenységek kiadásai</t>
  </si>
  <si>
    <t>Nőszövetségi tevékenységek kiadásai</t>
  </si>
  <si>
    <t>Presbiterszövetségi tevékenységek kiadásai</t>
  </si>
  <si>
    <t>Megjegyzés</t>
  </si>
  <si>
    <t>Bérbeadott épületek javítása és karbantartása</t>
  </si>
  <si>
    <t>Munkabiztosítási hozzájárulás - 2,25%</t>
  </si>
  <si>
    <t>Contribuția asiguratorie pentru muncă - 2,25%*</t>
  </si>
  <si>
    <t>Egyházközségek, vagy más egyházi intézmények támogatása</t>
  </si>
  <si>
    <t>Cheltuieli de funcţionare
Működési költégek (54 + ... + 72)</t>
  </si>
  <si>
    <t>Alte cheltuieli privind activitatea de cult
Más egyházi tevékenységek kiadásai (83 + ... + 89)</t>
  </si>
  <si>
    <t>Cheltuieli pentru activităţi anexe
Gazdasági tevékenységek költségei (91 + … + 94)</t>
  </si>
  <si>
    <t>Total cheltuieli pentru activitate propriu zisă
Saját tevékenységek költségei (53+73+82+90)</t>
  </si>
  <si>
    <t>Investiţii
Beruházások (97+98)</t>
  </si>
  <si>
    <t>Total
 Saját kiadások összesen (95+96)</t>
  </si>
  <si>
    <t>Credite
Hitelek (111+112)</t>
  </si>
  <si>
    <t>Plăti pentru alte parohii</t>
  </si>
  <si>
    <t>Credite
Hitelek (50+51)</t>
  </si>
  <si>
    <t xml:space="preserve">Előző évi egyenleg: </t>
  </si>
  <si>
    <t>Ridicare numerar</t>
  </si>
  <si>
    <t>Depunere numerar din casă</t>
  </si>
  <si>
    <t>Transfer între conturi</t>
  </si>
  <si>
    <t>Alte venituri
 Más bevételek (21 + … + 29)</t>
  </si>
  <si>
    <t>Incasări proiecte</t>
  </si>
  <si>
    <t>Pályázatokból</t>
  </si>
  <si>
    <t>Venituri din activităţi anexe
Gazdasági tevékenységből származó bevételek
(31 + … + 35)</t>
  </si>
  <si>
    <t>Total venituri proprii
Saját bevételek összesen (4+13+20+30)</t>
  </si>
  <si>
    <t>Subvenţii primite
Szubvenciók (38+39+40)</t>
  </si>
  <si>
    <t>Állami intézménytől kapott támogatás (APIA, stb.)</t>
  </si>
  <si>
    <t>Total
Összesen (36+37)</t>
  </si>
  <si>
    <t>Încasări pentru alte unităţi din cadrul cultelor
Bevételek más egyházi intézmények részére
- átmeneti tételek (43 + … + 48)</t>
  </si>
  <si>
    <t>Total încasări
Összbevétel (41+42+49)</t>
  </si>
  <si>
    <t>EXCEDENT (41-99)</t>
  </si>
  <si>
    <t>DEFICIT (99-41)</t>
  </si>
  <si>
    <t>Plăţi pentru alte unităţi din cadrul cultelor
Kiadások más egyházi intézmények részére
- átmeneti tételek (103 + … + 108)</t>
  </si>
  <si>
    <t>Sold
Záróegyenleg
(113-116+128)</t>
  </si>
  <si>
    <t>Plăţi totale
Kiadások összesen (99+102+109)</t>
  </si>
  <si>
    <t>Sold la finele anului
Pénztári és banki egyenleg az év végén 
(1+52-112)</t>
  </si>
  <si>
    <t>Datorii
Tartozások (117+ … +127)</t>
  </si>
  <si>
    <t>Creanţe
Kintlevőségek (129 + … + 133)</t>
  </si>
  <si>
    <t xml:space="preserve">Prevederi   initial
Előző
költségvetés </t>
  </si>
  <si>
    <t>Prevederi
Költségvetés</t>
  </si>
  <si>
    <t>Executie
Számadás</t>
  </si>
  <si>
    <t>Költségvetés</t>
  </si>
  <si>
    <t xml:space="preserve">MODIFICARE BUGET DE  VENITURI SI CHELTUIELI PE ANUL </t>
  </si>
  <si>
    <t xml:space="preserve">BUGET DE  VENITURI SI CHELTUIELI PE ANUL </t>
  </si>
  <si>
    <t xml:space="preserve">Költségvetés: </t>
  </si>
  <si>
    <t xml:space="preserve">1. Költségvetés módosítás: </t>
  </si>
  <si>
    <t xml:space="preserve">2. Költségvetés módosítás: </t>
  </si>
  <si>
    <t xml:space="preserve">3. Költségvetés módosítás: </t>
  </si>
  <si>
    <t>1. Költségvetés módosítás</t>
  </si>
  <si>
    <t>2. Költségvetés módosítás</t>
  </si>
  <si>
    <t>3. Költségvetés módosítás</t>
  </si>
  <si>
    <t>Határozat száma</t>
  </si>
  <si>
    <t>A presbitérium jóváhagyása:</t>
  </si>
  <si>
    <t xml:space="preserve">Conducatorii unitatii, </t>
  </si>
  <si>
    <t>Esperes</t>
  </si>
  <si>
    <t>Gondnok</t>
  </si>
  <si>
    <t>Kezdő 
költségvetés</t>
  </si>
  <si>
    <t>1.
költségvetés
módosítás</t>
  </si>
  <si>
    <t>2.
költségvetés
módosítás</t>
  </si>
  <si>
    <t>3.
költségvetés
módosítás</t>
  </si>
  <si>
    <t>Contr. anuală a credincioşilor</t>
  </si>
  <si>
    <t>Contribuţii pt. diverse servicii religioase</t>
  </si>
  <si>
    <t xml:space="preserve">Contribuţii în lăcaşuri de cult - colecta </t>
  </si>
  <si>
    <t>Ajutoare primite de la credincioşi şi organizaţii
religioase</t>
  </si>
  <si>
    <t xml:space="preserve">Contribuţia pt. susţinerea unit. Ierarhic superioare </t>
  </si>
  <si>
    <t xml:space="preserve">Contr. pt. prestări servicii la parohii </t>
  </si>
  <si>
    <t>Donaţii pt. scopuri diaconice</t>
  </si>
  <si>
    <t>Plăti pt. alte parohii</t>
  </si>
  <si>
    <t>Donatii pt. scopuri misionare</t>
  </si>
  <si>
    <t>Donatii  pt. studenti de la teologie</t>
  </si>
  <si>
    <t>Ajutoare pt. studentii de la teologie</t>
  </si>
  <si>
    <t>Din valorificarea unor bunuri si vânzare unori actiuni</t>
  </si>
  <si>
    <t>Subvenţii primite pt. Salarii</t>
  </si>
  <si>
    <t>Asigurari</t>
  </si>
  <si>
    <t>Pt. fond misionar</t>
  </si>
  <si>
    <t>Cota 10% din chirii</t>
  </si>
  <si>
    <t>Încasări pt. Parohii</t>
  </si>
  <si>
    <t>Încasări pt. unităţi ierarhice superioare</t>
  </si>
  <si>
    <t>Contr. pt. prestări servicii efectuate către protopopiat</t>
  </si>
  <si>
    <t xml:space="preserve">Cheltuieli de întreţinere (încălzire iluminat apă etc.) </t>
  </si>
  <si>
    <t>Diurnă, cheltuieli de deplasare</t>
  </si>
  <si>
    <t>Salarii nete</t>
  </si>
  <si>
    <t>Impozit asupra drepturilor de retribuire</t>
  </si>
  <si>
    <t>Contribuţii pt. asigurări 
sociale</t>
  </si>
  <si>
    <t>C.A.S.S.</t>
  </si>
  <si>
    <t>Contribuția asiguratorie pt. muncă - 2,25%</t>
  </si>
  <si>
    <t>Cheltuieli cu scop misionar - asoc. Presbiterilor</t>
  </si>
  <si>
    <t>Cheltuieli pt. scopuri diaconice</t>
  </si>
  <si>
    <t>Cheltuieli pt. scopuri misionare</t>
  </si>
  <si>
    <t>Plăţi pt. fd. misionar</t>
  </si>
  <si>
    <t>Plăţi pt. unităţi ierarhice superioare</t>
  </si>
  <si>
    <t>Plăţi pt. parohii</t>
  </si>
  <si>
    <t>Esperes aláírása: _________________</t>
  </si>
  <si>
    <t>Gyűlés dátuma</t>
  </si>
  <si>
    <t>Egyházközségi iktatószám</t>
  </si>
  <si>
    <t xml:space="preserve"> ←  Itt lehet választani a költségvetés és a költségvetés módosítás lehetősegek között</t>
  </si>
  <si>
    <t>Egyházmegyei
iktatószám: ________________</t>
  </si>
  <si>
    <t>Denumire - Megnevezés</t>
  </si>
  <si>
    <t>A költségvetést és a módosításokat a számadás lapon lehet kitölteni
Ezen a lapon csak nyomtatni lehet.</t>
  </si>
  <si>
    <t>a
a
a
a
a
a</t>
  </si>
  <si>
    <t>a
b
b
b</t>
  </si>
  <si>
    <t>a
a
a
a
a
b
a
a</t>
  </si>
  <si>
    <t>a
a
a
a
a
a
b
a
a</t>
  </si>
  <si>
    <t>a
a
a
a
a
a
a
a
a
a
a</t>
  </si>
  <si>
    <t>a
a
a
a
a
a
b
a</t>
  </si>
  <si>
    <t>presbitérium jóváhagyta:</t>
  </si>
  <si>
    <t xml:space="preserve">A számadást a </t>
  </si>
  <si>
    <t>P.H</t>
  </si>
  <si>
    <t xml:space="preserve">Conducatorii unității, </t>
  </si>
  <si>
    <t>Az egyházmegye és az egyházközség nevét a költségvetés lapon lehet kitölteni.</t>
  </si>
  <si>
    <t>Szponzortámogatások, adók 3,5 %-a</t>
  </si>
  <si>
    <t>A megjegyzés oszlopban megjelenő román nyelvű nevek a költségvetési tételek szerint.</t>
  </si>
  <si>
    <t>Kis értékű leltári tárgyak beszerzése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</si>
  <si>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</si>
  <si>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</si>
  <si>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</si>
  <si>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</si>
  <si>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</si>
  <si>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</si>
  <si>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</si>
  <si>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</si>
  <si>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</si>
  <si>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</si>
  <si>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</si>
  <si>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</si>
  <si>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</si>
  <si>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</si>
  <si>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</si>
  <si>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</si>
  <si>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</si>
  <si>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</si>
  <si>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</si>
  <si>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</si>
  <si>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Kezelési költségek, árfolyam veszteségek, kötvényeladási veszteségek</t>
  </si>
  <si>
    <t>Bérjövedelmek 10%-a központi járulékba</t>
  </si>
  <si>
    <t>Venituri pentru scopuri misionare, diaconice
Missziós és diakóniai célú bevételek (14 + … + 19)</t>
  </si>
  <si>
    <t>Donatii pt studenti de la teologie</t>
  </si>
  <si>
    <t>Legátumok - adományok teológiai hallgatók támogatására</t>
  </si>
  <si>
    <t>Cheltuieli pentru scopuri misionare, diaconice
Missziós és diakóniai célú kiadások (74 + … + 81)</t>
  </si>
  <si>
    <t>at</t>
  </si>
  <si>
    <t>az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</si>
  <si>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</si>
  <si>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</si>
  <si>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</si>
  <si>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</si>
  <si>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</si>
  <si>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</si>
  <si>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</si>
  <si>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</si>
  <si>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</si>
  <si>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</si>
  <si>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</si>
  <si>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</si>
  <si>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</si>
  <si>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</si>
  <si>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</si>
  <si>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</si>
  <si>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</si>
  <si>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</si>
  <si>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</si>
  <si>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ba</t>
  </si>
  <si>
    <t>Egyházmegye részére fenntartott tétel, egyházközség ide nem tervezhet.</t>
  </si>
  <si>
    <t>7.4a</t>
  </si>
  <si>
    <t>Erdélyi Kerület</t>
  </si>
  <si>
    <t>minden költségvetési tétel elérhető</t>
  </si>
  <si>
    <t>Kolozsvár (kongrua és nettó fizetések elérhetőek)</t>
  </si>
  <si>
    <t>Helyben számolják a fizetéseket (kongrua és fizetéses tételek elérhetőek)</t>
  </si>
  <si>
    <t>Donaţii pentru scopuri diaconice</t>
  </si>
  <si>
    <t>A költségvetési tételek az egyházmegye neve beírása után válnak elérhetővé. Az egyházmegye nevét a Költségvetés lapra kell beírni.</t>
  </si>
  <si>
    <r>
      <t xml:space="preserve"> ← Ide kell beírni az egyházmegye nevét. A helyes nevek elérhetőek a lenyílóban is.
</t>
    </r>
    <r>
      <rPr>
        <b/>
        <sz val="11"/>
        <color rgb="FFFF0000"/>
        <rFont val="Calibri"/>
        <family val="2"/>
        <charset val="238"/>
        <scheme val="minor"/>
      </rPr>
      <t>Ha nincs beírva az egyházmegye neve, nem lesznek elérhetőek a költségvetési tételek.</t>
    </r>
  </si>
  <si>
    <t>Egyházközség képviselői</t>
  </si>
  <si>
    <t>P.H.</t>
  </si>
  <si>
    <r>
      <t xml:space="preserve">Verificat - Ellenőrízte: </t>
    </r>
    <r>
      <rPr>
        <b/>
        <sz val="11"/>
        <color theme="1"/>
        <rFont val="Calibri"/>
        <family val="2"/>
        <charset val="238"/>
        <scheme val="minor"/>
      </rPr>
      <t>Számvevő aláírása</t>
    </r>
  </si>
  <si>
    <t>______________________</t>
  </si>
  <si>
    <t>Egyházközség képviselői,</t>
  </si>
  <si>
    <r>
      <t xml:space="preserve">Verificat - Ellenőrízte: </t>
    </r>
    <r>
      <rPr>
        <b/>
        <sz val="11"/>
        <color theme="1"/>
        <rFont val="Arial"/>
        <family val="2"/>
        <charset val="238"/>
      </rPr>
      <t>Számvevő aláírása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</si>
</sst>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0.000"/>
    <numFmt numFmtId="166" formatCode="yyyy/mm/dd;@"/>
    <numFmt numFmtId="167" formatCode="[$-40E]yyyy/\ mmmm\ d\.;@"/>
  </numFmts>
  <fonts count="56" x14ac:knownFonts="1">
    <font>
      <sz val="11"/>
      <color theme="1"/>
      <name val="Calibri"/>
      <family val="2"/>
      <charset val="238"/>
      <scheme val="minor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  <charset val="238"/>
    </font>
    <font>
      <sz val="8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1"/>
      <name val="Tahoma"/>
      <family val="2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00B050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0"/>
      <name val="Calibri"/>
      <family val="2"/>
      <charset val="238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2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2"/>
      <name val="Arial"/>
      <family val="2"/>
    </font>
    <font>
      <b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1"/>
      <name val="Calibri"/>
      <family val="2"/>
      <charset val="238"/>
      <scheme val="minor"/>
    </font>
    <font>
      <sz val="11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10"/>
      <color indexed="81"/>
      <name val="Tahoma"/>
      <family val="2"/>
      <charset val="238"/>
    </font>
    <font>
      <sz val="8"/>
      <color theme="1"/>
      <name val="Calibri"/>
      <family val="2"/>
      <charset val="238"/>
      <scheme val="minor"/>
    </font>
    <font>
      <b/>
      <sz val="11"/>
      <color rgb="FF0C1CB4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b/>
      <sz val="18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b/>
      <sz val="11"/>
      <color theme="1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0" fontId="42" fillId="0" borderId="0"/>
  </cellStyleXfs>
  <cellXfs count="216">
    <xf numFmtId="0" fontId="0" fillId="0" borderId="0" xfId="0"/>
    <xf numFmtId="0" fontId="0" fillId="0" borderId="0" xfId="0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64" fontId="7" fillId="0" borderId="2" xfId="0" applyNumberFormat="1" applyFont="1" applyBorder="1" applyAlignment="1" applyProtection="1">
      <alignment horizontal="center" shrinkToFit="1"/>
      <protection hidden="1"/>
    </xf>
    <xf numFmtId="164" fontId="0" fillId="0" borderId="2" xfId="0" applyNumberFormat="1" applyBorder="1" applyAlignment="1" applyProtection="1">
      <alignment shrinkToFit="1"/>
      <protection hidden="1"/>
    </xf>
    <xf numFmtId="0" fontId="8" fillId="0" borderId="0" xfId="0" applyFont="1" applyProtection="1">
      <protection hidden="1"/>
    </xf>
    <xf numFmtId="165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9" fillId="0" borderId="0" xfId="0" applyFont="1" applyAlignment="1" applyProtection="1">
      <alignment shrinkToFit="1"/>
      <protection hidden="1"/>
    </xf>
    <xf numFmtId="166" fontId="0" fillId="0" borderId="0" xfId="0" applyNumberFormat="1" applyProtection="1">
      <protection hidden="1"/>
    </xf>
    <xf numFmtId="164" fontId="0" fillId="0" borderId="0" xfId="0" applyNumberFormat="1" applyProtection="1">
      <protection hidden="1"/>
    </xf>
    <xf numFmtId="0" fontId="10" fillId="0" borderId="0" xfId="0" applyFont="1" applyProtection="1">
      <protection hidden="1"/>
    </xf>
    <xf numFmtId="1" fontId="0" fillId="0" borderId="0" xfId="0" applyNumberFormat="1" applyAlignment="1" applyProtection="1">
      <alignment vertical="top"/>
      <protection hidden="1"/>
    </xf>
    <xf numFmtId="0" fontId="0" fillId="0" borderId="0" xfId="0" applyAlignment="1" applyProtection="1">
      <alignment horizontal="center" vertical="top"/>
      <protection hidden="1"/>
    </xf>
    <xf numFmtId="166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vertical="top" shrinkToFit="1"/>
      <protection locked="0"/>
    </xf>
    <xf numFmtId="1" fontId="0" fillId="0" borderId="0" xfId="0" applyNumberFormat="1" applyAlignment="1" applyProtection="1">
      <alignment vertical="top" shrinkToFit="1"/>
      <protection locked="0"/>
    </xf>
    <xf numFmtId="1" fontId="0" fillId="0" borderId="0" xfId="0" applyNumberFormat="1" applyAlignment="1" applyProtection="1">
      <alignment vertical="top" wrapText="1"/>
      <protection locked="0"/>
    </xf>
    <xf numFmtId="164" fontId="0" fillId="0" borderId="0" xfId="0" applyNumberFormat="1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11" fillId="0" borderId="0" xfId="0" applyFont="1" applyProtection="1">
      <protection hidden="1"/>
    </xf>
    <xf numFmtId="164" fontId="11" fillId="0" borderId="0" xfId="0" applyNumberFormat="1" applyFont="1" applyProtection="1">
      <protection hidden="1"/>
    </xf>
    <xf numFmtId="166" fontId="11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4" fillId="0" borderId="0" xfId="0" applyFont="1" applyProtection="1"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center" wrapText="1"/>
      <protection hidden="1"/>
    </xf>
    <xf numFmtId="164" fontId="3" fillId="0" borderId="0" xfId="0" applyNumberFormat="1" applyFont="1" applyAlignment="1" applyProtection="1">
      <alignment vertical="center" shrinkToFit="1"/>
      <protection hidden="1"/>
    </xf>
    <xf numFmtId="0" fontId="11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vertical="center" shrinkToFit="1"/>
      <protection hidden="1"/>
    </xf>
    <xf numFmtId="0" fontId="0" fillId="2" borderId="0" xfId="0" applyFill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right" wrapText="1"/>
      <protection hidden="1"/>
    </xf>
    <xf numFmtId="0" fontId="19" fillId="0" borderId="0" xfId="0" applyFont="1" applyProtection="1">
      <protection hidden="1"/>
    </xf>
    <xf numFmtId="0" fontId="20" fillId="0" borderId="0" xfId="0" applyFont="1" applyAlignment="1" applyProtection="1">
      <alignment horizontal="right" vertical="center"/>
      <protection hidden="1"/>
    </xf>
    <xf numFmtId="0" fontId="28" fillId="0" borderId="0" xfId="0" applyFont="1" applyProtection="1">
      <protection hidden="1"/>
    </xf>
    <xf numFmtId="164" fontId="28" fillId="0" borderId="0" xfId="0" applyNumberFormat="1" applyFont="1" applyProtection="1">
      <protection hidden="1"/>
    </xf>
    <xf numFmtId="0" fontId="28" fillId="0" borderId="2" xfId="0" applyFont="1" applyBorder="1" applyProtection="1">
      <protection hidden="1"/>
    </xf>
    <xf numFmtId="3" fontId="28" fillId="0" borderId="2" xfId="0" applyNumberFormat="1" applyFont="1" applyBorder="1" applyProtection="1">
      <protection locked="0"/>
    </xf>
    <xf numFmtId="164" fontId="28" fillId="0" borderId="2" xfId="0" applyNumberFormat="1" applyFont="1" applyBorder="1" applyProtection="1">
      <protection hidden="1"/>
    </xf>
    <xf numFmtId="0" fontId="28" fillId="0" borderId="2" xfId="0" applyFont="1" applyBorder="1" applyProtection="1">
      <protection locked="0"/>
    </xf>
    <xf numFmtId="4" fontId="28" fillId="0" borderId="2" xfId="0" applyNumberFormat="1" applyFont="1" applyBorder="1" applyProtection="1">
      <protection hidden="1"/>
    </xf>
    <xf numFmtId="0" fontId="29" fillId="0" borderId="6" xfId="0" applyFont="1" applyBorder="1" applyAlignment="1" applyProtection="1">
      <alignment horizontal="right"/>
      <protection hidden="1"/>
    </xf>
    <xf numFmtId="0" fontId="29" fillId="0" borderId="6" xfId="0" applyFont="1" applyBorder="1" applyProtection="1">
      <protection hidden="1"/>
    </xf>
    <xf numFmtId="164" fontId="29" fillId="0" borderId="6" xfId="0" applyNumberFormat="1" applyFont="1" applyBorder="1" applyProtection="1">
      <protection hidden="1"/>
    </xf>
    <xf numFmtId="0" fontId="28" fillId="0" borderId="7" xfId="0" applyFont="1" applyBorder="1" applyProtection="1">
      <protection hidden="1"/>
    </xf>
    <xf numFmtId="0" fontId="5" fillId="0" borderId="0" xfId="0" applyFont="1" applyAlignment="1" applyProtection="1">
      <alignment wrapText="1"/>
      <protection hidden="1"/>
    </xf>
    <xf numFmtId="0" fontId="17" fillId="0" borderId="0" xfId="0" applyFont="1" applyProtection="1">
      <protection hidden="1"/>
    </xf>
    <xf numFmtId="0" fontId="30" fillId="0" borderId="0" xfId="0" applyFont="1" applyProtection="1">
      <protection hidden="1"/>
    </xf>
    <xf numFmtId="0" fontId="30" fillId="0" borderId="0" xfId="0" applyFont="1" applyAlignment="1" applyProtection="1">
      <alignment horizontal="right"/>
      <protection hidden="1"/>
    </xf>
    <xf numFmtId="164" fontId="30" fillId="0" borderId="0" xfId="0" applyNumberFormat="1" applyFont="1" applyProtection="1">
      <protection hidden="1"/>
    </xf>
    <xf numFmtId="0" fontId="22" fillId="0" borderId="0" xfId="0" applyFont="1" applyProtection="1">
      <protection hidden="1"/>
    </xf>
    <xf numFmtId="0" fontId="30" fillId="0" borderId="0" xfId="0" applyFont="1" applyAlignment="1" applyProtection="1">
      <alignment horizontal="left"/>
      <protection hidden="1"/>
    </xf>
    <xf numFmtId="166" fontId="0" fillId="0" borderId="0" xfId="0" applyNumberFormat="1" applyAlignment="1" applyProtection="1">
      <alignment horizontal="right"/>
      <protection hidden="1"/>
    </xf>
    <xf numFmtId="0" fontId="17" fillId="0" borderId="0" xfId="0" applyFont="1" applyAlignment="1" applyProtection="1">
      <alignment horizontal="left"/>
      <protection hidden="1"/>
    </xf>
    <xf numFmtId="164" fontId="17" fillId="0" borderId="0" xfId="0" applyNumberFormat="1" applyFont="1" applyAlignment="1" applyProtection="1">
      <alignment shrinkToFit="1"/>
      <protection hidden="1"/>
    </xf>
    <xf numFmtId="0" fontId="30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wrapText="1"/>
      <protection hidden="1"/>
    </xf>
    <xf numFmtId="166" fontId="0" fillId="0" borderId="0" xfId="0" applyNumberFormat="1" applyAlignment="1" applyProtection="1">
      <alignment vertical="top"/>
      <protection hidden="1"/>
    </xf>
    <xf numFmtId="49" fontId="0" fillId="0" borderId="0" xfId="0" applyNumberFormat="1" applyAlignment="1" applyProtection="1">
      <alignment vertical="top" shrinkToFit="1"/>
      <protection hidden="1"/>
    </xf>
    <xf numFmtId="1" fontId="0" fillId="0" borderId="0" xfId="0" applyNumberFormat="1" applyAlignment="1" applyProtection="1">
      <alignment vertical="top" shrinkToFit="1"/>
      <protection hidden="1"/>
    </xf>
    <xf numFmtId="1" fontId="0" fillId="0" borderId="0" xfId="0" applyNumberFormat="1" applyAlignment="1" applyProtection="1">
      <alignment vertical="top" wrapText="1"/>
      <protection hidden="1"/>
    </xf>
    <xf numFmtId="164" fontId="0" fillId="0" borderId="0" xfId="0" applyNumberFormat="1" applyAlignment="1" applyProtection="1">
      <alignment vertical="top"/>
      <protection hidden="1"/>
    </xf>
    <xf numFmtId="0" fontId="0" fillId="0" borderId="0" xfId="0" applyAlignment="1" applyProtection="1">
      <alignment vertical="top" wrapText="1"/>
      <protection hidden="1"/>
    </xf>
    <xf numFmtId="0" fontId="3" fillId="0" borderId="8" xfId="0" applyFont="1" applyBorder="1" applyProtection="1">
      <protection hidden="1"/>
    </xf>
    <xf numFmtId="0" fontId="6" fillId="0" borderId="9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164" fontId="0" fillId="0" borderId="12" xfId="0" applyNumberFormat="1" applyBorder="1" applyAlignment="1" applyProtection="1">
      <alignment shrinkToFit="1"/>
      <protection hidden="1"/>
    </xf>
    <xf numFmtId="0" fontId="6" fillId="0" borderId="11" xfId="0" applyFont="1" applyBorder="1" applyAlignment="1" applyProtection="1">
      <alignment horizontal="center"/>
      <protection hidden="1"/>
    </xf>
    <xf numFmtId="0" fontId="6" fillId="0" borderId="13" xfId="0" applyFont="1" applyBorder="1" applyAlignment="1" applyProtection="1">
      <alignment horizontal="center"/>
      <protection hidden="1"/>
    </xf>
    <xf numFmtId="164" fontId="0" fillId="0" borderId="14" xfId="0" applyNumberFormat="1" applyBorder="1" applyAlignment="1" applyProtection="1">
      <alignment shrinkToFit="1"/>
      <protection hidden="1"/>
    </xf>
    <xf numFmtId="164" fontId="7" fillId="0" borderId="15" xfId="0" applyNumberFormat="1" applyFont="1" applyBorder="1" applyAlignment="1" applyProtection="1">
      <alignment horizontal="center" shrinkToFit="1"/>
      <protection hidden="1"/>
    </xf>
    <xf numFmtId="0" fontId="32" fillId="0" borderId="16" xfId="0" applyFont="1" applyBorder="1" applyAlignment="1" applyProtection="1">
      <alignment horizontal="center"/>
      <protection hidden="1"/>
    </xf>
    <xf numFmtId="164" fontId="31" fillId="0" borderId="16" xfId="0" applyNumberFormat="1" applyFont="1" applyBorder="1" applyAlignment="1" applyProtection="1">
      <alignment shrinkToFit="1"/>
      <protection hidden="1"/>
    </xf>
    <xf numFmtId="164" fontId="33" fillId="0" borderId="0" xfId="0" applyNumberFormat="1" applyFont="1" applyAlignment="1" applyProtection="1">
      <alignment horizontal="center" shrinkToFit="1"/>
      <protection hidden="1"/>
    </xf>
    <xf numFmtId="164" fontId="31" fillId="0" borderId="0" xfId="0" applyNumberFormat="1" applyFont="1" applyAlignment="1" applyProtection="1">
      <alignment shrinkToFit="1"/>
      <protection hidden="1"/>
    </xf>
    <xf numFmtId="0" fontId="32" fillId="0" borderId="0" xfId="0" applyFont="1" applyAlignment="1" applyProtection="1">
      <alignment horizontal="center"/>
      <protection hidden="1"/>
    </xf>
    <xf numFmtId="0" fontId="34" fillId="0" borderId="0" xfId="0" applyFont="1" applyProtection="1">
      <protection hidden="1"/>
    </xf>
    <xf numFmtId="0" fontId="36" fillId="0" borderId="0" xfId="0" applyFont="1" applyProtection="1">
      <protection hidden="1"/>
    </xf>
    <xf numFmtId="0" fontId="35" fillId="0" borderId="0" xfId="0" applyFont="1" applyProtection="1">
      <protection hidden="1"/>
    </xf>
    <xf numFmtId="0" fontId="22" fillId="0" borderId="0" xfId="0" applyFont="1" applyAlignment="1" applyProtection="1">
      <alignment wrapText="1"/>
      <protection hidden="1"/>
    </xf>
    <xf numFmtId="14" fontId="19" fillId="0" borderId="0" xfId="0" applyNumberFormat="1" applyFont="1" applyProtection="1">
      <protection hidden="1"/>
    </xf>
    <xf numFmtId="166" fontId="19" fillId="0" borderId="0" xfId="0" applyNumberFormat="1" applyFont="1" applyProtection="1">
      <protection hidden="1"/>
    </xf>
    <xf numFmtId="1" fontId="19" fillId="0" borderId="0" xfId="0" applyNumberFormat="1" applyFont="1" applyProtection="1">
      <protection hidden="1"/>
    </xf>
    <xf numFmtId="0" fontId="17" fillId="0" borderId="0" xfId="0" applyFont="1" applyAlignment="1" applyProtection="1">
      <alignment wrapText="1"/>
      <protection hidden="1"/>
    </xf>
    <xf numFmtId="164" fontId="19" fillId="0" borderId="0" xfId="0" applyNumberFormat="1" applyFont="1" applyProtection="1">
      <protection hidden="1"/>
    </xf>
    <xf numFmtId="164" fontId="19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1" fontId="0" fillId="0" borderId="0" xfId="0" applyNumberFormat="1" applyAlignment="1" applyProtection="1">
      <alignment vertical="top"/>
      <protection locked="0" hidden="1"/>
    </xf>
    <xf numFmtId="0" fontId="2" fillId="0" borderId="1" xfId="0" applyFont="1" applyBorder="1" applyAlignment="1" applyProtection="1">
      <alignment horizontal="center" wrapText="1"/>
      <protection hidden="1"/>
    </xf>
    <xf numFmtId="1" fontId="0" fillId="0" borderId="0" xfId="0" applyNumberFormat="1" applyAlignment="1" applyProtection="1">
      <alignment vertical="top" wrapText="1"/>
      <protection locked="0" hidden="1"/>
    </xf>
    <xf numFmtId="166" fontId="18" fillId="3" borderId="5" xfId="0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wrapText="1"/>
      <protection hidden="1"/>
    </xf>
    <xf numFmtId="0" fontId="39" fillId="0" borderId="0" xfId="0" applyFont="1" applyProtection="1">
      <protection hidden="1"/>
    </xf>
    <xf numFmtId="0" fontId="40" fillId="0" borderId="0" xfId="0" applyFont="1" applyAlignment="1" applyProtection="1">
      <alignment wrapText="1"/>
      <protection hidden="1"/>
    </xf>
    <xf numFmtId="0" fontId="40" fillId="0" borderId="0" xfId="0" applyFont="1" applyProtection="1">
      <protection hidden="1"/>
    </xf>
    <xf numFmtId="164" fontId="38" fillId="0" borderId="0" xfId="0" applyNumberFormat="1" applyFont="1" applyAlignment="1" applyProtection="1">
      <alignment vertical="center" shrinkToFit="1"/>
      <protection hidden="1"/>
    </xf>
    <xf numFmtId="164" fontId="0" fillId="4" borderId="1" xfId="0" applyNumberFormat="1" applyFill="1" applyBorder="1" applyProtection="1">
      <protection hidden="1"/>
    </xf>
    <xf numFmtId="164" fontId="0" fillId="5" borderId="1" xfId="0" applyNumberFormat="1" applyFill="1" applyBorder="1" applyProtection="1">
      <protection hidden="1"/>
    </xf>
    <xf numFmtId="0" fontId="0" fillId="3" borderId="0" xfId="0" applyFill="1" applyAlignment="1" applyProtection="1">
      <alignment horizontal="left"/>
      <protection locked="0"/>
    </xf>
    <xf numFmtId="0" fontId="43" fillId="0" borderId="0" xfId="1" applyFont="1" applyProtection="1">
      <protection hidden="1"/>
    </xf>
    <xf numFmtId="0" fontId="43" fillId="0" borderId="0" xfId="1" applyFont="1" applyAlignment="1" applyProtection="1">
      <alignment horizontal="left" vertical="center"/>
      <protection hidden="1"/>
    </xf>
    <xf numFmtId="0" fontId="43" fillId="0" borderId="0" xfId="1" applyFont="1" applyAlignment="1" applyProtection="1">
      <alignment wrapText="1"/>
      <protection hidden="1"/>
    </xf>
    <xf numFmtId="0" fontId="39" fillId="0" borderId="0" xfId="0" applyFont="1" applyAlignment="1" applyProtection="1">
      <alignment horizontal="center"/>
      <protection hidden="1"/>
    </xf>
    <xf numFmtId="0" fontId="35" fillId="0" borderId="0" xfId="0" applyFont="1" applyAlignment="1" applyProtection="1">
      <alignment wrapText="1"/>
      <protection hidden="1"/>
    </xf>
    <xf numFmtId="0" fontId="41" fillId="0" borderId="0" xfId="0" applyFont="1" applyProtection="1">
      <protection hidden="1"/>
    </xf>
    <xf numFmtId="0" fontId="47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left" indent="6"/>
      <protection hidden="1"/>
    </xf>
    <xf numFmtId="0" fontId="19" fillId="0" borderId="0" xfId="0" applyFont="1" applyAlignment="1" applyProtection="1">
      <alignment horizontal="left" indent="6"/>
      <protection hidden="1"/>
    </xf>
    <xf numFmtId="0" fontId="19" fillId="0" borderId="0" xfId="0" applyFont="1" applyAlignment="1" applyProtection="1">
      <alignment horizontal="left" vertical="top" indent="6"/>
      <protection hidden="1"/>
    </xf>
    <xf numFmtId="0" fontId="31" fillId="0" borderId="0" xfId="0" applyFont="1" applyProtection="1">
      <protection hidden="1"/>
    </xf>
    <xf numFmtId="0" fontId="37" fillId="0" borderId="1" xfId="0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locked="0"/>
    </xf>
    <xf numFmtId="0" fontId="49" fillId="0" borderId="0" xfId="0" applyFont="1" applyAlignment="1" applyProtection="1">
      <alignment wrapText="1"/>
      <protection hidden="1"/>
    </xf>
    <xf numFmtId="0" fontId="37" fillId="0" borderId="17" xfId="0" applyFont="1" applyBorder="1" applyAlignment="1" applyProtection="1">
      <alignment horizontal="left"/>
      <protection hidden="1"/>
    </xf>
    <xf numFmtId="0" fontId="37" fillId="0" borderId="18" xfId="0" applyFont="1" applyBorder="1" applyAlignment="1" applyProtection="1">
      <alignment horizontal="left"/>
      <protection hidden="1"/>
    </xf>
    <xf numFmtId="0" fontId="37" fillId="0" borderId="0" xfId="0" applyFont="1" applyAlignment="1" applyProtection="1">
      <alignment horizontal="center"/>
      <protection hidden="1"/>
    </xf>
    <xf numFmtId="0" fontId="37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vertical="top"/>
      <protection hidden="1"/>
    </xf>
    <xf numFmtId="0" fontId="0" fillId="2" borderId="0" xfId="0" applyFill="1" applyAlignment="1" applyProtection="1">
      <alignment vertical="top"/>
      <protection hidden="1"/>
    </xf>
    <xf numFmtId="0" fontId="0" fillId="6" borderId="0" xfId="0" applyFill="1" applyAlignment="1" applyProtection="1">
      <alignment vertical="top"/>
      <protection hidden="1"/>
    </xf>
    <xf numFmtId="0" fontId="0" fillId="7" borderId="0" xfId="0" applyFill="1" applyAlignment="1" applyProtection="1">
      <alignment vertical="top"/>
      <protection hidden="1"/>
    </xf>
    <xf numFmtId="0" fontId="2" fillId="0" borderId="20" xfId="0" applyFont="1" applyBorder="1" applyAlignment="1" applyProtection="1">
      <alignment horizontal="center"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164" fontId="3" fillId="0" borderId="20" xfId="0" applyNumberFormat="1" applyFont="1" applyBorder="1" applyAlignment="1" applyProtection="1">
      <alignment vertical="center" shrinkToFit="1"/>
      <protection hidden="1"/>
    </xf>
    <xf numFmtId="0" fontId="4" fillId="0" borderId="20" xfId="0" applyFont="1" applyBorder="1" applyAlignment="1" applyProtection="1">
      <alignment vertical="top" wrapText="1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164" fontId="4" fillId="0" borderId="20" xfId="0" applyNumberFormat="1" applyFont="1" applyBorder="1" applyAlignment="1" applyProtection="1">
      <alignment vertical="center" shrinkToFit="1"/>
      <protection hidden="1"/>
    </xf>
    <xf numFmtId="0" fontId="38" fillId="0" borderId="20" xfId="0" applyFont="1" applyBorder="1" applyAlignment="1" applyProtection="1">
      <alignment horizontal="center" vertical="center"/>
      <protection hidden="1"/>
    </xf>
    <xf numFmtId="164" fontId="38" fillId="0" borderId="20" xfId="0" applyNumberFormat="1" applyFont="1" applyBorder="1" applyAlignment="1" applyProtection="1">
      <alignment vertical="center" shrinkToFit="1"/>
      <protection hidden="1"/>
    </xf>
    <xf numFmtId="2" fontId="4" fillId="0" borderId="20" xfId="0" applyNumberFormat="1" applyFont="1" applyBorder="1" applyAlignment="1" applyProtection="1">
      <alignment horizontal="center" vertical="center"/>
      <protection hidden="1"/>
    </xf>
    <xf numFmtId="164" fontId="4" fillId="0" borderId="20" xfId="0" applyNumberFormat="1" applyFont="1" applyBorder="1" applyAlignment="1" applyProtection="1">
      <alignment vertical="center" shrinkToFit="1"/>
      <protection locked="0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0" fillId="0" borderId="20" xfId="0" applyBorder="1" applyAlignment="1" applyProtection="1">
      <alignment horizontal="center" vertical="center" wrapText="1"/>
      <protection hidden="1"/>
    </xf>
    <xf numFmtId="164" fontId="38" fillId="0" borderId="17" xfId="0" applyNumberFormat="1" applyFont="1" applyBorder="1" applyAlignment="1" applyProtection="1">
      <alignment vertical="center" shrinkToFit="1"/>
      <protection hidden="1"/>
    </xf>
    <xf numFmtId="164" fontId="4" fillId="0" borderId="17" xfId="0" applyNumberFormat="1" applyFont="1" applyBorder="1" applyAlignment="1" applyProtection="1">
      <alignment vertical="center" shrinkToFit="1"/>
      <protection hidden="1"/>
    </xf>
    <xf numFmtId="164" fontId="0" fillId="0" borderId="20" xfId="0" applyNumberFormat="1" applyBorder="1" applyAlignment="1" applyProtection="1">
      <alignment vertical="center"/>
      <protection locked="0"/>
    </xf>
    <xf numFmtId="164" fontId="0" fillId="0" borderId="20" xfId="0" applyNumberFormat="1" applyBorder="1" applyAlignment="1" applyProtection="1">
      <alignment vertical="center" wrapText="1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164" fontId="4" fillId="0" borderId="23" xfId="0" applyNumberFormat="1" applyFont="1" applyBorder="1" applyAlignment="1" applyProtection="1">
      <alignment vertical="center" shrinkToFit="1"/>
      <protection hidden="1"/>
    </xf>
    <xf numFmtId="164" fontId="4" fillId="0" borderId="20" xfId="0" applyNumberFormat="1" applyFont="1" applyBorder="1" applyAlignment="1" applyProtection="1">
      <alignment vertical="center"/>
      <protection hidden="1"/>
    </xf>
    <xf numFmtId="0" fontId="37" fillId="0" borderId="0" xfId="0" applyFont="1" applyProtection="1">
      <protection hidden="1"/>
    </xf>
    <xf numFmtId="0" fontId="53" fillId="0" borderId="0" xfId="0" applyFont="1" applyProtection="1">
      <protection hidden="1"/>
    </xf>
    <xf numFmtId="0" fontId="54" fillId="0" borderId="0" xfId="0" applyFont="1" applyProtection="1">
      <protection hidden="1"/>
    </xf>
    <xf numFmtId="0" fontId="44" fillId="0" borderId="0" xfId="1" applyFont="1" applyAlignment="1" applyProtection="1">
      <alignment horizontal="right"/>
      <protection hidden="1"/>
    </xf>
    <xf numFmtId="0" fontId="53" fillId="0" borderId="0" xfId="0" applyFont="1" applyAlignment="1" applyProtection="1">
      <alignment horizontal="right"/>
      <protection hidden="1"/>
    </xf>
    <xf numFmtId="0" fontId="54" fillId="0" borderId="0" xfId="0" applyFont="1" applyAlignment="1" applyProtection="1">
      <alignment horizontal="center"/>
      <protection hidden="1"/>
    </xf>
    <xf numFmtId="0" fontId="39" fillId="0" borderId="0" xfId="0" applyFont="1" applyAlignment="1" applyProtection="1">
      <alignment horizontal="right"/>
      <protection hidden="1"/>
    </xf>
    <xf numFmtId="49" fontId="0" fillId="0" borderId="20" xfId="0" applyNumberFormat="1" applyBorder="1" applyProtection="1">
      <protection locked="0"/>
    </xf>
    <xf numFmtId="0" fontId="37" fillId="0" borderId="24" xfId="0" applyFont="1" applyBorder="1" applyAlignment="1" applyProtection="1">
      <alignment horizontal="center"/>
      <protection hidden="1"/>
    </xf>
    <xf numFmtId="0" fontId="37" fillId="0" borderId="20" xfId="0" applyFont="1" applyBorder="1" applyAlignment="1" applyProtection="1">
      <alignment horizontal="right"/>
      <protection hidden="1"/>
    </xf>
    <xf numFmtId="0" fontId="37" fillId="0" borderId="20" xfId="0" applyFont="1" applyBorder="1" applyProtection="1">
      <protection locked="0"/>
    </xf>
    <xf numFmtId="0" fontId="43" fillId="0" borderId="0" xfId="1" applyFont="1" applyAlignment="1" applyProtection="1">
      <alignment vertical="top"/>
      <protection hidden="1"/>
    </xf>
    <xf numFmtId="0" fontId="54" fillId="0" borderId="0" xfId="0" applyFont="1" applyAlignment="1" applyProtection="1">
      <alignment horizontal="right"/>
      <protection hidden="1"/>
    </xf>
    <xf numFmtId="0" fontId="19" fillId="0" borderId="20" xfId="0" applyFont="1" applyBorder="1" applyProtection="1">
      <protection hidden="1"/>
    </xf>
    <xf numFmtId="0" fontId="21" fillId="0" borderId="20" xfId="0" applyFont="1" applyBorder="1" applyAlignment="1" applyProtection="1">
      <alignment horizontal="center" shrinkToFit="1"/>
      <protection hidden="1"/>
    </xf>
    <xf numFmtId="0" fontId="21" fillId="0" borderId="20" xfId="0" applyFont="1" applyBorder="1" applyAlignment="1" applyProtection="1">
      <alignment vertical="center" wrapText="1"/>
      <protection hidden="1"/>
    </xf>
    <xf numFmtId="0" fontId="19" fillId="0" borderId="20" xfId="0" applyFont="1" applyBorder="1" applyAlignment="1" applyProtection="1">
      <alignment horizontal="center" vertical="center" wrapText="1"/>
      <protection hidden="1"/>
    </xf>
    <xf numFmtId="0" fontId="21" fillId="0" borderId="20" xfId="0" applyFont="1" applyBorder="1" applyAlignment="1" applyProtection="1">
      <alignment horizontal="center" vertical="center" wrapText="1"/>
      <protection hidden="1"/>
    </xf>
    <xf numFmtId="0" fontId="19" fillId="0" borderId="20" xfId="0" applyFont="1" applyBorder="1" applyAlignment="1" applyProtection="1">
      <alignment horizontal="right"/>
      <protection hidden="1"/>
    </xf>
    <xf numFmtId="164" fontId="19" fillId="0" borderId="20" xfId="0" applyNumberFormat="1" applyFont="1" applyBorder="1" applyProtection="1">
      <protection hidden="1"/>
    </xf>
    <xf numFmtId="164" fontId="19" fillId="0" borderId="20" xfId="0" applyNumberFormat="1" applyFont="1" applyBorder="1" applyAlignment="1" applyProtection="1">
      <alignment horizontal="center"/>
      <protection hidden="1"/>
    </xf>
    <xf numFmtId="164" fontId="28" fillId="0" borderId="2" xfId="0" applyNumberFormat="1" applyFont="1" applyBorder="1" applyAlignment="1" applyProtection="1">
      <alignment horizontal="center" vertical="center"/>
      <protection hidden="1"/>
    </xf>
    <xf numFmtId="0" fontId="29" fillId="0" borderId="3" xfId="0" applyFont="1" applyBorder="1" applyAlignment="1" applyProtection="1">
      <alignment horizontal="right"/>
      <protection hidden="1"/>
    </xf>
    <xf numFmtId="0" fontId="29" fillId="0" borderId="4" xfId="0" applyFont="1" applyBorder="1" applyAlignment="1" applyProtection="1">
      <alignment horizontal="right"/>
      <protection hidden="1"/>
    </xf>
    <xf numFmtId="0" fontId="51" fillId="0" borderId="0" xfId="0" applyFont="1" applyProtection="1">
      <protection hidden="1"/>
    </xf>
    <xf numFmtId="0" fontId="30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vertical="top" wrapText="1"/>
      <protection hidden="1"/>
    </xf>
    <xf numFmtId="0" fontId="11" fillId="0" borderId="0" xfId="0" applyFont="1"/>
    <xf numFmtId="0" fontId="30" fillId="0" borderId="0" xfId="0" applyFont="1" applyAlignment="1" applyProtection="1">
      <alignment horizontal="right"/>
      <protection hidden="1"/>
    </xf>
    <xf numFmtId="167" fontId="30" fillId="0" borderId="0" xfId="0" applyNumberFormat="1" applyFont="1" applyAlignment="1" applyProtection="1">
      <alignment horizontal="left"/>
      <protection hidden="1"/>
    </xf>
    <xf numFmtId="0" fontId="22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left" shrinkToFit="1"/>
      <protection hidden="1"/>
    </xf>
    <xf numFmtId="0" fontId="20" fillId="0" borderId="20" xfId="0" applyFont="1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right" wrapText="1"/>
      <protection hidden="1"/>
    </xf>
    <xf numFmtId="0" fontId="22" fillId="0" borderId="20" xfId="0" applyFont="1" applyBorder="1" applyAlignment="1" applyProtection="1">
      <alignment horizontal="center" vertical="center" wrapText="1"/>
      <protection hidden="1"/>
    </xf>
    <xf numFmtId="0" fontId="19" fillId="0" borderId="20" xfId="0" applyFont="1" applyBorder="1" applyProtection="1">
      <protection hidden="1"/>
    </xf>
    <xf numFmtId="0" fontId="21" fillId="0" borderId="20" xfId="0" applyFont="1" applyBorder="1" applyProtection="1">
      <protection hidden="1"/>
    </xf>
    <xf numFmtId="0" fontId="25" fillId="0" borderId="0" xfId="0" applyFont="1" applyAlignment="1" applyProtection="1">
      <alignment horizontal="right" wrapText="1"/>
      <protection hidden="1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left" wrapText="1"/>
      <protection locked="0"/>
    </xf>
    <xf numFmtId="0" fontId="5" fillId="0" borderId="0" xfId="0" applyFont="1" applyAlignment="1" applyProtection="1">
      <alignment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37" fillId="0" borderId="17" xfId="0" applyFont="1" applyBorder="1" applyAlignment="1" applyProtection="1">
      <alignment horizontal="center"/>
      <protection hidden="1"/>
    </xf>
    <xf numFmtId="0" fontId="37" fillId="0" borderId="19" xfId="0" applyFont="1" applyBorder="1" applyAlignment="1" applyProtection="1">
      <alignment horizontal="center"/>
      <protection hidden="1"/>
    </xf>
    <xf numFmtId="0" fontId="37" fillId="0" borderId="18" xfId="0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locked="0"/>
    </xf>
    <xf numFmtId="0" fontId="50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left" wrapText="1" indent="6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left" indent="6"/>
      <protection hidden="1"/>
    </xf>
    <xf numFmtId="0" fontId="23" fillId="0" borderId="0" xfId="0" applyFont="1" applyAlignment="1" applyProtection="1">
      <alignment horizontal="left" wrapText="1" indent="6"/>
      <protection hidden="1"/>
    </xf>
    <xf numFmtId="0" fontId="3" fillId="0" borderId="20" xfId="0" applyFont="1" applyBorder="1" applyAlignment="1" applyProtection="1">
      <alignment horizontal="center" wrapText="1"/>
      <protection hidden="1"/>
    </xf>
    <xf numFmtId="0" fontId="3" fillId="0" borderId="20" xfId="0" applyFont="1" applyBorder="1" applyAlignment="1" applyProtection="1">
      <alignment horizontal="center" vertical="top" wrapText="1"/>
      <protection hidden="1"/>
    </xf>
    <xf numFmtId="0" fontId="53" fillId="0" borderId="0" xfId="0" applyFont="1" applyAlignment="1" applyProtection="1">
      <alignment wrapText="1"/>
      <protection hidden="1"/>
    </xf>
    <xf numFmtId="49" fontId="0" fillId="0" borderId="20" xfId="0" applyNumberFormat="1" applyBorder="1" applyAlignment="1" applyProtection="1">
      <alignment horizontal="center"/>
      <protection locked="0"/>
    </xf>
    <xf numFmtId="0" fontId="45" fillId="3" borderId="21" xfId="0" applyFont="1" applyFill="1" applyBorder="1" applyProtection="1">
      <protection locked="0"/>
    </xf>
    <xf numFmtId="0" fontId="45" fillId="3" borderId="22" xfId="0" applyFont="1" applyFill="1" applyBorder="1" applyProtection="1">
      <protection locked="0"/>
    </xf>
    <xf numFmtId="0" fontId="37" fillId="0" borderId="24" xfId="0" applyFont="1" applyBorder="1" applyAlignment="1" applyProtection="1">
      <alignment horizontal="center"/>
      <protection hidden="1"/>
    </xf>
    <xf numFmtId="0" fontId="50" fillId="0" borderId="0" xfId="0" applyFont="1" applyAlignment="1" applyProtection="1">
      <alignment wrapText="1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48" fillId="0" borderId="0" xfId="0" applyFont="1" applyProtection="1">
      <protection hidden="1"/>
    </xf>
    <xf numFmtId="0" fontId="45" fillId="0" borderId="21" xfId="0" applyFont="1" applyBorder="1" applyProtection="1">
      <protection locked="0"/>
    </xf>
    <xf numFmtId="0" fontId="45" fillId="0" borderId="22" xfId="0" applyFont="1" applyBorder="1" applyProtection="1">
      <protection locked="0"/>
    </xf>
    <xf numFmtId="0" fontId="0" fillId="0" borderId="0" xfId="0" applyAlignment="1" applyProtection="1">
      <alignment wrapText="1"/>
      <protection hidden="1"/>
    </xf>
    <xf numFmtId="0" fontId="38" fillId="0" borderId="20" xfId="0" applyFont="1" applyBorder="1" applyAlignment="1" applyProtection="1">
      <alignment horizontal="center" wrapText="1"/>
      <protection hidden="1"/>
    </xf>
  </cellXfs>
  <cellStyles count="2">
    <cellStyle name="Normál" xfId="0" builtinId="0"/>
    <cellStyle name="Normál_Szamadas2006" xfId="1" xr:uid="{DF6FA7AD-5845-49F0-BEF7-0636DA641B13}"/>
  </cellStyles>
  <dxfs count="285"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  <border>
        <right/>
        <top/>
        <bottom/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strike val="0"/>
      </font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CCFFCC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0"/>
      </font>
      <border>
        <left/>
        <top/>
        <bottom/>
      </border>
    </dxf>
    <dxf>
      <font>
        <color theme="0"/>
      </font>
      <border>
        <left/>
        <top/>
        <bottom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ndense val="0"/>
        <extend val="0"/>
        <color indexed="10"/>
      </font>
      <fill>
        <patternFill>
          <bgColor indexed="41"/>
        </patternFill>
      </fill>
      <border>
        <left style="thin">
          <color indexed="17"/>
        </left>
        <right style="thin">
          <color indexed="17"/>
        </right>
        <top style="thin">
          <color indexed="17"/>
        </top>
        <bottom style="thin">
          <color indexed="17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CCFFCC"/>
      </font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/>
        <i val="0"/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</dxfs>
  <tableStyles count="0" defaultTableStyle="TableStyleMedium2" defaultPivotStyle="PivotStyleLight16"/>
  <colors>
    <mruColors>
      <color rgb="FF0C1CB4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="150" zoomScaleNormal="150" workbookViewId="0"/>
  </sheetViews>
  <sheetFormatPr defaultColWidth="0" defaultRowHeight="21" zeroHeight="1" x14ac:dyDescent="0.4"/>
  <cols>
    <col min="1" max="1" width="9.109375" style="37" customWidth="1"/>
    <col min="2" max="2" width="22" style="37" customWidth="1"/>
    <col min="3" max="3" width="18.44140625" style="37" customWidth="1"/>
    <col min="4" max="4" width="19.6640625" style="37" customWidth="1"/>
    <col min="5" max="5" width="19.5546875" style="37" customWidth="1"/>
    <col min="6" max="16384" width="9.109375" style="37" hidden="1"/>
  </cols>
  <sheetData>
    <row r="1" spans="1:5" x14ac:dyDescent="0.4">
      <c r="E1" s="37" t="s">
        <v>1156</v>
      </c>
    </row>
    <row r="2" spans="1:5" x14ac:dyDescent="0.4">
      <c r="A2" s="47"/>
      <c r="B2" s="169" t="s">
        <v>1161</v>
      </c>
      <c r="C2" s="170"/>
      <c r="D2" s="41">
        <f>ROUND(Kassza!H3,2)</f>
        <v>0</v>
      </c>
      <c r="E2" s="168">
        <f>D3-D2</f>
        <v>0</v>
      </c>
    </row>
    <row r="3" spans="1:5" x14ac:dyDescent="0.4">
      <c r="A3" s="47"/>
      <c r="B3" s="169" t="s">
        <v>1160</v>
      </c>
      <c r="C3" s="170"/>
      <c r="D3" s="41">
        <f>ROUND(SUM(D5:D16),2)</f>
        <v>0</v>
      </c>
      <c r="E3" s="168"/>
    </row>
    <row r="4" spans="1:5" x14ac:dyDescent="0.4">
      <c r="B4" s="44" t="s">
        <v>1157</v>
      </c>
      <c r="C4" s="45" t="s">
        <v>1158</v>
      </c>
      <c r="D4" s="46" t="s">
        <v>1159</v>
      </c>
      <c r="E4" s="38"/>
    </row>
    <row r="5" spans="1:5" x14ac:dyDescent="0.4">
      <c r="B5" s="39">
        <v>500</v>
      </c>
      <c r="C5" s="40"/>
      <c r="D5" s="41">
        <f>B5*C5</f>
        <v>0</v>
      </c>
      <c r="E5" s="38"/>
    </row>
    <row r="6" spans="1:5" x14ac:dyDescent="0.4">
      <c r="B6" s="39">
        <v>200</v>
      </c>
      <c r="C6" s="42"/>
      <c r="D6" s="41">
        <f t="shared" ref="D6:D16" si="0">B6*C6</f>
        <v>0</v>
      </c>
      <c r="E6" s="38"/>
    </row>
    <row r="7" spans="1:5" x14ac:dyDescent="0.4">
      <c r="B7" s="39">
        <v>100</v>
      </c>
      <c r="C7" s="42"/>
      <c r="D7" s="41">
        <f t="shared" si="0"/>
        <v>0</v>
      </c>
      <c r="E7" s="38"/>
    </row>
    <row r="8" spans="1:5" x14ac:dyDescent="0.4">
      <c r="B8" s="39">
        <v>50</v>
      </c>
      <c r="C8" s="42"/>
      <c r="D8" s="41">
        <f t="shared" si="0"/>
        <v>0</v>
      </c>
      <c r="E8" s="38"/>
    </row>
    <row r="9" spans="1:5" x14ac:dyDescent="0.4">
      <c r="B9" s="39">
        <v>20</v>
      </c>
      <c r="C9" s="42"/>
      <c r="D9" s="41">
        <f t="shared" si="0"/>
        <v>0</v>
      </c>
      <c r="E9" s="38"/>
    </row>
    <row r="10" spans="1:5" x14ac:dyDescent="0.4">
      <c r="B10" s="39">
        <v>10</v>
      </c>
      <c r="C10" s="42"/>
      <c r="D10" s="41">
        <f t="shared" si="0"/>
        <v>0</v>
      </c>
      <c r="E10" s="38"/>
    </row>
    <row r="11" spans="1:5" x14ac:dyDescent="0.4">
      <c r="B11" s="39">
        <v>5</v>
      </c>
      <c r="C11" s="42"/>
      <c r="D11" s="41">
        <f t="shared" si="0"/>
        <v>0</v>
      </c>
      <c r="E11" s="38"/>
    </row>
    <row r="12" spans="1:5" x14ac:dyDescent="0.4">
      <c r="B12" s="39">
        <v>1</v>
      </c>
      <c r="C12" s="42"/>
      <c r="D12" s="41">
        <f t="shared" si="0"/>
        <v>0</v>
      </c>
      <c r="E12" s="38"/>
    </row>
    <row r="13" spans="1:5" x14ac:dyDescent="0.4">
      <c r="B13" s="43">
        <v>0.5</v>
      </c>
      <c r="C13" s="42"/>
      <c r="D13" s="41">
        <f t="shared" si="0"/>
        <v>0</v>
      </c>
      <c r="E13" s="38"/>
    </row>
    <row r="14" spans="1:5" x14ac:dyDescent="0.4">
      <c r="B14" s="43">
        <v>0.1</v>
      </c>
      <c r="C14" s="42"/>
      <c r="D14" s="41">
        <f t="shared" si="0"/>
        <v>0</v>
      </c>
      <c r="E14" s="38"/>
    </row>
    <row r="15" spans="1:5" x14ac:dyDescent="0.4">
      <c r="B15" s="43">
        <v>0.05</v>
      </c>
      <c r="C15" s="42"/>
      <c r="D15" s="41">
        <f t="shared" si="0"/>
        <v>0</v>
      </c>
      <c r="E15" s="38"/>
    </row>
    <row r="16" spans="1:5" x14ac:dyDescent="0.4">
      <c r="B16" s="43">
        <v>0.01</v>
      </c>
      <c r="C16" s="42"/>
      <c r="D16" s="41">
        <f t="shared" si="0"/>
        <v>0</v>
      </c>
      <c r="E16" s="38"/>
    </row>
  </sheetData>
  <sheetProtection algorithmName="SHA-512" hashValue="nAPHk0enJ3nhv4+tHJ4RvGJ9guooRH5o69R+omG5NQe5OnvXos3wp1RDls0x2lVZ7oO9T5fKBmRAurfWoKS28Q==" saltValue="Tro06oeWHFrR5ixjDXJvgw==" spinCount="100000" sheet="1" objects="1" scenarios="1"/>
  <mergeCells count="3">
    <mergeCell ref="E2:E3"/>
    <mergeCell ref="B3:C3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7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TRIM(Koltsegvetes!B79&amp;Koltsegvetes!V1)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I2" s="171" t="str">
        <f>IF(H3&gt;50000,"Az egyenleg meghaladta a kasszaplafont. Le kell tenni a készpénzt a bankszámlánkra!!!","")</f>
        <v/>
      </c>
      <c r="J2" s="171"/>
      <c r="K2" s="171"/>
      <c r="L2" s="171"/>
      <c r="N2" s="26" t="s">
        <v>1063</v>
      </c>
    </row>
    <row r="3" spans="1:14" x14ac:dyDescent="0.3">
      <c r="C3" s="9">
        <f>DATE(Hibak!$A$1,12,31)</f>
        <v>46387</v>
      </c>
      <c r="D3" s="174" t="s">
        <v>1163</v>
      </c>
      <c r="E3" s="174"/>
      <c r="F3" s="174"/>
      <c r="G3" s="27" t="s">
        <v>1050</v>
      </c>
      <c r="H3" s="21">
        <f>SUM(SUM(H6:H10000),-SUM(J7:J10000))</f>
        <v>0</v>
      </c>
      <c r="I3" s="171"/>
      <c r="J3" s="171"/>
      <c r="K3" s="171"/>
      <c r="L3" s="171"/>
    </row>
    <row r="4" spans="1:14" x14ac:dyDescent="0.3">
      <c r="D4" s="11" t="str">
        <f>Hibak!Z3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B6" s="1" t="s">
        <v>1092</v>
      </c>
      <c r="G6" s="20" t="s">
        <v>1058</v>
      </c>
      <c r="H6" s="92"/>
    </row>
    <row r="7" spans="1:14" x14ac:dyDescent="0.3">
      <c r="B7" s="1" t="str">
        <f>IF(C7=1,"",IF(Kasszakonyv!$K$2&gt;C7,"q",IF(Kasszakonyv!$K$2=C7,COUNTIF($C$7:C7,C7),"")))</f>
        <v/>
      </c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3" t="str">
        <f t="shared" ref="M7:M70" si="0">IF(I7&amp;K7&lt;&gt;"",VLOOKUP(I7&amp;K7,fif,3,FALSE),"")</f>
        <v/>
      </c>
      <c r="N7" s="13" t="str">
        <f>IF(I7&amp;K7&lt;&gt;"",VLOOKUP(I7&amp;K7,fi,2,FALSE),"")</f>
        <v/>
      </c>
    </row>
    <row r="8" spans="1:14" x14ac:dyDescent="0.3">
      <c r="B8" s="1" t="str">
        <f>IF(C8=1,"",IF(Kasszakonyv!$K$2&gt;C8,"q",IF(Kasszakonyv!$K$2=C8,COUNTIF($C$7:C8,C8),"")))</f>
        <v/>
      </c>
      <c r="C8" s="9">
        <f t="shared" ref="C8:C71" si="1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3" t="str">
        <f t="shared" si="0"/>
        <v/>
      </c>
      <c r="N8" s="13" t="str">
        <f t="shared" ref="N8:N70" si="2">IF(I8&amp;K8&lt;&gt;"",VLOOKUP(I8&amp;K8,fi,2,FALSE),"")</f>
        <v/>
      </c>
    </row>
    <row r="9" spans="1:14" x14ac:dyDescent="0.3">
      <c r="B9" s="1" t="str">
        <f>IF(C9=1,"",IF(Kasszakonyv!$K$2&gt;C9,"q",IF(Kasszakonyv!$K$2=C9,COUNTIF($C$7:C9,C9),"")))</f>
        <v/>
      </c>
      <c r="C9" s="9">
        <f t="shared" si="1"/>
        <v>1</v>
      </c>
      <c r="D9" s="14"/>
      <c r="E9" s="15"/>
      <c r="F9" s="16"/>
      <c r="G9" s="17"/>
      <c r="H9" s="18"/>
      <c r="I9" s="19"/>
      <c r="J9" s="18"/>
      <c r="K9" s="19"/>
      <c r="L9" s="17"/>
      <c r="M9" s="93" t="str">
        <f t="shared" si="0"/>
        <v/>
      </c>
      <c r="N9" s="13" t="str">
        <f t="shared" si="2"/>
        <v/>
      </c>
    </row>
    <row r="10" spans="1:14" x14ac:dyDescent="0.3">
      <c r="B10" s="1" t="str">
        <f>IF(C10=1,"",IF(Kasszakonyv!$K$2&gt;C10,"q",IF(Kasszakonyv!$K$2=C10,COUNTIF($C$7:C10,C10),"")))</f>
        <v/>
      </c>
      <c r="C10" s="9">
        <f t="shared" si="1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3" t="str">
        <f t="shared" si="0"/>
        <v/>
      </c>
      <c r="N10" s="13" t="str">
        <f t="shared" si="2"/>
        <v/>
      </c>
    </row>
    <row r="11" spans="1:14" x14ac:dyDescent="0.3">
      <c r="B11" s="1" t="str">
        <f>IF(C11=1,"",IF(Kasszakonyv!$K$2&gt;C11,"q",IF(Kasszakonyv!$K$2=C11,COUNTIF($C$7:C11,C11),"")))</f>
        <v/>
      </c>
      <c r="C11" s="9">
        <f t="shared" si="1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3" t="str">
        <f t="shared" si="0"/>
        <v/>
      </c>
      <c r="N11" s="13" t="str">
        <f t="shared" si="2"/>
        <v/>
      </c>
    </row>
    <row r="12" spans="1:14" x14ac:dyDescent="0.3">
      <c r="B12" s="1" t="str">
        <f>IF(C12=1,"",IF(Kasszakonyv!$K$2&gt;C12,"q",IF(Kasszakonyv!$K$2=C12,COUNTIF($C$7:C12,C12),"")))</f>
        <v/>
      </c>
      <c r="C12" s="9">
        <f t="shared" si="1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3" t="str">
        <f t="shared" si="0"/>
        <v/>
      </c>
      <c r="N12" s="13" t="str">
        <f t="shared" si="2"/>
        <v/>
      </c>
    </row>
    <row r="13" spans="1:14" x14ac:dyDescent="0.3">
      <c r="B13" s="1" t="str">
        <f>IF(C13=1,"",IF(Kasszakonyv!$K$2&gt;C13,"q",IF(Kasszakonyv!$K$2=C13,COUNTIF($C$7:C13,C13),"")))</f>
        <v/>
      </c>
      <c r="C13" s="9">
        <f t="shared" si="1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3" t="str">
        <f t="shared" si="0"/>
        <v/>
      </c>
      <c r="N13" s="13" t="str">
        <f t="shared" si="2"/>
        <v/>
      </c>
    </row>
    <row r="14" spans="1:14" x14ac:dyDescent="0.3">
      <c r="B14" s="1" t="str">
        <f>IF(C14=1,"",IF(Kasszakonyv!$K$2&gt;C14,"q",IF(Kasszakonyv!$K$2=C14,COUNTIF($C$7:C14,C14),"")))</f>
        <v/>
      </c>
      <c r="C14" s="9">
        <f t="shared" si="1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3" t="str">
        <f t="shared" si="0"/>
        <v/>
      </c>
      <c r="N14" s="13" t="str">
        <f t="shared" si="2"/>
        <v/>
      </c>
    </row>
    <row r="15" spans="1:14" x14ac:dyDescent="0.3">
      <c r="B15" s="1" t="str">
        <f>IF(C15=1,"",IF(Kasszakonyv!$K$2&gt;C15,"q",IF(Kasszakonyv!$K$2=C15,COUNTIF($C$7:C15,C15),"")))</f>
        <v/>
      </c>
      <c r="C15" s="9">
        <f t="shared" si="1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3" t="str">
        <f t="shared" si="0"/>
        <v/>
      </c>
      <c r="N15" s="13" t="str">
        <f t="shared" si="2"/>
        <v/>
      </c>
    </row>
    <row r="16" spans="1:14" x14ac:dyDescent="0.3">
      <c r="B16" s="1" t="str">
        <f>IF(C16=1,"",IF(Kasszakonyv!$K$2&gt;C16,"q",IF(Kasszakonyv!$K$2=C16,COUNTIF($C$7:C16,C16),"")))</f>
        <v/>
      </c>
      <c r="C16" s="9">
        <f t="shared" si="1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3" t="str">
        <f t="shared" si="0"/>
        <v/>
      </c>
      <c r="N16" s="13" t="str">
        <f t="shared" si="2"/>
        <v/>
      </c>
    </row>
    <row r="17" spans="2:14" x14ac:dyDescent="0.3">
      <c r="B17" s="1" t="str">
        <f>IF(C17=1,"",IF(Kasszakonyv!$K$2&gt;C17,"q",IF(Kasszakonyv!$K$2=C17,COUNTIF($C$7:C17,C17),"")))</f>
        <v/>
      </c>
      <c r="C17" s="9">
        <f t="shared" si="1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3" t="str">
        <f t="shared" si="0"/>
        <v/>
      </c>
      <c r="N17" s="13" t="str">
        <f t="shared" si="2"/>
        <v/>
      </c>
    </row>
    <row r="18" spans="2:14" x14ac:dyDescent="0.3">
      <c r="B18" s="1" t="str">
        <f>IF(C18=1,"",IF(Kasszakonyv!$K$2&gt;C18,"q",IF(Kasszakonyv!$K$2=C18,COUNTIF($C$7:C18,C18),"")))</f>
        <v/>
      </c>
      <c r="C18" s="9">
        <f t="shared" si="1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3" t="str">
        <f t="shared" si="0"/>
        <v/>
      </c>
      <c r="N18" s="13" t="str">
        <f t="shared" si="2"/>
        <v/>
      </c>
    </row>
    <row r="19" spans="2:14" x14ac:dyDescent="0.3">
      <c r="B19" s="1" t="str">
        <f>IF(C19=1,"",IF(Kasszakonyv!$K$2&gt;C19,"q",IF(Kasszakonyv!$K$2=C19,COUNTIF($C$7:C19,C19),"")))</f>
        <v/>
      </c>
      <c r="C19" s="9">
        <f t="shared" si="1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3" t="str">
        <f t="shared" si="0"/>
        <v/>
      </c>
      <c r="N19" s="13" t="str">
        <f t="shared" si="2"/>
        <v/>
      </c>
    </row>
    <row r="20" spans="2:14" x14ac:dyDescent="0.3">
      <c r="B20" s="1" t="str">
        <f>IF(C20=1,"",IF(Kasszakonyv!$K$2&gt;C20,"q",IF(Kasszakonyv!$K$2=C20,COUNTIF($C$7:C20,C20),"")))</f>
        <v/>
      </c>
      <c r="C20" s="9">
        <f t="shared" si="1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3" t="str">
        <f t="shared" si="0"/>
        <v/>
      </c>
      <c r="N20" s="13" t="str">
        <f t="shared" si="2"/>
        <v/>
      </c>
    </row>
    <row r="21" spans="2:14" x14ac:dyDescent="0.3">
      <c r="B21" s="1" t="str">
        <f>IF(C21=1,"",IF(Kasszakonyv!$K$2&gt;C21,"q",IF(Kasszakonyv!$K$2=C21,COUNTIF($C$7:C21,C21),"")))</f>
        <v/>
      </c>
      <c r="C21" s="9">
        <f t="shared" si="1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3" t="str">
        <f t="shared" si="0"/>
        <v/>
      </c>
      <c r="N21" s="13" t="str">
        <f t="shared" si="2"/>
        <v/>
      </c>
    </row>
    <row r="22" spans="2:14" x14ac:dyDescent="0.3">
      <c r="B22" s="1" t="str">
        <f>IF(C22=1,"",IF(Kasszakonyv!$K$2&gt;C22,"q",IF(Kasszakonyv!$K$2=C22,COUNTIF($C$7:C22,C22),"")))</f>
        <v/>
      </c>
      <c r="C22" s="9">
        <f t="shared" si="1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3" t="str">
        <f t="shared" si="0"/>
        <v/>
      </c>
      <c r="N22" s="13" t="str">
        <f t="shared" si="2"/>
        <v/>
      </c>
    </row>
    <row r="23" spans="2:14" x14ac:dyDescent="0.3">
      <c r="B23" s="1" t="str">
        <f>IF(C23=1,"",IF(Kasszakonyv!$K$2&gt;C23,"q",IF(Kasszakonyv!$K$2=C23,COUNTIF($C$7:C23,C23),"")))</f>
        <v/>
      </c>
      <c r="C23" s="9">
        <f t="shared" si="1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3" t="str">
        <f t="shared" si="0"/>
        <v/>
      </c>
      <c r="N23" s="13" t="str">
        <f t="shared" si="2"/>
        <v/>
      </c>
    </row>
    <row r="24" spans="2:14" x14ac:dyDescent="0.3">
      <c r="B24" s="1" t="str">
        <f>IF(C24=1,"",IF(Kasszakonyv!$K$2&gt;C24,"q",IF(Kasszakonyv!$K$2=C24,COUNTIF($C$7:C24,C24),"")))</f>
        <v/>
      </c>
      <c r="C24" s="9">
        <f t="shared" si="1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3" t="str">
        <f t="shared" si="0"/>
        <v/>
      </c>
      <c r="N24" s="13" t="str">
        <f t="shared" si="2"/>
        <v/>
      </c>
    </row>
    <row r="25" spans="2:14" x14ac:dyDescent="0.3">
      <c r="B25" s="1" t="str">
        <f>IF(C25=1,"",IF(Kasszakonyv!$K$2&gt;C25,"q",IF(Kasszakonyv!$K$2=C25,COUNTIF($C$7:C25,C25),"")))</f>
        <v/>
      </c>
      <c r="C25" s="9">
        <f t="shared" si="1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3" t="str">
        <f t="shared" si="0"/>
        <v/>
      </c>
      <c r="N25" s="13" t="str">
        <f t="shared" si="2"/>
        <v/>
      </c>
    </row>
    <row r="26" spans="2:14" x14ac:dyDescent="0.3">
      <c r="B26" s="1" t="str">
        <f>IF(C26=1,"",IF(Kasszakonyv!$K$2&gt;C26,"q",IF(Kasszakonyv!$K$2=C26,COUNTIF($C$7:C26,C26),"")))</f>
        <v/>
      </c>
      <c r="C26" s="9">
        <f t="shared" si="1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3" t="str">
        <f t="shared" si="0"/>
        <v/>
      </c>
      <c r="N26" s="13" t="str">
        <f t="shared" si="2"/>
        <v/>
      </c>
    </row>
    <row r="27" spans="2:14" x14ac:dyDescent="0.3">
      <c r="B27" s="1" t="str">
        <f>IF(C27=1,"",IF(Kasszakonyv!$K$2&gt;C27,"q",IF(Kasszakonyv!$K$2=C27,COUNTIF($C$7:C27,C27),"")))</f>
        <v/>
      </c>
      <c r="C27" s="9">
        <f t="shared" si="1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3" t="str">
        <f t="shared" si="0"/>
        <v/>
      </c>
      <c r="N27" s="13" t="str">
        <f t="shared" si="2"/>
        <v/>
      </c>
    </row>
    <row r="28" spans="2:14" x14ac:dyDescent="0.3">
      <c r="B28" s="1" t="str">
        <f>IF(C28=1,"",IF(Kasszakonyv!$K$2&gt;C28,"q",IF(Kasszakonyv!$K$2=C28,COUNTIF($C$7:C28,C28),"")))</f>
        <v/>
      </c>
      <c r="C28" s="9">
        <f t="shared" si="1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3" t="str">
        <f t="shared" si="0"/>
        <v/>
      </c>
      <c r="N28" s="13" t="str">
        <f t="shared" si="2"/>
        <v/>
      </c>
    </row>
    <row r="29" spans="2:14" x14ac:dyDescent="0.3">
      <c r="B29" s="1" t="str">
        <f>IF(C29=1,"",IF(Kasszakonyv!$K$2&gt;C29,"q",IF(Kasszakonyv!$K$2=C29,COUNTIF($C$7:C29,C29),"")))</f>
        <v/>
      </c>
      <c r="C29" s="9">
        <f t="shared" si="1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3" t="str">
        <f t="shared" si="0"/>
        <v/>
      </c>
      <c r="N29" s="13" t="str">
        <f t="shared" si="2"/>
        <v/>
      </c>
    </row>
    <row r="30" spans="2:14" x14ac:dyDescent="0.3">
      <c r="B30" s="1" t="str">
        <f>IF(C30=1,"",IF(Kasszakonyv!$K$2&gt;C30,"q",IF(Kasszakonyv!$K$2=C30,COUNTIF($C$7:C30,C30),"")))</f>
        <v/>
      </c>
      <c r="C30" s="9">
        <f t="shared" si="1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3" t="str">
        <f t="shared" si="0"/>
        <v/>
      </c>
      <c r="N30" s="13" t="str">
        <f t="shared" si="2"/>
        <v/>
      </c>
    </row>
    <row r="31" spans="2:14" x14ac:dyDescent="0.3">
      <c r="B31" s="1" t="str">
        <f>IF(C31=1,"",IF(Kasszakonyv!$K$2&gt;C31,"q",IF(Kasszakonyv!$K$2=C31,COUNTIF($C$7:C31,C31),"")))</f>
        <v/>
      </c>
      <c r="C31" s="9">
        <f t="shared" si="1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3" t="str">
        <f t="shared" si="0"/>
        <v/>
      </c>
      <c r="N31" s="13" t="str">
        <f t="shared" si="2"/>
        <v/>
      </c>
    </row>
    <row r="32" spans="2:14" x14ac:dyDescent="0.3">
      <c r="B32" s="1" t="str">
        <f>IF(C32=1,"",IF(Kasszakonyv!$K$2&gt;C32,"q",IF(Kasszakonyv!$K$2=C32,COUNTIF($C$7:C32,C32),"")))</f>
        <v/>
      </c>
      <c r="C32" s="9">
        <f t="shared" si="1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3" t="str">
        <f t="shared" si="0"/>
        <v/>
      </c>
      <c r="N32" s="13" t="str">
        <f t="shared" si="2"/>
        <v/>
      </c>
    </row>
    <row r="33" spans="2:14" x14ac:dyDescent="0.3">
      <c r="B33" s="1" t="str">
        <f>IF(C33=1,"",IF(Kasszakonyv!$K$2&gt;C33,"q",IF(Kasszakonyv!$K$2=C33,COUNTIF($C$7:C33,C33),"")))</f>
        <v/>
      </c>
      <c r="C33" s="9">
        <f t="shared" si="1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3" t="str">
        <f t="shared" si="0"/>
        <v/>
      </c>
      <c r="N33" s="13" t="str">
        <f t="shared" si="2"/>
        <v/>
      </c>
    </row>
    <row r="34" spans="2:14" x14ac:dyDescent="0.3">
      <c r="B34" s="1" t="str">
        <f>IF(C34=1,"",IF(Kasszakonyv!$K$2&gt;C34,"q",IF(Kasszakonyv!$K$2=C34,COUNTIF($C$7:C34,C34),"")))</f>
        <v/>
      </c>
      <c r="C34" s="9">
        <f t="shared" si="1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3" t="str">
        <f t="shared" si="0"/>
        <v/>
      </c>
      <c r="N34" s="13" t="str">
        <f t="shared" si="2"/>
        <v/>
      </c>
    </row>
    <row r="35" spans="2:14" x14ac:dyDescent="0.3">
      <c r="B35" s="1" t="str">
        <f>IF(C35=1,"",IF(Kasszakonyv!$K$2&gt;C35,"q",IF(Kasszakonyv!$K$2=C35,COUNTIF($C$7:C35,C35),"")))</f>
        <v/>
      </c>
      <c r="C35" s="9">
        <f t="shared" si="1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3" t="str">
        <f t="shared" si="0"/>
        <v/>
      </c>
      <c r="N35" s="13" t="str">
        <f t="shared" si="2"/>
        <v/>
      </c>
    </row>
    <row r="36" spans="2:14" x14ac:dyDescent="0.3">
      <c r="B36" s="1" t="str">
        <f>IF(C36=1,"",IF(Kasszakonyv!$K$2&gt;C36,"q",IF(Kasszakonyv!$K$2=C36,COUNTIF($C$7:C36,C36),"")))</f>
        <v/>
      </c>
      <c r="C36" s="9">
        <f t="shared" si="1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3" t="str">
        <f t="shared" si="0"/>
        <v/>
      </c>
      <c r="N36" s="13" t="str">
        <f t="shared" si="2"/>
        <v/>
      </c>
    </row>
    <row r="37" spans="2:14" x14ac:dyDescent="0.3">
      <c r="B37" s="1" t="str">
        <f>IF(C37=1,"",IF(Kasszakonyv!$K$2&gt;C37,"q",IF(Kasszakonyv!$K$2=C37,COUNTIF($C$7:C37,C37),"")))</f>
        <v/>
      </c>
      <c r="C37" s="9">
        <f t="shared" si="1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3" t="str">
        <f t="shared" si="0"/>
        <v/>
      </c>
      <c r="N37" s="13" t="str">
        <f t="shared" si="2"/>
        <v/>
      </c>
    </row>
    <row r="38" spans="2:14" x14ac:dyDescent="0.3">
      <c r="B38" s="1" t="str">
        <f>IF(C38=1,"",IF(Kasszakonyv!$K$2&gt;C38,"q",IF(Kasszakonyv!$K$2=C38,COUNTIF($C$7:C38,C38),"")))</f>
        <v/>
      </c>
      <c r="C38" s="9">
        <f t="shared" si="1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3" t="str">
        <f t="shared" si="0"/>
        <v/>
      </c>
      <c r="N38" s="13" t="str">
        <f t="shared" si="2"/>
        <v/>
      </c>
    </row>
    <row r="39" spans="2:14" x14ac:dyDescent="0.3">
      <c r="B39" s="1" t="str">
        <f>IF(C39=1,"",IF(Kasszakonyv!$K$2&gt;C39,"q",IF(Kasszakonyv!$K$2=C39,COUNTIF($C$7:C39,C39),"")))</f>
        <v/>
      </c>
      <c r="C39" s="9">
        <f t="shared" si="1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3" t="str">
        <f t="shared" si="0"/>
        <v/>
      </c>
      <c r="N39" s="13" t="str">
        <f t="shared" si="2"/>
        <v/>
      </c>
    </row>
    <row r="40" spans="2:14" x14ac:dyDescent="0.3">
      <c r="B40" s="1" t="str">
        <f>IF(C40=1,"",IF(Kasszakonyv!$K$2&gt;C40,"q",IF(Kasszakonyv!$K$2=C40,COUNTIF($C$7:C40,C40),"")))</f>
        <v/>
      </c>
      <c r="C40" s="9">
        <f t="shared" si="1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3" t="str">
        <f t="shared" si="0"/>
        <v/>
      </c>
      <c r="N40" s="13" t="str">
        <f t="shared" si="2"/>
        <v/>
      </c>
    </row>
    <row r="41" spans="2:14" x14ac:dyDescent="0.3">
      <c r="B41" s="1" t="str">
        <f>IF(C41=1,"",IF(Kasszakonyv!$K$2&gt;C41,"q",IF(Kasszakonyv!$K$2=C41,COUNTIF($C$7:C41,C41),"")))</f>
        <v/>
      </c>
      <c r="C41" s="9">
        <f t="shared" si="1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3" t="str">
        <f t="shared" si="0"/>
        <v/>
      </c>
      <c r="N41" s="13" t="str">
        <f t="shared" si="2"/>
        <v/>
      </c>
    </row>
    <row r="42" spans="2:14" x14ac:dyDescent="0.3">
      <c r="B42" s="1" t="str">
        <f>IF(C42=1,"",IF(Kasszakonyv!$K$2&gt;C42,"q",IF(Kasszakonyv!$K$2=C42,COUNTIF($C$7:C42,C42),"")))</f>
        <v/>
      </c>
      <c r="C42" s="9">
        <f t="shared" si="1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3" t="str">
        <f t="shared" si="0"/>
        <v/>
      </c>
      <c r="N42" s="13" t="str">
        <f t="shared" si="2"/>
        <v/>
      </c>
    </row>
    <row r="43" spans="2:14" x14ac:dyDescent="0.3">
      <c r="B43" s="1" t="str">
        <f>IF(C43=1,"",IF(Kasszakonyv!$K$2&gt;C43,"q",IF(Kasszakonyv!$K$2=C43,COUNTIF($C$7:C43,C43),"")))</f>
        <v/>
      </c>
      <c r="C43" s="9">
        <f t="shared" si="1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3" t="str">
        <f t="shared" si="0"/>
        <v/>
      </c>
      <c r="N43" s="13" t="str">
        <f t="shared" si="2"/>
        <v/>
      </c>
    </row>
    <row r="44" spans="2:14" x14ac:dyDescent="0.3">
      <c r="B44" s="1" t="str">
        <f>IF(C44=1,"",IF(Kasszakonyv!$K$2&gt;C44,"q",IF(Kasszakonyv!$K$2=C44,COUNTIF($C$7:C44,C44),"")))</f>
        <v/>
      </c>
      <c r="C44" s="9">
        <f t="shared" si="1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3" t="str">
        <f t="shared" si="0"/>
        <v/>
      </c>
      <c r="N44" s="13" t="str">
        <f t="shared" si="2"/>
        <v/>
      </c>
    </row>
    <row r="45" spans="2:14" x14ac:dyDescent="0.3">
      <c r="B45" s="1" t="str">
        <f>IF(C45=1,"",IF(Kasszakonyv!$K$2&gt;C45,"q",IF(Kasszakonyv!$K$2=C45,COUNTIF($C$7:C45,C45),"")))</f>
        <v/>
      </c>
      <c r="C45" s="9">
        <f t="shared" si="1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3" t="str">
        <f t="shared" si="0"/>
        <v/>
      </c>
      <c r="N45" s="13" t="str">
        <f t="shared" si="2"/>
        <v/>
      </c>
    </row>
    <row r="46" spans="2:14" x14ac:dyDescent="0.3">
      <c r="B46" s="1" t="str">
        <f>IF(C46=1,"",IF(Kasszakonyv!$K$2&gt;C46,"q",IF(Kasszakonyv!$K$2=C46,COUNTIF($C$7:C46,C46),"")))</f>
        <v/>
      </c>
      <c r="C46" s="9">
        <f t="shared" si="1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3" t="str">
        <f t="shared" si="0"/>
        <v/>
      </c>
      <c r="N46" s="13" t="str">
        <f t="shared" si="2"/>
        <v/>
      </c>
    </row>
    <row r="47" spans="2:14" x14ac:dyDescent="0.3">
      <c r="B47" s="1" t="str">
        <f>IF(C47=1,"",IF(Kasszakonyv!$K$2&gt;C47,"q",IF(Kasszakonyv!$K$2=C47,COUNTIF($C$7:C47,C47),"")))</f>
        <v/>
      </c>
      <c r="C47" s="9">
        <f t="shared" si="1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3" t="str">
        <f t="shared" si="0"/>
        <v/>
      </c>
      <c r="N47" s="13" t="str">
        <f t="shared" si="2"/>
        <v/>
      </c>
    </row>
    <row r="48" spans="2:14" x14ac:dyDescent="0.3">
      <c r="B48" s="1" t="str">
        <f>IF(C48=1,"",IF(Kasszakonyv!$K$2&gt;C48,"q",IF(Kasszakonyv!$K$2=C48,COUNTIF($C$7:C48,C48),"")))</f>
        <v/>
      </c>
      <c r="C48" s="9">
        <f t="shared" si="1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3" t="str">
        <f t="shared" si="0"/>
        <v/>
      </c>
      <c r="N48" s="13" t="str">
        <f t="shared" si="2"/>
        <v/>
      </c>
    </row>
    <row r="49" spans="2:14" x14ac:dyDescent="0.3">
      <c r="B49" s="1" t="str">
        <f>IF(C49=1,"",IF(Kasszakonyv!$K$2&gt;C49,"q",IF(Kasszakonyv!$K$2=C49,COUNTIF($C$7:C49,C49),"")))</f>
        <v/>
      </c>
      <c r="C49" s="9">
        <f t="shared" si="1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3" t="str">
        <f t="shared" si="0"/>
        <v/>
      </c>
      <c r="N49" s="13" t="str">
        <f t="shared" si="2"/>
        <v/>
      </c>
    </row>
    <row r="50" spans="2:14" x14ac:dyDescent="0.3">
      <c r="B50" s="1" t="str">
        <f>IF(C50=1,"",IF(Kasszakonyv!$K$2&gt;C50,"q",IF(Kasszakonyv!$K$2=C50,COUNTIF($C$7:C50,C50),"")))</f>
        <v/>
      </c>
      <c r="C50" s="9">
        <f t="shared" si="1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3" t="str">
        <f t="shared" si="0"/>
        <v/>
      </c>
      <c r="N50" s="13" t="str">
        <f t="shared" si="2"/>
        <v/>
      </c>
    </row>
    <row r="51" spans="2:14" x14ac:dyDescent="0.3">
      <c r="B51" s="1" t="str">
        <f>IF(C51=1,"",IF(Kasszakonyv!$K$2&gt;C51,"q",IF(Kasszakonyv!$K$2=C51,COUNTIF($C$7:C51,C51),"")))</f>
        <v/>
      </c>
      <c r="C51" s="9">
        <f t="shared" si="1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3" t="str">
        <f t="shared" si="0"/>
        <v/>
      </c>
      <c r="N51" s="13" t="str">
        <f t="shared" si="2"/>
        <v/>
      </c>
    </row>
    <row r="52" spans="2:14" x14ac:dyDescent="0.3">
      <c r="B52" s="1" t="str">
        <f>IF(C52=1,"",IF(Kasszakonyv!$K$2&gt;C52,"q",IF(Kasszakonyv!$K$2=C52,COUNTIF($C$7:C52,C52),"")))</f>
        <v/>
      </c>
      <c r="C52" s="9">
        <f t="shared" si="1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3" t="str">
        <f t="shared" si="0"/>
        <v/>
      </c>
      <c r="N52" s="13" t="str">
        <f t="shared" si="2"/>
        <v/>
      </c>
    </row>
    <row r="53" spans="2:14" x14ac:dyDescent="0.3">
      <c r="B53" s="1" t="str">
        <f>IF(C53=1,"",IF(Kasszakonyv!$K$2&gt;C53,"q",IF(Kasszakonyv!$K$2=C53,COUNTIF($C$7:C53,C53),"")))</f>
        <v/>
      </c>
      <c r="C53" s="9">
        <f t="shared" si="1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3" t="str">
        <f t="shared" si="0"/>
        <v/>
      </c>
      <c r="N53" s="13" t="str">
        <f t="shared" si="2"/>
        <v/>
      </c>
    </row>
    <row r="54" spans="2:14" x14ac:dyDescent="0.3">
      <c r="B54" s="1" t="str">
        <f>IF(C54=1,"",IF(Kasszakonyv!$K$2&gt;C54,"q",IF(Kasszakonyv!$K$2=C54,COUNTIF($C$7:C54,C54),"")))</f>
        <v/>
      </c>
      <c r="C54" s="9">
        <f t="shared" si="1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3" t="str">
        <f t="shared" si="0"/>
        <v/>
      </c>
      <c r="N54" s="13" t="str">
        <f t="shared" si="2"/>
        <v/>
      </c>
    </row>
    <row r="55" spans="2:14" x14ac:dyDescent="0.3">
      <c r="B55" s="1" t="str">
        <f>IF(C55=1,"",IF(Kasszakonyv!$K$2&gt;C55,"q",IF(Kasszakonyv!$K$2=C55,COUNTIF($C$7:C55,C55),"")))</f>
        <v/>
      </c>
      <c r="C55" s="9">
        <f t="shared" si="1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3" t="str">
        <f t="shared" si="0"/>
        <v/>
      </c>
      <c r="N55" s="13" t="str">
        <f t="shared" si="2"/>
        <v/>
      </c>
    </row>
    <row r="56" spans="2:14" x14ac:dyDescent="0.3">
      <c r="B56" s="1" t="str">
        <f>IF(C56=1,"",IF(Kasszakonyv!$K$2&gt;C56,"q",IF(Kasszakonyv!$K$2=C56,COUNTIF($C$7:C56,C56),"")))</f>
        <v/>
      </c>
      <c r="C56" s="9">
        <f t="shared" si="1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3" t="str">
        <f t="shared" si="0"/>
        <v/>
      </c>
      <c r="N56" s="13" t="str">
        <f t="shared" si="2"/>
        <v/>
      </c>
    </row>
    <row r="57" spans="2:14" x14ac:dyDescent="0.3">
      <c r="B57" s="1" t="str">
        <f>IF(C57=1,"",IF(Kasszakonyv!$K$2&gt;C57,"q",IF(Kasszakonyv!$K$2=C57,COUNTIF($C$7:C57,C57),"")))</f>
        <v/>
      </c>
      <c r="C57" s="9">
        <f t="shared" si="1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3" t="str">
        <f t="shared" si="0"/>
        <v/>
      </c>
      <c r="N57" s="13" t="str">
        <f t="shared" si="2"/>
        <v/>
      </c>
    </row>
    <row r="58" spans="2:14" x14ac:dyDescent="0.3">
      <c r="B58" s="1" t="str">
        <f>IF(C58=1,"",IF(Kasszakonyv!$K$2&gt;C58,"q",IF(Kasszakonyv!$K$2=C58,COUNTIF($C$7:C58,C58),"")))</f>
        <v/>
      </c>
      <c r="C58" s="9">
        <f t="shared" si="1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3" t="str">
        <f t="shared" si="0"/>
        <v/>
      </c>
      <c r="N58" s="13" t="str">
        <f t="shared" si="2"/>
        <v/>
      </c>
    </row>
    <row r="59" spans="2:14" x14ac:dyDescent="0.3">
      <c r="B59" s="1" t="str">
        <f>IF(C59=1,"",IF(Kasszakonyv!$K$2&gt;C59,"q",IF(Kasszakonyv!$K$2=C59,COUNTIF($C$7:C59,C59),"")))</f>
        <v/>
      </c>
      <c r="C59" s="9">
        <f t="shared" si="1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3" t="str">
        <f t="shared" si="0"/>
        <v/>
      </c>
      <c r="N59" s="13" t="str">
        <f t="shared" si="2"/>
        <v/>
      </c>
    </row>
    <row r="60" spans="2:14" x14ac:dyDescent="0.3">
      <c r="B60" s="1" t="str">
        <f>IF(C60=1,"",IF(Kasszakonyv!$K$2&gt;C60,"q",IF(Kasszakonyv!$K$2=C60,COUNTIF($C$7:C60,C60),"")))</f>
        <v/>
      </c>
      <c r="C60" s="9">
        <f t="shared" si="1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3" t="str">
        <f t="shared" si="0"/>
        <v/>
      </c>
      <c r="N60" s="13" t="str">
        <f t="shared" si="2"/>
        <v/>
      </c>
    </row>
    <row r="61" spans="2:14" x14ac:dyDescent="0.3">
      <c r="B61" s="1" t="str">
        <f>IF(C61=1,"",IF(Kasszakonyv!$K$2&gt;C61,"q",IF(Kasszakonyv!$K$2=C61,COUNTIF($C$7:C61,C61),"")))</f>
        <v/>
      </c>
      <c r="C61" s="9">
        <f t="shared" si="1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3" t="str">
        <f t="shared" si="0"/>
        <v/>
      </c>
      <c r="N61" s="13" t="str">
        <f t="shared" si="2"/>
        <v/>
      </c>
    </row>
    <row r="62" spans="2:14" x14ac:dyDescent="0.3">
      <c r="B62" s="1" t="str">
        <f>IF(C62=1,"",IF(Kasszakonyv!$K$2&gt;C62,"q",IF(Kasszakonyv!$K$2=C62,COUNTIF($C$7:C62,C62),"")))</f>
        <v/>
      </c>
      <c r="C62" s="9">
        <f t="shared" si="1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3" t="str">
        <f t="shared" si="0"/>
        <v/>
      </c>
      <c r="N62" s="13" t="str">
        <f t="shared" si="2"/>
        <v/>
      </c>
    </row>
    <row r="63" spans="2:14" x14ac:dyDescent="0.3">
      <c r="B63" s="1" t="str">
        <f>IF(C63=1,"",IF(Kasszakonyv!$K$2&gt;C63,"q",IF(Kasszakonyv!$K$2=C63,COUNTIF($C$7:C63,C63),"")))</f>
        <v/>
      </c>
      <c r="C63" s="9">
        <f t="shared" si="1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3" t="str">
        <f t="shared" si="0"/>
        <v/>
      </c>
      <c r="N63" s="13" t="str">
        <f t="shared" si="2"/>
        <v/>
      </c>
    </row>
    <row r="64" spans="2:14" x14ac:dyDescent="0.3">
      <c r="B64" s="1" t="str">
        <f>IF(C64=1,"",IF(Kasszakonyv!$K$2&gt;C64,"q",IF(Kasszakonyv!$K$2=C64,COUNTIF($C$7:C64,C64),"")))</f>
        <v/>
      </c>
      <c r="C64" s="9">
        <f t="shared" si="1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3" t="str">
        <f t="shared" si="0"/>
        <v/>
      </c>
      <c r="N64" s="13" t="str">
        <f t="shared" si="2"/>
        <v/>
      </c>
    </row>
    <row r="65" spans="2:14" x14ac:dyDescent="0.3">
      <c r="B65" s="1" t="str">
        <f>IF(C65=1,"",IF(Kasszakonyv!$K$2&gt;C65,"q",IF(Kasszakonyv!$K$2=C65,COUNTIF($C$7:C65,C65),"")))</f>
        <v/>
      </c>
      <c r="C65" s="9">
        <f t="shared" si="1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3" t="str">
        <f t="shared" si="0"/>
        <v/>
      </c>
      <c r="N65" s="13" t="str">
        <f t="shared" si="2"/>
        <v/>
      </c>
    </row>
    <row r="66" spans="2:14" x14ac:dyDescent="0.3">
      <c r="B66" s="1" t="str">
        <f>IF(C66=1,"",IF(Kasszakonyv!$K$2&gt;C66,"q",IF(Kasszakonyv!$K$2=C66,COUNTIF($C$7:C66,C66),"")))</f>
        <v/>
      </c>
      <c r="C66" s="9">
        <f t="shared" si="1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3" t="str">
        <f t="shared" si="0"/>
        <v/>
      </c>
      <c r="N66" s="13" t="str">
        <f t="shared" si="2"/>
        <v/>
      </c>
    </row>
    <row r="67" spans="2:14" x14ac:dyDescent="0.3">
      <c r="B67" s="1" t="str">
        <f>IF(C67=1,"",IF(Kasszakonyv!$K$2&gt;C67,"q",IF(Kasszakonyv!$K$2=C67,COUNTIF($C$7:C67,C67),"")))</f>
        <v/>
      </c>
      <c r="C67" s="9">
        <f t="shared" si="1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3" t="str">
        <f t="shared" si="0"/>
        <v/>
      </c>
      <c r="N67" s="13" t="str">
        <f t="shared" si="2"/>
        <v/>
      </c>
    </row>
    <row r="68" spans="2:14" x14ac:dyDescent="0.3">
      <c r="B68" s="1" t="str">
        <f>IF(C68=1,"",IF(Kasszakonyv!$K$2&gt;C68,"q",IF(Kasszakonyv!$K$2=C68,COUNTIF($C$7:C68,C68),"")))</f>
        <v/>
      </c>
      <c r="C68" s="9">
        <f t="shared" si="1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3" t="str">
        <f t="shared" si="0"/>
        <v/>
      </c>
      <c r="N68" s="13" t="str">
        <f t="shared" si="2"/>
        <v/>
      </c>
    </row>
    <row r="69" spans="2:14" x14ac:dyDescent="0.3">
      <c r="B69" s="1" t="str">
        <f>IF(C69=1,"",IF(Kasszakonyv!$K$2&gt;C69,"q",IF(Kasszakonyv!$K$2=C69,COUNTIF($C$7:C69,C69),"")))</f>
        <v/>
      </c>
      <c r="C69" s="9">
        <f t="shared" si="1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3" t="str">
        <f t="shared" si="0"/>
        <v/>
      </c>
      <c r="N69" s="13" t="str">
        <f t="shared" si="2"/>
        <v/>
      </c>
    </row>
    <row r="70" spans="2:14" x14ac:dyDescent="0.3">
      <c r="B70" s="1" t="str">
        <f>IF(C70=1,"",IF(Kasszakonyv!$K$2&gt;C70,"q",IF(Kasszakonyv!$K$2=C70,COUNTIF($C$7:C70,C70),"")))</f>
        <v/>
      </c>
      <c r="C70" s="9">
        <f t="shared" si="1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3" t="str">
        <f t="shared" si="0"/>
        <v/>
      </c>
      <c r="N70" s="13" t="str">
        <f t="shared" si="2"/>
        <v/>
      </c>
    </row>
    <row r="71" spans="2:14" x14ac:dyDescent="0.3">
      <c r="B71" s="1" t="str">
        <f>IF(C71=1,"",IF(Kasszakonyv!$K$2&gt;C71,"q",IF(Kasszakonyv!$K$2=C71,COUNTIF($C$7:C71,C71),"")))</f>
        <v/>
      </c>
      <c r="C71" s="9">
        <f t="shared" si="1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3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2:14" x14ac:dyDescent="0.3">
      <c r="B72" s="1" t="str">
        <f>IF(C72=1,"",IF(Kasszakonyv!$K$2&gt;C72,"q",IF(Kasszakonyv!$K$2=C72,COUNTIF($C$7:C72,C72),"")))</f>
        <v/>
      </c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3" t="str">
        <f t="shared" si="3"/>
        <v/>
      </c>
      <c r="N72" s="13" t="str">
        <f t="shared" si="4"/>
        <v/>
      </c>
    </row>
    <row r="73" spans="2:14" x14ac:dyDescent="0.3">
      <c r="B73" s="1" t="str">
        <f>IF(C73=1,"",IF(Kasszakonyv!$K$2&gt;C73,"q",IF(Kasszakonyv!$K$2=C73,COUNTIF($C$7:C73,C73),"")))</f>
        <v/>
      </c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3" t="str">
        <f t="shared" si="3"/>
        <v/>
      </c>
      <c r="N73" s="13" t="str">
        <f t="shared" si="4"/>
        <v/>
      </c>
    </row>
    <row r="74" spans="2:14" x14ac:dyDescent="0.3">
      <c r="B74" s="1" t="str">
        <f>IF(C74=1,"",IF(Kasszakonyv!$K$2&gt;C74,"q",IF(Kasszakonyv!$K$2=C74,COUNTIF($C$7:C74,C74),"")))</f>
        <v/>
      </c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3" t="str">
        <f t="shared" si="3"/>
        <v/>
      </c>
      <c r="N74" s="13" t="str">
        <f t="shared" si="4"/>
        <v/>
      </c>
    </row>
    <row r="75" spans="2:14" x14ac:dyDescent="0.3">
      <c r="B75" s="1" t="str">
        <f>IF(C75=1,"",IF(Kasszakonyv!$K$2&gt;C75,"q",IF(Kasszakonyv!$K$2=C75,COUNTIF($C$7:C75,C75),"")))</f>
        <v/>
      </c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3" t="str">
        <f t="shared" si="3"/>
        <v/>
      </c>
      <c r="N75" s="13" t="str">
        <f t="shared" si="4"/>
        <v/>
      </c>
    </row>
    <row r="76" spans="2:14" x14ac:dyDescent="0.3">
      <c r="B76" s="1" t="str">
        <f>IF(C76=1,"",IF(Kasszakonyv!$K$2&gt;C76,"q",IF(Kasszakonyv!$K$2=C76,COUNTIF($C$7:C76,C76),"")))</f>
        <v/>
      </c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3" t="str">
        <f t="shared" si="3"/>
        <v/>
      </c>
      <c r="N76" s="13" t="str">
        <f t="shared" si="4"/>
        <v/>
      </c>
    </row>
    <row r="77" spans="2:14" x14ac:dyDescent="0.3">
      <c r="B77" s="1" t="str">
        <f>IF(C77=1,"",IF(Kasszakonyv!$K$2&gt;C77,"q",IF(Kasszakonyv!$K$2=C77,COUNTIF($C$7:C77,C77),"")))</f>
        <v/>
      </c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3" t="str">
        <f t="shared" si="3"/>
        <v/>
      </c>
      <c r="N77" s="13" t="str">
        <f t="shared" si="4"/>
        <v/>
      </c>
    </row>
    <row r="78" spans="2:14" x14ac:dyDescent="0.3">
      <c r="B78" s="1" t="str">
        <f>IF(C78=1,"",IF(Kasszakonyv!$K$2&gt;C78,"q",IF(Kasszakonyv!$K$2=C78,COUNTIF($C$7:C78,C78),"")))</f>
        <v/>
      </c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3" t="str">
        <f t="shared" si="3"/>
        <v/>
      </c>
      <c r="N78" s="13" t="str">
        <f t="shared" si="4"/>
        <v/>
      </c>
    </row>
    <row r="79" spans="2:14" x14ac:dyDescent="0.3">
      <c r="B79" s="1" t="str">
        <f>IF(C79=1,"",IF(Kasszakonyv!$K$2&gt;C79,"q",IF(Kasszakonyv!$K$2=C79,COUNTIF($C$7:C79,C79),"")))</f>
        <v/>
      </c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3" t="str">
        <f t="shared" si="3"/>
        <v/>
      </c>
      <c r="N79" s="13" t="str">
        <f t="shared" si="4"/>
        <v/>
      </c>
    </row>
    <row r="80" spans="2:14" x14ac:dyDescent="0.3">
      <c r="B80" s="1" t="str">
        <f>IF(C80=1,"",IF(Kasszakonyv!$K$2&gt;C80,"q",IF(Kasszakonyv!$K$2=C80,COUNTIF($C$7:C80,C80),"")))</f>
        <v/>
      </c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3" t="str">
        <f t="shared" si="3"/>
        <v/>
      </c>
      <c r="N80" s="13" t="str">
        <f t="shared" si="4"/>
        <v/>
      </c>
    </row>
    <row r="81" spans="2:14" x14ac:dyDescent="0.3">
      <c r="B81" s="1" t="str">
        <f>IF(C81=1,"",IF(Kasszakonyv!$K$2&gt;C81,"q",IF(Kasszakonyv!$K$2=C81,COUNTIF($C$7:C81,C81),"")))</f>
        <v/>
      </c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3" t="str">
        <f t="shared" si="3"/>
        <v/>
      </c>
      <c r="N81" s="13" t="str">
        <f t="shared" si="4"/>
        <v/>
      </c>
    </row>
    <row r="82" spans="2:14" x14ac:dyDescent="0.3">
      <c r="B82" s="1" t="str">
        <f>IF(C82=1,"",IF(Kasszakonyv!$K$2&gt;C82,"q",IF(Kasszakonyv!$K$2=C82,COUNTIF($C$7:C82,C82),"")))</f>
        <v/>
      </c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3" t="str">
        <f t="shared" si="3"/>
        <v/>
      </c>
      <c r="N82" s="13" t="str">
        <f t="shared" si="4"/>
        <v/>
      </c>
    </row>
    <row r="83" spans="2:14" x14ac:dyDescent="0.3">
      <c r="B83" s="1" t="str">
        <f>IF(C83=1,"",IF(Kasszakonyv!$K$2&gt;C83,"q",IF(Kasszakonyv!$K$2=C83,COUNTIF($C$7:C83,C83),"")))</f>
        <v/>
      </c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3" t="str">
        <f t="shared" si="3"/>
        <v/>
      </c>
      <c r="N83" s="13" t="str">
        <f t="shared" si="4"/>
        <v/>
      </c>
    </row>
    <row r="84" spans="2:14" x14ac:dyDescent="0.3">
      <c r="B84" s="1" t="str">
        <f>IF(C84=1,"",IF(Kasszakonyv!$K$2&gt;C84,"q",IF(Kasszakonyv!$K$2=C84,COUNTIF($C$7:C84,C84),"")))</f>
        <v/>
      </c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3" t="str">
        <f t="shared" si="3"/>
        <v/>
      </c>
      <c r="N84" s="13" t="str">
        <f t="shared" si="4"/>
        <v/>
      </c>
    </row>
    <row r="85" spans="2:14" x14ac:dyDescent="0.3">
      <c r="B85" s="1" t="str">
        <f>IF(C85=1,"",IF(Kasszakonyv!$K$2&gt;C85,"q",IF(Kasszakonyv!$K$2=C85,COUNTIF($C$7:C85,C85),"")))</f>
        <v/>
      </c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3" t="str">
        <f t="shared" si="3"/>
        <v/>
      </c>
      <c r="N85" s="13" t="str">
        <f t="shared" si="4"/>
        <v/>
      </c>
    </row>
    <row r="86" spans="2:14" x14ac:dyDescent="0.3">
      <c r="B86" s="1" t="str">
        <f>IF(C86=1,"",IF(Kasszakonyv!$K$2&gt;C86,"q",IF(Kasszakonyv!$K$2=C86,COUNTIF($C$7:C86,C86),"")))</f>
        <v/>
      </c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3" t="str">
        <f t="shared" si="3"/>
        <v/>
      </c>
      <c r="N86" s="13" t="str">
        <f t="shared" si="4"/>
        <v/>
      </c>
    </row>
    <row r="87" spans="2:14" x14ac:dyDescent="0.3">
      <c r="B87" s="1" t="str">
        <f>IF(C87=1,"",IF(Kasszakonyv!$K$2&gt;C87,"q",IF(Kasszakonyv!$K$2=C87,COUNTIF($C$7:C87,C87),"")))</f>
        <v/>
      </c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3" t="str">
        <f t="shared" si="3"/>
        <v/>
      </c>
      <c r="N87" s="13" t="str">
        <f t="shared" si="4"/>
        <v/>
      </c>
    </row>
    <row r="88" spans="2:14" x14ac:dyDescent="0.3">
      <c r="B88" s="1" t="str">
        <f>IF(C88=1,"",IF(Kasszakonyv!$K$2&gt;C88,"q",IF(Kasszakonyv!$K$2=C88,COUNTIF($C$7:C88,C88),"")))</f>
        <v/>
      </c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3" t="str">
        <f t="shared" si="3"/>
        <v/>
      </c>
      <c r="N88" s="13" t="str">
        <f t="shared" si="4"/>
        <v/>
      </c>
    </row>
    <row r="89" spans="2:14" x14ac:dyDescent="0.3">
      <c r="B89" s="1" t="str">
        <f>IF(C89=1,"",IF(Kasszakonyv!$K$2&gt;C89,"q",IF(Kasszakonyv!$K$2=C89,COUNTIF($C$7:C89,C89),"")))</f>
        <v/>
      </c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3" t="str">
        <f t="shared" si="3"/>
        <v/>
      </c>
      <c r="N89" s="13" t="str">
        <f t="shared" si="4"/>
        <v/>
      </c>
    </row>
    <row r="90" spans="2:14" x14ac:dyDescent="0.3">
      <c r="B90" s="1" t="str">
        <f>IF(C90=1,"",IF(Kasszakonyv!$K$2&gt;C90,"q",IF(Kasszakonyv!$K$2=C90,COUNTIF($C$7:C90,C90),"")))</f>
        <v/>
      </c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3" t="str">
        <f t="shared" si="3"/>
        <v/>
      </c>
      <c r="N90" s="13" t="str">
        <f t="shared" si="4"/>
        <v/>
      </c>
    </row>
    <row r="91" spans="2:14" x14ac:dyDescent="0.3">
      <c r="B91" s="1" t="str">
        <f>IF(C91=1,"",IF(Kasszakonyv!$K$2&gt;C91,"q",IF(Kasszakonyv!$K$2=C91,COUNTIF($C$7:C91,C91),"")))</f>
        <v/>
      </c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3" t="str">
        <f t="shared" si="3"/>
        <v/>
      </c>
      <c r="N91" s="13" t="str">
        <f t="shared" si="4"/>
        <v/>
      </c>
    </row>
    <row r="92" spans="2:14" x14ac:dyDescent="0.3">
      <c r="B92" s="1" t="str">
        <f>IF(C92=1,"",IF(Kasszakonyv!$K$2&gt;C92,"q",IF(Kasszakonyv!$K$2=C92,COUNTIF($C$7:C92,C92),"")))</f>
        <v/>
      </c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3" t="str">
        <f t="shared" si="3"/>
        <v/>
      </c>
      <c r="N92" s="13" t="str">
        <f t="shared" si="4"/>
        <v/>
      </c>
    </row>
    <row r="93" spans="2:14" x14ac:dyDescent="0.3">
      <c r="B93" s="1" t="str">
        <f>IF(C93=1,"",IF(Kasszakonyv!$K$2&gt;C93,"q",IF(Kasszakonyv!$K$2=C93,COUNTIF($C$7:C93,C93),"")))</f>
        <v/>
      </c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3" t="str">
        <f t="shared" si="3"/>
        <v/>
      </c>
      <c r="N93" s="13" t="str">
        <f t="shared" si="4"/>
        <v/>
      </c>
    </row>
    <row r="94" spans="2:14" x14ac:dyDescent="0.3">
      <c r="B94" s="1" t="str">
        <f>IF(C94=1,"",IF(Kasszakonyv!$K$2&gt;C94,"q",IF(Kasszakonyv!$K$2=C94,COUNTIF($C$7:C94,C94),"")))</f>
        <v/>
      </c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3" t="str">
        <f t="shared" si="3"/>
        <v/>
      </c>
      <c r="N94" s="13" t="str">
        <f t="shared" si="4"/>
        <v/>
      </c>
    </row>
    <row r="95" spans="2:14" x14ac:dyDescent="0.3">
      <c r="B95" s="1" t="str">
        <f>IF(C95=1,"",IF(Kasszakonyv!$K$2&gt;C95,"q",IF(Kasszakonyv!$K$2=C95,COUNTIF($C$7:C95,C95),"")))</f>
        <v/>
      </c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3" t="str">
        <f t="shared" si="3"/>
        <v/>
      </c>
      <c r="N95" s="13" t="str">
        <f t="shared" si="4"/>
        <v/>
      </c>
    </row>
    <row r="96" spans="2:14" x14ac:dyDescent="0.3">
      <c r="B96" s="1" t="str">
        <f>IF(C96=1,"",IF(Kasszakonyv!$K$2&gt;C96,"q",IF(Kasszakonyv!$K$2=C96,COUNTIF($C$7:C96,C96),"")))</f>
        <v/>
      </c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3" t="str">
        <f t="shared" si="3"/>
        <v/>
      </c>
      <c r="N96" s="13" t="str">
        <f t="shared" si="4"/>
        <v/>
      </c>
    </row>
    <row r="97" spans="2:14" x14ac:dyDescent="0.3">
      <c r="B97" s="1" t="str">
        <f>IF(C97=1,"",IF(Kasszakonyv!$K$2&gt;C97,"q",IF(Kasszakonyv!$K$2=C97,COUNTIF($C$7:C97,C97),"")))</f>
        <v/>
      </c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3" t="str">
        <f t="shared" si="3"/>
        <v/>
      </c>
      <c r="N97" s="13" t="str">
        <f t="shared" si="4"/>
        <v/>
      </c>
    </row>
    <row r="98" spans="2:14" x14ac:dyDescent="0.3">
      <c r="B98" s="1" t="str">
        <f>IF(C98=1,"",IF(Kasszakonyv!$K$2&gt;C98,"q",IF(Kasszakonyv!$K$2=C98,COUNTIF($C$7:C98,C98),"")))</f>
        <v/>
      </c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3" t="str">
        <f t="shared" si="3"/>
        <v/>
      </c>
      <c r="N98" s="13" t="str">
        <f t="shared" si="4"/>
        <v/>
      </c>
    </row>
    <row r="99" spans="2:14" x14ac:dyDescent="0.3">
      <c r="B99" s="1" t="str">
        <f>IF(C99=1,"",IF(Kasszakonyv!$K$2&gt;C99,"q",IF(Kasszakonyv!$K$2=C99,COUNTIF($C$7:C99,C99),"")))</f>
        <v/>
      </c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3" t="str">
        <f t="shared" si="3"/>
        <v/>
      </c>
      <c r="N99" s="13" t="str">
        <f t="shared" si="4"/>
        <v/>
      </c>
    </row>
    <row r="100" spans="2:14" x14ac:dyDescent="0.3">
      <c r="B100" s="1" t="str">
        <f>IF(C100=1,"",IF(Kasszakonyv!$K$2&gt;C100,"q",IF(Kasszakonyv!$K$2=C100,COUNTIF($C$7:C100,C100),"")))</f>
        <v/>
      </c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3" t="str">
        <f t="shared" si="3"/>
        <v/>
      </c>
      <c r="N100" s="13" t="str">
        <f t="shared" si="4"/>
        <v/>
      </c>
    </row>
    <row r="101" spans="2:14" x14ac:dyDescent="0.3">
      <c r="B101" s="1" t="str">
        <f>IF(C101=1,"",IF(Kasszakonyv!$K$2&gt;C101,"q",IF(Kasszakonyv!$K$2=C101,COUNTIF($C$7:C101,C101),"")))</f>
        <v/>
      </c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3" t="str">
        <f t="shared" si="3"/>
        <v/>
      </c>
      <c r="N101" s="13" t="str">
        <f t="shared" si="4"/>
        <v/>
      </c>
    </row>
    <row r="102" spans="2:14" x14ac:dyDescent="0.3">
      <c r="B102" s="1" t="str">
        <f>IF(C102=1,"",IF(Kasszakonyv!$K$2&gt;C102,"q",IF(Kasszakonyv!$K$2=C102,COUNTIF($C$7:C102,C102),"")))</f>
        <v/>
      </c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3" t="str">
        <f t="shared" si="3"/>
        <v/>
      </c>
      <c r="N102" s="13" t="str">
        <f t="shared" si="4"/>
        <v/>
      </c>
    </row>
    <row r="103" spans="2:14" x14ac:dyDescent="0.3">
      <c r="B103" s="1" t="str">
        <f>IF(C103=1,"",IF(Kasszakonyv!$K$2&gt;C103,"q",IF(Kasszakonyv!$K$2=C103,COUNTIF($C$7:C103,C103),"")))</f>
        <v/>
      </c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3" t="str">
        <f t="shared" si="3"/>
        <v/>
      </c>
      <c r="N103" s="13" t="str">
        <f t="shared" si="4"/>
        <v/>
      </c>
    </row>
    <row r="104" spans="2:14" x14ac:dyDescent="0.3">
      <c r="B104" s="1" t="str">
        <f>IF(C104=1,"",IF(Kasszakonyv!$K$2&gt;C104,"q",IF(Kasszakonyv!$K$2=C104,COUNTIF($C$7:C104,C104),"")))</f>
        <v/>
      </c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3" t="str">
        <f t="shared" si="3"/>
        <v/>
      </c>
      <c r="N104" s="13" t="str">
        <f t="shared" si="4"/>
        <v/>
      </c>
    </row>
    <row r="105" spans="2:14" x14ac:dyDescent="0.3">
      <c r="B105" s="1" t="str">
        <f>IF(C105=1,"",IF(Kasszakonyv!$K$2&gt;C105,"q",IF(Kasszakonyv!$K$2=C105,COUNTIF($C$7:C105,C105),"")))</f>
        <v/>
      </c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3" t="str">
        <f t="shared" si="3"/>
        <v/>
      </c>
      <c r="N105" s="13" t="str">
        <f t="shared" si="4"/>
        <v/>
      </c>
    </row>
    <row r="106" spans="2:14" x14ac:dyDescent="0.3">
      <c r="B106" s="1" t="str">
        <f>IF(C106=1,"",IF(Kasszakonyv!$K$2&gt;C106,"q",IF(Kasszakonyv!$K$2=C106,COUNTIF($C$7:C106,C106),"")))</f>
        <v/>
      </c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3" t="str">
        <f t="shared" si="3"/>
        <v/>
      </c>
      <c r="N106" s="13" t="str">
        <f t="shared" si="4"/>
        <v/>
      </c>
    </row>
    <row r="107" spans="2:14" x14ac:dyDescent="0.3">
      <c r="B107" s="1" t="str">
        <f>IF(C107=1,"",IF(Kasszakonyv!$K$2&gt;C107,"q",IF(Kasszakonyv!$K$2=C107,COUNTIF($C$7:C107,C107),"")))</f>
        <v/>
      </c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3" t="str">
        <f t="shared" si="3"/>
        <v/>
      </c>
      <c r="N107" s="13" t="str">
        <f t="shared" si="4"/>
        <v/>
      </c>
    </row>
    <row r="108" spans="2:14" x14ac:dyDescent="0.3">
      <c r="B108" s="1" t="str">
        <f>IF(C108=1,"",IF(Kasszakonyv!$K$2&gt;C108,"q",IF(Kasszakonyv!$K$2=C108,COUNTIF($C$7:C108,C108),"")))</f>
        <v/>
      </c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3" t="str">
        <f t="shared" si="3"/>
        <v/>
      </c>
      <c r="N108" s="13" t="str">
        <f t="shared" si="4"/>
        <v/>
      </c>
    </row>
    <row r="109" spans="2:14" x14ac:dyDescent="0.3">
      <c r="B109" s="1" t="str">
        <f>IF(C109=1,"",IF(Kasszakonyv!$K$2&gt;C109,"q",IF(Kasszakonyv!$K$2=C109,COUNTIF($C$7:C109,C109),"")))</f>
        <v/>
      </c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3" t="str">
        <f t="shared" si="3"/>
        <v/>
      </c>
      <c r="N109" s="13" t="str">
        <f t="shared" si="4"/>
        <v/>
      </c>
    </row>
    <row r="110" spans="2:14" x14ac:dyDescent="0.3">
      <c r="B110" s="1" t="str">
        <f>IF(C110=1,"",IF(Kasszakonyv!$K$2&gt;C110,"q",IF(Kasszakonyv!$K$2=C110,COUNTIF($C$7:C110,C110),"")))</f>
        <v/>
      </c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3" t="str">
        <f t="shared" si="3"/>
        <v/>
      </c>
      <c r="N110" s="13" t="str">
        <f t="shared" si="4"/>
        <v/>
      </c>
    </row>
    <row r="111" spans="2:14" x14ac:dyDescent="0.3">
      <c r="B111" s="1" t="str">
        <f>IF(C111=1,"",IF(Kasszakonyv!$K$2&gt;C111,"q",IF(Kasszakonyv!$K$2=C111,COUNTIF($C$7:C111,C111),"")))</f>
        <v/>
      </c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3" t="str">
        <f t="shared" si="3"/>
        <v/>
      </c>
      <c r="N111" s="13" t="str">
        <f t="shared" si="4"/>
        <v/>
      </c>
    </row>
    <row r="112" spans="2:14" x14ac:dyDescent="0.3">
      <c r="B112" s="1" t="str">
        <f>IF(C112=1,"",IF(Kasszakonyv!$K$2&gt;C112,"q",IF(Kasszakonyv!$K$2=C112,COUNTIF($C$7:C112,C112),"")))</f>
        <v/>
      </c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3" t="str">
        <f t="shared" si="3"/>
        <v/>
      </c>
      <c r="N112" s="13" t="str">
        <f t="shared" si="4"/>
        <v/>
      </c>
    </row>
    <row r="113" spans="2:14" x14ac:dyDescent="0.3">
      <c r="B113" s="1" t="str">
        <f>IF(C113=1,"",IF(Kasszakonyv!$K$2&gt;C113,"q",IF(Kasszakonyv!$K$2=C113,COUNTIF($C$7:C113,C113),"")))</f>
        <v/>
      </c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3" t="str">
        <f t="shared" si="3"/>
        <v/>
      </c>
      <c r="N113" s="13" t="str">
        <f t="shared" si="4"/>
        <v/>
      </c>
    </row>
    <row r="114" spans="2:14" x14ac:dyDescent="0.3">
      <c r="B114" s="1" t="str">
        <f>IF(C114=1,"",IF(Kasszakonyv!$K$2&gt;C114,"q",IF(Kasszakonyv!$K$2=C114,COUNTIF($C$7:C114,C114),"")))</f>
        <v/>
      </c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3" t="str">
        <f t="shared" si="3"/>
        <v/>
      </c>
      <c r="N114" s="13" t="str">
        <f t="shared" si="4"/>
        <v/>
      </c>
    </row>
    <row r="115" spans="2:14" x14ac:dyDescent="0.3">
      <c r="B115" s="1" t="str">
        <f>IF(C115=1,"",IF(Kasszakonyv!$K$2&gt;C115,"q",IF(Kasszakonyv!$K$2=C115,COUNTIF($C$7:C115,C115),"")))</f>
        <v/>
      </c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3" t="str">
        <f t="shared" si="3"/>
        <v/>
      </c>
      <c r="N115" s="13" t="str">
        <f t="shared" si="4"/>
        <v/>
      </c>
    </row>
    <row r="116" spans="2:14" x14ac:dyDescent="0.3">
      <c r="B116" s="1" t="str">
        <f>IF(C116=1,"",IF(Kasszakonyv!$K$2&gt;C116,"q",IF(Kasszakonyv!$K$2=C116,COUNTIF($C$7:C116,C116),"")))</f>
        <v/>
      </c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3" t="str">
        <f t="shared" si="3"/>
        <v/>
      </c>
      <c r="N116" s="13" t="str">
        <f t="shared" si="4"/>
        <v/>
      </c>
    </row>
    <row r="117" spans="2:14" x14ac:dyDescent="0.3">
      <c r="B117" s="1" t="str">
        <f>IF(C117=1,"",IF(Kasszakonyv!$K$2&gt;C117,"q",IF(Kasszakonyv!$K$2=C117,COUNTIF($C$7:C117,C117),"")))</f>
        <v/>
      </c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3" t="str">
        <f t="shared" si="3"/>
        <v/>
      </c>
      <c r="N117" s="13" t="str">
        <f t="shared" si="4"/>
        <v/>
      </c>
    </row>
    <row r="118" spans="2:14" x14ac:dyDescent="0.3">
      <c r="B118" s="1" t="str">
        <f>IF(C118=1,"",IF(Kasszakonyv!$K$2&gt;C118,"q",IF(Kasszakonyv!$K$2=C118,COUNTIF($C$7:C118,C118),"")))</f>
        <v/>
      </c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3" t="str">
        <f t="shared" si="3"/>
        <v/>
      </c>
      <c r="N118" s="13" t="str">
        <f t="shared" si="4"/>
        <v/>
      </c>
    </row>
    <row r="119" spans="2:14" x14ac:dyDescent="0.3">
      <c r="B119" s="1" t="str">
        <f>IF(C119=1,"",IF(Kasszakonyv!$K$2&gt;C119,"q",IF(Kasszakonyv!$K$2=C119,COUNTIF($C$7:C119,C119),"")))</f>
        <v/>
      </c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3" t="str">
        <f t="shared" si="3"/>
        <v/>
      </c>
      <c r="N119" s="13" t="str">
        <f t="shared" si="4"/>
        <v/>
      </c>
    </row>
    <row r="120" spans="2:14" x14ac:dyDescent="0.3">
      <c r="B120" s="1" t="str">
        <f>IF(C120=1,"",IF(Kasszakonyv!$K$2&gt;C120,"q",IF(Kasszakonyv!$K$2=C120,COUNTIF($C$7:C120,C120),"")))</f>
        <v/>
      </c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3" t="str">
        <f t="shared" si="3"/>
        <v/>
      </c>
      <c r="N120" s="13" t="str">
        <f t="shared" si="4"/>
        <v/>
      </c>
    </row>
    <row r="121" spans="2:14" x14ac:dyDescent="0.3">
      <c r="B121" s="1" t="str">
        <f>IF(C121=1,"",IF(Kasszakonyv!$K$2&gt;C121,"q",IF(Kasszakonyv!$K$2=C121,COUNTIF($C$7:C121,C121),"")))</f>
        <v/>
      </c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3" t="str">
        <f t="shared" si="3"/>
        <v/>
      </c>
      <c r="N121" s="13" t="str">
        <f t="shared" si="4"/>
        <v/>
      </c>
    </row>
    <row r="122" spans="2:14" x14ac:dyDescent="0.3">
      <c r="B122" s="1" t="str">
        <f>IF(C122=1,"",IF(Kasszakonyv!$K$2&gt;C122,"q",IF(Kasszakonyv!$K$2=C122,COUNTIF($C$7:C122,C122),"")))</f>
        <v/>
      </c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3" t="str">
        <f t="shared" si="3"/>
        <v/>
      </c>
      <c r="N122" s="13" t="str">
        <f t="shared" si="4"/>
        <v/>
      </c>
    </row>
    <row r="123" spans="2:14" x14ac:dyDescent="0.3">
      <c r="B123" s="1" t="str">
        <f>IF(C123=1,"",IF(Kasszakonyv!$K$2&gt;C123,"q",IF(Kasszakonyv!$K$2=C123,COUNTIF($C$7:C123,C123),"")))</f>
        <v/>
      </c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3" t="str">
        <f t="shared" si="3"/>
        <v/>
      </c>
      <c r="N123" s="13" t="str">
        <f t="shared" si="4"/>
        <v/>
      </c>
    </row>
    <row r="124" spans="2:14" x14ac:dyDescent="0.3">
      <c r="B124" s="1" t="str">
        <f>IF(C124=1,"",IF(Kasszakonyv!$K$2&gt;C124,"q",IF(Kasszakonyv!$K$2=C124,COUNTIF($C$7:C124,C124),"")))</f>
        <v/>
      </c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3" t="str">
        <f t="shared" si="3"/>
        <v/>
      </c>
      <c r="N124" s="13" t="str">
        <f t="shared" si="4"/>
        <v/>
      </c>
    </row>
    <row r="125" spans="2:14" x14ac:dyDescent="0.3">
      <c r="B125" s="1" t="str">
        <f>IF(C125=1,"",IF(Kasszakonyv!$K$2&gt;C125,"q",IF(Kasszakonyv!$K$2=C125,COUNTIF($C$7:C125,C125),"")))</f>
        <v/>
      </c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3" t="str">
        <f t="shared" si="3"/>
        <v/>
      </c>
      <c r="N125" s="13" t="str">
        <f t="shared" si="4"/>
        <v/>
      </c>
    </row>
    <row r="126" spans="2:14" x14ac:dyDescent="0.3">
      <c r="B126" s="1" t="str">
        <f>IF(C126=1,"",IF(Kasszakonyv!$K$2&gt;C126,"q",IF(Kasszakonyv!$K$2=C126,COUNTIF($C$7:C126,C126),"")))</f>
        <v/>
      </c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3" t="str">
        <f t="shared" si="3"/>
        <v/>
      </c>
      <c r="N126" s="13" t="str">
        <f t="shared" si="4"/>
        <v/>
      </c>
    </row>
    <row r="127" spans="2:14" x14ac:dyDescent="0.3">
      <c r="B127" s="1" t="str">
        <f>IF(C127=1,"",IF(Kasszakonyv!$K$2&gt;C127,"q",IF(Kasszakonyv!$K$2=C127,COUNTIF($C$7:C127,C127),"")))</f>
        <v/>
      </c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3" t="str">
        <f t="shared" si="3"/>
        <v/>
      </c>
      <c r="N127" s="13" t="str">
        <f t="shared" si="4"/>
        <v/>
      </c>
    </row>
    <row r="128" spans="2:14" x14ac:dyDescent="0.3">
      <c r="B128" s="1" t="str">
        <f>IF(C128=1,"",IF(Kasszakonyv!$K$2&gt;C128,"q",IF(Kasszakonyv!$K$2=C128,COUNTIF($C$7:C128,C128),"")))</f>
        <v/>
      </c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3" t="str">
        <f t="shared" si="3"/>
        <v/>
      </c>
      <c r="N128" s="13" t="str">
        <f t="shared" si="4"/>
        <v/>
      </c>
    </row>
    <row r="129" spans="2:14" x14ac:dyDescent="0.3">
      <c r="B129" s="1" t="str">
        <f>IF(C129=1,"",IF(Kasszakonyv!$K$2&gt;C129,"q",IF(Kasszakonyv!$K$2=C129,COUNTIF($C$7:C129,C129),"")))</f>
        <v/>
      </c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3" t="str">
        <f t="shared" si="3"/>
        <v/>
      </c>
      <c r="N129" s="13" t="str">
        <f t="shared" si="4"/>
        <v/>
      </c>
    </row>
    <row r="130" spans="2:14" x14ac:dyDescent="0.3">
      <c r="B130" s="1" t="str">
        <f>IF(C130=1,"",IF(Kasszakonyv!$K$2&gt;C130,"q",IF(Kasszakonyv!$K$2=C130,COUNTIF($C$7:C130,C130),"")))</f>
        <v/>
      </c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3" t="str">
        <f t="shared" si="3"/>
        <v/>
      </c>
      <c r="N130" s="13" t="str">
        <f t="shared" si="4"/>
        <v/>
      </c>
    </row>
    <row r="131" spans="2:14" x14ac:dyDescent="0.3">
      <c r="B131" s="1" t="str">
        <f>IF(C131=1,"",IF(Kasszakonyv!$K$2&gt;C131,"q",IF(Kasszakonyv!$K$2=C131,COUNTIF($C$7:C131,C131),"")))</f>
        <v/>
      </c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3" t="str">
        <f t="shared" si="3"/>
        <v/>
      </c>
      <c r="N131" s="13" t="str">
        <f t="shared" si="4"/>
        <v/>
      </c>
    </row>
    <row r="132" spans="2:14" x14ac:dyDescent="0.3">
      <c r="B132" s="1" t="str">
        <f>IF(C132=1,"",IF(Kasszakonyv!$K$2&gt;C132,"q",IF(Kasszakonyv!$K$2=C132,COUNTIF($C$7:C132,C132),"")))</f>
        <v/>
      </c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3" t="str">
        <f t="shared" si="3"/>
        <v/>
      </c>
      <c r="N132" s="13" t="str">
        <f t="shared" si="4"/>
        <v/>
      </c>
    </row>
    <row r="133" spans="2:14" x14ac:dyDescent="0.3">
      <c r="B133" s="1" t="str">
        <f>IF(C133=1,"",IF(Kasszakonyv!$K$2&gt;C133,"q",IF(Kasszakonyv!$K$2=C133,COUNTIF($C$7:C133,C133),"")))</f>
        <v/>
      </c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3" t="str">
        <f t="shared" si="3"/>
        <v/>
      </c>
      <c r="N133" s="13" t="str">
        <f t="shared" si="4"/>
        <v/>
      </c>
    </row>
    <row r="134" spans="2:14" x14ac:dyDescent="0.3">
      <c r="B134" s="1" t="str">
        <f>IF(C134=1,"",IF(Kasszakonyv!$K$2&gt;C134,"q",IF(Kasszakonyv!$K$2=C134,COUNTIF($C$7:C134,C134),"")))</f>
        <v/>
      </c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3" t="str">
        <f t="shared" si="3"/>
        <v/>
      </c>
      <c r="N134" s="13" t="str">
        <f t="shared" si="4"/>
        <v/>
      </c>
    </row>
    <row r="135" spans="2:14" x14ac:dyDescent="0.3">
      <c r="B135" s="1" t="str">
        <f>IF(C135=1,"",IF(Kasszakonyv!$K$2&gt;C135,"q",IF(Kasszakonyv!$K$2=C135,COUNTIF($C$7:C135,C135),"")))</f>
        <v/>
      </c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3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2:14" x14ac:dyDescent="0.3">
      <c r="B136" s="1" t="str">
        <f>IF(C136=1,"",IF(Kasszakonyv!$K$2&gt;C136,"q",IF(Kasszakonyv!$K$2=C136,COUNTIF($C$7:C136,C136),"")))</f>
        <v/>
      </c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3" t="str">
        <f t="shared" si="6"/>
        <v/>
      </c>
      <c r="N136" s="13" t="str">
        <f t="shared" si="7"/>
        <v/>
      </c>
    </row>
    <row r="137" spans="2:14" x14ac:dyDescent="0.3">
      <c r="B137" s="1" t="str">
        <f>IF(C137=1,"",IF(Kasszakonyv!$K$2&gt;C137,"q",IF(Kasszakonyv!$K$2=C137,COUNTIF($C$7:C137,C137),"")))</f>
        <v/>
      </c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3" t="str">
        <f t="shared" si="6"/>
        <v/>
      </c>
      <c r="N137" s="13" t="str">
        <f t="shared" si="7"/>
        <v/>
      </c>
    </row>
    <row r="138" spans="2:14" x14ac:dyDescent="0.3">
      <c r="B138" s="1" t="str">
        <f>IF(C138=1,"",IF(Kasszakonyv!$K$2&gt;C138,"q",IF(Kasszakonyv!$K$2=C138,COUNTIF($C$7:C138,C138),"")))</f>
        <v/>
      </c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3" t="str">
        <f t="shared" si="6"/>
        <v/>
      </c>
      <c r="N138" s="13" t="str">
        <f t="shared" si="7"/>
        <v/>
      </c>
    </row>
    <row r="139" spans="2:14" x14ac:dyDescent="0.3">
      <c r="B139" s="1" t="str">
        <f>IF(C139=1,"",IF(Kasszakonyv!$K$2&gt;C139,"q",IF(Kasszakonyv!$K$2=C139,COUNTIF($C$7:C139,C139),"")))</f>
        <v/>
      </c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3" t="str">
        <f t="shared" si="6"/>
        <v/>
      </c>
      <c r="N139" s="13" t="str">
        <f t="shared" si="7"/>
        <v/>
      </c>
    </row>
    <row r="140" spans="2:14" x14ac:dyDescent="0.3">
      <c r="B140" s="1" t="str">
        <f>IF(C140=1,"",IF(Kasszakonyv!$K$2&gt;C140,"q",IF(Kasszakonyv!$K$2=C140,COUNTIF($C$7:C140,C140),"")))</f>
        <v/>
      </c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3" t="str">
        <f t="shared" si="6"/>
        <v/>
      </c>
      <c r="N140" s="13" t="str">
        <f t="shared" si="7"/>
        <v/>
      </c>
    </row>
    <row r="141" spans="2:14" x14ac:dyDescent="0.3">
      <c r="B141" s="1" t="str">
        <f>IF(C141=1,"",IF(Kasszakonyv!$K$2&gt;C141,"q",IF(Kasszakonyv!$K$2=C141,COUNTIF($C$7:C141,C141),"")))</f>
        <v/>
      </c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3" t="str">
        <f t="shared" si="6"/>
        <v/>
      </c>
      <c r="N141" s="13" t="str">
        <f t="shared" si="7"/>
        <v/>
      </c>
    </row>
    <row r="142" spans="2:14" x14ac:dyDescent="0.3">
      <c r="B142" s="1" t="str">
        <f>IF(C142=1,"",IF(Kasszakonyv!$K$2&gt;C142,"q",IF(Kasszakonyv!$K$2=C142,COUNTIF($C$7:C142,C142),"")))</f>
        <v/>
      </c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3" t="str">
        <f t="shared" si="6"/>
        <v/>
      </c>
      <c r="N142" s="13" t="str">
        <f t="shared" si="7"/>
        <v/>
      </c>
    </row>
    <row r="143" spans="2:14" x14ac:dyDescent="0.3">
      <c r="B143" s="1" t="str">
        <f>IF(C143=1,"",IF(Kasszakonyv!$K$2&gt;C143,"q",IF(Kasszakonyv!$K$2=C143,COUNTIF($C$7:C143,C143),"")))</f>
        <v/>
      </c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3" t="str">
        <f t="shared" si="6"/>
        <v/>
      </c>
      <c r="N143" s="13" t="str">
        <f t="shared" si="7"/>
        <v/>
      </c>
    </row>
    <row r="144" spans="2:14" x14ac:dyDescent="0.3">
      <c r="B144" s="1" t="str">
        <f>IF(C144=1,"",IF(Kasszakonyv!$K$2&gt;C144,"q",IF(Kasszakonyv!$K$2=C144,COUNTIF($C$7:C144,C144),"")))</f>
        <v/>
      </c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3" t="str">
        <f t="shared" si="6"/>
        <v/>
      </c>
      <c r="N144" s="13" t="str">
        <f t="shared" si="7"/>
        <v/>
      </c>
    </row>
    <row r="145" spans="2:14" x14ac:dyDescent="0.3">
      <c r="B145" s="1" t="str">
        <f>IF(C145=1,"",IF(Kasszakonyv!$K$2&gt;C145,"q",IF(Kasszakonyv!$K$2=C145,COUNTIF($C$7:C145,C145),"")))</f>
        <v/>
      </c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3" t="str">
        <f t="shared" si="6"/>
        <v/>
      </c>
      <c r="N145" s="13" t="str">
        <f t="shared" si="7"/>
        <v/>
      </c>
    </row>
    <row r="146" spans="2:14" x14ac:dyDescent="0.3">
      <c r="B146" s="1" t="str">
        <f>IF(C146=1,"",IF(Kasszakonyv!$K$2&gt;C146,"q",IF(Kasszakonyv!$K$2=C146,COUNTIF($C$7:C146,C146),"")))</f>
        <v/>
      </c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3" t="str">
        <f t="shared" si="6"/>
        <v/>
      </c>
      <c r="N146" s="13" t="str">
        <f t="shared" si="7"/>
        <v/>
      </c>
    </row>
    <row r="147" spans="2:14" x14ac:dyDescent="0.3">
      <c r="B147" s="1" t="str">
        <f>IF(C147=1,"",IF(Kasszakonyv!$K$2&gt;C147,"q",IF(Kasszakonyv!$K$2=C147,COUNTIF($C$7:C147,C147),"")))</f>
        <v/>
      </c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3" t="str">
        <f t="shared" si="6"/>
        <v/>
      </c>
      <c r="N147" s="13" t="str">
        <f t="shared" si="7"/>
        <v/>
      </c>
    </row>
    <row r="148" spans="2:14" x14ac:dyDescent="0.3">
      <c r="B148" s="1" t="str">
        <f>IF(C148=1,"",IF(Kasszakonyv!$K$2&gt;C148,"q",IF(Kasszakonyv!$K$2=C148,COUNTIF($C$7:C148,C148),"")))</f>
        <v/>
      </c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3" t="str">
        <f t="shared" si="6"/>
        <v/>
      </c>
      <c r="N148" s="13" t="str">
        <f t="shared" si="7"/>
        <v/>
      </c>
    </row>
    <row r="149" spans="2:14" x14ac:dyDescent="0.3">
      <c r="B149" s="1" t="str">
        <f>IF(C149=1,"",IF(Kasszakonyv!$K$2&gt;C149,"q",IF(Kasszakonyv!$K$2=C149,COUNTIF($C$7:C149,C149),"")))</f>
        <v/>
      </c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3" t="str">
        <f t="shared" si="6"/>
        <v/>
      </c>
      <c r="N149" s="13" t="str">
        <f t="shared" si="7"/>
        <v/>
      </c>
    </row>
    <row r="150" spans="2:14" x14ac:dyDescent="0.3">
      <c r="B150" s="1" t="str">
        <f>IF(C150=1,"",IF(Kasszakonyv!$K$2&gt;C150,"q",IF(Kasszakonyv!$K$2=C150,COUNTIF($C$7:C150,C150),"")))</f>
        <v/>
      </c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3" t="str">
        <f t="shared" si="6"/>
        <v/>
      </c>
      <c r="N150" s="13" t="str">
        <f t="shared" si="7"/>
        <v/>
      </c>
    </row>
    <row r="151" spans="2:14" x14ac:dyDescent="0.3">
      <c r="B151" s="1" t="str">
        <f>IF(C151=1,"",IF(Kasszakonyv!$K$2&gt;C151,"q",IF(Kasszakonyv!$K$2=C151,COUNTIF($C$7:C151,C151),"")))</f>
        <v/>
      </c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3" t="str">
        <f t="shared" si="6"/>
        <v/>
      </c>
      <c r="N151" s="13" t="str">
        <f t="shared" si="7"/>
        <v/>
      </c>
    </row>
    <row r="152" spans="2:14" x14ac:dyDescent="0.3">
      <c r="B152" s="1" t="str">
        <f>IF(C152=1,"",IF(Kasszakonyv!$K$2&gt;C152,"q",IF(Kasszakonyv!$K$2=C152,COUNTIF($C$7:C152,C152),"")))</f>
        <v/>
      </c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3" t="str">
        <f t="shared" si="6"/>
        <v/>
      </c>
      <c r="N152" s="13" t="str">
        <f t="shared" si="7"/>
        <v/>
      </c>
    </row>
    <row r="153" spans="2:14" x14ac:dyDescent="0.3">
      <c r="B153" s="1" t="str">
        <f>IF(C153=1,"",IF(Kasszakonyv!$K$2&gt;C153,"q",IF(Kasszakonyv!$K$2=C153,COUNTIF($C$7:C153,C153),"")))</f>
        <v/>
      </c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3" t="str">
        <f t="shared" si="6"/>
        <v/>
      </c>
      <c r="N153" s="13" t="str">
        <f t="shared" si="7"/>
        <v/>
      </c>
    </row>
    <row r="154" spans="2:14" x14ac:dyDescent="0.3">
      <c r="B154" s="1" t="str">
        <f>IF(C154=1,"",IF(Kasszakonyv!$K$2&gt;C154,"q",IF(Kasszakonyv!$K$2=C154,COUNTIF($C$7:C154,C154),"")))</f>
        <v/>
      </c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3" t="str">
        <f t="shared" si="6"/>
        <v/>
      </c>
      <c r="N154" s="13" t="str">
        <f t="shared" si="7"/>
        <v/>
      </c>
    </row>
    <row r="155" spans="2:14" x14ac:dyDescent="0.3">
      <c r="B155" s="1" t="str">
        <f>IF(C155=1,"",IF(Kasszakonyv!$K$2&gt;C155,"q",IF(Kasszakonyv!$K$2=C155,COUNTIF($C$7:C155,C155),"")))</f>
        <v/>
      </c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3" t="str">
        <f t="shared" si="6"/>
        <v/>
      </c>
      <c r="N155" s="13" t="str">
        <f t="shared" si="7"/>
        <v/>
      </c>
    </row>
    <row r="156" spans="2:14" x14ac:dyDescent="0.3">
      <c r="B156" s="1" t="str">
        <f>IF(C156=1,"",IF(Kasszakonyv!$K$2&gt;C156,"q",IF(Kasszakonyv!$K$2=C156,COUNTIF($C$7:C156,C156),"")))</f>
        <v/>
      </c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3" t="str">
        <f t="shared" si="6"/>
        <v/>
      </c>
      <c r="N156" s="13" t="str">
        <f t="shared" si="7"/>
        <v/>
      </c>
    </row>
    <row r="157" spans="2:14" x14ac:dyDescent="0.3">
      <c r="B157" s="1" t="str">
        <f>IF(C157=1,"",IF(Kasszakonyv!$K$2&gt;C157,"q",IF(Kasszakonyv!$K$2=C157,COUNTIF($C$7:C157,C157),"")))</f>
        <v/>
      </c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3" t="str">
        <f t="shared" si="6"/>
        <v/>
      </c>
      <c r="N157" s="13" t="str">
        <f t="shared" si="7"/>
        <v/>
      </c>
    </row>
    <row r="158" spans="2:14" x14ac:dyDescent="0.3">
      <c r="B158" s="1" t="str">
        <f>IF(C158=1,"",IF(Kasszakonyv!$K$2&gt;C158,"q",IF(Kasszakonyv!$K$2=C158,COUNTIF($C$7:C158,C158),"")))</f>
        <v/>
      </c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3" t="str">
        <f t="shared" si="6"/>
        <v/>
      </c>
      <c r="N158" s="13" t="str">
        <f t="shared" si="7"/>
        <v/>
      </c>
    </row>
    <row r="159" spans="2:14" x14ac:dyDescent="0.3">
      <c r="B159" s="1" t="str">
        <f>IF(C159=1,"",IF(Kasszakonyv!$K$2&gt;C159,"q",IF(Kasszakonyv!$K$2=C159,COUNTIF($C$7:C159,C159),"")))</f>
        <v/>
      </c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3" t="str">
        <f t="shared" si="6"/>
        <v/>
      </c>
      <c r="N159" s="13" t="str">
        <f t="shared" si="7"/>
        <v/>
      </c>
    </row>
    <row r="160" spans="2:14" x14ac:dyDescent="0.3">
      <c r="B160" s="1" t="str">
        <f>IF(C160=1,"",IF(Kasszakonyv!$K$2&gt;C160,"q",IF(Kasszakonyv!$K$2=C160,COUNTIF($C$7:C160,C160),"")))</f>
        <v/>
      </c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3" t="str">
        <f t="shared" si="6"/>
        <v/>
      </c>
      <c r="N160" s="13" t="str">
        <f t="shared" si="7"/>
        <v/>
      </c>
    </row>
    <row r="161" spans="2:14" x14ac:dyDescent="0.3">
      <c r="B161" s="1" t="str">
        <f>IF(C161=1,"",IF(Kasszakonyv!$K$2&gt;C161,"q",IF(Kasszakonyv!$K$2=C161,COUNTIF($C$7:C161,C161),"")))</f>
        <v/>
      </c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3" t="str">
        <f t="shared" si="6"/>
        <v/>
      </c>
      <c r="N161" s="13" t="str">
        <f t="shared" si="7"/>
        <v/>
      </c>
    </row>
    <row r="162" spans="2:14" x14ac:dyDescent="0.3">
      <c r="B162" s="1" t="str">
        <f>IF(C162=1,"",IF(Kasszakonyv!$K$2&gt;C162,"q",IF(Kasszakonyv!$K$2=C162,COUNTIF($C$7:C162,C162),"")))</f>
        <v/>
      </c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3" t="str">
        <f t="shared" si="6"/>
        <v/>
      </c>
      <c r="N162" s="13" t="str">
        <f t="shared" si="7"/>
        <v/>
      </c>
    </row>
    <row r="163" spans="2:14" x14ac:dyDescent="0.3">
      <c r="B163" s="1" t="str">
        <f>IF(C163=1,"",IF(Kasszakonyv!$K$2&gt;C163,"q",IF(Kasszakonyv!$K$2=C163,COUNTIF($C$7:C163,C163),"")))</f>
        <v/>
      </c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3" t="str">
        <f t="shared" si="6"/>
        <v/>
      </c>
      <c r="N163" s="13" t="str">
        <f t="shared" si="7"/>
        <v/>
      </c>
    </row>
    <row r="164" spans="2:14" x14ac:dyDescent="0.3">
      <c r="B164" s="1" t="str">
        <f>IF(C164=1,"",IF(Kasszakonyv!$K$2&gt;C164,"q",IF(Kasszakonyv!$K$2=C164,COUNTIF($C$7:C164,C164),"")))</f>
        <v/>
      </c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3" t="str">
        <f t="shared" si="6"/>
        <v/>
      </c>
      <c r="N164" s="13" t="str">
        <f t="shared" si="7"/>
        <v/>
      </c>
    </row>
    <row r="165" spans="2:14" x14ac:dyDescent="0.3">
      <c r="B165" s="1" t="str">
        <f>IF(C165=1,"",IF(Kasszakonyv!$K$2&gt;C165,"q",IF(Kasszakonyv!$K$2=C165,COUNTIF($C$7:C165,C165),"")))</f>
        <v/>
      </c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3" t="str">
        <f t="shared" si="6"/>
        <v/>
      </c>
      <c r="N165" s="13" t="str">
        <f t="shared" si="7"/>
        <v/>
      </c>
    </row>
    <row r="166" spans="2:14" x14ac:dyDescent="0.3">
      <c r="B166" s="1" t="str">
        <f>IF(C166=1,"",IF(Kasszakonyv!$K$2&gt;C166,"q",IF(Kasszakonyv!$K$2=C166,COUNTIF($C$7:C166,C166),"")))</f>
        <v/>
      </c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3" t="str">
        <f t="shared" si="6"/>
        <v/>
      </c>
      <c r="N166" s="13" t="str">
        <f t="shared" si="7"/>
        <v/>
      </c>
    </row>
    <row r="167" spans="2:14" x14ac:dyDescent="0.3">
      <c r="B167" s="1" t="str">
        <f>IF(C167=1,"",IF(Kasszakonyv!$K$2&gt;C167,"q",IF(Kasszakonyv!$K$2=C167,COUNTIF($C$7:C167,C167),"")))</f>
        <v/>
      </c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3" t="str">
        <f t="shared" si="6"/>
        <v/>
      </c>
      <c r="N167" s="13" t="str">
        <f t="shared" si="7"/>
        <v/>
      </c>
    </row>
    <row r="168" spans="2:14" x14ac:dyDescent="0.3">
      <c r="B168" s="1" t="str">
        <f>IF(C168=1,"",IF(Kasszakonyv!$K$2&gt;C168,"q",IF(Kasszakonyv!$K$2=C168,COUNTIF($C$7:C168,C168),"")))</f>
        <v/>
      </c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3" t="str">
        <f t="shared" si="6"/>
        <v/>
      </c>
      <c r="N168" s="13" t="str">
        <f t="shared" si="7"/>
        <v/>
      </c>
    </row>
    <row r="169" spans="2:14" x14ac:dyDescent="0.3">
      <c r="B169" s="1" t="str">
        <f>IF(C169=1,"",IF(Kasszakonyv!$K$2&gt;C169,"q",IF(Kasszakonyv!$K$2=C169,COUNTIF($C$7:C169,C169),"")))</f>
        <v/>
      </c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3" t="str">
        <f t="shared" si="6"/>
        <v/>
      </c>
      <c r="N169" s="13" t="str">
        <f t="shared" si="7"/>
        <v/>
      </c>
    </row>
    <row r="170" spans="2:14" x14ac:dyDescent="0.3">
      <c r="B170" s="1" t="str">
        <f>IF(C170=1,"",IF(Kasszakonyv!$K$2&gt;C170,"q",IF(Kasszakonyv!$K$2=C170,COUNTIF($C$7:C170,C170),"")))</f>
        <v/>
      </c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3" t="str">
        <f t="shared" si="6"/>
        <v/>
      </c>
      <c r="N170" s="13" t="str">
        <f t="shared" si="7"/>
        <v/>
      </c>
    </row>
    <row r="171" spans="2:14" x14ac:dyDescent="0.3">
      <c r="B171" s="1" t="str">
        <f>IF(C171=1,"",IF(Kasszakonyv!$K$2&gt;C171,"q",IF(Kasszakonyv!$K$2=C171,COUNTIF($C$7:C171,C171),"")))</f>
        <v/>
      </c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3" t="str">
        <f t="shared" si="6"/>
        <v/>
      </c>
      <c r="N171" s="13" t="str">
        <f t="shared" si="7"/>
        <v/>
      </c>
    </row>
    <row r="172" spans="2:14" x14ac:dyDescent="0.3">
      <c r="B172" s="1" t="str">
        <f>IF(C172=1,"",IF(Kasszakonyv!$K$2&gt;C172,"q",IF(Kasszakonyv!$K$2=C172,COUNTIF($C$7:C172,C172),"")))</f>
        <v/>
      </c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3" t="str">
        <f t="shared" si="6"/>
        <v/>
      </c>
      <c r="N172" s="13" t="str">
        <f t="shared" si="7"/>
        <v/>
      </c>
    </row>
    <row r="173" spans="2:14" x14ac:dyDescent="0.3">
      <c r="B173" s="1" t="str">
        <f>IF(C173=1,"",IF(Kasszakonyv!$K$2&gt;C173,"q",IF(Kasszakonyv!$K$2=C173,COUNTIF($C$7:C173,C173),"")))</f>
        <v/>
      </c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3" t="str">
        <f t="shared" si="6"/>
        <v/>
      </c>
      <c r="N173" s="13" t="str">
        <f t="shared" si="7"/>
        <v/>
      </c>
    </row>
    <row r="174" spans="2:14" x14ac:dyDescent="0.3">
      <c r="B174" s="1" t="str">
        <f>IF(C174=1,"",IF(Kasszakonyv!$K$2&gt;C174,"q",IF(Kasszakonyv!$K$2=C174,COUNTIF($C$7:C174,C174),"")))</f>
        <v/>
      </c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3" t="str">
        <f t="shared" si="6"/>
        <v/>
      </c>
      <c r="N174" s="13" t="str">
        <f t="shared" si="7"/>
        <v/>
      </c>
    </row>
    <row r="175" spans="2:14" x14ac:dyDescent="0.3">
      <c r="B175" s="1" t="str">
        <f>IF(C175=1,"",IF(Kasszakonyv!$K$2&gt;C175,"q",IF(Kasszakonyv!$K$2=C175,COUNTIF($C$7:C175,C175),"")))</f>
        <v/>
      </c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3" t="str">
        <f t="shared" si="6"/>
        <v/>
      </c>
      <c r="N175" s="13" t="str">
        <f t="shared" si="7"/>
        <v/>
      </c>
    </row>
    <row r="176" spans="2:14" x14ac:dyDescent="0.3">
      <c r="B176" s="1" t="str">
        <f>IF(C176=1,"",IF(Kasszakonyv!$K$2&gt;C176,"q",IF(Kasszakonyv!$K$2=C176,COUNTIF($C$7:C176,C176),"")))</f>
        <v/>
      </c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3" t="str">
        <f t="shared" si="6"/>
        <v/>
      </c>
      <c r="N176" s="13" t="str">
        <f t="shared" si="7"/>
        <v/>
      </c>
    </row>
    <row r="177" spans="2:14" x14ac:dyDescent="0.3">
      <c r="B177" s="1" t="str">
        <f>IF(C177=1,"",IF(Kasszakonyv!$K$2&gt;C177,"q",IF(Kasszakonyv!$K$2=C177,COUNTIF($C$7:C177,C177),"")))</f>
        <v/>
      </c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3" t="str">
        <f t="shared" si="6"/>
        <v/>
      </c>
      <c r="N177" s="13" t="str">
        <f t="shared" si="7"/>
        <v/>
      </c>
    </row>
    <row r="178" spans="2:14" x14ac:dyDescent="0.3">
      <c r="B178" s="1" t="str">
        <f>IF(C178=1,"",IF(Kasszakonyv!$K$2&gt;C178,"q",IF(Kasszakonyv!$K$2=C178,COUNTIF($C$7:C178,C178),"")))</f>
        <v/>
      </c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3" t="str">
        <f t="shared" si="6"/>
        <v/>
      </c>
      <c r="N178" s="13" t="str">
        <f t="shared" si="7"/>
        <v/>
      </c>
    </row>
    <row r="179" spans="2:14" x14ac:dyDescent="0.3">
      <c r="B179" s="1" t="str">
        <f>IF(C179=1,"",IF(Kasszakonyv!$K$2&gt;C179,"q",IF(Kasszakonyv!$K$2=C179,COUNTIF($C$7:C179,C179),"")))</f>
        <v/>
      </c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3" t="str">
        <f t="shared" si="6"/>
        <v/>
      </c>
      <c r="N179" s="13" t="str">
        <f t="shared" si="7"/>
        <v/>
      </c>
    </row>
    <row r="180" spans="2:14" x14ac:dyDescent="0.3">
      <c r="B180" s="1" t="str">
        <f>IF(C180=1,"",IF(Kasszakonyv!$K$2&gt;C180,"q",IF(Kasszakonyv!$K$2=C180,COUNTIF($C$7:C180,C180),"")))</f>
        <v/>
      </c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3" t="str">
        <f t="shared" si="6"/>
        <v/>
      </c>
      <c r="N180" s="13" t="str">
        <f t="shared" si="7"/>
        <v/>
      </c>
    </row>
    <row r="181" spans="2:14" x14ac:dyDescent="0.3">
      <c r="B181" s="1" t="str">
        <f>IF(C181=1,"",IF(Kasszakonyv!$K$2&gt;C181,"q",IF(Kasszakonyv!$K$2=C181,COUNTIF($C$7:C181,C181),"")))</f>
        <v/>
      </c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3" t="str">
        <f t="shared" si="6"/>
        <v/>
      </c>
      <c r="N181" s="13" t="str">
        <f t="shared" si="7"/>
        <v/>
      </c>
    </row>
    <row r="182" spans="2:14" x14ac:dyDescent="0.3">
      <c r="B182" s="1" t="str">
        <f>IF(C182=1,"",IF(Kasszakonyv!$K$2&gt;C182,"q",IF(Kasszakonyv!$K$2=C182,COUNTIF($C$7:C182,C182),"")))</f>
        <v/>
      </c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3" t="str">
        <f t="shared" si="6"/>
        <v/>
      </c>
      <c r="N182" s="13" t="str">
        <f t="shared" si="7"/>
        <v/>
      </c>
    </row>
    <row r="183" spans="2:14" x14ac:dyDescent="0.3">
      <c r="B183" s="1" t="str">
        <f>IF(C183=1,"",IF(Kasszakonyv!$K$2&gt;C183,"q",IF(Kasszakonyv!$K$2=C183,COUNTIF($C$7:C183,C183),"")))</f>
        <v/>
      </c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3" t="str">
        <f t="shared" si="6"/>
        <v/>
      </c>
      <c r="N183" s="13" t="str">
        <f t="shared" si="7"/>
        <v/>
      </c>
    </row>
    <row r="184" spans="2:14" x14ac:dyDescent="0.3">
      <c r="B184" s="1" t="str">
        <f>IF(C184=1,"",IF(Kasszakonyv!$K$2&gt;C184,"q",IF(Kasszakonyv!$K$2=C184,COUNTIF($C$7:C184,C184),"")))</f>
        <v/>
      </c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3" t="str">
        <f t="shared" si="6"/>
        <v/>
      </c>
      <c r="N184" s="13" t="str">
        <f t="shared" si="7"/>
        <v/>
      </c>
    </row>
    <row r="185" spans="2:14" x14ac:dyDescent="0.3">
      <c r="B185" s="1" t="str">
        <f>IF(C185=1,"",IF(Kasszakonyv!$K$2&gt;C185,"q",IF(Kasszakonyv!$K$2=C185,COUNTIF($C$7:C185,C185),"")))</f>
        <v/>
      </c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3" t="str">
        <f t="shared" si="6"/>
        <v/>
      </c>
      <c r="N185" s="13" t="str">
        <f t="shared" si="7"/>
        <v/>
      </c>
    </row>
    <row r="186" spans="2:14" x14ac:dyDescent="0.3">
      <c r="B186" s="1" t="str">
        <f>IF(C186=1,"",IF(Kasszakonyv!$K$2&gt;C186,"q",IF(Kasszakonyv!$K$2=C186,COUNTIF($C$7:C186,C186),"")))</f>
        <v/>
      </c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3" t="str">
        <f t="shared" si="6"/>
        <v/>
      </c>
      <c r="N186" s="13" t="str">
        <f t="shared" si="7"/>
        <v/>
      </c>
    </row>
    <row r="187" spans="2:14" x14ac:dyDescent="0.3">
      <c r="B187" s="1" t="str">
        <f>IF(C187=1,"",IF(Kasszakonyv!$K$2&gt;C187,"q",IF(Kasszakonyv!$K$2=C187,COUNTIF($C$7:C187,C187),"")))</f>
        <v/>
      </c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3" t="str">
        <f t="shared" si="6"/>
        <v/>
      </c>
      <c r="N187" s="13" t="str">
        <f t="shared" si="7"/>
        <v/>
      </c>
    </row>
    <row r="188" spans="2:14" x14ac:dyDescent="0.3">
      <c r="B188" s="1" t="str">
        <f>IF(C188=1,"",IF(Kasszakonyv!$K$2&gt;C188,"q",IF(Kasszakonyv!$K$2=C188,COUNTIF($C$7:C188,C188),"")))</f>
        <v/>
      </c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3" t="str">
        <f t="shared" si="6"/>
        <v/>
      </c>
      <c r="N188" s="13" t="str">
        <f t="shared" si="7"/>
        <v/>
      </c>
    </row>
    <row r="189" spans="2:14" x14ac:dyDescent="0.3">
      <c r="B189" s="1" t="str">
        <f>IF(C189=1,"",IF(Kasszakonyv!$K$2&gt;C189,"q",IF(Kasszakonyv!$K$2=C189,COUNTIF($C$7:C189,C189),"")))</f>
        <v/>
      </c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3" t="str">
        <f t="shared" si="6"/>
        <v/>
      </c>
      <c r="N189" s="13" t="str">
        <f t="shared" si="7"/>
        <v/>
      </c>
    </row>
    <row r="190" spans="2:14" x14ac:dyDescent="0.3">
      <c r="B190" s="1" t="str">
        <f>IF(C190=1,"",IF(Kasszakonyv!$K$2&gt;C190,"q",IF(Kasszakonyv!$K$2=C190,COUNTIF($C$7:C190,C190),"")))</f>
        <v/>
      </c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3" t="str">
        <f t="shared" si="6"/>
        <v/>
      </c>
      <c r="N190" s="13" t="str">
        <f t="shared" si="7"/>
        <v/>
      </c>
    </row>
    <row r="191" spans="2:14" x14ac:dyDescent="0.3">
      <c r="B191" s="1" t="str">
        <f>IF(C191=1,"",IF(Kasszakonyv!$K$2&gt;C191,"q",IF(Kasszakonyv!$K$2=C191,COUNTIF($C$7:C191,C191),"")))</f>
        <v/>
      </c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3" t="str">
        <f t="shared" si="6"/>
        <v/>
      </c>
      <c r="N191" s="13" t="str">
        <f t="shared" si="7"/>
        <v/>
      </c>
    </row>
    <row r="192" spans="2:14" x14ac:dyDescent="0.3">
      <c r="B192" s="1" t="str">
        <f>IF(C192=1,"",IF(Kasszakonyv!$K$2&gt;C192,"q",IF(Kasszakonyv!$K$2=C192,COUNTIF($C$7:C192,C192),"")))</f>
        <v/>
      </c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3" t="str">
        <f t="shared" si="6"/>
        <v/>
      </c>
      <c r="N192" s="13" t="str">
        <f t="shared" si="7"/>
        <v/>
      </c>
    </row>
    <row r="193" spans="2:14" x14ac:dyDescent="0.3">
      <c r="B193" s="1" t="str">
        <f>IF(C193=1,"",IF(Kasszakonyv!$K$2&gt;C193,"q",IF(Kasszakonyv!$K$2=C193,COUNTIF($C$7:C193,C193),"")))</f>
        <v/>
      </c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3" t="str">
        <f t="shared" si="6"/>
        <v/>
      </c>
      <c r="N193" s="13" t="str">
        <f t="shared" si="7"/>
        <v/>
      </c>
    </row>
    <row r="194" spans="2:14" x14ac:dyDescent="0.3">
      <c r="B194" s="1" t="str">
        <f>IF(C194=1,"",IF(Kasszakonyv!$K$2&gt;C194,"q",IF(Kasszakonyv!$K$2=C194,COUNTIF($C$7:C194,C194),"")))</f>
        <v/>
      </c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3" t="str">
        <f t="shared" si="6"/>
        <v/>
      </c>
      <c r="N194" s="13" t="str">
        <f t="shared" si="7"/>
        <v/>
      </c>
    </row>
    <row r="195" spans="2:14" x14ac:dyDescent="0.3">
      <c r="B195" s="1" t="str">
        <f>IF(C195=1,"",IF(Kasszakonyv!$K$2&gt;C195,"q",IF(Kasszakonyv!$K$2=C195,COUNTIF($C$7:C195,C195),"")))</f>
        <v/>
      </c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3" t="str">
        <f t="shared" si="6"/>
        <v/>
      </c>
      <c r="N195" s="13" t="str">
        <f t="shared" si="7"/>
        <v/>
      </c>
    </row>
    <row r="196" spans="2:14" x14ac:dyDescent="0.3">
      <c r="B196" s="1" t="str">
        <f>IF(C196=1,"",IF(Kasszakonyv!$K$2&gt;C196,"q",IF(Kasszakonyv!$K$2=C196,COUNTIF($C$7:C196,C196),"")))</f>
        <v/>
      </c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3" t="str">
        <f t="shared" si="6"/>
        <v/>
      </c>
      <c r="N196" s="13" t="str">
        <f t="shared" si="7"/>
        <v/>
      </c>
    </row>
    <row r="197" spans="2:14" x14ac:dyDescent="0.3">
      <c r="B197" s="1" t="str">
        <f>IF(C197=1,"",IF(Kasszakonyv!$K$2&gt;C197,"q",IF(Kasszakonyv!$K$2=C197,COUNTIF($C$7:C197,C197),"")))</f>
        <v/>
      </c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3" t="str">
        <f t="shared" si="6"/>
        <v/>
      </c>
      <c r="N197" s="13" t="str">
        <f t="shared" si="7"/>
        <v/>
      </c>
    </row>
    <row r="198" spans="2:14" x14ac:dyDescent="0.3">
      <c r="B198" s="1" t="str">
        <f>IF(C198=1,"",IF(Kasszakonyv!$K$2&gt;C198,"q",IF(Kasszakonyv!$K$2=C198,COUNTIF($C$7:C198,C198),"")))</f>
        <v/>
      </c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3" t="str">
        <f t="shared" si="6"/>
        <v/>
      </c>
      <c r="N198" s="13" t="str">
        <f t="shared" si="7"/>
        <v/>
      </c>
    </row>
    <row r="199" spans="2:14" x14ac:dyDescent="0.3">
      <c r="B199" s="1" t="str">
        <f>IF(C199=1,"",IF(Kasszakonyv!$K$2&gt;C199,"q",IF(Kasszakonyv!$K$2=C199,COUNTIF($C$7:C199,C199),"")))</f>
        <v/>
      </c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3" t="str">
        <f t="shared" ref="M199:M262" si="9">IF(I199&amp;K199&lt;&gt;"",VLOOKUP(I199&amp;K199,fif,3,FALSE),"")</f>
        <v/>
      </c>
      <c r="N199" s="13" t="str">
        <f t="shared" ref="N199:N262" si="10">IF(I199&amp;K199&lt;&gt;"",VLOOKUP(I199&amp;K199,fi,2,FALSE),"")</f>
        <v/>
      </c>
    </row>
    <row r="200" spans="2:14" x14ac:dyDescent="0.3">
      <c r="B200" s="1" t="str">
        <f>IF(C200=1,"",IF(Kasszakonyv!$K$2&gt;C200,"q",IF(Kasszakonyv!$K$2=C200,COUNTIF($C$7:C200,C200),"")))</f>
        <v/>
      </c>
      <c r="C200" s="9">
        <f t="shared" ref="C200:C263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3" t="str">
        <f t="shared" si="9"/>
        <v/>
      </c>
      <c r="N200" s="13" t="str">
        <f t="shared" si="10"/>
        <v/>
      </c>
    </row>
    <row r="201" spans="2:14" x14ac:dyDescent="0.3">
      <c r="B201" s="1" t="str">
        <f>IF(C201=1,"",IF(Kasszakonyv!$K$2&gt;C201,"q",IF(Kasszakonyv!$K$2=C201,COUNTIF($C$7:C201,C201),"")))</f>
        <v/>
      </c>
      <c r="C201" s="9">
        <f t="shared" si="11"/>
        <v>1</v>
      </c>
      <c r="D201" s="14"/>
      <c r="E201" s="15"/>
      <c r="F201" s="16"/>
      <c r="G201" s="17"/>
      <c r="H201" s="18"/>
      <c r="I201" s="19"/>
      <c r="J201" s="18"/>
      <c r="K201" s="19"/>
      <c r="L201" s="17"/>
      <c r="M201" s="93" t="str">
        <f t="shared" si="9"/>
        <v/>
      </c>
      <c r="N201" s="13" t="str">
        <f t="shared" si="10"/>
        <v/>
      </c>
    </row>
    <row r="202" spans="2:14" x14ac:dyDescent="0.3">
      <c r="B202" s="1" t="str">
        <f>IF(C202=1,"",IF(Kasszakonyv!$K$2&gt;C202,"q",IF(Kasszakonyv!$K$2=C202,COUNTIF($C$7:C202,C202),"")))</f>
        <v/>
      </c>
      <c r="C202" s="9">
        <f t="shared" si="11"/>
        <v>1</v>
      </c>
      <c r="D202" s="14"/>
      <c r="E202" s="15"/>
      <c r="F202" s="16"/>
      <c r="G202" s="17"/>
      <c r="H202" s="18"/>
      <c r="I202" s="19"/>
      <c r="J202" s="18"/>
      <c r="K202" s="19"/>
      <c r="L202" s="17"/>
      <c r="M202" s="93" t="str">
        <f t="shared" si="9"/>
        <v/>
      </c>
      <c r="N202" s="13" t="str">
        <f t="shared" si="10"/>
        <v/>
      </c>
    </row>
    <row r="203" spans="2:14" x14ac:dyDescent="0.3">
      <c r="B203" s="1" t="str">
        <f>IF(C203=1,"",IF(Kasszakonyv!$K$2&gt;C203,"q",IF(Kasszakonyv!$K$2=C203,COUNTIF($C$7:C203,C203),"")))</f>
        <v/>
      </c>
      <c r="C203" s="9">
        <f t="shared" si="11"/>
        <v>1</v>
      </c>
      <c r="D203" s="14"/>
      <c r="E203" s="15"/>
      <c r="F203" s="16"/>
      <c r="G203" s="17"/>
      <c r="H203" s="18"/>
      <c r="I203" s="19"/>
      <c r="J203" s="18"/>
      <c r="K203" s="19"/>
      <c r="L203" s="17"/>
      <c r="M203" s="93" t="str">
        <f t="shared" si="9"/>
        <v/>
      </c>
      <c r="N203" s="13" t="str">
        <f t="shared" si="10"/>
        <v/>
      </c>
    </row>
    <row r="204" spans="2:14" x14ac:dyDescent="0.3">
      <c r="B204" s="1" t="str">
        <f>IF(C204=1,"",IF(Kasszakonyv!$K$2&gt;C204,"q",IF(Kasszakonyv!$K$2=C204,COUNTIF($C$7:C204,C204),"")))</f>
        <v/>
      </c>
      <c r="C204" s="9">
        <f t="shared" si="11"/>
        <v>1</v>
      </c>
      <c r="D204" s="14"/>
      <c r="E204" s="15"/>
      <c r="F204" s="16"/>
      <c r="G204" s="17"/>
      <c r="H204" s="18"/>
      <c r="I204" s="19"/>
      <c r="J204" s="18"/>
      <c r="K204" s="19"/>
      <c r="L204" s="17"/>
      <c r="M204" s="93" t="str">
        <f t="shared" si="9"/>
        <v/>
      </c>
      <c r="N204" s="13" t="str">
        <f t="shared" si="10"/>
        <v/>
      </c>
    </row>
    <row r="205" spans="2:14" x14ac:dyDescent="0.3">
      <c r="B205" s="1" t="str">
        <f>IF(C205=1,"",IF(Kasszakonyv!$K$2&gt;C205,"q",IF(Kasszakonyv!$K$2=C205,COUNTIF($C$7:C205,C205),"")))</f>
        <v/>
      </c>
      <c r="C205" s="9">
        <f t="shared" si="11"/>
        <v>1</v>
      </c>
      <c r="D205" s="14"/>
      <c r="E205" s="15"/>
      <c r="F205" s="16"/>
      <c r="G205" s="17"/>
      <c r="H205" s="18"/>
      <c r="I205" s="19"/>
      <c r="J205" s="18"/>
      <c r="K205" s="19"/>
      <c r="L205" s="17"/>
      <c r="M205" s="93" t="str">
        <f t="shared" si="9"/>
        <v/>
      </c>
      <c r="N205" s="13" t="str">
        <f t="shared" si="10"/>
        <v/>
      </c>
    </row>
    <row r="206" spans="2:14" x14ac:dyDescent="0.3">
      <c r="B206" s="1" t="str">
        <f>IF(C206=1,"",IF(Kasszakonyv!$K$2&gt;C206,"q",IF(Kasszakonyv!$K$2=C206,COUNTIF($C$7:C206,C206),"")))</f>
        <v/>
      </c>
      <c r="C206" s="9">
        <f t="shared" si="11"/>
        <v>1</v>
      </c>
      <c r="D206" s="14"/>
      <c r="E206" s="15"/>
      <c r="F206" s="16"/>
      <c r="G206" s="17"/>
      <c r="H206" s="18"/>
      <c r="I206" s="19"/>
      <c r="J206" s="18"/>
      <c r="K206" s="19"/>
      <c r="L206" s="17"/>
      <c r="M206" s="93" t="str">
        <f t="shared" si="9"/>
        <v/>
      </c>
      <c r="N206" s="13" t="str">
        <f t="shared" si="10"/>
        <v/>
      </c>
    </row>
    <row r="207" spans="2:14" x14ac:dyDescent="0.3">
      <c r="B207" s="1" t="str">
        <f>IF(C207=1,"",IF(Kasszakonyv!$K$2&gt;C207,"q",IF(Kasszakonyv!$K$2=C207,COUNTIF($C$7:C207,C207),"")))</f>
        <v/>
      </c>
      <c r="C207" s="9">
        <f t="shared" si="11"/>
        <v>1</v>
      </c>
      <c r="D207" s="14"/>
      <c r="E207" s="15"/>
      <c r="F207" s="16"/>
      <c r="G207" s="17"/>
      <c r="H207" s="18"/>
      <c r="I207" s="19"/>
      <c r="J207" s="18"/>
      <c r="K207" s="19"/>
      <c r="L207" s="17"/>
      <c r="M207" s="93" t="str">
        <f t="shared" si="9"/>
        <v/>
      </c>
      <c r="N207" s="13" t="str">
        <f t="shared" si="10"/>
        <v/>
      </c>
    </row>
    <row r="208" spans="2:14" x14ac:dyDescent="0.3">
      <c r="B208" s="1" t="str">
        <f>IF(C208=1,"",IF(Kasszakonyv!$K$2&gt;C208,"q",IF(Kasszakonyv!$K$2=C208,COUNTIF($C$7:C208,C208),"")))</f>
        <v/>
      </c>
      <c r="C208" s="9">
        <f t="shared" si="11"/>
        <v>1</v>
      </c>
      <c r="D208" s="14"/>
      <c r="E208" s="15"/>
      <c r="F208" s="16"/>
      <c r="G208" s="17"/>
      <c r="H208" s="18"/>
      <c r="I208" s="19"/>
      <c r="J208" s="18"/>
      <c r="K208" s="19"/>
      <c r="L208" s="17"/>
      <c r="M208" s="93" t="str">
        <f t="shared" si="9"/>
        <v/>
      </c>
      <c r="N208" s="13" t="str">
        <f t="shared" si="10"/>
        <v/>
      </c>
    </row>
    <row r="209" spans="2:14" x14ac:dyDescent="0.3">
      <c r="B209" s="1" t="str">
        <f>IF(C209=1,"",IF(Kasszakonyv!$K$2&gt;C209,"q",IF(Kasszakonyv!$K$2=C209,COUNTIF($C$7:C209,C209),"")))</f>
        <v/>
      </c>
      <c r="C209" s="9">
        <f t="shared" si="11"/>
        <v>1</v>
      </c>
      <c r="D209" s="14"/>
      <c r="E209" s="15"/>
      <c r="F209" s="16"/>
      <c r="G209" s="17"/>
      <c r="H209" s="18"/>
      <c r="I209" s="19"/>
      <c r="J209" s="18"/>
      <c r="K209" s="19"/>
      <c r="L209" s="17"/>
      <c r="M209" s="93" t="str">
        <f t="shared" si="9"/>
        <v/>
      </c>
      <c r="N209" s="13" t="str">
        <f t="shared" si="10"/>
        <v/>
      </c>
    </row>
    <row r="210" spans="2:14" x14ac:dyDescent="0.3">
      <c r="B210" s="1" t="str">
        <f>IF(C210=1,"",IF(Kasszakonyv!$K$2&gt;C210,"q",IF(Kasszakonyv!$K$2=C210,COUNTIF($C$7:C210,C210),"")))</f>
        <v/>
      </c>
      <c r="C210" s="9">
        <f t="shared" si="11"/>
        <v>1</v>
      </c>
      <c r="D210" s="14"/>
      <c r="E210" s="15"/>
      <c r="F210" s="16"/>
      <c r="G210" s="17"/>
      <c r="H210" s="18"/>
      <c r="I210" s="19"/>
      <c r="J210" s="18"/>
      <c r="K210" s="19"/>
      <c r="L210" s="17"/>
      <c r="M210" s="93" t="str">
        <f t="shared" si="9"/>
        <v/>
      </c>
      <c r="N210" s="13" t="str">
        <f t="shared" si="10"/>
        <v/>
      </c>
    </row>
    <row r="211" spans="2:14" x14ac:dyDescent="0.3">
      <c r="B211" s="1" t="str">
        <f>IF(C211=1,"",IF(Kasszakonyv!$K$2&gt;C211,"q",IF(Kasszakonyv!$K$2=C211,COUNTIF($C$7:C211,C211),"")))</f>
        <v/>
      </c>
      <c r="C211" s="9">
        <f t="shared" si="11"/>
        <v>1</v>
      </c>
      <c r="D211" s="14"/>
      <c r="E211" s="15"/>
      <c r="F211" s="16"/>
      <c r="G211" s="17"/>
      <c r="H211" s="18"/>
      <c r="I211" s="19"/>
      <c r="J211" s="18"/>
      <c r="K211" s="19"/>
      <c r="L211" s="17"/>
      <c r="M211" s="93" t="str">
        <f t="shared" si="9"/>
        <v/>
      </c>
      <c r="N211" s="13" t="str">
        <f t="shared" si="10"/>
        <v/>
      </c>
    </row>
    <row r="212" spans="2:14" x14ac:dyDescent="0.3">
      <c r="B212" s="1" t="str">
        <f>IF(C212=1,"",IF(Kasszakonyv!$K$2&gt;C212,"q",IF(Kasszakonyv!$K$2=C212,COUNTIF($C$7:C212,C212),"")))</f>
        <v/>
      </c>
      <c r="C212" s="9">
        <f t="shared" si="11"/>
        <v>1</v>
      </c>
      <c r="D212" s="14"/>
      <c r="E212" s="15"/>
      <c r="F212" s="16"/>
      <c r="G212" s="17"/>
      <c r="H212" s="18"/>
      <c r="I212" s="19"/>
      <c r="J212" s="18"/>
      <c r="K212" s="19"/>
      <c r="L212" s="17"/>
      <c r="M212" s="93" t="str">
        <f t="shared" si="9"/>
        <v/>
      </c>
      <c r="N212" s="13" t="str">
        <f t="shared" si="10"/>
        <v/>
      </c>
    </row>
    <row r="213" spans="2:14" x14ac:dyDescent="0.3">
      <c r="B213" s="1" t="str">
        <f>IF(C213=1,"",IF(Kasszakonyv!$K$2&gt;C213,"q",IF(Kasszakonyv!$K$2=C213,COUNTIF($C$7:C213,C213),"")))</f>
        <v/>
      </c>
      <c r="C213" s="9">
        <f t="shared" si="11"/>
        <v>1</v>
      </c>
      <c r="D213" s="14"/>
      <c r="E213" s="15"/>
      <c r="F213" s="16"/>
      <c r="G213" s="17"/>
      <c r="H213" s="18"/>
      <c r="I213" s="19"/>
      <c r="J213" s="18"/>
      <c r="K213" s="19"/>
      <c r="L213" s="17"/>
      <c r="M213" s="93" t="str">
        <f t="shared" si="9"/>
        <v/>
      </c>
      <c r="N213" s="13" t="str">
        <f t="shared" si="10"/>
        <v/>
      </c>
    </row>
    <row r="214" spans="2:14" x14ac:dyDescent="0.3">
      <c r="B214" s="1" t="str">
        <f>IF(C214=1,"",IF(Kasszakonyv!$K$2&gt;C214,"q",IF(Kasszakonyv!$K$2=C214,COUNTIF($C$7:C214,C214),"")))</f>
        <v/>
      </c>
      <c r="C214" s="9">
        <f t="shared" si="11"/>
        <v>1</v>
      </c>
      <c r="D214" s="14"/>
      <c r="E214" s="15"/>
      <c r="F214" s="16"/>
      <c r="G214" s="17"/>
      <c r="H214" s="18"/>
      <c r="I214" s="19"/>
      <c r="J214" s="18"/>
      <c r="K214" s="19"/>
      <c r="L214" s="17"/>
      <c r="M214" s="93" t="str">
        <f t="shared" si="9"/>
        <v/>
      </c>
      <c r="N214" s="13" t="str">
        <f t="shared" si="10"/>
        <v/>
      </c>
    </row>
    <row r="215" spans="2:14" x14ac:dyDescent="0.3">
      <c r="B215" s="1" t="str">
        <f>IF(C215=1,"",IF(Kasszakonyv!$K$2&gt;C215,"q",IF(Kasszakonyv!$K$2=C215,COUNTIF($C$7:C215,C215),"")))</f>
        <v/>
      </c>
      <c r="C215" s="9">
        <f t="shared" si="11"/>
        <v>1</v>
      </c>
      <c r="D215" s="14"/>
      <c r="E215" s="15"/>
      <c r="F215" s="16"/>
      <c r="G215" s="17"/>
      <c r="H215" s="18"/>
      <c r="I215" s="19"/>
      <c r="J215" s="18"/>
      <c r="K215" s="19"/>
      <c r="L215" s="17"/>
      <c r="M215" s="93" t="str">
        <f t="shared" si="9"/>
        <v/>
      </c>
      <c r="N215" s="13" t="str">
        <f t="shared" si="10"/>
        <v/>
      </c>
    </row>
    <row r="216" spans="2:14" x14ac:dyDescent="0.3">
      <c r="B216" s="1" t="str">
        <f>IF(C216=1,"",IF(Kasszakonyv!$K$2&gt;C216,"q",IF(Kasszakonyv!$K$2=C216,COUNTIF($C$7:C216,C216),"")))</f>
        <v/>
      </c>
      <c r="C216" s="9">
        <f t="shared" si="11"/>
        <v>1</v>
      </c>
      <c r="D216" s="14"/>
      <c r="E216" s="15"/>
      <c r="F216" s="16"/>
      <c r="G216" s="17"/>
      <c r="H216" s="18"/>
      <c r="I216" s="19"/>
      <c r="J216" s="18"/>
      <c r="K216" s="19"/>
      <c r="L216" s="17"/>
      <c r="M216" s="93" t="str">
        <f t="shared" si="9"/>
        <v/>
      </c>
      <c r="N216" s="13" t="str">
        <f t="shared" si="10"/>
        <v/>
      </c>
    </row>
    <row r="217" spans="2:14" x14ac:dyDescent="0.3">
      <c r="B217" s="1" t="str">
        <f>IF(C217=1,"",IF(Kasszakonyv!$K$2&gt;C217,"q",IF(Kasszakonyv!$K$2=C217,COUNTIF($C$7:C217,C217),"")))</f>
        <v/>
      </c>
      <c r="C217" s="9">
        <f t="shared" si="11"/>
        <v>1</v>
      </c>
      <c r="D217" s="14"/>
      <c r="E217" s="15"/>
      <c r="F217" s="16"/>
      <c r="G217" s="17"/>
      <c r="H217" s="18"/>
      <c r="I217" s="19"/>
      <c r="J217" s="18"/>
      <c r="K217" s="19"/>
      <c r="L217" s="17"/>
      <c r="M217" s="93" t="str">
        <f t="shared" si="9"/>
        <v/>
      </c>
      <c r="N217" s="13" t="str">
        <f t="shared" si="10"/>
        <v/>
      </c>
    </row>
    <row r="218" spans="2:14" x14ac:dyDescent="0.3">
      <c r="B218" s="1" t="str">
        <f>IF(C218=1,"",IF(Kasszakonyv!$K$2&gt;C218,"q",IF(Kasszakonyv!$K$2=C218,COUNTIF($C$7:C218,C218),"")))</f>
        <v/>
      </c>
      <c r="C218" s="9">
        <f t="shared" si="11"/>
        <v>1</v>
      </c>
      <c r="D218" s="14"/>
      <c r="E218" s="15"/>
      <c r="F218" s="16"/>
      <c r="G218" s="17"/>
      <c r="H218" s="18"/>
      <c r="I218" s="19"/>
      <c r="J218" s="18"/>
      <c r="K218" s="19"/>
      <c r="L218" s="17"/>
      <c r="M218" s="93" t="str">
        <f t="shared" si="9"/>
        <v/>
      </c>
      <c r="N218" s="13" t="str">
        <f t="shared" si="10"/>
        <v/>
      </c>
    </row>
    <row r="219" spans="2:14" x14ac:dyDescent="0.3">
      <c r="B219" s="1" t="str">
        <f>IF(C219=1,"",IF(Kasszakonyv!$K$2&gt;C219,"q",IF(Kasszakonyv!$K$2=C219,COUNTIF($C$7:C219,C219),"")))</f>
        <v/>
      </c>
      <c r="C219" s="9">
        <f t="shared" si="11"/>
        <v>1</v>
      </c>
      <c r="D219" s="14"/>
      <c r="E219" s="15"/>
      <c r="F219" s="16"/>
      <c r="G219" s="17"/>
      <c r="H219" s="18"/>
      <c r="I219" s="19"/>
      <c r="J219" s="18"/>
      <c r="K219" s="19"/>
      <c r="L219" s="17"/>
      <c r="M219" s="93" t="str">
        <f t="shared" si="9"/>
        <v/>
      </c>
      <c r="N219" s="13" t="str">
        <f t="shared" si="10"/>
        <v/>
      </c>
    </row>
    <row r="220" spans="2:14" x14ac:dyDescent="0.3">
      <c r="B220" s="1" t="str">
        <f>IF(C220=1,"",IF(Kasszakonyv!$K$2&gt;C220,"q",IF(Kasszakonyv!$K$2=C220,COUNTIF($C$7:C220,C220),"")))</f>
        <v/>
      </c>
      <c r="C220" s="9">
        <f t="shared" si="11"/>
        <v>1</v>
      </c>
      <c r="D220" s="14"/>
      <c r="E220" s="15"/>
      <c r="F220" s="16"/>
      <c r="G220" s="17"/>
      <c r="H220" s="18"/>
      <c r="I220" s="19"/>
      <c r="J220" s="18"/>
      <c r="K220" s="19"/>
      <c r="L220" s="17"/>
      <c r="M220" s="93" t="str">
        <f t="shared" si="9"/>
        <v/>
      </c>
      <c r="N220" s="13" t="str">
        <f t="shared" si="10"/>
        <v/>
      </c>
    </row>
    <row r="221" spans="2:14" x14ac:dyDescent="0.3">
      <c r="B221" s="1" t="str">
        <f>IF(C221=1,"",IF(Kasszakonyv!$K$2&gt;C221,"q",IF(Kasszakonyv!$K$2=C221,COUNTIF($C$7:C221,C221),"")))</f>
        <v/>
      </c>
      <c r="C221" s="9">
        <f t="shared" si="11"/>
        <v>1</v>
      </c>
      <c r="D221" s="14"/>
      <c r="E221" s="15"/>
      <c r="F221" s="16"/>
      <c r="G221" s="17"/>
      <c r="H221" s="18"/>
      <c r="I221" s="19"/>
      <c r="J221" s="18"/>
      <c r="K221" s="19"/>
      <c r="L221" s="17"/>
      <c r="M221" s="93" t="str">
        <f t="shared" si="9"/>
        <v/>
      </c>
      <c r="N221" s="13" t="str">
        <f t="shared" si="10"/>
        <v/>
      </c>
    </row>
    <row r="222" spans="2:14" x14ac:dyDescent="0.3">
      <c r="B222" s="1" t="str">
        <f>IF(C222=1,"",IF(Kasszakonyv!$K$2&gt;C222,"q",IF(Kasszakonyv!$K$2=C222,COUNTIF($C$7:C222,C222),"")))</f>
        <v/>
      </c>
      <c r="C222" s="9">
        <f t="shared" si="11"/>
        <v>1</v>
      </c>
      <c r="D222" s="14"/>
      <c r="E222" s="15"/>
      <c r="F222" s="16"/>
      <c r="G222" s="17"/>
      <c r="H222" s="18"/>
      <c r="I222" s="19"/>
      <c r="J222" s="18"/>
      <c r="K222" s="19"/>
      <c r="L222" s="17"/>
      <c r="M222" s="93" t="str">
        <f t="shared" si="9"/>
        <v/>
      </c>
      <c r="N222" s="13" t="str">
        <f t="shared" si="10"/>
        <v/>
      </c>
    </row>
    <row r="223" spans="2:14" x14ac:dyDescent="0.3">
      <c r="B223" s="1" t="str">
        <f>IF(C223=1,"",IF(Kasszakonyv!$K$2&gt;C223,"q",IF(Kasszakonyv!$K$2=C223,COUNTIF($C$7:C223,C223),"")))</f>
        <v/>
      </c>
      <c r="C223" s="9">
        <f t="shared" si="11"/>
        <v>1</v>
      </c>
      <c r="D223" s="14"/>
      <c r="E223" s="15"/>
      <c r="F223" s="16"/>
      <c r="G223" s="17"/>
      <c r="H223" s="18"/>
      <c r="I223" s="19"/>
      <c r="J223" s="18"/>
      <c r="K223" s="19"/>
      <c r="L223" s="17"/>
      <c r="M223" s="93" t="str">
        <f t="shared" si="9"/>
        <v/>
      </c>
      <c r="N223" s="13" t="str">
        <f t="shared" si="10"/>
        <v/>
      </c>
    </row>
    <row r="224" spans="2:14" x14ac:dyDescent="0.3">
      <c r="B224" s="1" t="str">
        <f>IF(C224=1,"",IF(Kasszakonyv!$K$2&gt;C224,"q",IF(Kasszakonyv!$K$2=C224,COUNTIF($C$7:C224,C224),"")))</f>
        <v/>
      </c>
      <c r="C224" s="9">
        <f t="shared" si="11"/>
        <v>1</v>
      </c>
      <c r="D224" s="14"/>
      <c r="E224" s="15"/>
      <c r="F224" s="16"/>
      <c r="G224" s="17"/>
      <c r="H224" s="18"/>
      <c r="I224" s="19"/>
      <c r="J224" s="18"/>
      <c r="K224" s="19"/>
      <c r="L224" s="17"/>
      <c r="M224" s="93" t="str">
        <f t="shared" si="9"/>
        <v/>
      </c>
      <c r="N224" s="13" t="str">
        <f t="shared" si="10"/>
        <v/>
      </c>
    </row>
    <row r="225" spans="2:14" x14ac:dyDescent="0.3">
      <c r="B225" s="1" t="str">
        <f>IF(C225=1,"",IF(Kasszakonyv!$K$2&gt;C225,"q",IF(Kasszakonyv!$K$2=C225,COUNTIF($C$7:C225,C225),"")))</f>
        <v/>
      </c>
      <c r="C225" s="9">
        <f t="shared" si="11"/>
        <v>1</v>
      </c>
      <c r="D225" s="14"/>
      <c r="E225" s="15"/>
      <c r="F225" s="16"/>
      <c r="G225" s="17"/>
      <c r="H225" s="18"/>
      <c r="I225" s="19"/>
      <c r="J225" s="18"/>
      <c r="K225" s="19"/>
      <c r="L225" s="17"/>
      <c r="M225" s="93" t="str">
        <f t="shared" si="9"/>
        <v/>
      </c>
      <c r="N225" s="13" t="str">
        <f t="shared" si="10"/>
        <v/>
      </c>
    </row>
    <row r="226" spans="2:14" x14ac:dyDescent="0.3">
      <c r="B226" s="1" t="str">
        <f>IF(C226=1,"",IF(Kasszakonyv!$K$2&gt;C226,"q",IF(Kasszakonyv!$K$2=C226,COUNTIF($C$7:C226,C226),"")))</f>
        <v/>
      </c>
      <c r="C226" s="9">
        <f t="shared" si="11"/>
        <v>1</v>
      </c>
      <c r="D226" s="14"/>
      <c r="E226" s="15"/>
      <c r="F226" s="16"/>
      <c r="G226" s="17"/>
      <c r="H226" s="18"/>
      <c r="I226" s="19"/>
      <c r="J226" s="18"/>
      <c r="K226" s="19"/>
      <c r="L226" s="17"/>
      <c r="M226" s="93" t="str">
        <f t="shared" si="9"/>
        <v/>
      </c>
      <c r="N226" s="13" t="str">
        <f t="shared" si="10"/>
        <v/>
      </c>
    </row>
    <row r="227" spans="2:14" x14ac:dyDescent="0.3">
      <c r="B227" s="1" t="str">
        <f>IF(C227=1,"",IF(Kasszakonyv!$K$2&gt;C227,"q",IF(Kasszakonyv!$K$2=C227,COUNTIF($C$7:C227,C227),"")))</f>
        <v/>
      </c>
      <c r="C227" s="9">
        <f t="shared" si="11"/>
        <v>1</v>
      </c>
      <c r="D227" s="14"/>
      <c r="E227" s="15"/>
      <c r="F227" s="16"/>
      <c r="G227" s="17"/>
      <c r="H227" s="18"/>
      <c r="I227" s="19"/>
      <c r="J227" s="18"/>
      <c r="K227" s="19"/>
      <c r="L227" s="17"/>
      <c r="M227" s="93" t="str">
        <f t="shared" si="9"/>
        <v/>
      </c>
      <c r="N227" s="13" t="str">
        <f t="shared" si="10"/>
        <v/>
      </c>
    </row>
    <row r="228" spans="2:14" x14ac:dyDescent="0.3">
      <c r="B228" s="1" t="str">
        <f>IF(C228=1,"",IF(Kasszakonyv!$K$2&gt;C228,"q",IF(Kasszakonyv!$K$2=C228,COUNTIF($C$7:C228,C228),"")))</f>
        <v/>
      </c>
      <c r="C228" s="9">
        <f t="shared" si="11"/>
        <v>1</v>
      </c>
      <c r="D228" s="14"/>
      <c r="E228" s="15"/>
      <c r="F228" s="16"/>
      <c r="G228" s="17"/>
      <c r="H228" s="18"/>
      <c r="I228" s="19"/>
      <c r="J228" s="18"/>
      <c r="K228" s="19"/>
      <c r="L228" s="17"/>
      <c r="M228" s="93" t="str">
        <f t="shared" si="9"/>
        <v/>
      </c>
      <c r="N228" s="13" t="str">
        <f t="shared" si="10"/>
        <v/>
      </c>
    </row>
    <row r="229" spans="2:14" x14ac:dyDescent="0.3">
      <c r="B229" s="1" t="str">
        <f>IF(C229=1,"",IF(Kasszakonyv!$K$2&gt;C229,"q",IF(Kasszakonyv!$K$2=C229,COUNTIF($C$7:C229,C229),"")))</f>
        <v/>
      </c>
      <c r="C229" s="9">
        <f t="shared" si="11"/>
        <v>1</v>
      </c>
      <c r="D229" s="14"/>
      <c r="E229" s="15"/>
      <c r="F229" s="16"/>
      <c r="G229" s="17"/>
      <c r="H229" s="18"/>
      <c r="I229" s="19"/>
      <c r="J229" s="18"/>
      <c r="K229" s="19"/>
      <c r="L229" s="17"/>
      <c r="M229" s="93" t="str">
        <f t="shared" si="9"/>
        <v/>
      </c>
      <c r="N229" s="13" t="str">
        <f t="shared" si="10"/>
        <v/>
      </c>
    </row>
    <row r="230" spans="2:14" x14ac:dyDescent="0.3">
      <c r="B230" s="1" t="str">
        <f>IF(C230=1,"",IF(Kasszakonyv!$K$2&gt;C230,"q",IF(Kasszakonyv!$K$2=C230,COUNTIF($C$7:C230,C230),"")))</f>
        <v/>
      </c>
      <c r="C230" s="9">
        <f t="shared" si="11"/>
        <v>1</v>
      </c>
      <c r="D230" s="14"/>
      <c r="E230" s="15"/>
      <c r="F230" s="16"/>
      <c r="G230" s="17"/>
      <c r="H230" s="18"/>
      <c r="I230" s="19"/>
      <c r="J230" s="18"/>
      <c r="K230" s="19"/>
      <c r="L230" s="17"/>
      <c r="M230" s="93" t="str">
        <f t="shared" si="9"/>
        <v/>
      </c>
      <c r="N230" s="13" t="str">
        <f t="shared" si="10"/>
        <v/>
      </c>
    </row>
    <row r="231" spans="2:14" x14ac:dyDescent="0.3">
      <c r="B231" s="1" t="str">
        <f>IF(C231=1,"",IF(Kasszakonyv!$K$2&gt;C231,"q",IF(Kasszakonyv!$K$2=C231,COUNTIF($C$7:C231,C231),"")))</f>
        <v/>
      </c>
      <c r="C231" s="9">
        <f t="shared" si="11"/>
        <v>1</v>
      </c>
      <c r="D231" s="14"/>
      <c r="E231" s="15"/>
      <c r="F231" s="16"/>
      <c r="G231" s="17"/>
      <c r="H231" s="18"/>
      <c r="I231" s="19"/>
      <c r="J231" s="18"/>
      <c r="K231" s="19"/>
      <c r="L231" s="17"/>
      <c r="M231" s="93" t="str">
        <f t="shared" si="9"/>
        <v/>
      </c>
      <c r="N231" s="13" t="str">
        <f t="shared" si="10"/>
        <v/>
      </c>
    </row>
    <row r="232" spans="2:14" x14ac:dyDescent="0.3">
      <c r="B232" s="1" t="str">
        <f>IF(C232=1,"",IF(Kasszakonyv!$K$2&gt;C232,"q",IF(Kasszakonyv!$K$2=C232,COUNTIF($C$7:C232,C232),"")))</f>
        <v/>
      </c>
      <c r="C232" s="9">
        <f t="shared" si="11"/>
        <v>1</v>
      </c>
      <c r="D232" s="14"/>
      <c r="E232" s="15"/>
      <c r="F232" s="16"/>
      <c r="G232" s="17"/>
      <c r="H232" s="18"/>
      <c r="I232" s="19"/>
      <c r="J232" s="18"/>
      <c r="K232" s="19"/>
      <c r="L232" s="17"/>
      <c r="M232" s="93" t="str">
        <f t="shared" si="9"/>
        <v/>
      </c>
      <c r="N232" s="13" t="str">
        <f t="shared" si="10"/>
        <v/>
      </c>
    </row>
    <row r="233" spans="2:14" x14ac:dyDescent="0.3">
      <c r="B233" s="1" t="str">
        <f>IF(C233=1,"",IF(Kasszakonyv!$K$2&gt;C233,"q",IF(Kasszakonyv!$K$2=C233,COUNTIF($C$7:C233,C233),"")))</f>
        <v/>
      </c>
      <c r="C233" s="9">
        <f t="shared" si="11"/>
        <v>1</v>
      </c>
      <c r="D233" s="14"/>
      <c r="E233" s="15"/>
      <c r="F233" s="16"/>
      <c r="G233" s="17"/>
      <c r="H233" s="18"/>
      <c r="I233" s="19"/>
      <c r="J233" s="18"/>
      <c r="K233" s="19"/>
      <c r="L233" s="17"/>
      <c r="M233" s="93" t="str">
        <f t="shared" si="9"/>
        <v/>
      </c>
      <c r="N233" s="13" t="str">
        <f t="shared" si="10"/>
        <v/>
      </c>
    </row>
    <row r="234" spans="2:14" x14ac:dyDescent="0.3">
      <c r="B234" s="1" t="str">
        <f>IF(C234=1,"",IF(Kasszakonyv!$K$2&gt;C234,"q",IF(Kasszakonyv!$K$2=C234,COUNTIF($C$7:C234,C234),"")))</f>
        <v/>
      </c>
      <c r="C234" s="9">
        <f t="shared" si="11"/>
        <v>1</v>
      </c>
      <c r="D234" s="14"/>
      <c r="E234" s="15"/>
      <c r="F234" s="16"/>
      <c r="G234" s="17"/>
      <c r="H234" s="18"/>
      <c r="I234" s="19"/>
      <c r="J234" s="18"/>
      <c r="K234" s="19"/>
      <c r="L234" s="17"/>
      <c r="M234" s="93" t="str">
        <f t="shared" si="9"/>
        <v/>
      </c>
      <c r="N234" s="13" t="str">
        <f t="shared" si="10"/>
        <v/>
      </c>
    </row>
    <row r="235" spans="2:14" x14ac:dyDescent="0.3">
      <c r="B235" s="1" t="str">
        <f>IF(C235=1,"",IF(Kasszakonyv!$K$2&gt;C235,"q",IF(Kasszakonyv!$K$2=C235,COUNTIF($C$7:C235,C235),"")))</f>
        <v/>
      </c>
      <c r="C235" s="9">
        <f t="shared" si="11"/>
        <v>1</v>
      </c>
      <c r="D235" s="14"/>
      <c r="E235" s="15"/>
      <c r="F235" s="16"/>
      <c r="G235" s="17"/>
      <c r="H235" s="18"/>
      <c r="I235" s="19"/>
      <c r="J235" s="18"/>
      <c r="K235" s="19"/>
      <c r="L235" s="17"/>
      <c r="M235" s="93" t="str">
        <f t="shared" si="9"/>
        <v/>
      </c>
      <c r="N235" s="13" t="str">
        <f t="shared" si="10"/>
        <v/>
      </c>
    </row>
    <row r="236" spans="2:14" x14ac:dyDescent="0.3">
      <c r="B236" s="1" t="str">
        <f>IF(C236=1,"",IF(Kasszakonyv!$K$2&gt;C236,"q",IF(Kasszakonyv!$K$2=C236,COUNTIF($C$7:C236,C236),"")))</f>
        <v/>
      </c>
      <c r="C236" s="9">
        <f t="shared" si="11"/>
        <v>1</v>
      </c>
      <c r="D236" s="14"/>
      <c r="E236" s="15"/>
      <c r="F236" s="16"/>
      <c r="G236" s="17"/>
      <c r="H236" s="18"/>
      <c r="I236" s="19"/>
      <c r="J236" s="18"/>
      <c r="K236" s="19"/>
      <c r="L236" s="17"/>
      <c r="M236" s="93" t="str">
        <f t="shared" si="9"/>
        <v/>
      </c>
      <c r="N236" s="13" t="str">
        <f t="shared" si="10"/>
        <v/>
      </c>
    </row>
    <row r="237" spans="2:14" x14ac:dyDescent="0.3">
      <c r="B237" s="1" t="str">
        <f>IF(C237=1,"",IF(Kasszakonyv!$K$2&gt;C237,"q",IF(Kasszakonyv!$K$2=C237,COUNTIF($C$7:C237,C237),"")))</f>
        <v/>
      </c>
      <c r="C237" s="9">
        <f t="shared" si="11"/>
        <v>1</v>
      </c>
      <c r="D237" s="14"/>
      <c r="E237" s="15"/>
      <c r="F237" s="16"/>
      <c r="G237" s="17"/>
      <c r="H237" s="18"/>
      <c r="I237" s="19"/>
      <c r="J237" s="18"/>
      <c r="K237" s="19"/>
      <c r="L237" s="17"/>
      <c r="M237" s="93" t="str">
        <f t="shared" si="9"/>
        <v/>
      </c>
      <c r="N237" s="13" t="str">
        <f t="shared" si="10"/>
        <v/>
      </c>
    </row>
    <row r="238" spans="2:14" x14ac:dyDescent="0.3">
      <c r="B238" s="1" t="str">
        <f>IF(C238=1,"",IF(Kasszakonyv!$K$2&gt;C238,"q",IF(Kasszakonyv!$K$2=C238,COUNTIF($C$7:C238,C238),"")))</f>
        <v/>
      </c>
      <c r="C238" s="9">
        <f t="shared" si="11"/>
        <v>1</v>
      </c>
      <c r="D238" s="14"/>
      <c r="E238" s="15"/>
      <c r="F238" s="16"/>
      <c r="G238" s="17"/>
      <c r="H238" s="18"/>
      <c r="I238" s="19"/>
      <c r="J238" s="18"/>
      <c r="K238" s="19"/>
      <c r="L238" s="17"/>
      <c r="M238" s="93" t="str">
        <f t="shared" si="9"/>
        <v/>
      </c>
      <c r="N238" s="13" t="str">
        <f t="shared" si="10"/>
        <v/>
      </c>
    </row>
    <row r="239" spans="2:14" x14ac:dyDescent="0.3">
      <c r="B239" s="1" t="str">
        <f>IF(C239=1,"",IF(Kasszakonyv!$K$2&gt;C239,"q",IF(Kasszakonyv!$K$2=C239,COUNTIF($C$7:C239,C239),"")))</f>
        <v/>
      </c>
      <c r="C239" s="9">
        <f t="shared" si="11"/>
        <v>1</v>
      </c>
      <c r="D239" s="14"/>
      <c r="E239" s="15"/>
      <c r="F239" s="16"/>
      <c r="G239" s="17"/>
      <c r="H239" s="18"/>
      <c r="I239" s="19"/>
      <c r="J239" s="18"/>
      <c r="K239" s="19"/>
      <c r="L239" s="17"/>
      <c r="M239" s="93" t="str">
        <f t="shared" si="9"/>
        <v/>
      </c>
      <c r="N239" s="13" t="str">
        <f t="shared" si="10"/>
        <v/>
      </c>
    </row>
    <row r="240" spans="2:14" x14ac:dyDescent="0.3">
      <c r="B240" s="1" t="str">
        <f>IF(C240=1,"",IF(Kasszakonyv!$K$2&gt;C240,"q",IF(Kasszakonyv!$K$2=C240,COUNTIF($C$7:C240,C240),"")))</f>
        <v/>
      </c>
      <c r="C240" s="9">
        <f t="shared" si="11"/>
        <v>1</v>
      </c>
      <c r="D240" s="14"/>
      <c r="E240" s="15"/>
      <c r="F240" s="16"/>
      <c r="G240" s="17"/>
      <c r="H240" s="18"/>
      <c r="I240" s="19"/>
      <c r="J240" s="18"/>
      <c r="K240" s="19"/>
      <c r="L240" s="17"/>
      <c r="M240" s="93" t="str">
        <f t="shared" si="9"/>
        <v/>
      </c>
      <c r="N240" s="13" t="str">
        <f t="shared" si="10"/>
        <v/>
      </c>
    </row>
    <row r="241" spans="2:14" x14ac:dyDescent="0.3">
      <c r="B241" s="1" t="str">
        <f>IF(C241=1,"",IF(Kasszakonyv!$K$2&gt;C241,"q",IF(Kasszakonyv!$K$2=C241,COUNTIF($C$7:C241,C241),"")))</f>
        <v/>
      </c>
      <c r="C241" s="9">
        <f t="shared" si="11"/>
        <v>1</v>
      </c>
      <c r="D241" s="14"/>
      <c r="E241" s="15"/>
      <c r="F241" s="16"/>
      <c r="G241" s="17"/>
      <c r="H241" s="18"/>
      <c r="I241" s="19"/>
      <c r="J241" s="18"/>
      <c r="K241" s="19"/>
      <c r="L241" s="17"/>
      <c r="M241" s="93" t="str">
        <f t="shared" si="9"/>
        <v/>
      </c>
      <c r="N241" s="13" t="str">
        <f t="shared" si="10"/>
        <v/>
      </c>
    </row>
    <row r="242" spans="2:14" x14ac:dyDescent="0.3">
      <c r="B242" s="1" t="str">
        <f>IF(C242=1,"",IF(Kasszakonyv!$K$2&gt;C242,"q",IF(Kasszakonyv!$K$2=C242,COUNTIF($C$7:C242,C242),"")))</f>
        <v/>
      </c>
      <c r="C242" s="9">
        <f t="shared" si="11"/>
        <v>1</v>
      </c>
      <c r="D242" s="14"/>
      <c r="E242" s="15"/>
      <c r="F242" s="16"/>
      <c r="G242" s="17"/>
      <c r="H242" s="18"/>
      <c r="I242" s="19"/>
      <c r="J242" s="18"/>
      <c r="K242" s="19"/>
      <c r="L242" s="17"/>
      <c r="M242" s="93" t="str">
        <f t="shared" si="9"/>
        <v/>
      </c>
      <c r="N242" s="13" t="str">
        <f t="shared" si="10"/>
        <v/>
      </c>
    </row>
    <row r="243" spans="2:14" x14ac:dyDescent="0.3">
      <c r="B243" s="1" t="str">
        <f>IF(C243=1,"",IF(Kasszakonyv!$K$2&gt;C243,"q",IF(Kasszakonyv!$K$2=C243,COUNTIF($C$7:C243,C243),"")))</f>
        <v/>
      </c>
      <c r="C243" s="9">
        <f t="shared" si="11"/>
        <v>1</v>
      </c>
      <c r="D243" s="14"/>
      <c r="E243" s="15"/>
      <c r="F243" s="16"/>
      <c r="G243" s="17"/>
      <c r="H243" s="18"/>
      <c r="I243" s="19"/>
      <c r="J243" s="18"/>
      <c r="K243" s="19"/>
      <c r="L243" s="17"/>
      <c r="M243" s="93" t="str">
        <f t="shared" si="9"/>
        <v/>
      </c>
      <c r="N243" s="13" t="str">
        <f t="shared" si="10"/>
        <v/>
      </c>
    </row>
    <row r="244" spans="2:14" x14ac:dyDescent="0.3">
      <c r="B244" s="1" t="str">
        <f>IF(C244=1,"",IF(Kasszakonyv!$K$2&gt;C244,"q",IF(Kasszakonyv!$K$2=C244,COUNTIF($C$7:C244,C244),"")))</f>
        <v/>
      </c>
      <c r="C244" s="9">
        <f t="shared" si="11"/>
        <v>1</v>
      </c>
      <c r="D244" s="14"/>
      <c r="E244" s="15"/>
      <c r="F244" s="16"/>
      <c r="G244" s="17"/>
      <c r="H244" s="18"/>
      <c r="I244" s="19"/>
      <c r="J244" s="18"/>
      <c r="K244" s="19"/>
      <c r="L244" s="17"/>
      <c r="M244" s="93" t="str">
        <f t="shared" si="9"/>
        <v/>
      </c>
      <c r="N244" s="13" t="str">
        <f t="shared" si="10"/>
        <v/>
      </c>
    </row>
    <row r="245" spans="2:14" x14ac:dyDescent="0.3">
      <c r="B245" s="1" t="str">
        <f>IF(C245=1,"",IF(Kasszakonyv!$K$2&gt;C245,"q",IF(Kasszakonyv!$K$2=C245,COUNTIF($C$7:C245,C245),"")))</f>
        <v/>
      </c>
      <c r="C245" s="9">
        <f t="shared" si="11"/>
        <v>1</v>
      </c>
      <c r="D245" s="14"/>
      <c r="E245" s="15"/>
      <c r="F245" s="16"/>
      <c r="G245" s="17"/>
      <c r="H245" s="18"/>
      <c r="I245" s="19"/>
      <c r="J245" s="18"/>
      <c r="K245" s="19"/>
      <c r="L245" s="17"/>
      <c r="M245" s="93" t="str">
        <f t="shared" si="9"/>
        <v/>
      </c>
      <c r="N245" s="13" t="str">
        <f t="shared" si="10"/>
        <v/>
      </c>
    </row>
    <row r="246" spans="2:14" x14ac:dyDescent="0.3">
      <c r="B246" s="1" t="str">
        <f>IF(C246=1,"",IF(Kasszakonyv!$K$2&gt;C246,"q",IF(Kasszakonyv!$K$2=C246,COUNTIF($C$7:C246,C246),"")))</f>
        <v/>
      </c>
      <c r="C246" s="9">
        <f t="shared" si="11"/>
        <v>1</v>
      </c>
      <c r="D246" s="14"/>
      <c r="E246" s="15"/>
      <c r="F246" s="16"/>
      <c r="G246" s="17"/>
      <c r="H246" s="18"/>
      <c r="I246" s="19"/>
      <c r="J246" s="18"/>
      <c r="K246" s="19"/>
      <c r="L246" s="17"/>
      <c r="M246" s="93" t="str">
        <f t="shared" si="9"/>
        <v/>
      </c>
      <c r="N246" s="13" t="str">
        <f t="shared" si="10"/>
        <v/>
      </c>
    </row>
    <row r="247" spans="2:14" x14ac:dyDescent="0.3">
      <c r="B247" s="1" t="str">
        <f>IF(C247=1,"",IF(Kasszakonyv!$K$2&gt;C247,"q",IF(Kasszakonyv!$K$2=C247,COUNTIF($C$7:C247,C247),"")))</f>
        <v/>
      </c>
      <c r="C247" s="9">
        <f t="shared" si="11"/>
        <v>1</v>
      </c>
      <c r="D247" s="14"/>
      <c r="E247" s="15"/>
      <c r="F247" s="16"/>
      <c r="G247" s="17"/>
      <c r="H247" s="18"/>
      <c r="I247" s="19"/>
      <c r="J247" s="18"/>
      <c r="K247" s="19"/>
      <c r="L247" s="17"/>
      <c r="M247" s="93" t="str">
        <f t="shared" si="9"/>
        <v/>
      </c>
      <c r="N247" s="13" t="str">
        <f t="shared" si="10"/>
        <v/>
      </c>
    </row>
    <row r="248" spans="2:14" x14ac:dyDescent="0.3">
      <c r="B248" s="1" t="str">
        <f>IF(C248=1,"",IF(Kasszakonyv!$K$2&gt;C248,"q",IF(Kasszakonyv!$K$2=C248,COUNTIF($C$7:C248,C248),"")))</f>
        <v/>
      </c>
      <c r="C248" s="9">
        <f t="shared" si="11"/>
        <v>1</v>
      </c>
      <c r="D248" s="14"/>
      <c r="E248" s="15"/>
      <c r="F248" s="16"/>
      <c r="G248" s="17"/>
      <c r="H248" s="18"/>
      <c r="I248" s="19"/>
      <c r="J248" s="18"/>
      <c r="K248" s="19"/>
      <c r="L248" s="17"/>
      <c r="M248" s="93" t="str">
        <f t="shared" si="9"/>
        <v/>
      </c>
      <c r="N248" s="13" t="str">
        <f t="shared" si="10"/>
        <v/>
      </c>
    </row>
    <row r="249" spans="2:14" x14ac:dyDescent="0.3">
      <c r="B249" s="1" t="str">
        <f>IF(C249=1,"",IF(Kasszakonyv!$K$2&gt;C249,"q",IF(Kasszakonyv!$K$2=C249,COUNTIF($C$7:C249,C249),"")))</f>
        <v/>
      </c>
      <c r="C249" s="9">
        <f t="shared" si="11"/>
        <v>1</v>
      </c>
      <c r="D249" s="14"/>
      <c r="E249" s="15"/>
      <c r="F249" s="16"/>
      <c r="G249" s="17"/>
      <c r="H249" s="18"/>
      <c r="I249" s="19"/>
      <c r="J249" s="18"/>
      <c r="K249" s="19"/>
      <c r="L249" s="17"/>
      <c r="M249" s="93" t="str">
        <f t="shared" si="9"/>
        <v/>
      </c>
      <c r="N249" s="13" t="str">
        <f t="shared" si="10"/>
        <v/>
      </c>
    </row>
    <row r="250" spans="2:14" x14ac:dyDescent="0.3">
      <c r="B250" s="1" t="str">
        <f>IF(C250=1,"",IF(Kasszakonyv!$K$2&gt;C250,"q",IF(Kasszakonyv!$K$2=C250,COUNTIF($C$7:C250,C250),"")))</f>
        <v/>
      </c>
      <c r="C250" s="9">
        <f t="shared" si="11"/>
        <v>1</v>
      </c>
      <c r="D250" s="14"/>
      <c r="E250" s="15"/>
      <c r="F250" s="16"/>
      <c r="G250" s="17"/>
      <c r="H250" s="18"/>
      <c r="I250" s="19"/>
      <c r="J250" s="18"/>
      <c r="K250" s="19"/>
      <c r="L250" s="17"/>
      <c r="M250" s="93" t="str">
        <f t="shared" si="9"/>
        <v/>
      </c>
      <c r="N250" s="13" t="str">
        <f t="shared" si="10"/>
        <v/>
      </c>
    </row>
    <row r="251" spans="2:14" x14ac:dyDescent="0.3">
      <c r="B251" s="1" t="str">
        <f>IF(C251=1,"",IF(Kasszakonyv!$K$2&gt;C251,"q",IF(Kasszakonyv!$K$2=C251,COUNTIF($C$7:C251,C251),"")))</f>
        <v/>
      </c>
      <c r="C251" s="9">
        <f t="shared" si="11"/>
        <v>1</v>
      </c>
      <c r="D251" s="14"/>
      <c r="E251" s="15"/>
      <c r="F251" s="16"/>
      <c r="G251" s="17"/>
      <c r="H251" s="18"/>
      <c r="I251" s="19"/>
      <c r="J251" s="18"/>
      <c r="K251" s="19"/>
      <c r="L251" s="17"/>
      <c r="M251" s="93" t="str">
        <f t="shared" si="9"/>
        <v/>
      </c>
      <c r="N251" s="13" t="str">
        <f t="shared" si="10"/>
        <v/>
      </c>
    </row>
    <row r="252" spans="2:14" x14ac:dyDescent="0.3">
      <c r="B252" s="1" t="str">
        <f>IF(C252=1,"",IF(Kasszakonyv!$K$2&gt;C252,"q",IF(Kasszakonyv!$K$2=C252,COUNTIF($C$7:C252,C252),"")))</f>
        <v/>
      </c>
      <c r="C252" s="9">
        <f t="shared" si="11"/>
        <v>1</v>
      </c>
      <c r="D252" s="14"/>
      <c r="E252" s="15"/>
      <c r="F252" s="16"/>
      <c r="G252" s="17"/>
      <c r="H252" s="18"/>
      <c r="I252" s="19"/>
      <c r="J252" s="18"/>
      <c r="K252" s="19"/>
      <c r="L252" s="17"/>
      <c r="M252" s="93" t="str">
        <f t="shared" si="9"/>
        <v/>
      </c>
      <c r="N252" s="13" t="str">
        <f t="shared" si="10"/>
        <v/>
      </c>
    </row>
    <row r="253" spans="2:14" x14ac:dyDescent="0.3">
      <c r="B253" s="1" t="str">
        <f>IF(C253=1,"",IF(Kasszakonyv!$K$2&gt;C253,"q",IF(Kasszakonyv!$K$2=C253,COUNTIF($C$7:C253,C253),"")))</f>
        <v/>
      </c>
      <c r="C253" s="9">
        <f t="shared" si="11"/>
        <v>1</v>
      </c>
      <c r="D253" s="14"/>
      <c r="E253" s="15"/>
      <c r="F253" s="16"/>
      <c r="G253" s="17"/>
      <c r="H253" s="18"/>
      <c r="I253" s="19"/>
      <c r="J253" s="18"/>
      <c r="K253" s="19"/>
      <c r="L253" s="17"/>
      <c r="M253" s="93" t="str">
        <f t="shared" si="9"/>
        <v/>
      </c>
      <c r="N253" s="13" t="str">
        <f t="shared" si="10"/>
        <v/>
      </c>
    </row>
    <row r="254" spans="2:14" x14ac:dyDescent="0.3">
      <c r="B254" s="1" t="str">
        <f>IF(C254=1,"",IF(Kasszakonyv!$K$2&gt;C254,"q",IF(Kasszakonyv!$K$2=C254,COUNTIF($C$7:C254,C254),"")))</f>
        <v/>
      </c>
      <c r="C254" s="9">
        <f t="shared" si="11"/>
        <v>1</v>
      </c>
      <c r="D254" s="14"/>
      <c r="E254" s="15"/>
      <c r="F254" s="16"/>
      <c r="G254" s="17"/>
      <c r="H254" s="18"/>
      <c r="I254" s="19"/>
      <c r="J254" s="18"/>
      <c r="K254" s="19"/>
      <c r="L254" s="17"/>
      <c r="M254" s="93" t="str">
        <f t="shared" si="9"/>
        <v/>
      </c>
      <c r="N254" s="13" t="str">
        <f t="shared" si="10"/>
        <v/>
      </c>
    </row>
    <row r="255" spans="2:14" x14ac:dyDescent="0.3">
      <c r="B255" s="1" t="str">
        <f>IF(C255=1,"",IF(Kasszakonyv!$K$2&gt;C255,"q",IF(Kasszakonyv!$K$2=C255,COUNTIF($C$7:C255,C255),"")))</f>
        <v/>
      </c>
      <c r="C255" s="9">
        <f t="shared" si="11"/>
        <v>1</v>
      </c>
      <c r="D255" s="14"/>
      <c r="E255" s="15"/>
      <c r="F255" s="16"/>
      <c r="G255" s="17"/>
      <c r="H255" s="18"/>
      <c r="I255" s="19"/>
      <c r="J255" s="18"/>
      <c r="K255" s="19"/>
      <c r="L255" s="17"/>
      <c r="M255" s="93" t="str">
        <f t="shared" si="9"/>
        <v/>
      </c>
      <c r="N255" s="13" t="str">
        <f t="shared" si="10"/>
        <v/>
      </c>
    </row>
    <row r="256" spans="2:14" x14ac:dyDescent="0.3">
      <c r="B256" s="1" t="str">
        <f>IF(C256=1,"",IF(Kasszakonyv!$K$2&gt;C256,"q",IF(Kasszakonyv!$K$2=C256,COUNTIF($C$7:C256,C256),"")))</f>
        <v/>
      </c>
      <c r="C256" s="9">
        <f t="shared" si="11"/>
        <v>1</v>
      </c>
      <c r="D256" s="14"/>
      <c r="E256" s="15"/>
      <c r="F256" s="16"/>
      <c r="G256" s="17"/>
      <c r="H256" s="18"/>
      <c r="I256" s="19"/>
      <c r="J256" s="18"/>
      <c r="K256" s="19"/>
      <c r="L256" s="17"/>
      <c r="M256" s="93" t="str">
        <f t="shared" si="9"/>
        <v/>
      </c>
      <c r="N256" s="13" t="str">
        <f t="shared" si="10"/>
        <v/>
      </c>
    </row>
    <row r="257" spans="2:14" x14ac:dyDescent="0.3">
      <c r="B257" s="1" t="str">
        <f>IF(C257=1,"",IF(Kasszakonyv!$K$2&gt;C257,"q",IF(Kasszakonyv!$K$2=C257,COUNTIF($C$7:C257,C257),"")))</f>
        <v/>
      </c>
      <c r="C257" s="9">
        <f t="shared" si="11"/>
        <v>1</v>
      </c>
      <c r="D257" s="14"/>
      <c r="E257" s="15"/>
      <c r="F257" s="16"/>
      <c r="G257" s="17"/>
      <c r="H257" s="18"/>
      <c r="I257" s="19"/>
      <c r="J257" s="18"/>
      <c r="K257" s="19"/>
      <c r="L257" s="17"/>
      <c r="M257" s="93" t="str">
        <f t="shared" si="9"/>
        <v/>
      </c>
      <c r="N257" s="13" t="str">
        <f t="shared" si="10"/>
        <v/>
      </c>
    </row>
    <row r="258" spans="2:14" x14ac:dyDescent="0.3">
      <c r="B258" s="1" t="str">
        <f>IF(C258=1,"",IF(Kasszakonyv!$K$2&gt;C258,"q",IF(Kasszakonyv!$K$2=C258,COUNTIF($C$7:C258,C258),"")))</f>
        <v/>
      </c>
      <c r="C258" s="9">
        <f t="shared" si="11"/>
        <v>1</v>
      </c>
      <c r="D258" s="14"/>
      <c r="E258" s="15"/>
      <c r="F258" s="16"/>
      <c r="G258" s="17"/>
      <c r="H258" s="18"/>
      <c r="I258" s="19"/>
      <c r="J258" s="18"/>
      <c r="K258" s="19"/>
      <c r="L258" s="17"/>
      <c r="M258" s="93" t="str">
        <f t="shared" si="9"/>
        <v/>
      </c>
      <c r="N258" s="13" t="str">
        <f t="shared" si="10"/>
        <v/>
      </c>
    </row>
    <row r="259" spans="2:14" x14ac:dyDescent="0.3">
      <c r="B259" s="1" t="str">
        <f>IF(C259=1,"",IF(Kasszakonyv!$K$2&gt;C259,"q",IF(Kasszakonyv!$K$2=C259,COUNTIF($C$7:C259,C259),"")))</f>
        <v/>
      </c>
      <c r="C259" s="9">
        <f t="shared" si="11"/>
        <v>1</v>
      </c>
      <c r="D259" s="14"/>
      <c r="E259" s="15"/>
      <c r="F259" s="16"/>
      <c r="G259" s="17"/>
      <c r="H259" s="18"/>
      <c r="I259" s="19"/>
      <c r="J259" s="18"/>
      <c r="K259" s="19"/>
      <c r="L259" s="17"/>
      <c r="M259" s="93" t="str">
        <f t="shared" si="9"/>
        <v/>
      </c>
      <c r="N259" s="13" t="str">
        <f t="shared" si="10"/>
        <v/>
      </c>
    </row>
    <row r="260" spans="2:14" x14ac:dyDescent="0.3">
      <c r="B260" s="1" t="str">
        <f>IF(C260=1,"",IF(Kasszakonyv!$K$2&gt;C260,"q",IF(Kasszakonyv!$K$2=C260,COUNTIF($C$7:C260,C260),"")))</f>
        <v/>
      </c>
      <c r="C260" s="9">
        <f t="shared" si="11"/>
        <v>1</v>
      </c>
      <c r="D260" s="14"/>
      <c r="E260" s="15"/>
      <c r="F260" s="16"/>
      <c r="G260" s="17"/>
      <c r="H260" s="18"/>
      <c r="I260" s="19"/>
      <c r="J260" s="18"/>
      <c r="K260" s="19"/>
      <c r="L260" s="17"/>
      <c r="M260" s="93" t="str">
        <f t="shared" si="9"/>
        <v/>
      </c>
      <c r="N260" s="13" t="str">
        <f t="shared" si="10"/>
        <v/>
      </c>
    </row>
    <row r="261" spans="2:14" x14ac:dyDescent="0.3">
      <c r="B261" s="1" t="str">
        <f>IF(C261=1,"",IF(Kasszakonyv!$K$2&gt;C261,"q",IF(Kasszakonyv!$K$2=C261,COUNTIF($C$7:C261,C261),"")))</f>
        <v/>
      </c>
      <c r="C261" s="9">
        <f t="shared" si="11"/>
        <v>1</v>
      </c>
      <c r="D261" s="14"/>
      <c r="E261" s="15"/>
      <c r="F261" s="16"/>
      <c r="G261" s="17"/>
      <c r="H261" s="18"/>
      <c r="I261" s="19"/>
      <c r="J261" s="18"/>
      <c r="K261" s="19"/>
      <c r="L261" s="17"/>
      <c r="M261" s="93" t="str">
        <f t="shared" si="9"/>
        <v/>
      </c>
      <c r="N261" s="13" t="str">
        <f t="shared" si="10"/>
        <v/>
      </c>
    </row>
    <row r="262" spans="2:14" x14ac:dyDescent="0.3">
      <c r="B262" s="1" t="str">
        <f>IF(C262=1,"",IF(Kasszakonyv!$K$2&gt;C262,"q",IF(Kasszakonyv!$K$2=C262,COUNTIF($C$7:C262,C262),"")))</f>
        <v/>
      </c>
      <c r="C262" s="9">
        <f t="shared" si="11"/>
        <v>1</v>
      </c>
      <c r="D262" s="14"/>
      <c r="E262" s="15"/>
      <c r="F262" s="16"/>
      <c r="G262" s="17"/>
      <c r="H262" s="18"/>
      <c r="I262" s="19"/>
      <c r="J262" s="18"/>
      <c r="K262" s="19"/>
      <c r="L262" s="17"/>
      <c r="M262" s="93" t="str">
        <f t="shared" si="9"/>
        <v/>
      </c>
      <c r="N262" s="13" t="str">
        <f t="shared" si="10"/>
        <v/>
      </c>
    </row>
    <row r="263" spans="2:14" x14ac:dyDescent="0.3">
      <c r="B263" s="1" t="str">
        <f>IF(C263=1,"",IF(Kasszakonyv!$K$2&gt;C263,"q",IF(Kasszakonyv!$K$2=C263,COUNTIF($C$7:C263,C263),"")))</f>
        <v/>
      </c>
      <c r="C263" s="9">
        <f t="shared" si="11"/>
        <v>1</v>
      </c>
      <c r="D263" s="14"/>
      <c r="E263" s="15"/>
      <c r="F263" s="16"/>
      <c r="G263" s="17"/>
      <c r="H263" s="18"/>
      <c r="I263" s="19"/>
      <c r="J263" s="18"/>
      <c r="K263" s="19"/>
      <c r="L263" s="17"/>
      <c r="M263" s="93" t="str">
        <f t="shared" ref="M263:M326" si="12">IF(I263&amp;K263&lt;&gt;"",VLOOKUP(I263&amp;K263,fif,3,FALSE),"")</f>
        <v/>
      </c>
      <c r="N263" s="13" t="str">
        <f t="shared" ref="N263:N326" si="13">IF(I263&amp;K263&lt;&gt;"",VLOOKUP(I263&amp;K263,fi,2,FALSE),"")</f>
        <v/>
      </c>
    </row>
    <row r="264" spans="2:14" x14ac:dyDescent="0.3">
      <c r="B264" s="1" t="str">
        <f>IF(C264=1,"",IF(Kasszakonyv!$K$2&gt;C264,"q",IF(Kasszakonyv!$K$2=C264,COUNTIF($C$7:C264,C264),"")))</f>
        <v/>
      </c>
      <c r="C264" s="9">
        <f t="shared" ref="C264:C327" si="14">IF(AND(D264&lt;&gt;0,D264&gt;=$C$1,D264&lt;=$C$3),D264,IF(SUM(H264:J274)&lt;&gt;0,C263,1))</f>
        <v>1</v>
      </c>
      <c r="D264" s="14"/>
      <c r="E264" s="15"/>
      <c r="F264" s="16"/>
      <c r="G264" s="17"/>
      <c r="H264" s="18"/>
      <c r="I264" s="19"/>
      <c r="J264" s="18"/>
      <c r="K264" s="19"/>
      <c r="L264" s="17"/>
      <c r="M264" s="93" t="str">
        <f t="shared" si="12"/>
        <v/>
      </c>
      <c r="N264" s="13" t="str">
        <f t="shared" si="13"/>
        <v/>
      </c>
    </row>
    <row r="265" spans="2:14" x14ac:dyDescent="0.3">
      <c r="B265" s="1" t="str">
        <f>IF(C265=1,"",IF(Kasszakonyv!$K$2&gt;C265,"q",IF(Kasszakonyv!$K$2=C265,COUNTIF($C$7:C265,C265),"")))</f>
        <v/>
      </c>
      <c r="C265" s="9">
        <f t="shared" si="14"/>
        <v>1</v>
      </c>
      <c r="D265" s="14"/>
      <c r="E265" s="15"/>
      <c r="F265" s="16"/>
      <c r="G265" s="17"/>
      <c r="H265" s="18"/>
      <c r="I265" s="19"/>
      <c r="J265" s="18"/>
      <c r="K265" s="19"/>
      <c r="L265" s="17"/>
      <c r="M265" s="93" t="str">
        <f t="shared" si="12"/>
        <v/>
      </c>
      <c r="N265" s="13" t="str">
        <f t="shared" si="13"/>
        <v/>
      </c>
    </row>
    <row r="266" spans="2:14" x14ac:dyDescent="0.3">
      <c r="B266" s="1" t="str">
        <f>IF(C266=1,"",IF(Kasszakonyv!$K$2&gt;C266,"q",IF(Kasszakonyv!$K$2=C266,COUNTIF($C$7:C266,C266),"")))</f>
        <v/>
      </c>
      <c r="C266" s="9">
        <f t="shared" si="14"/>
        <v>1</v>
      </c>
      <c r="D266" s="14"/>
      <c r="E266" s="15"/>
      <c r="F266" s="16"/>
      <c r="G266" s="17"/>
      <c r="H266" s="18"/>
      <c r="I266" s="19"/>
      <c r="J266" s="18"/>
      <c r="K266" s="19"/>
      <c r="L266" s="17"/>
      <c r="M266" s="93" t="str">
        <f t="shared" si="12"/>
        <v/>
      </c>
      <c r="N266" s="13" t="str">
        <f t="shared" si="13"/>
        <v/>
      </c>
    </row>
    <row r="267" spans="2:14" x14ac:dyDescent="0.3">
      <c r="B267" s="1" t="str">
        <f>IF(C267=1,"",IF(Kasszakonyv!$K$2&gt;C267,"q",IF(Kasszakonyv!$K$2=C267,COUNTIF($C$7:C267,C267),"")))</f>
        <v/>
      </c>
      <c r="C267" s="9">
        <f t="shared" si="14"/>
        <v>1</v>
      </c>
      <c r="D267" s="14"/>
      <c r="E267" s="15"/>
      <c r="F267" s="16"/>
      <c r="G267" s="17"/>
      <c r="H267" s="18"/>
      <c r="I267" s="19"/>
      <c r="J267" s="18"/>
      <c r="K267" s="19"/>
      <c r="L267" s="17"/>
      <c r="M267" s="93" t="str">
        <f t="shared" si="12"/>
        <v/>
      </c>
      <c r="N267" s="13" t="str">
        <f t="shared" si="13"/>
        <v/>
      </c>
    </row>
    <row r="268" spans="2:14" x14ac:dyDescent="0.3">
      <c r="B268" s="1" t="str">
        <f>IF(C268=1,"",IF(Kasszakonyv!$K$2&gt;C268,"q",IF(Kasszakonyv!$K$2=C268,COUNTIF($C$7:C268,C268),"")))</f>
        <v/>
      </c>
      <c r="C268" s="9">
        <f t="shared" si="14"/>
        <v>1</v>
      </c>
      <c r="D268" s="14"/>
      <c r="E268" s="15"/>
      <c r="F268" s="16"/>
      <c r="G268" s="17"/>
      <c r="H268" s="18"/>
      <c r="I268" s="19"/>
      <c r="J268" s="18"/>
      <c r="K268" s="19"/>
      <c r="L268" s="17"/>
      <c r="M268" s="93" t="str">
        <f t="shared" si="12"/>
        <v/>
      </c>
      <c r="N268" s="13" t="str">
        <f t="shared" si="13"/>
        <v/>
      </c>
    </row>
    <row r="269" spans="2:14" x14ac:dyDescent="0.3">
      <c r="B269" s="1" t="str">
        <f>IF(C269=1,"",IF(Kasszakonyv!$K$2&gt;C269,"q",IF(Kasszakonyv!$K$2=C269,COUNTIF($C$7:C269,C269),"")))</f>
        <v/>
      </c>
      <c r="C269" s="9">
        <f t="shared" si="14"/>
        <v>1</v>
      </c>
      <c r="D269" s="14"/>
      <c r="E269" s="15"/>
      <c r="F269" s="16"/>
      <c r="G269" s="17"/>
      <c r="H269" s="18"/>
      <c r="I269" s="19"/>
      <c r="J269" s="18"/>
      <c r="K269" s="19"/>
      <c r="L269" s="17"/>
      <c r="M269" s="93" t="str">
        <f t="shared" si="12"/>
        <v/>
      </c>
      <c r="N269" s="13" t="str">
        <f t="shared" si="13"/>
        <v/>
      </c>
    </row>
    <row r="270" spans="2:14" x14ac:dyDescent="0.3">
      <c r="B270" s="1" t="str">
        <f>IF(C270=1,"",IF(Kasszakonyv!$K$2&gt;C270,"q",IF(Kasszakonyv!$K$2=C270,COUNTIF($C$7:C270,C270),"")))</f>
        <v/>
      </c>
      <c r="C270" s="9">
        <f t="shared" si="14"/>
        <v>1</v>
      </c>
      <c r="D270" s="14"/>
      <c r="E270" s="15"/>
      <c r="F270" s="16"/>
      <c r="G270" s="17"/>
      <c r="H270" s="18"/>
      <c r="I270" s="19"/>
      <c r="J270" s="18"/>
      <c r="K270" s="19"/>
      <c r="L270" s="17"/>
      <c r="M270" s="93" t="str">
        <f t="shared" si="12"/>
        <v/>
      </c>
      <c r="N270" s="13" t="str">
        <f t="shared" si="13"/>
        <v/>
      </c>
    </row>
    <row r="271" spans="2:14" x14ac:dyDescent="0.3">
      <c r="B271" s="1" t="str">
        <f>IF(C271=1,"",IF(Kasszakonyv!$K$2&gt;C271,"q",IF(Kasszakonyv!$K$2=C271,COUNTIF($C$7:C271,C271),"")))</f>
        <v/>
      </c>
      <c r="C271" s="9">
        <f t="shared" si="14"/>
        <v>1</v>
      </c>
      <c r="D271" s="14"/>
      <c r="E271" s="15"/>
      <c r="F271" s="16"/>
      <c r="G271" s="17"/>
      <c r="H271" s="18"/>
      <c r="I271" s="19"/>
      <c r="J271" s="18"/>
      <c r="K271" s="19"/>
      <c r="L271" s="17"/>
      <c r="M271" s="93" t="str">
        <f t="shared" si="12"/>
        <v/>
      </c>
      <c r="N271" s="13" t="str">
        <f t="shared" si="13"/>
        <v/>
      </c>
    </row>
    <row r="272" spans="2:14" x14ac:dyDescent="0.3">
      <c r="B272" s="1" t="str">
        <f>IF(C272=1,"",IF(Kasszakonyv!$K$2&gt;C272,"q",IF(Kasszakonyv!$K$2=C272,COUNTIF($C$7:C272,C272),"")))</f>
        <v/>
      </c>
      <c r="C272" s="9">
        <f t="shared" si="14"/>
        <v>1</v>
      </c>
      <c r="D272" s="14"/>
      <c r="E272" s="15"/>
      <c r="F272" s="16"/>
      <c r="G272" s="17"/>
      <c r="H272" s="18"/>
      <c r="I272" s="19"/>
      <c r="J272" s="18"/>
      <c r="K272" s="19"/>
      <c r="L272" s="17"/>
      <c r="M272" s="93" t="str">
        <f t="shared" si="12"/>
        <v/>
      </c>
      <c r="N272" s="13" t="str">
        <f t="shared" si="13"/>
        <v/>
      </c>
    </row>
    <row r="273" spans="2:14" x14ac:dyDescent="0.3">
      <c r="B273" s="1" t="str">
        <f>IF(C273=1,"",IF(Kasszakonyv!$K$2&gt;C273,"q",IF(Kasszakonyv!$K$2=C273,COUNTIF($C$7:C273,C273),"")))</f>
        <v/>
      </c>
      <c r="C273" s="9">
        <f t="shared" si="14"/>
        <v>1</v>
      </c>
      <c r="D273" s="14"/>
      <c r="E273" s="15"/>
      <c r="F273" s="16"/>
      <c r="G273" s="17"/>
      <c r="H273" s="18"/>
      <c r="I273" s="19"/>
      <c r="J273" s="18"/>
      <c r="K273" s="19"/>
      <c r="L273" s="17"/>
      <c r="M273" s="93" t="str">
        <f t="shared" si="12"/>
        <v/>
      </c>
      <c r="N273" s="13" t="str">
        <f t="shared" si="13"/>
        <v/>
      </c>
    </row>
    <row r="274" spans="2:14" x14ac:dyDescent="0.3">
      <c r="B274" s="1" t="str">
        <f>IF(C274=1,"",IF(Kasszakonyv!$K$2&gt;C274,"q",IF(Kasszakonyv!$K$2=C274,COUNTIF($C$7:C274,C274),"")))</f>
        <v/>
      </c>
      <c r="C274" s="9">
        <f t="shared" si="14"/>
        <v>1</v>
      </c>
      <c r="D274" s="14"/>
      <c r="E274" s="15"/>
      <c r="F274" s="16"/>
      <c r="G274" s="17"/>
      <c r="H274" s="18"/>
      <c r="I274" s="19"/>
      <c r="J274" s="18"/>
      <c r="K274" s="19"/>
      <c r="L274" s="17"/>
      <c r="M274" s="93" t="str">
        <f t="shared" si="12"/>
        <v/>
      </c>
      <c r="N274" s="13" t="str">
        <f t="shared" si="13"/>
        <v/>
      </c>
    </row>
    <row r="275" spans="2:14" x14ac:dyDescent="0.3">
      <c r="B275" s="1" t="str">
        <f>IF(C275=1,"",IF(Kasszakonyv!$K$2&gt;C275,"q",IF(Kasszakonyv!$K$2=C275,COUNTIF($C$7:C275,C275),"")))</f>
        <v/>
      </c>
      <c r="C275" s="9">
        <f t="shared" si="14"/>
        <v>1</v>
      </c>
      <c r="D275" s="14"/>
      <c r="E275" s="15"/>
      <c r="F275" s="16"/>
      <c r="G275" s="17"/>
      <c r="H275" s="18"/>
      <c r="I275" s="19"/>
      <c r="J275" s="18"/>
      <c r="K275" s="19"/>
      <c r="L275" s="17"/>
      <c r="M275" s="93" t="str">
        <f t="shared" si="12"/>
        <v/>
      </c>
      <c r="N275" s="13" t="str">
        <f t="shared" si="13"/>
        <v/>
      </c>
    </row>
    <row r="276" spans="2:14" x14ac:dyDescent="0.3">
      <c r="B276" s="1" t="str">
        <f>IF(C276=1,"",IF(Kasszakonyv!$K$2&gt;C276,"q",IF(Kasszakonyv!$K$2=C276,COUNTIF($C$7:C276,C276),"")))</f>
        <v/>
      </c>
      <c r="C276" s="9">
        <f t="shared" si="14"/>
        <v>1</v>
      </c>
      <c r="D276" s="14"/>
      <c r="E276" s="15"/>
      <c r="F276" s="16"/>
      <c r="G276" s="17"/>
      <c r="H276" s="18"/>
      <c r="I276" s="19"/>
      <c r="J276" s="18"/>
      <c r="K276" s="19"/>
      <c r="L276" s="17"/>
      <c r="M276" s="93" t="str">
        <f t="shared" si="12"/>
        <v/>
      </c>
      <c r="N276" s="13" t="str">
        <f t="shared" si="13"/>
        <v/>
      </c>
    </row>
    <row r="277" spans="2:14" x14ac:dyDescent="0.3">
      <c r="B277" s="1" t="str">
        <f>IF(C277=1,"",IF(Kasszakonyv!$K$2&gt;C277,"q",IF(Kasszakonyv!$K$2=C277,COUNTIF($C$7:C277,C277),"")))</f>
        <v/>
      </c>
      <c r="C277" s="9">
        <f t="shared" si="14"/>
        <v>1</v>
      </c>
      <c r="D277" s="14"/>
      <c r="E277" s="15"/>
      <c r="F277" s="16"/>
      <c r="G277" s="17"/>
      <c r="H277" s="18"/>
      <c r="I277" s="19"/>
      <c r="J277" s="18"/>
      <c r="K277" s="19"/>
      <c r="L277" s="17"/>
      <c r="M277" s="93" t="str">
        <f t="shared" si="12"/>
        <v/>
      </c>
      <c r="N277" s="13" t="str">
        <f t="shared" si="13"/>
        <v/>
      </c>
    </row>
    <row r="278" spans="2:14" x14ac:dyDescent="0.3">
      <c r="B278" s="1" t="str">
        <f>IF(C278=1,"",IF(Kasszakonyv!$K$2&gt;C278,"q",IF(Kasszakonyv!$K$2=C278,COUNTIF($C$7:C278,C278),"")))</f>
        <v/>
      </c>
      <c r="C278" s="9">
        <f t="shared" si="14"/>
        <v>1</v>
      </c>
      <c r="D278" s="14"/>
      <c r="E278" s="15"/>
      <c r="F278" s="16"/>
      <c r="G278" s="17"/>
      <c r="H278" s="18"/>
      <c r="I278" s="19"/>
      <c r="J278" s="18"/>
      <c r="K278" s="19"/>
      <c r="L278" s="17"/>
      <c r="M278" s="93" t="str">
        <f t="shared" si="12"/>
        <v/>
      </c>
      <c r="N278" s="13" t="str">
        <f t="shared" si="13"/>
        <v/>
      </c>
    </row>
    <row r="279" spans="2:14" x14ac:dyDescent="0.3">
      <c r="B279" s="1" t="str">
        <f>IF(C279=1,"",IF(Kasszakonyv!$K$2&gt;C279,"q",IF(Kasszakonyv!$K$2=C279,COUNTIF($C$7:C279,C279),"")))</f>
        <v/>
      </c>
      <c r="C279" s="9">
        <f t="shared" si="14"/>
        <v>1</v>
      </c>
      <c r="D279" s="14"/>
      <c r="E279" s="15"/>
      <c r="F279" s="16"/>
      <c r="G279" s="17"/>
      <c r="H279" s="18"/>
      <c r="I279" s="19"/>
      <c r="J279" s="18"/>
      <c r="K279" s="19"/>
      <c r="L279" s="17"/>
      <c r="M279" s="93" t="str">
        <f t="shared" si="12"/>
        <v/>
      </c>
      <c r="N279" s="13" t="str">
        <f t="shared" si="13"/>
        <v/>
      </c>
    </row>
    <row r="280" spans="2:14" x14ac:dyDescent="0.3">
      <c r="B280" s="1" t="str">
        <f>IF(C280=1,"",IF(Kasszakonyv!$K$2&gt;C280,"q",IF(Kasszakonyv!$K$2=C280,COUNTIF($C$7:C280,C280),"")))</f>
        <v/>
      </c>
      <c r="C280" s="9">
        <f t="shared" si="14"/>
        <v>1</v>
      </c>
      <c r="D280" s="14"/>
      <c r="E280" s="15"/>
      <c r="F280" s="16"/>
      <c r="G280" s="17"/>
      <c r="H280" s="18"/>
      <c r="I280" s="19"/>
      <c r="J280" s="18"/>
      <c r="K280" s="19"/>
      <c r="L280" s="17"/>
      <c r="M280" s="93" t="str">
        <f t="shared" si="12"/>
        <v/>
      </c>
      <c r="N280" s="13" t="str">
        <f t="shared" si="13"/>
        <v/>
      </c>
    </row>
    <row r="281" spans="2:14" x14ac:dyDescent="0.3">
      <c r="B281" s="1" t="str">
        <f>IF(C281=1,"",IF(Kasszakonyv!$K$2&gt;C281,"q",IF(Kasszakonyv!$K$2=C281,COUNTIF($C$7:C281,C281),"")))</f>
        <v/>
      </c>
      <c r="C281" s="9">
        <f t="shared" si="14"/>
        <v>1</v>
      </c>
      <c r="D281" s="14"/>
      <c r="E281" s="15"/>
      <c r="F281" s="16"/>
      <c r="G281" s="17"/>
      <c r="H281" s="18"/>
      <c r="I281" s="19"/>
      <c r="J281" s="18"/>
      <c r="K281" s="19"/>
      <c r="L281" s="17"/>
      <c r="M281" s="93" t="str">
        <f t="shared" si="12"/>
        <v/>
      </c>
      <c r="N281" s="13" t="str">
        <f t="shared" si="13"/>
        <v/>
      </c>
    </row>
    <row r="282" spans="2:14" x14ac:dyDescent="0.3">
      <c r="B282" s="1" t="str">
        <f>IF(C282=1,"",IF(Kasszakonyv!$K$2&gt;C282,"q",IF(Kasszakonyv!$K$2=C282,COUNTIF($C$7:C282,C282),"")))</f>
        <v/>
      </c>
      <c r="C282" s="9">
        <f t="shared" si="14"/>
        <v>1</v>
      </c>
      <c r="D282" s="14"/>
      <c r="E282" s="15"/>
      <c r="F282" s="16"/>
      <c r="G282" s="17"/>
      <c r="H282" s="18"/>
      <c r="I282" s="19"/>
      <c r="J282" s="18"/>
      <c r="K282" s="19"/>
      <c r="L282" s="17"/>
      <c r="M282" s="93" t="str">
        <f t="shared" si="12"/>
        <v/>
      </c>
      <c r="N282" s="13" t="str">
        <f t="shared" si="13"/>
        <v/>
      </c>
    </row>
    <row r="283" spans="2:14" x14ac:dyDescent="0.3">
      <c r="B283" s="1" t="str">
        <f>IF(C283=1,"",IF(Kasszakonyv!$K$2&gt;C283,"q",IF(Kasszakonyv!$K$2=C283,COUNTIF($C$7:C283,C283),"")))</f>
        <v/>
      </c>
      <c r="C283" s="9">
        <f t="shared" si="14"/>
        <v>1</v>
      </c>
      <c r="D283" s="14"/>
      <c r="E283" s="15"/>
      <c r="F283" s="16"/>
      <c r="G283" s="17"/>
      <c r="H283" s="18"/>
      <c r="I283" s="19"/>
      <c r="J283" s="18"/>
      <c r="K283" s="19"/>
      <c r="L283" s="17"/>
      <c r="M283" s="93" t="str">
        <f t="shared" si="12"/>
        <v/>
      </c>
      <c r="N283" s="13" t="str">
        <f t="shared" si="13"/>
        <v/>
      </c>
    </row>
    <row r="284" spans="2:14" x14ac:dyDescent="0.3">
      <c r="B284" s="1" t="str">
        <f>IF(C284=1,"",IF(Kasszakonyv!$K$2&gt;C284,"q",IF(Kasszakonyv!$K$2=C284,COUNTIF($C$7:C284,C284),"")))</f>
        <v/>
      </c>
      <c r="C284" s="9">
        <f t="shared" si="14"/>
        <v>1</v>
      </c>
      <c r="D284" s="14"/>
      <c r="E284" s="15"/>
      <c r="F284" s="16"/>
      <c r="G284" s="17"/>
      <c r="H284" s="18"/>
      <c r="I284" s="19"/>
      <c r="J284" s="18"/>
      <c r="K284" s="19"/>
      <c r="L284" s="17"/>
      <c r="M284" s="93" t="str">
        <f t="shared" si="12"/>
        <v/>
      </c>
      <c r="N284" s="13" t="str">
        <f t="shared" si="13"/>
        <v/>
      </c>
    </row>
    <row r="285" spans="2:14" x14ac:dyDescent="0.3">
      <c r="B285" s="1" t="str">
        <f>IF(C285=1,"",IF(Kasszakonyv!$K$2&gt;C285,"q",IF(Kasszakonyv!$K$2=C285,COUNTIF($C$7:C285,C285),"")))</f>
        <v/>
      </c>
      <c r="C285" s="9">
        <f t="shared" si="14"/>
        <v>1</v>
      </c>
      <c r="D285" s="14"/>
      <c r="E285" s="15"/>
      <c r="F285" s="16"/>
      <c r="G285" s="17"/>
      <c r="H285" s="18"/>
      <c r="I285" s="19"/>
      <c r="J285" s="18"/>
      <c r="K285" s="19"/>
      <c r="L285" s="17"/>
      <c r="M285" s="93" t="str">
        <f t="shared" si="12"/>
        <v/>
      </c>
      <c r="N285" s="13" t="str">
        <f t="shared" si="13"/>
        <v/>
      </c>
    </row>
    <row r="286" spans="2:14" x14ac:dyDescent="0.3">
      <c r="B286" s="1" t="str">
        <f>IF(C286=1,"",IF(Kasszakonyv!$K$2&gt;C286,"q",IF(Kasszakonyv!$K$2=C286,COUNTIF($C$7:C286,C286),"")))</f>
        <v/>
      </c>
      <c r="C286" s="9">
        <f t="shared" si="14"/>
        <v>1</v>
      </c>
      <c r="D286" s="14"/>
      <c r="E286" s="15"/>
      <c r="F286" s="16"/>
      <c r="G286" s="17"/>
      <c r="H286" s="18"/>
      <c r="I286" s="19"/>
      <c r="J286" s="18"/>
      <c r="K286" s="19"/>
      <c r="L286" s="17"/>
      <c r="M286" s="93" t="str">
        <f t="shared" si="12"/>
        <v/>
      </c>
      <c r="N286" s="13" t="str">
        <f t="shared" si="13"/>
        <v/>
      </c>
    </row>
    <row r="287" spans="2:14" x14ac:dyDescent="0.3">
      <c r="B287" s="1" t="str">
        <f>IF(C287=1,"",IF(Kasszakonyv!$K$2&gt;C287,"q",IF(Kasszakonyv!$K$2=C287,COUNTIF($C$7:C287,C287),"")))</f>
        <v/>
      </c>
      <c r="C287" s="9">
        <f t="shared" si="14"/>
        <v>1</v>
      </c>
      <c r="D287" s="14"/>
      <c r="E287" s="15"/>
      <c r="F287" s="16"/>
      <c r="G287" s="17"/>
      <c r="H287" s="18"/>
      <c r="I287" s="19"/>
      <c r="J287" s="18"/>
      <c r="K287" s="19"/>
      <c r="L287" s="17"/>
      <c r="M287" s="93" t="str">
        <f t="shared" si="12"/>
        <v/>
      </c>
      <c r="N287" s="13" t="str">
        <f t="shared" si="13"/>
        <v/>
      </c>
    </row>
    <row r="288" spans="2:14" x14ac:dyDescent="0.3">
      <c r="B288" s="1" t="str">
        <f>IF(C288=1,"",IF(Kasszakonyv!$K$2&gt;C288,"q",IF(Kasszakonyv!$K$2=C288,COUNTIF($C$7:C288,C288),"")))</f>
        <v/>
      </c>
      <c r="C288" s="9">
        <f t="shared" si="14"/>
        <v>1</v>
      </c>
      <c r="D288" s="14"/>
      <c r="E288" s="15"/>
      <c r="F288" s="16"/>
      <c r="G288" s="17"/>
      <c r="H288" s="18"/>
      <c r="I288" s="19"/>
      <c r="J288" s="18"/>
      <c r="K288" s="19"/>
      <c r="L288" s="17"/>
      <c r="M288" s="93" t="str">
        <f t="shared" si="12"/>
        <v/>
      </c>
      <c r="N288" s="13" t="str">
        <f t="shared" si="13"/>
        <v/>
      </c>
    </row>
    <row r="289" spans="2:14" x14ac:dyDescent="0.3">
      <c r="B289" s="1" t="str">
        <f>IF(C289=1,"",IF(Kasszakonyv!$K$2&gt;C289,"q",IF(Kasszakonyv!$K$2=C289,COUNTIF($C$7:C289,C289),"")))</f>
        <v/>
      </c>
      <c r="C289" s="9">
        <f t="shared" si="14"/>
        <v>1</v>
      </c>
      <c r="D289" s="14"/>
      <c r="E289" s="15"/>
      <c r="F289" s="16"/>
      <c r="G289" s="17"/>
      <c r="H289" s="18"/>
      <c r="I289" s="19"/>
      <c r="J289" s="18"/>
      <c r="K289" s="19"/>
      <c r="L289" s="17"/>
      <c r="M289" s="93" t="str">
        <f t="shared" si="12"/>
        <v/>
      </c>
      <c r="N289" s="13" t="str">
        <f t="shared" si="13"/>
        <v/>
      </c>
    </row>
    <row r="290" spans="2:14" x14ac:dyDescent="0.3">
      <c r="B290" s="1" t="str">
        <f>IF(C290=1,"",IF(Kasszakonyv!$K$2&gt;C290,"q",IF(Kasszakonyv!$K$2=C290,COUNTIF($C$7:C290,C290),"")))</f>
        <v/>
      </c>
      <c r="C290" s="9">
        <f t="shared" si="14"/>
        <v>1</v>
      </c>
      <c r="D290" s="14"/>
      <c r="E290" s="15"/>
      <c r="F290" s="16"/>
      <c r="G290" s="17"/>
      <c r="H290" s="18"/>
      <c r="I290" s="19"/>
      <c r="J290" s="18"/>
      <c r="K290" s="19"/>
      <c r="L290" s="17"/>
      <c r="M290" s="93" t="str">
        <f t="shared" si="12"/>
        <v/>
      </c>
      <c r="N290" s="13" t="str">
        <f t="shared" si="13"/>
        <v/>
      </c>
    </row>
    <row r="291" spans="2:14" x14ac:dyDescent="0.3">
      <c r="B291" s="1" t="str">
        <f>IF(C291=1,"",IF(Kasszakonyv!$K$2&gt;C291,"q",IF(Kasszakonyv!$K$2=C291,COUNTIF($C$7:C291,C291),"")))</f>
        <v/>
      </c>
      <c r="C291" s="9">
        <f t="shared" si="14"/>
        <v>1</v>
      </c>
      <c r="D291" s="14"/>
      <c r="E291" s="15"/>
      <c r="F291" s="16"/>
      <c r="G291" s="17"/>
      <c r="H291" s="18"/>
      <c r="I291" s="19"/>
      <c r="J291" s="18"/>
      <c r="K291" s="19"/>
      <c r="L291" s="17"/>
      <c r="M291" s="93" t="str">
        <f t="shared" si="12"/>
        <v/>
      </c>
      <c r="N291" s="13" t="str">
        <f t="shared" si="13"/>
        <v/>
      </c>
    </row>
    <row r="292" spans="2:14" x14ac:dyDescent="0.3">
      <c r="B292" s="1" t="str">
        <f>IF(C292=1,"",IF(Kasszakonyv!$K$2&gt;C292,"q",IF(Kasszakonyv!$K$2=C292,COUNTIF($C$7:C292,C292),"")))</f>
        <v/>
      </c>
      <c r="C292" s="9">
        <f t="shared" si="14"/>
        <v>1</v>
      </c>
      <c r="D292" s="14"/>
      <c r="E292" s="15"/>
      <c r="F292" s="16"/>
      <c r="G292" s="17"/>
      <c r="H292" s="18"/>
      <c r="I292" s="19"/>
      <c r="J292" s="18"/>
      <c r="K292" s="19"/>
      <c r="L292" s="17"/>
      <c r="M292" s="93" t="str">
        <f t="shared" si="12"/>
        <v/>
      </c>
      <c r="N292" s="13" t="str">
        <f t="shared" si="13"/>
        <v/>
      </c>
    </row>
    <row r="293" spans="2:14" x14ac:dyDescent="0.3">
      <c r="B293" s="1" t="str">
        <f>IF(C293=1,"",IF(Kasszakonyv!$K$2&gt;C293,"q",IF(Kasszakonyv!$K$2=C293,COUNTIF($C$7:C293,C293),"")))</f>
        <v/>
      </c>
      <c r="C293" s="9">
        <f t="shared" si="14"/>
        <v>1</v>
      </c>
      <c r="D293" s="14"/>
      <c r="E293" s="15"/>
      <c r="F293" s="16"/>
      <c r="G293" s="17"/>
      <c r="H293" s="18"/>
      <c r="I293" s="19"/>
      <c r="J293" s="18"/>
      <c r="K293" s="19"/>
      <c r="L293" s="17"/>
      <c r="M293" s="93" t="str">
        <f t="shared" si="12"/>
        <v/>
      </c>
      <c r="N293" s="13" t="str">
        <f t="shared" si="13"/>
        <v/>
      </c>
    </row>
    <row r="294" spans="2:14" x14ac:dyDescent="0.3">
      <c r="B294" s="1" t="str">
        <f>IF(C294=1,"",IF(Kasszakonyv!$K$2&gt;C294,"q",IF(Kasszakonyv!$K$2=C294,COUNTIF($C$7:C294,C294),"")))</f>
        <v/>
      </c>
      <c r="C294" s="9">
        <f t="shared" si="14"/>
        <v>1</v>
      </c>
      <c r="D294" s="14"/>
      <c r="E294" s="15"/>
      <c r="F294" s="16"/>
      <c r="G294" s="17"/>
      <c r="H294" s="18"/>
      <c r="I294" s="19"/>
      <c r="J294" s="18"/>
      <c r="K294" s="19"/>
      <c r="L294" s="17"/>
      <c r="M294" s="93" t="str">
        <f t="shared" si="12"/>
        <v/>
      </c>
      <c r="N294" s="13" t="str">
        <f t="shared" si="13"/>
        <v/>
      </c>
    </row>
    <row r="295" spans="2:14" x14ac:dyDescent="0.3">
      <c r="B295" s="1" t="str">
        <f>IF(C295=1,"",IF(Kasszakonyv!$K$2&gt;C295,"q",IF(Kasszakonyv!$K$2=C295,COUNTIF($C$7:C295,C295),"")))</f>
        <v/>
      </c>
      <c r="C295" s="9">
        <f t="shared" si="14"/>
        <v>1</v>
      </c>
      <c r="D295" s="14"/>
      <c r="E295" s="15"/>
      <c r="F295" s="16"/>
      <c r="G295" s="17"/>
      <c r="H295" s="18"/>
      <c r="I295" s="19"/>
      <c r="J295" s="18"/>
      <c r="K295" s="19"/>
      <c r="L295" s="17"/>
      <c r="M295" s="93" t="str">
        <f t="shared" si="12"/>
        <v/>
      </c>
      <c r="N295" s="13" t="str">
        <f t="shared" si="13"/>
        <v/>
      </c>
    </row>
    <row r="296" spans="2:14" x14ac:dyDescent="0.3">
      <c r="B296" s="1" t="str">
        <f>IF(C296=1,"",IF(Kasszakonyv!$K$2&gt;C296,"q",IF(Kasszakonyv!$K$2=C296,COUNTIF($C$7:C296,C296),"")))</f>
        <v/>
      </c>
      <c r="C296" s="9">
        <f t="shared" si="14"/>
        <v>1</v>
      </c>
      <c r="D296" s="14"/>
      <c r="E296" s="15"/>
      <c r="F296" s="16"/>
      <c r="G296" s="17"/>
      <c r="H296" s="18"/>
      <c r="I296" s="19"/>
      <c r="J296" s="18"/>
      <c r="K296" s="19"/>
      <c r="L296" s="17"/>
      <c r="M296" s="93" t="str">
        <f t="shared" si="12"/>
        <v/>
      </c>
      <c r="N296" s="13" t="str">
        <f t="shared" si="13"/>
        <v/>
      </c>
    </row>
    <row r="297" spans="2:14" x14ac:dyDescent="0.3">
      <c r="B297" s="1" t="str">
        <f>IF(C297=1,"",IF(Kasszakonyv!$K$2&gt;C297,"q",IF(Kasszakonyv!$K$2=C297,COUNTIF($C$7:C297,C297),"")))</f>
        <v/>
      </c>
      <c r="C297" s="9">
        <f t="shared" si="14"/>
        <v>1</v>
      </c>
      <c r="D297" s="14"/>
      <c r="E297" s="15"/>
      <c r="F297" s="16"/>
      <c r="G297" s="17"/>
      <c r="H297" s="18"/>
      <c r="I297" s="19"/>
      <c r="J297" s="18"/>
      <c r="K297" s="19"/>
      <c r="L297" s="17"/>
      <c r="M297" s="93" t="str">
        <f t="shared" si="12"/>
        <v/>
      </c>
      <c r="N297" s="13" t="str">
        <f t="shared" si="13"/>
        <v/>
      </c>
    </row>
    <row r="298" spans="2:14" x14ac:dyDescent="0.3">
      <c r="B298" s="1" t="str">
        <f>IF(C298=1,"",IF(Kasszakonyv!$K$2&gt;C298,"q",IF(Kasszakonyv!$K$2=C298,COUNTIF($C$7:C298,C298),"")))</f>
        <v/>
      </c>
      <c r="C298" s="9">
        <f t="shared" si="14"/>
        <v>1</v>
      </c>
      <c r="D298" s="14"/>
      <c r="E298" s="15"/>
      <c r="F298" s="16"/>
      <c r="G298" s="17"/>
      <c r="H298" s="18"/>
      <c r="I298" s="19"/>
      <c r="J298" s="18"/>
      <c r="K298" s="19"/>
      <c r="L298" s="17"/>
      <c r="M298" s="93" t="str">
        <f t="shared" si="12"/>
        <v/>
      </c>
      <c r="N298" s="13" t="str">
        <f t="shared" si="13"/>
        <v/>
      </c>
    </row>
    <row r="299" spans="2:14" x14ac:dyDescent="0.3">
      <c r="B299" s="1" t="str">
        <f>IF(C299=1,"",IF(Kasszakonyv!$K$2&gt;C299,"q",IF(Kasszakonyv!$K$2=C299,COUNTIF($C$7:C299,C299),"")))</f>
        <v/>
      </c>
      <c r="C299" s="9">
        <f t="shared" si="14"/>
        <v>1</v>
      </c>
      <c r="D299" s="14"/>
      <c r="E299" s="15"/>
      <c r="F299" s="16"/>
      <c r="G299" s="17"/>
      <c r="H299" s="18"/>
      <c r="I299" s="19"/>
      <c r="J299" s="18"/>
      <c r="K299" s="19"/>
      <c r="L299" s="17"/>
      <c r="M299" s="93" t="str">
        <f t="shared" si="12"/>
        <v/>
      </c>
      <c r="N299" s="13" t="str">
        <f t="shared" si="13"/>
        <v/>
      </c>
    </row>
    <row r="300" spans="2:14" x14ac:dyDescent="0.3">
      <c r="B300" s="1" t="str">
        <f>IF(C300=1,"",IF(Kasszakonyv!$K$2&gt;C300,"q",IF(Kasszakonyv!$K$2=C300,COUNTIF($C$7:C300,C300),"")))</f>
        <v/>
      </c>
      <c r="C300" s="9">
        <f t="shared" si="14"/>
        <v>1</v>
      </c>
      <c r="D300" s="14"/>
      <c r="E300" s="15"/>
      <c r="F300" s="16"/>
      <c r="G300" s="17"/>
      <c r="H300" s="18"/>
      <c r="I300" s="19"/>
      <c r="J300" s="18"/>
      <c r="K300" s="19"/>
      <c r="L300" s="17"/>
      <c r="M300" s="93" t="str">
        <f t="shared" si="12"/>
        <v/>
      </c>
      <c r="N300" s="13" t="str">
        <f t="shared" si="13"/>
        <v/>
      </c>
    </row>
    <row r="301" spans="2:14" x14ac:dyDescent="0.3">
      <c r="B301" s="1" t="str">
        <f>IF(C301=1,"",IF(Kasszakonyv!$K$2&gt;C301,"q",IF(Kasszakonyv!$K$2=C301,COUNTIF($C$7:C301,C301),"")))</f>
        <v/>
      </c>
      <c r="C301" s="9">
        <f t="shared" si="14"/>
        <v>1</v>
      </c>
      <c r="D301" s="14"/>
      <c r="E301" s="15"/>
      <c r="F301" s="16"/>
      <c r="G301" s="17"/>
      <c r="H301" s="18"/>
      <c r="I301" s="19"/>
      <c r="J301" s="18"/>
      <c r="K301" s="19"/>
      <c r="L301" s="17"/>
      <c r="M301" s="93" t="str">
        <f t="shared" si="12"/>
        <v/>
      </c>
      <c r="N301" s="13" t="str">
        <f t="shared" si="13"/>
        <v/>
      </c>
    </row>
    <row r="302" spans="2:14" x14ac:dyDescent="0.3">
      <c r="B302" s="1" t="str">
        <f>IF(C302=1,"",IF(Kasszakonyv!$K$2&gt;C302,"q",IF(Kasszakonyv!$K$2=C302,COUNTIF($C$7:C302,C302),"")))</f>
        <v/>
      </c>
      <c r="C302" s="9">
        <f t="shared" si="14"/>
        <v>1</v>
      </c>
      <c r="D302" s="14"/>
      <c r="E302" s="15"/>
      <c r="F302" s="16"/>
      <c r="G302" s="17"/>
      <c r="H302" s="18"/>
      <c r="I302" s="19"/>
      <c r="J302" s="18"/>
      <c r="K302" s="19"/>
      <c r="L302" s="17"/>
      <c r="M302" s="93" t="str">
        <f t="shared" si="12"/>
        <v/>
      </c>
      <c r="N302" s="13" t="str">
        <f t="shared" si="13"/>
        <v/>
      </c>
    </row>
    <row r="303" spans="2:14" x14ac:dyDescent="0.3">
      <c r="B303" s="1" t="str">
        <f>IF(C303=1,"",IF(Kasszakonyv!$K$2&gt;C303,"q",IF(Kasszakonyv!$K$2=C303,COUNTIF($C$7:C303,C303),"")))</f>
        <v/>
      </c>
      <c r="C303" s="9">
        <f t="shared" si="14"/>
        <v>1</v>
      </c>
      <c r="D303" s="14"/>
      <c r="E303" s="15"/>
      <c r="F303" s="16"/>
      <c r="G303" s="17"/>
      <c r="H303" s="18"/>
      <c r="I303" s="19"/>
      <c r="J303" s="18"/>
      <c r="K303" s="19"/>
      <c r="L303" s="17"/>
      <c r="M303" s="93" t="str">
        <f t="shared" si="12"/>
        <v/>
      </c>
      <c r="N303" s="13" t="str">
        <f t="shared" si="13"/>
        <v/>
      </c>
    </row>
    <row r="304" spans="2:14" x14ac:dyDescent="0.3">
      <c r="B304" s="1" t="str">
        <f>IF(C304=1,"",IF(Kasszakonyv!$K$2&gt;C304,"q",IF(Kasszakonyv!$K$2=C304,COUNTIF($C$7:C304,C304),"")))</f>
        <v/>
      </c>
      <c r="C304" s="9">
        <f t="shared" si="14"/>
        <v>1</v>
      </c>
      <c r="D304" s="14"/>
      <c r="E304" s="15"/>
      <c r="F304" s="16"/>
      <c r="G304" s="17"/>
      <c r="H304" s="18"/>
      <c r="I304" s="19"/>
      <c r="J304" s="18"/>
      <c r="K304" s="19"/>
      <c r="L304" s="17"/>
      <c r="M304" s="93" t="str">
        <f t="shared" si="12"/>
        <v/>
      </c>
      <c r="N304" s="13" t="str">
        <f t="shared" si="13"/>
        <v/>
      </c>
    </row>
    <row r="305" spans="2:14" x14ac:dyDescent="0.3">
      <c r="B305" s="1" t="str">
        <f>IF(C305=1,"",IF(Kasszakonyv!$K$2&gt;C305,"q",IF(Kasszakonyv!$K$2=C305,COUNTIF($C$7:C305,C305),"")))</f>
        <v/>
      </c>
      <c r="C305" s="9">
        <f t="shared" si="14"/>
        <v>1</v>
      </c>
      <c r="D305" s="14"/>
      <c r="E305" s="15"/>
      <c r="F305" s="16"/>
      <c r="G305" s="17"/>
      <c r="H305" s="18"/>
      <c r="I305" s="19"/>
      <c r="J305" s="18"/>
      <c r="K305" s="19"/>
      <c r="L305" s="17"/>
      <c r="M305" s="93" t="str">
        <f t="shared" si="12"/>
        <v/>
      </c>
      <c r="N305" s="13" t="str">
        <f t="shared" si="13"/>
        <v/>
      </c>
    </row>
    <row r="306" spans="2:14" x14ac:dyDescent="0.3">
      <c r="B306" s="1" t="str">
        <f>IF(C306=1,"",IF(Kasszakonyv!$K$2&gt;C306,"q",IF(Kasszakonyv!$K$2=C306,COUNTIF($C$7:C306,C306),"")))</f>
        <v/>
      </c>
      <c r="C306" s="9">
        <f t="shared" si="14"/>
        <v>1</v>
      </c>
      <c r="D306" s="14"/>
      <c r="E306" s="15"/>
      <c r="F306" s="16"/>
      <c r="G306" s="17"/>
      <c r="H306" s="18"/>
      <c r="I306" s="19"/>
      <c r="J306" s="18"/>
      <c r="K306" s="19"/>
      <c r="L306" s="17"/>
      <c r="M306" s="93" t="str">
        <f t="shared" si="12"/>
        <v/>
      </c>
      <c r="N306" s="13" t="str">
        <f t="shared" si="13"/>
        <v/>
      </c>
    </row>
    <row r="307" spans="2:14" x14ac:dyDescent="0.3">
      <c r="B307" s="1" t="str">
        <f>IF(C307=1,"",IF(Kasszakonyv!$K$2&gt;C307,"q",IF(Kasszakonyv!$K$2=C307,COUNTIF($C$7:C307,C307),"")))</f>
        <v/>
      </c>
      <c r="C307" s="9">
        <f t="shared" si="14"/>
        <v>1</v>
      </c>
      <c r="D307" s="14"/>
      <c r="E307" s="15"/>
      <c r="F307" s="16"/>
      <c r="G307" s="17"/>
      <c r="H307" s="18"/>
      <c r="I307" s="19"/>
      <c r="J307" s="18"/>
      <c r="K307" s="19"/>
      <c r="L307" s="17"/>
      <c r="M307" s="93" t="str">
        <f t="shared" si="12"/>
        <v/>
      </c>
      <c r="N307" s="13" t="str">
        <f t="shared" si="13"/>
        <v/>
      </c>
    </row>
    <row r="308" spans="2:14" x14ac:dyDescent="0.3">
      <c r="B308" s="1" t="str">
        <f>IF(C308=1,"",IF(Kasszakonyv!$K$2&gt;C308,"q",IF(Kasszakonyv!$K$2=C308,COUNTIF($C$7:C308,C308),"")))</f>
        <v/>
      </c>
      <c r="C308" s="9">
        <f t="shared" si="14"/>
        <v>1</v>
      </c>
      <c r="D308" s="14"/>
      <c r="E308" s="15"/>
      <c r="F308" s="16"/>
      <c r="G308" s="17"/>
      <c r="H308" s="18"/>
      <c r="I308" s="19"/>
      <c r="J308" s="18"/>
      <c r="K308" s="19"/>
      <c r="L308" s="17"/>
      <c r="M308" s="93" t="str">
        <f t="shared" si="12"/>
        <v/>
      </c>
      <c r="N308" s="13" t="str">
        <f t="shared" si="13"/>
        <v/>
      </c>
    </row>
    <row r="309" spans="2:14" x14ac:dyDescent="0.3">
      <c r="B309" s="1" t="str">
        <f>IF(C309=1,"",IF(Kasszakonyv!$K$2&gt;C309,"q",IF(Kasszakonyv!$K$2=C309,COUNTIF($C$7:C309,C309),"")))</f>
        <v/>
      </c>
      <c r="C309" s="9">
        <f t="shared" si="14"/>
        <v>1</v>
      </c>
      <c r="D309" s="14"/>
      <c r="E309" s="15"/>
      <c r="F309" s="16"/>
      <c r="G309" s="17"/>
      <c r="H309" s="18"/>
      <c r="I309" s="19"/>
      <c r="J309" s="18"/>
      <c r="K309" s="19"/>
      <c r="L309" s="17"/>
      <c r="M309" s="93" t="str">
        <f t="shared" si="12"/>
        <v/>
      </c>
      <c r="N309" s="13" t="str">
        <f t="shared" si="13"/>
        <v/>
      </c>
    </row>
    <row r="310" spans="2:14" x14ac:dyDescent="0.3">
      <c r="B310" s="1" t="str">
        <f>IF(C310=1,"",IF(Kasszakonyv!$K$2&gt;C310,"q",IF(Kasszakonyv!$K$2=C310,COUNTIF($C$7:C310,C310),"")))</f>
        <v/>
      </c>
      <c r="C310" s="9">
        <f t="shared" si="14"/>
        <v>1</v>
      </c>
      <c r="D310" s="14"/>
      <c r="E310" s="15"/>
      <c r="F310" s="16"/>
      <c r="G310" s="17"/>
      <c r="H310" s="18"/>
      <c r="I310" s="19"/>
      <c r="J310" s="18"/>
      <c r="K310" s="19"/>
      <c r="L310" s="17"/>
      <c r="M310" s="93" t="str">
        <f t="shared" si="12"/>
        <v/>
      </c>
      <c r="N310" s="13" t="str">
        <f t="shared" si="13"/>
        <v/>
      </c>
    </row>
    <row r="311" spans="2:14" x14ac:dyDescent="0.3">
      <c r="B311" s="1" t="str">
        <f>IF(C311=1,"",IF(Kasszakonyv!$K$2&gt;C311,"q",IF(Kasszakonyv!$K$2=C311,COUNTIF($C$7:C311,C311),"")))</f>
        <v/>
      </c>
      <c r="C311" s="9">
        <f t="shared" si="14"/>
        <v>1</v>
      </c>
      <c r="D311" s="14"/>
      <c r="E311" s="15"/>
      <c r="F311" s="16"/>
      <c r="G311" s="17"/>
      <c r="H311" s="18"/>
      <c r="I311" s="19"/>
      <c r="J311" s="18"/>
      <c r="K311" s="19"/>
      <c r="L311" s="17"/>
      <c r="M311" s="93" t="str">
        <f t="shared" si="12"/>
        <v/>
      </c>
      <c r="N311" s="13" t="str">
        <f t="shared" si="13"/>
        <v/>
      </c>
    </row>
    <row r="312" spans="2:14" x14ac:dyDescent="0.3">
      <c r="B312" s="1" t="str">
        <f>IF(C312=1,"",IF(Kasszakonyv!$K$2&gt;C312,"q",IF(Kasszakonyv!$K$2=C312,COUNTIF($C$7:C312,C312),"")))</f>
        <v/>
      </c>
      <c r="C312" s="9">
        <f t="shared" si="14"/>
        <v>1</v>
      </c>
      <c r="D312" s="14"/>
      <c r="E312" s="15"/>
      <c r="F312" s="16"/>
      <c r="G312" s="17"/>
      <c r="H312" s="18"/>
      <c r="I312" s="19"/>
      <c r="J312" s="18"/>
      <c r="K312" s="19"/>
      <c r="L312" s="17"/>
      <c r="M312" s="93" t="str">
        <f t="shared" si="12"/>
        <v/>
      </c>
      <c r="N312" s="13" t="str">
        <f t="shared" si="13"/>
        <v/>
      </c>
    </row>
    <row r="313" spans="2:14" x14ac:dyDescent="0.3">
      <c r="B313" s="1" t="str">
        <f>IF(C313=1,"",IF(Kasszakonyv!$K$2&gt;C313,"q",IF(Kasszakonyv!$K$2=C313,COUNTIF($C$7:C313,C313),"")))</f>
        <v/>
      </c>
      <c r="C313" s="9">
        <f t="shared" si="14"/>
        <v>1</v>
      </c>
      <c r="D313" s="14"/>
      <c r="E313" s="15"/>
      <c r="F313" s="16"/>
      <c r="G313" s="17"/>
      <c r="H313" s="18"/>
      <c r="I313" s="19"/>
      <c r="J313" s="18"/>
      <c r="K313" s="19"/>
      <c r="L313" s="17"/>
      <c r="M313" s="93" t="str">
        <f t="shared" si="12"/>
        <v/>
      </c>
      <c r="N313" s="13" t="str">
        <f t="shared" si="13"/>
        <v/>
      </c>
    </row>
    <row r="314" spans="2:14" x14ac:dyDescent="0.3">
      <c r="B314" s="1" t="str">
        <f>IF(C314=1,"",IF(Kasszakonyv!$K$2&gt;C314,"q",IF(Kasszakonyv!$K$2=C314,COUNTIF($C$7:C314,C314),"")))</f>
        <v/>
      </c>
      <c r="C314" s="9">
        <f t="shared" si="14"/>
        <v>1</v>
      </c>
      <c r="D314" s="14"/>
      <c r="E314" s="15"/>
      <c r="F314" s="16"/>
      <c r="G314" s="17"/>
      <c r="H314" s="18"/>
      <c r="I314" s="19"/>
      <c r="J314" s="18"/>
      <c r="K314" s="19"/>
      <c r="L314" s="17"/>
      <c r="M314" s="93" t="str">
        <f t="shared" si="12"/>
        <v/>
      </c>
      <c r="N314" s="13" t="str">
        <f t="shared" si="13"/>
        <v/>
      </c>
    </row>
    <row r="315" spans="2:14" x14ac:dyDescent="0.3">
      <c r="B315" s="1" t="str">
        <f>IF(C315=1,"",IF(Kasszakonyv!$K$2&gt;C315,"q",IF(Kasszakonyv!$K$2=C315,COUNTIF($C$7:C315,C315),"")))</f>
        <v/>
      </c>
      <c r="C315" s="9">
        <f t="shared" si="14"/>
        <v>1</v>
      </c>
      <c r="D315" s="14"/>
      <c r="E315" s="15"/>
      <c r="F315" s="16"/>
      <c r="G315" s="17"/>
      <c r="H315" s="18"/>
      <c r="I315" s="19"/>
      <c r="J315" s="18"/>
      <c r="K315" s="19"/>
      <c r="L315" s="17"/>
      <c r="M315" s="93" t="str">
        <f t="shared" si="12"/>
        <v/>
      </c>
      <c r="N315" s="13" t="str">
        <f t="shared" si="13"/>
        <v/>
      </c>
    </row>
    <row r="316" spans="2:14" x14ac:dyDescent="0.3">
      <c r="B316" s="1" t="str">
        <f>IF(C316=1,"",IF(Kasszakonyv!$K$2&gt;C316,"q",IF(Kasszakonyv!$K$2=C316,COUNTIF($C$7:C316,C316),"")))</f>
        <v/>
      </c>
      <c r="C316" s="9">
        <f t="shared" si="14"/>
        <v>1</v>
      </c>
      <c r="D316" s="14"/>
      <c r="E316" s="15"/>
      <c r="F316" s="16"/>
      <c r="G316" s="17"/>
      <c r="H316" s="18"/>
      <c r="I316" s="19"/>
      <c r="J316" s="18"/>
      <c r="K316" s="19"/>
      <c r="L316" s="17"/>
      <c r="M316" s="93" t="str">
        <f t="shared" si="12"/>
        <v/>
      </c>
      <c r="N316" s="13" t="str">
        <f t="shared" si="13"/>
        <v/>
      </c>
    </row>
    <row r="317" spans="2:14" x14ac:dyDescent="0.3">
      <c r="B317" s="1" t="str">
        <f>IF(C317=1,"",IF(Kasszakonyv!$K$2&gt;C317,"q",IF(Kasszakonyv!$K$2=C317,COUNTIF($C$7:C317,C317),"")))</f>
        <v/>
      </c>
      <c r="C317" s="9">
        <f t="shared" si="14"/>
        <v>1</v>
      </c>
      <c r="D317" s="14"/>
      <c r="E317" s="15"/>
      <c r="F317" s="16"/>
      <c r="G317" s="17"/>
      <c r="H317" s="18"/>
      <c r="I317" s="19"/>
      <c r="J317" s="18"/>
      <c r="K317" s="19"/>
      <c r="L317" s="17"/>
      <c r="M317" s="93" t="str">
        <f t="shared" si="12"/>
        <v/>
      </c>
      <c r="N317" s="13" t="str">
        <f t="shared" si="13"/>
        <v/>
      </c>
    </row>
    <row r="318" spans="2:14" x14ac:dyDescent="0.3">
      <c r="B318" s="1" t="str">
        <f>IF(C318=1,"",IF(Kasszakonyv!$K$2&gt;C318,"q",IF(Kasszakonyv!$K$2=C318,COUNTIF($C$7:C318,C318),"")))</f>
        <v/>
      </c>
      <c r="C318" s="9">
        <f t="shared" si="14"/>
        <v>1</v>
      </c>
      <c r="D318" s="14"/>
      <c r="E318" s="15"/>
      <c r="F318" s="16"/>
      <c r="G318" s="17"/>
      <c r="H318" s="18"/>
      <c r="I318" s="19"/>
      <c r="J318" s="18"/>
      <c r="K318" s="19"/>
      <c r="L318" s="17"/>
      <c r="M318" s="93" t="str">
        <f t="shared" si="12"/>
        <v/>
      </c>
      <c r="N318" s="13" t="str">
        <f t="shared" si="13"/>
        <v/>
      </c>
    </row>
    <row r="319" spans="2:14" x14ac:dyDescent="0.3">
      <c r="B319" s="1" t="str">
        <f>IF(C319=1,"",IF(Kasszakonyv!$K$2&gt;C319,"q",IF(Kasszakonyv!$K$2=C319,COUNTIF($C$7:C319,C319),"")))</f>
        <v/>
      </c>
      <c r="C319" s="9">
        <f t="shared" si="14"/>
        <v>1</v>
      </c>
      <c r="D319" s="14"/>
      <c r="E319" s="15"/>
      <c r="F319" s="16"/>
      <c r="G319" s="17"/>
      <c r="H319" s="18"/>
      <c r="I319" s="19"/>
      <c r="J319" s="18"/>
      <c r="K319" s="19"/>
      <c r="L319" s="17"/>
      <c r="M319" s="93" t="str">
        <f t="shared" si="12"/>
        <v/>
      </c>
      <c r="N319" s="13" t="str">
        <f t="shared" si="13"/>
        <v/>
      </c>
    </row>
    <row r="320" spans="2:14" x14ac:dyDescent="0.3">
      <c r="B320" s="1" t="str">
        <f>IF(C320=1,"",IF(Kasszakonyv!$K$2&gt;C320,"q",IF(Kasszakonyv!$K$2=C320,COUNTIF($C$7:C320,C320),"")))</f>
        <v/>
      </c>
      <c r="C320" s="9">
        <f t="shared" si="14"/>
        <v>1</v>
      </c>
      <c r="D320" s="14"/>
      <c r="E320" s="15"/>
      <c r="F320" s="16"/>
      <c r="G320" s="17"/>
      <c r="H320" s="18"/>
      <c r="I320" s="19"/>
      <c r="J320" s="18"/>
      <c r="K320" s="19"/>
      <c r="L320" s="17"/>
      <c r="M320" s="93" t="str">
        <f t="shared" si="12"/>
        <v/>
      </c>
      <c r="N320" s="13" t="str">
        <f t="shared" si="13"/>
        <v/>
      </c>
    </row>
    <row r="321" spans="2:14" x14ac:dyDescent="0.3">
      <c r="B321" s="1" t="str">
        <f>IF(C321=1,"",IF(Kasszakonyv!$K$2&gt;C321,"q",IF(Kasszakonyv!$K$2=C321,COUNTIF($C$7:C321,C321),"")))</f>
        <v/>
      </c>
      <c r="C321" s="9">
        <f t="shared" si="14"/>
        <v>1</v>
      </c>
      <c r="D321" s="14"/>
      <c r="E321" s="15"/>
      <c r="F321" s="16"/>
      <c r="G321" s="17"/>
      <c r="H321" s="18"/>
      <c r="I321" s="19"/>
      <c r="J321" s="18"/>
      <c r="K321" s="19"/>
      <c r="L321" s="17"/>
      <c r="M321" s="93" t="str">
        <f t="shared" si="12"/>
        <v/>
      </c>
      <c r="N321" s="13" t="str">
        <f t="shared" si="13"/>
        <v/>
      </c>
    </row>
    <row r="322" spans="2:14" x14ac:dyDescent="0.3">
      <c r="B322" s="1" t="str">
        <f>IF(C322=1,"",IF(Kasszakonyv!$K$2&gt;C322,"q",IF(Kasszakonyv!$K$2=C322,COUNTIF($C$7:C322,C322),"")))</f>
        <v/>
      </c>
      <c r="C322" s="9">
        <f t="shared" si="14"/>
        <v>1</v>
      </c>
      <c r="D322" s="14"/>
      <c r="E322" s="15"/>
      <c r="F322" s="16"/>
      <c r="G322" s="17"/>
      <c r="H322" s="18"/>
      <c r="I322" s="19"/>
      <c r="J322" s="18"/>
      <c r="K322" s="19"/>
      <c r="L322" s="17"/>
      <c r="M322" s="93" t="str">
        <f t="shared" si="12"/>
        <v/>
      </c>
      <c r="N322" s="13" t="str">
        <f t="shared" si="13"/>
        <v/>
      </c>
    </row>
    <row r="323" spans="2:14" x14ac:dyDescent="0.3">
      <c r="B323" s="1" t="str">
        <f>IF(C323=1,"",IF(Kasszakonyv!$K$2&gt;C323,"q",IF(Kasszakonyv!$K$2=C323,COUNTIF($C$7:C323,C323),"")))</f>
        <v/>
      </c>
      <c r="C323" s="9">
        <f t="shared" si="14"/>
        <v>1</v>
      </c>
      <c r="D323" s="14"/>
      <c r="E323" s="15"/>
      <c r="F323" s="16"/>
      <c r="G323" s="17"/>
      <c r="H323" s="18"/>
      <c r="I323" s="19"/>
      <c r="J323" s="18"/>
      <c r="K323" s="19"/>
      <c r="L323" s="17"/>
      <c r="M323" s="93" t="str">
        <f t="shared" si="12"/>
        <v/>
      </c>
      <c r="N323" s="13" t="str">
        <f t="shared" si="13"/>
        <v/>
      </c>
    </row>
    <row r="324" spans="2:14" x14ac:dyDescent="0.3">
      <c r="B324" s="1" t="str">
        <f>IF(C324=1,"",IF(Kasszakonyv!$K$2&gt;C324,"q",IF(Kasszakonyv!$K$2=C324,COUNTIF($C$7:C324,C324),"")))</f>
        <v/>
      </c>
      <c r="C324" s="9">
        <f t="shared" si="14"/>
        <v>1</v>
      </c>
      <c r="D324" s="14"/>
      <c r="E324" s="15"/>
      <c r="F324" s="16"/>
      <c r="G324" s="17"/>
      <c r="H324" s="18"/>
      <c r="I324" s="19"/>
      <c r="J324" s="18"/>
      <c r="K324" s="19"/>
      <c r="L324" s="17"/>
      <c r="M324" s="93" t="str">
        <f t="shared" si="12"/>
        <v/>
      </c>
      <c r="N324" s="13" t="str">
        <f t="shared" si="13"/>
        <v/>
      </c>
    </row>
    <row r="325" spans="2:14" x14ac:dyDescent="0.3">
      <c r="B325" s="1" t="str">
        <f>IF(C325=1,"",IF(Kasszakonyv!$K$2&gt;C325,"q",IF(Kasszakonyv!$K$2=C325,COUNTIF($C$7:C325,C325),"")))</f>
        <v/>
      </c>
      <c r="C325" s="9">
        <f t="shared" si="14"/>
        <v>1</v>
      </c>
      <c r="D325" s="14"/>
      <c r="E325" s="15"/>
      <c r="F325" s="16"/>
      <c r="G325" s="17"/>
      <c r="H325" s="18"/>
      <c r="I325" s="19"/>
      <c r="J325" s="18"/>
      <c r="K325" s="19"/>
      <c r="L325" s="17"/>
      <c r="M325" s="93" t="str">
        <f t="shared" si="12"/>
        <v/>
      </c>
      <c r="N325" s="13" t="str">
        <f t="shared" si="13"/>
        <v/>
      </c>
    </row>
    <row r="326" spans="2:14" x14ac:dyDescent="0.3">
      <c r="B326" s="1" t="str">
        <f>IF(C326=1,"",IF(Kasszakonyv!$K$2&gt;C326,"q",IF(Kasszakonyv!$K$2=C326,COUNTIF($C$7:C326,C326),"")))</f>
        <v/>
      </c>
      <c r="C326" s="9">
        <f t="shared" si="14"/>
        <v>1</v>
      </c>
      <c r="D326" s="14"/>
      <c r="E326" s="15"/>
      <c r="F326" s="16"/>
      <c r="G326" s="17"/>
      <c r="H326" s="18"/>
      <c r="I326" s="19"/>
      <c r="J326" s="18"/>
      <c r="K326" s="19"/>
      <c r="L326" s="17"/>
      <c r="M326" s="93" t="str">
        <f t="shared" si="12"/>
        <v/>
      </c>
      <c r="N326" s="13" t="str">
        <f t="shared" si="13"/>
        <v/>
      </c>
    </row>
    <row r="327" spans="2:14" x14ac:dyDescent="0.3">
      <c r="B327" s="1" t="str">
        <f>IF(C327=1,"",IF(Kasszakonyv!$K$2&gt;C327,"q",IF(Kasszakonyv!$K$2=C327,COUNTIF($C$7:C327,C327),"")))</f>
        <v/>
      </c>
      <c r="C327" s="9">
        <f t="shared" si="14"/>
        <v>1</v>
      </c>
      <c r="D327" s="14"/>
      <c r="E327" s="15"/>
      <c r="F327" s="16"/>
      <c r="G327" s="17"/>
      <c r="H327" s="18"/>
      <c r="I327" s="19"/>
      <c r="J327" s="18"/>
      <c r="K327" s="19"/>
      <c r="L327" s="17"/>
      <c r="M327" s="93" t="str">
        <f t="shared" ref="M327:M390" si="15">IF(I327&amp;K327&lt;&gt;"",VLOOKUP(I327&amp;K327,fif,3,FALSE),"")</f>
        <v/>
      </c>
      <c r="N327" s="13" t="str">
        <f t="shared" ref="N327:N390" si="16">IF(I327&amp;K327&lt;&gt;"",VLOOKUP(I327&amp;K327,fi,2,FALSE),"")</f>
        <v/>
      </c>
    </row>
    <row r="328" spans="2:14" x14ac:dyDescent="0.3">
      <c r="B328" s="1" t="str">
        <f>IF(C328=1,"",IF(Kasszakonyv!$K$2&gt;C328,"q",IF(Kasszakonyv!$K$2=C328,COUNTIF($C$7:C328,C328),"")))</f>
        <v/>
      </c>
      <c r="C328" s="9">
        <f t="shared" ref="C328:C391" si="17">IF(AND(D328&lt;&gt;0,D328&gt;=$C$1,D328&lt;=$C$3),D328,IF(SUM(H328:J338)&lt;&gt;0,C327,1))</f>
        <v>1</v>
      </c>
      <c r="D328" s="14"/>
      <c r="E328" s="15"/>
      <c r="F328" s="16"/>
      <c r="G328" s="17"/>
      <c r="H328" s="18"/>
      <c r="I328" s="19"/>
      <c r="J328" s="18"/>
      <c r="K328" s="19"/>
      <c r="L328" s="17"/>
      <c r="M328" s="93" t="str">
        <f t="shared" si="15"/>
        <v/>
      </c>
      <c r="N328" s="13" t="str">
        <f t="shared" si="16"/>
        <v/>
      </c>
    </row>
    <row r="329" spans="2:14" x14ac:dyDescent="0.3">
      <c r="B329" s="1" t="str">
        <f>IF(C329=1,"",IF(Kasszakonyv!$K$2&gt;C329,"q",IF(Kasszakonyv!$K$2=C329,COUNTIF($C$7:C329,C329),"")))</f>
        <v/>
      </c>
      <c r="C329" s="9">
        <f t="shared" si="17"/>
        <v>1</v>
      </c>
      <c r="D329" s="14"/>
      <c r="E329" s="15"/>
      <c r="F329" s="16"/>
      <c r="G329" s="17"/>
      <c r="H329" s="18"/>
      <c r="I329" s="19"/>
      <c r="J329" s="18"/>
      <c r="K329" s="19"/>
      <c r="L329" s="17"/>
      <c r="M329" s="93" t="str">
        <f t="shared" si="15"/>
        <v/>
      </c>
      <c r="N329" s="13" t="str">
        <f t="shared" si="16"/>
        <v/>
      </c>
    </row>
    <row r="330" spans="2:14" x14ac:dyDescent="0.3">
      <c r="B330" s="1" t="str">
        <f>IF(C330=1,"",IF(Kasszakonyv!$K$2&gt;C330,"q",IF(Kasszakonyv!$K$2=C330,COUNTIF($C$7:C330,C330),"")))</f>
        <v/>
      </c>
      <c r="C330" s="9">
        <f t="shared" si="17"/>
        <v>1</v>
      </c>
      <c r="D330" s="14"/>
      <c r="E330" s="15"/>
      <c r="F330" s="16"/>
      <c r="G330" s="17"/>
      <c r="H330" s="18"/>
      <c r="I330" s="19"/>
      <c r="J330" s="18"/>
      <c r="K330" s="19"/>
      <c r="L330" s="17"/>
      <c r="M330" s="93" t="str">
        <f t="shared" si="15"/>
        <v/>
      </c>
      <c r="N330" s="13" t="str">
        <f t="shared" si="16"/>
        <v/>
      </c>
    </row>
    <row r="331" spans="2:14" x14ac:dyDescent="0.3">
      <c r="B331" s="1" t="str">
        <f>IF(C331=1,"",IF(Kasszakonyv!$K$2&gt;C331,"q",IF(Kasszakonyv!$K$2=C331,COUNTIF($C$7:C331,C331),"")))</f>
        <v/>
      </c>
      <c r="C331" s="9">
        <f t="shared" si="17"/>
        <v>1</v>
      </c>
      <c r="D331" s="14"/>
      <c r="E331" s="15"/>
      <c r="F331" s="16"/>
      <c r="G331" s="17"/>
      <c r="H331" s="18"/>
      <c r="I331" s="19"/>
      <c r="J331" s="18"/>
      <c r="K331" s="19"/>
      <c r="L331" s="17"/>
      <c r="M331" s="93" t="str">
        <f t="shared" si="15"/>
        <v/>
      </c>
      <c r="N331" s="13" t="str">
        <f t="shared" si="16"/>
        <v/>
      </c>
    </row>
    <row r="332" spans="2:14" x14ac:dyDescent="0.3">
      <c r="B332" s="1" t="str">
        <f>IF(C332=1,"",IF(Kasszakonyv!$K$2&gt;C332,"q",IF(Kasszakonyv!$K$2=C332,COUNTIF($C$7:C332,C332),"")))</f>
        <v/>
      </c>
      <c r="C332" s="9">
        <f t="shared" si="17"/>
        <v>1</v>
      </c>
      <c r="D332" s="14"/>
      <c r="E332" s="15"/>
      <c r="F332" s="16"/>
      <c r="G332" s="17"/>
      <c r="H332" s="18"/>
      <c r="I332" s="19"/>
      <c r="J332" s="18"/>
      <c r="K332" s="19"/>
      <c r="L332" s="17"/>
      <c r="M332" s="93" t="str">
        <f t="shared" si="15"/>
        <v/>
      </c>
      <c r="N332" s="13" t="str">
        <f t="shared" si="16"/>
        <v/>
      </c>
    </row>
    <row r="333" spans="2:14" x14ac:dyDescent="0.3">
      <c r="B333" s="1" t="str">
        <f>IF(C333=1,"",IF(Kasszakonyv!$K$2&gt;C333,"q",IF(Kasszakonyv!$K$2=C333,COUNTIF($C$7:C333,C333),"")))</f>
        <v/>
      </c>
      <c r="C333" s="9">
        <f t="shared" si="17"/>
        <v>1</v>
      </c>
      <c r="D333" s="14"/>
      <c r="E333" s="15"/>
      <c r="F333" s="16"/>
      <c r="G333" s="17"/>
      <c r="H333" s="18"/>
      <c r="I333" s="19"/>
      <c r="J333" s="18"/>
      <c r="K333" s="19"/>
      <c r="L333" s="17"/>
      <c r="M333" s="93" t="str">
        <f t="shared" si="15"/>
        <v/>
      </c>
      <c r="N333" s="13" t="str">
        <f t="shared" si="16"/>
        <v/>
      </c>
    </row>
    <row r="334" spans="2:14" x14ac:dyDescent="0.3">
      <c r="B334" s="1" t="str">
        <f>IF(C334=1,"",IF(Kasszakonyv!$K$2&gt;C334,"q",IF(Kasszakonyv!$K$2=C334,COUNTIF($C$7:C334,C334),"")))</f>
        <v/>
      </c>
      <c r="C334" s="9">
        <f t="shared" si="17"/>
        <v>1</v>
      </c>
      <c r="D334" s="14"/>
      <c r="E334" s="15"/>
      <c r="F334" s="16"/>
      <c r="G334" s="17"/>
      <c r="H334" s="18"/>
      <c r="I334" s="19"/>
      <c r="J334" s="18"/>
      <c r="K334" s="19"/>
      <c r="L334" s="17"/>
      <c r="M334" s="93" t="str">
        <f t="shared" si="15"/>
        <v/>
      </c>
      <c r="N334" s="13" t="str">
        <f t="shared" si="16"/>
        <v/>
      </c>
    </row>
    <row r="335" spans="2:14" x14ac:dyDescent="0.3">
      <c r="B335" s="1" t="str">
        <f>IF(C335=1,"",IF(Kasszakonyv!$K$2&gt;C335,"q",IF(Kasszakonyv!$K$2=C335,COUNTIF($C$7:C335,C335),"")))</f>
        <v/>
      </c>
      <c r="C335" s="9">
        <f t="shared" si="17"/>
        <v>1</v>
      </c>
      <c r="D335" s="14"/>
      <c r="E335" s="15"/>
      <c r="F335" s="16"/>
      <c r="G335" s="17"/>
      <c r="H335" s="18"/>
      <c r="I335" s="19"/>
      <c r="J335" s="18"/>
      <c r="K335" s="19"/>
      <c r="L335" s="17"/>
      <c r="M335" s="93" t="str">
        <f t="shared" si="15"/>
        <v/>
      </c>
      <c r="N335" s="13" t="str">
        <f t="shared" si="16"/>
        <v/>
      </c>
    </row>
    <row r="336" spans="2:14" x14ac:dyDescent="0.3">
      <c r="B336" s="1" t="str">
        <f>IF(C336=1,"",IF(Kasszakonyv!$K$2&gt;C336,"q",IF(Kasszakonyv!$K$2=C336,COUNTIF($C$7:C336,C336),"")))</f>
        <v/>
      </c>
      <c r="C336" s="9">
        <f t="shared" si="17"/>
        <v>1</v>
      </c>
      <c r="D336" s="14"/>
      <c r="E336" s="15"/>
      <c r="F336" s="16"/>
      <c r="G336" s="17"/>
      <c r="H336" s="18"/>
      <c r="I336" s="19"/>
      <c r="J336" s="18"/>
      <c r="K336" s="19"/>
      <c r="L336" s="17"/>
      <c r="M336" s="93" t="str">
        <f t="shared" si="15"/>
        <v/>
      </c>
      <c r="N336" s="13" t="str">
        <f t="shared" si="16"/>
        <v/>
      </c>
    </row>
    <row r="337" spans="2:14" x14ac:dyDescent="0.3">
      <c r="B337" s="1" t="str">
        <f>IF(C337=1,"",IF(Kasszakonyv!$K$2&gt;C337,"q",IF(Kasszakonyv!$K$2=C337,COUNTIF($C$7:C337,C337),"")))</f>
        <v/>
      </c>
      <c r="C337" s="9">
        <f t="shared" si="17"/>
        <v>1</v>
      </c>
      <c r="D337" s="14"/>
      <c r="E337" s="15"/>
      <c r="F337" s="16"/>
      <c r="G337" s="17"/>
      <c r="H337" s="18"/>
      <c r="I337" s="19"/>
      <c r="J337" s="18"/>
      <c r="K337" s="19"/>
      <c r="L337" s="17"/>
      <c r="M337" s="93" t="str">
        <f t="shared" si="15"/>
        <v/>
      </c>
      <c r="N337" s="13" t="str">
        <f t="shared" si="16"/>
        <v/>
      </c>
    </row>
    <row r="338" spans="2:14" x14ac:dyDescent="0.3">
      <c r="B338" s="1" t="str">
        <f>IF(C338=1,"",IF(Kasszakonyv!$K$2&gt;C338,"q",IF(Kasszakonyv!$K$2=C338,COUNTIF($C$7:C338,C338),"")))</f>
        <v/>
      </c>
      <c r="C338" s="9">
        <f t="shared" si="17"/>
        <v>1</v>
      </c>
      <c r="D338" s="14"/>
      <c r="E338" s="15"/>
      <c r="F338" s="16"/>
      <c r="G338" s="17"/>
      <c r="H338" s="18"/>
      <c r="I338" s="19"/>
      <c r="J338" s="18"/>
      <c r="K338" s="19"/>
      <c r="L338" s="17"/>
      <c r="M338" s="93" t="str">
        <f t="shared" si="15"/>
        <v/>
      </c>
      <c r="N338" s="13" t="str">
        <f t="shared" si="16"/>
        <v/>
      </c>
    </row>
    <row r="339" spans="2:14" x14ac:dyDescent="0.3">
      <c r="B339" s="1" t="str">
        <f>IF(C339=1,"",IF(Kasszakonyv!$K$2&gt;C339,"q",IF(Kasszakonyv!$K$2=C339,COUNTIF($C$7:C339,C339),"")))</f>
        <v/>
      </c>
      <c r="C339" s="9">
        <f t="shared" si="17"/>
        <v>1</v>
      </c>
      <c r="D339" s="14"/>
      <c r="E339" s="15"/>
      <c r="F339" s="16"/>
      <c r="G339" s="17"/>
      <c r="H339" s="18"/>
      <c r="I339" s="19"/>
      <c r="J339" s="18"/>
      <c r="K339" s="19"/>
      <c r="L339" s="17"/>
      <c r="M339" s="93" t="str">
        <f t="shared" si="15"/>
        <v/>
      </c>
      <c r="N339" s="13" t="str">
        <f t="shared" si="16"/>
        <v/>
      </c>
    </row>
    <row r="340" spans="2:14" x14ac:dyDescent="0.3">
      <c r="B340" s="1" t="str">
        <f>IF(C340=1,"",IF(Kasszakonyv!$K$2&gt;C340,"q",IF(Kasszakonyv!$K$2=C340,COUNTIF($C$7:C340,C340),"")))</f>
        <v/>
      </c>
      <c r="C340" s="9">
        <f t="shared" si="17"/>
        <v>1</v>
      </c>
      <c r="D340" s="14"/>
      <c r="E340" s="15"/>
      <c r="F340" s="16"/>
      <c r="G340" s="17"/>
      <c r="H340" s="18"/>
      <c r="I340" s="19"/>
      <c r="J340" s="18"/>
      <c r="K340" s="19"/>
      <c r="L340" s="17"/>
      <c r="M340" s="93" t="str">
        <f t="shared" si="15"/>
        <v/>
      </c>
      <c r="N340" s="13" t="str">
        <f t="shared" si="16"/>
        <v/>
      </c>
    </row>
    <row r="341" spans="2:14" x14ac:dyDescent="0.3">
      <c r="B341" s="1" t="str">
        <f>IF(C341=1,"",IF(Kasszakonyv!$K$2&gt;C341,"q",IF(Kasszakonyv!$K$2=C341,COUNTIF($C$7:C341,C341),"")))</f>
        <v/>
      </c>
      <c r="C341" s="9">
        <f t="shared" si="17"/>
        <v>1</v>
      </c>
      <c r="D341" s="14"/>
      <c r="E341" s="15"/>
      <c r="F341" s="16"/>
      <c r="G341" s="17"/>
      <c r="H341" s="18"/>
      <c r="I341" s="19"/>
      <c r="J341" s="18"/>
      <c r="K341" s="19"/>
      <c r="L341" s="17"/>
      <c r="M341" s="93" t="str">
        <f t="shared" si="15"/>
        <v/>
      </c>
      <c r="N341" s="13" t="str">
        <f t="shared" si="16"/>
        <v/>
      </c>
    </row>
    <row r="342" spans="2:14" x14ac:dyDescent="0.3">
      <c r="B342" s="1" t="str">
        <f>IF(C342=1,"",IF(Kasszakonyv!$K$2&gt;C342,"q",IF(Kasszakonyv!$K$2=C342,COUNTIF($C$7:C342,C342),"")))</f>
        <v/>
      </c>
      <c r="C342" s="9">
        <f t="shared" si="17"/>
        <v>1</v>
      </c>
      <c r="D342" s="14"/>
      <c r="E342" s="15"/>
      <c r="F342" s="16"/>
      <c r="G342" s="17"/>
      <c r="H342" s="18"/>
      <c r="I342" s="19"/>
      <c r="J342" s="18"/>
      <c r="K342" s="19"/>
      <c r="L342" s="17"/>
      <c r="M342" s="93" t="str">
        <f t="shared" si="15"/>
        <v/>
      </c>
      <c r="N342" s="13" t="str">
        <f t="shared" si="16"/>
        <v/>
      </c>
    </row>
    <row r="343" spans="2:14" x14ac:dyDescent="0.3">
      <c r="B343" s="1" t="str">
        <f>IF(C343=1,"",IF(Kasszakonyv!$K$2&gt;C343,"q",IF(Kasszakonyv!$K$2=C343,COUNTIF($C$7:C343,C343),"")))</f>
        <v/>
      </c>
      <c r="C343" s="9">
        <f t="shared" si="17"/>
        <v>1</v>
      </c>
      <c r="D343" s="14"/>
      <c r="E343" s="15"/>
      <c r="F343" s="16"/>
      <c r="G343" s="17"/>
      <c r="H343" s="18"/>
      <c r="I343" s="19"/>
      <c r="J343" s="18"/>
      <c r="K343" s="19"/>
      <c r="L343" s="17"/>
      <c r="M343" s="93" t="str">
        <f t="shared" si="15"/>
        <v/>
      </c>
      <c r="N343" s="13" t="str">
        <f t="shared" si="16"/>
        <v/>
      </c>
    </row>
    <row r="344" spans="2:14" x14ac:dyDescent="0.3">
      <c r="B344" s="1" t="str">
        <f>IF(C344=1,"",IF(Kasszakonyv!$K$2&gt;C344,"q",IF(Kasszakonyv!$K$2=C344,COUNTIF($C$7:C344,C344),"")))</f>
        <v/>
      </c>
      <c r="C344" s="9">
        <f t="shared" si="17"/>
        <v>1</v>
      </c>
      <c r="D344" s="14"/>
      <c r="E344" s="15"/>
      <c r="F344" s="16"/>
      <c r="G344" s="17"/>
      <c r="H344" s="18"/>
      <c r="I344" s="19"/>
      <c r="J344" s="18"/>
      <c r="K344" s="19"/>
      <c r="L344" s="17"/>
      <c r="M344" s="93" t="str">
        <f t="shared" si="15"/>
        <v/>
      </c>
      <c r="N344" s="13" t="str">
        <f t="shared" si="16"/>
        <v/>
      </c>
    </row>
    <row r="345" spans="2:14" x14ac:dyDescent="0.3">
      <c r="B345" s="1" t="str">
        <f>IF(C345=1,"",IF(Kasszakonyv!$K$2&gt;C345,"q",IF(Kasszakonyv!$K$2=C345,COUNTIF($C$7:C345,C345),"")))</f>
        <v/>
      </c>
      <c r="C345" s="9">
        <f t="shared" si="17"/>
        <v>1</v>
      </c>
      <c r="D345" s="14"/>
      <c r="E345" s="15"/>
      <c r="F345" s="16"/>
      <c r="G345" s="17"/>
      <c r="H345" s="18"/>
      <c r="I345" s="19"/>
      <c r="J345" s="18"/>
      <c r="K345" s="19"/>
      <c r="L345" s="17"/>
      <c r="M345" s="93" t="str">
        <f t="shared" si="15"/>
        <v/>
      </c>
      <c r="N345" s="13" t="str">
        <f t="shared" si="16"/>
        <v/>
      </c>
    </row>
    <row r="346" spans="2:14" x14ac:dyDescent="0.3">
      <c r="B346" s="1" t="str">
        <f>IF(C346=1,"",IF(Kasszakonyv!$K$2&gt;C346,"q",IF(Kasszakonyv!$K$2=C346,COUNTIF($C$7:C346,C346),"")))</f>
        <v/>
      </c>
      <c r="C346" s="9">
        <f t="shared" si="17"/>
        <v>1</v>
      </c>
      <c r="D346" s="14"/>
      <c r="E346" s="15"/>
      <c r="F346" s="16"/>
      <c r="G346" s="17"/>
      <c r="H346" s="18"/>
      <c r="I346" s="19"/>
      <c r="J346" s="18"/>
      <c r="K346" s="19"/>
      <c r="L346" s="17"/>
      <c r="M346" s="93" t="str">
        <f t="shared" si="15"/>
        <v/>
      </c>
      <c r="N346" s="13" t="str">
        <f t="shared" si="16"/>
        <v/>
      </c>
    </row>
    <row r="347" spans="2:14" x14ac:dyDescent="0.3">
      <c r="B347" s="1" t="str">
        <f>IF(C347=1,"",IF(Kasszakonyv!$K$2&gt;C347,"q",IF(Kasszakonyv!$K$2=C347,COUNTIF($C$7:C347,C347),"")))</f>
        <v/>
      </c>
      <c r="C347" s="9">
        <f t="shared" si="17"/>
        <v>1</v>
      </c>
      <c r="D347" s="14"/>
      <c r="E347" s="15"/>
      <c r="F347" s="16"/>
      <c r="G347" s="17"/>
      <c r="H347" s="18"/>
      <c r="I347" s="19"/>
      <c r="J347" s="18"/>
      <c r="K347" s="19"/>
      <c r="L347" s="17"/>
      <c r="M347" s="93" t="str">
        <f t="shared" si="15"/>
        <v/>
      </c>
      <c r="N347" s="13" t="str">
        <f t="shared" si="16"/>
        <v/>
      </c>
    </row>
    <row r="348" spans="2:14" x14ac:dyDescent="0.3">
      <c r="B348" s="1" t="str">
        <f>IF(C348=1,"",IF(Kasszakonyv!$K$2&gt;C348,"q",IF(Kasszakonyv!$K$2=C348,COUNTIF($C$7:C348,C348),"")))</f>
        <v/>
      </c>
      <c r="C348" s="9">
        <f t="shared" si="17"/>
        <v>1</v>
      </c>
      <c r="D348" s="14"/>
      <c r="E348" s="15"/>
      <c r="F348" s="16"/>
      <c r="G348" s="17"/>
      <c r="H348" s="18"/>
      <c r="I348" s="19"/>
      <c r="J348" s="18"/>
      <c r="K348" s="19"/>
      <c r="L348" s="17"/>
      <c r="M348" s="93" t="str">
        <f t="shared" si="15"/>
        <v/>
      </c>
      <c r="N348" s="13" t="str">
        <f t="shared" si="16"/>
        <v/>
      </c>
    </row>
    <row r="349" spans="2:14" x14ac:dyDescent="0.3">
      <c r="B349" s="1" t="str">
        <f>IF(C349=1,"",IF(Kasszakonyv!$K$2&gt;C349,"q",IF(Kasszakonyv!$K$2=C349,COUNTIF($C$7:C349,C349),"")))</f>
        <v/>
      </c>
      <c r="C349" s="9">
        <f t="shared" si="17"/>
        <v>1</v>
      </c>
      <c r="D349" s="14"/>
      <c r="E349" s="15"/>
      <c r="F349" s="16"/>
      <c r="G349" s="17"/>
      <c r="H349" s="18"/>
      <c r="I349" s="19"/>
      <c r="J349" s="18"/>
      <c r="K349" s="19"/>
      <c r="L349" s="17"/>
      <c r="M349" s="93" t="str">
        <f t="shared" si="15"/>
        <v/>
      </c>
      <c r="N349" s="13" t="str">
        <f t="shared" si="16"/>
        <v/>
      </c>
    </row>
    <row r="350" spans="2:14" x14ac:dyDescent="0.3">
      <c r="B350" s="1" t="str">
        <f>IF(C350=1,"",IF(Kasszakonyv!$K$2&gt;C350,"q",IF(Kasszakonyv!$K$2=C350,COUNTIF($C$7:C350,C350),"")))</f>
        <v/>
      </c>
      <c r="C350" s="9">
        <f t="shared" si="17"/>
        <v>1</v>
      </c>
      <c r="D350" s="14"/>
      <c r="E350" s="15"/>
      <c r="F350" s="16"/>
      <c r="G350" s="17"/>
      <c r="H350" s="18"/>
      <c r="I350" s="19"/>
      <c r="J350" s="18"/>
      <c r="K350" s="19"/>
      <c r="L350" s="17"/>
      <c r="M350" s="93" t="str">
        <f t="shared" si="15"/>
        <v/>
      </c>
      <c r="N350" s="13" t="str">
        <f t="shared" si="16"/>
        <v/>
      </c>
    </row>
    <row r="351" spans="2:14" x14ac:dyDescent="0.3">
      <c r="B351" s="1" t="str">
        <f>IF(C351=1,"",IF(Kasszakonyv!$K$2&gt;C351,"q",IF(Kasszakonyv!$K$2=C351,COUNTIF($C$7:C351,C351),"")))</f>
        <v/>
      </c>
      <c r="C351" s="9">
        <f t="shared" si="17"/>
        <v>1</v>
      </c>
      <c r="D351" s="14"/>
      <c r="E351" s="15"/>
      <c r="F351" s="16"/>
      <c r="G351" s="17"/>
      <c r="H351" s="18"/>
      <c r="I351" s="19"/>
      <c r="J351" s="18"/>
      <c r="K351" s="19"/>
      <c r="L351" s="17"/>
      <c r="M351" s="93" t="str">
        <f t="shared" si="15"/>
        <v/>
      </c>
      <c r="N351" s="13" t="str">
        <f t="shared" si="16"/>
        <v/>
      </c>
    </row>
    <row r="352" spans="2:14" x14ac:dyDescent="0.3">
      <c r="B352" s="1" t="str">
        <f>IF(C352=1,"",IF(Kasszakonyv!$K$2&gt;C352,"q",IF(Kasszakonyv!$K$2=C352,COUNTIF($C$7:C352,C352),"")))</f>
        <v/>
      </c>
      <c r="C352" s="9">
        <f t="shared" si="17"/>
        <v>1</v>
      </c>
      <c r="D352" s="14"/>
      <c r="E352" s="15"/>
      <c r="F352" s="16"/>
      <c r="G352" s="17"/>
      <c r="H352" s="18"/>
      <c r="I352" s="19"/>
      <c r="J352" s="18"/>
      <c r="K352" s="19"/>
      <c r="L352" s="17"/>
      <c r="M352" s="93" t="str">
        <f t="shared" si="15"/>
        <v/>
      </c>
      <c r="N352" s="13" t="str">
        <f t="shared" si="16"/>
        <v/>
      </c>
    </row>
    <row r="353" spans="2:14" x14ac:dyDescent="0.3">
      <c r="B353" s="1" t="str">
        <f>IF(C353=1,"",IF(Kasszakonyv!$K$2&gt;C353,"q",IF(Kasszakonyv!$K$2=C353,COUNTIF($C$7:C353,C353),"")))</f>
        <v/>
      </c>
      <c r="C353" s="9">
        <f t="shared" si="17"/>
        <v>1</v>
      </c>
      <c r="D353" s="14"/>
      <c r="E353" s="15"/>
      <c r="F353" s="16"/>
      <c r="G353" s="17"/>
      <c r="H353" s="18"/>
      <c r="I353" s="19"/>
      <c r="J353" s="18"/>
      <c r="K353" s="19"/>
      <c r="L353" s="17"/>
      <c r="M353" s="93" t="str">
        <f t="shared" si="15"/>
        <v/>
      </c>
      <c r="N353" s="13" t="str">
        <f t="shared" si="16"/>
        <v/>
      </c>
    </row>
    <row r="354" spans="2:14" x14ac:dyDescent="0.3">
      <c r="B354" s="1" t="str">
        <f>IF(C354=1,"",IF(Kasszakonyv!$K$2&gt;C354,"q",IF(Kasszakonyv!$K$2=C354,COUNTIF($C$7:C354,C354),"")))</f>
        <v/>
      </c>
      <c r="C354" s="9">
        <f t="shared" si="17"/>
        <v>1</v>
      </c>
      <c r="D354" s="14"/>
      <c r="E354" s="15"/>
      <c r="F354" s="16"/>
      <c r="G354" s="17"/>
      <c r="H354" s="18"/>
      <c r="I354" s="19"/>
      <c r="J354" s="18"/>
      <c r="K354" s="19"/>
      <c r="L354" s="17"/>
      <c r="M354" s="93" t="str">
        <f t="shared" si="15"/>
        <v/>
      </c>
      <c r="N354" s="13" t="str">
        <f t="shared" si="16"/>
        <v/>
      </c>
    </row>
    <row r="355" spans="2:14" x14ac:dyDescent="0.3">
      <c r="B355" s="1" t="str">
        <f>IF(C355=1,"",IF(Kasszakonyv!$K$2&gt;C355,"q",IF(Kasszakonyv!$K$2=C355,COUNTIF($C$7:C355,C355),"")))</f>
        <v/>
      </c>
      <c r="C355" s="9">
        <f t="shared" si="17"/>
        <v>1</v>
      </c>
      <c r="D355" s="14"/>
      <c r="E355" s="15"/>
      <c r="F355" s="16"/>
      <c r="G355" s="17"/>
      <c r="H355" s="18"/>
      <c r="I355" s="19"/>
      <c r="J355" s="18"/>
      <c r="K355" s="19"/>
      <c r="L355" s="17"/>
      <c r="M355" s="93" t="str">
        <f t="shared" si="15"/>
        <v/>
      </c>
      <c r="N355" s="13" t="str">
        <f t="shared" si="16"/>
        <v/>
      </c>
    </row>
    <row r="356" spans="2:14" x14ac:dyDescent="0.3">
      <c r="B356" s="1" t="str">
        <f>IF(C356=1,"",IF(Kasszakonyv!$K$2&gt;C356,"q",IF(Kasszakonyv!$K$2=C356,COUNTIF($C$7:C356,C356),"")))</f>
        <v/>
      </c>
      <c r="C356" s="9">
        <f t="shared" si="17"/>
        <v>1</v>
      </c>
      <c r="D356" s="14"/>
      <c r="E356" s="15"/>
      <c r="F356" s="16"/>
      <c r="G356" s="17"/>
      <c r="H356" s="18"/>
      <c r="I356" s="19"/>
      <c r="J356" s="18"/>
      <c r="K356" s="19"/>
      <c r="L356" s="17"/>
      <c r="M356" s="93" t="str">
        <f t="shared" si="15"/>
        <v/>
      </c>
      <c r="N356" s="13" t="str">
        <f t="shared" si="16"/>
        <v/>
      </c>
    </row>
    <row r="357" spans="2:14" x14ac:dyDescent="0.3">
      <c r="B357" s="1" t="str">
        <f>IF(C357=1,"",IF(Kasszakonyv!$K$2&gt;C357,"q",IF(Kasszakonyv!$K$2=C357,COUNTIF($C$7:C357,C357),"")))</f>
        <v/>
      </c>
      <c r="C357" s="9">
        <f t="shared" si="17"/>
        <v>1</v>
      </c>
      <c r="D357" s="14"/>
      <c r="E357" s="15"/>
      <c r="F357" s="16"/>
      <c r="G357" s="17"/>
      <c r="H357" s="18"/>
      <c r="I357" s="19"/>
      <c r="J357" s="18"/>
      <c r="K357" s="19"/>
      <c r="L357" s="17"/>
      <c r="M357" s="93" t="str">
        <f t="shared" si="15"/>
        <v/>
      </c>
      <c r="N357" s="13" t="str">
        <f t="shared" si="16"/>
        <v/>
      </c>
    </row>
    <row r="358" spans="2:14" x14ac:dyDescent="0.3">
      <c r="B358" s="1" t="str">
        <f>IF(C358=1,"",IF(Kasszakonyv!$K$2&gt;C358,"q",IF(Kasszakonyv!$K$2=C358,COUNTIF($C$7:C358,C358),"")))</f>
        <v/>
      </c>
      <c r="C358" s="9">
        <f t="shared" si="17"/>
        <v>1</v>
      </c>
      <c r="D358" s="14"/>
      <c r="E358" s="15"/>
      <c r="F358" s="16"/>
      <c r="G358" s="17"/>
      <c r="H358" s="18"/>
      <c r="I358" s="19"/>
      <c r="J358" s="18"/>
      <c r="K358" s="19"/>
      <c r="L358" s="17"/>
      <c r="M358" s="93" t="str">
        <f t="shared" si="15"/>
        <v/>
      </c>
      <c r="N358" s="13" t="str">
        <f t="shared" si="16"/>
        <v/>
      </c>
    </row>
    <row r="359" spans="2:14" x14ac:dyDescent="0.3">
      <c r="B359" s="1" t="str">
        <f>IF(C359=1,"",IF(Kasszakonyv!$K$2&gt;C359,"q",IF(Kasszakonyv!$K$2=C359,COUNTIF($C$7:C359,C359),"")))</f>
        <v/>
      </c>
      <c r="C359" s="9">
        <f t="shared" si="17"/>
        <v>1</v>
      </c>
      <c r="D359" s="14"/>
      <c r="E359" s="15"/>
      <c r="F359" s="16"/>
      <c r="G359" s="17"/>
      <c r="H359" s="18"/>
      <c r="I359" s="19"/>
      <c r="J359" s="18"/>
      <c r="K359" s="19"/>
      <c r="L359" s="17"/>
      <c r="M359" s="93" t="str">
        <f t="shared" si="15"/>
        <v/>
      </c>
      <c r="N359" s="13" t="str">
        <f t="shared" si="16"/>
        <v/>
      </c>
    </row>
    <row r="360" spans="2:14" x14ac:dyDescent="0.3">
      <c r="B360" s="1" t="str">
        <f>IF(C360=1,"",IF(Kasszakonyv!$K$2&gt;C360,"q",IF(Kasszakonyv!$K$2=C360,COUNTIF($C$7:C360,C360),"")))</f>
        <v/>
      </c>
      <c r="C360" s="9">
        <f t="shared" si="17"/>
        <v>1</v>
      </c>
      <c r="D360" s="14"/>
      <c r="E360" s="15"/>
      <c r="F360" s="16"/>
      <c r="G360" s="17"/>
      <c r="H360" s="18"/>
      <c r="I360" s="19"/>
      <c r="J360" s="18"/>
      <c r="K360" s="19"/>
      <c r="L360" s="17"/>
      <c r="M360" s="93" t="str">
        <f t="shared" si="15"/>
        <v/>
      </c>
      <c r="N360" s="13" t="str">
        <f t="shared" si="16"/>
        <v/>
      </c>
    </row>
    <row r="361" spans="2:14" x14ac:dyDescent="0.3">
      <c r="B361" s="1" t="str">
        <f>IF(C361=1,"",IF(Kasszakonyv!$K$2&gt;C361,"q",IF(Kasszakonyv!$K$2=C361,COUNTIF($C$7:C361,C361),"")))</f>
        <v/>
      </c>
      <c r="C361" s="9">
        <f t="shared" si="17"/>
        <v>1</v>
      </c>
      <c r="D361" s="14"/>
      <c r="E361" s="15"/>
      <c r="F361" s="16"/>
      <c r="G361" s="17"/>
      <c r="H361" s="18"/>
      <c r="I361" s="19"/>
      <c r="J361" s="18"/>
      <c r="K361" s="19"/>
      <c r="L361" s="17"/>
      <c r="M361" s="93" t="str">
        <f t="shared" si="15"/>
        <v/>
      </c>
      <c r="N361" s="13" t="str">
        <f t="shared" si="16"/>
        <v/>
      </c>
    </row>
    <row r="362" spans="2:14" x14ac:dyDescent="0.3">
      <c r="B362" s="1" t="str">
        <f>IF(C362=1,"",IF(Kasszakonyv!$K$2&gt;C362,"q",IF(Kasszakonyv!$K$2=C362,COUNTIF($C$7:C362,C362),"")))</f>
        <v/>
      </c>
      <c r="C362" s="9">
        <f t="shared" si="17"/>
        <v>1</v>
      </c>
      <c r="D362" s="14"/>
      <c r="E362" s="15"/>
      <c r="F362" s="16"/>
      <c r="G362" s="17"/>
      <c r="H362" s="18"/>
      <c r="I362" s="19"/>
      <c r="J362" s="18"/>
      <c r="K362" s="19"/>
      <c r="L362" s="17"/>
      <c r="M362" s="93" t="str">
        <f t="shared" si="15"/>
        <v/>
      </c>
      <c r="N362" s="13" t="str">
        <f t="shared" si="16"/>
        <v/>
      </c>
    </row>
    <row r="363" spans="2:14" x14ac:dyDescent="0.3">
      <c r="B363" s="1" t="str">
        <f>IF(C363=1,"",IF(Kasszakonyv!$K$2&gt;C363,"q",IF(Kasszakonyv!$K$2=C363,COUNTIF($C$7:C363,C363),"")))</f>
        <v/>
      </c>
      <c r="C363" s="9">
        <f t="shared" si="17"/>
        <v>1</v>
      </c>
      <c r="D363" s="14"/>
      <c r="E363" s="15"/>
      <c r="F363" s="16"/>
      <c r="G363" s="17"/>
      <c r="H363" s="18"/>
      <c r="I363" s="19"/>
      <c r="J363" s="18"/>
      <c r="K363" s="19"/>
      <c r="L363" s="17"/>
      <c r="M363" s="93" t="str">
        <f t="shared" si="15"/>
        <v/>
      </c>
      <c r="N363" s="13" t="str">
        <f t="shared" si="16"/>
        <v/>
      </c>
    </row>
    <row r="364" spans="2:14" x14ac:dyDescent="0.3">
      <c r="B364" s="1" t="str">
        <f>IF(C364=1,"",IF(Kasszakonyv!$K$2&gt;C364,"q",IF(Kasszakonyv!$K$2=C364,COUNTIF($C$7:C364,C364),"")))</f>
        <v/>
      </c>
      <c r="C364" s="9">
        <f t="shared" si="17"/>
        <v>1</v>
      </c>
      <c r="D364" s="14"/>
      <c r="E364" s="15"/>
      <c r="F364" s="16"/>
      <c r="G364" s="17"/>
      <c r="H364" s="18"/>
      <c r="I364" s="19"/>
      <c r="J364" s="18"/>
      <c r="K364" s="19"/>
      <c r="L364" s="17"/>
      <c r="M364" s="93" t="str">
        <f t="shared" si="15"/>
        <v/>
      </c>
      <c r="N364" s="13" t="str">
        <f t="shared" si="16"/>
        <v/>
      </c>
    </row>
    <row r="365" spans="2:14" x14ac:dyDescent="0.3">
      <c r="B365" s="1" t="str">
        <f>IF(C365=1,"",IF(Kasszakonyv!$K$2&gt;C365,"q",IF(Kasszakonyv!$K$2=C365,COUNTIF($C$7:C365,C365),"")))</f>
        <v/>
      </c>
      <c r="C365" s="9">
        <f t="shared" si="17"/>
        <v>1</v>
      </c>
      <c r="D365" s="14"/>
      <c r="E365" s="15"/>
      <c r="F365" s="16"/>
      <c r="G365" s="17"/>
      <c r="H365" s="18"/>
      <c r="I365" s="19"/>
      <c r="J365" s="18"/>
      <c r="K365" s="19"/>
      <c r="L365" s="17"/>
      <c r="M365" s="93" t="str">
        <f t="shared" si="15"/>
        <v/>
      </c>
      <c r="N365" s="13" t="str">
        <f t="shared" si="16"/>
        <v/>
      </c>
    </row>
    <row r="366" spans="2:14" x14ac:dyDescent="0.3">
      <c r="B366" s="1" t="str">
        <f>IF(C366=1,"",IF(Kasszakonyv!$K$2&gt;C366,"q",IF(Kasszakonyv!$K$2=C366,COUNTIF($C$7:C366,C366),"")))</f>
        <v/>
      </c>
      <c r="C366" s="9">
        <f t="shared" si="17"/>
        <v>1</v>
      </c>
      <c r="D366" s="14"/>
      <c r="E366" s="15"/>
      <c r="F366" s="16"/>
      <c r="G366" s="17"/>
      <c r="H366" s="18"/>
      <c r="I366" s="19"/>
      <c r="J366" s="18"/>
      <c r="K366" s="19"/>
      <c r="L366" s="17"/>
      <c r="M366" s="93" t="str">
        <f t="shared" si="15"/>
        <v/>
      </c>
      <c r="N366" s="13" t="str">
        <f t="shared" si="16"/>
        <v/>
      </c>
    </row>
    <row r="367" spans="2:14" x14ac:dyDescent="0.3">
      <c r="B367" s="1" t="str">
        <f>IF(C367=1,"",IF(Kasszakonyv!$K$2&gt;C367,"q",IF(Kasszakonyv!$K$2=C367,COUNTIF($C$7:C367,C367),"")))</f>
        <v/>
      </c>
      <c r="C367" s="9">
        <f t="shared" si="17"/>
        <v>1</v>
      </c>
      <c r="D367" s="14"/>
      <c r="E367" s="15"/>
      <c r="F367" s="16"/>
      <c r="G367" s="17"/>
      <c r="H367" s="18"/>
      <c r="I367" s="19"/>
      <c r="J367" s="18"/>
      <c r="K367" s="19"/>
      <c r="L367" s="17"/>
      <c r="M367" s="93" t="str">
        <f t="shared" si="15"/>
        <v/>
      </c>
      <c r="N367" s="13" t="str">
        <f t="shared" si="16"/>
        <v/>
      </c>
    </row>
    <row r="368" spans="2:14" x14ac:dyDescent="0.3">
      <c r="B368" s="1" t="str">
        <f>IF(C368=1,"",IF(Kasszakonyv!$K$2&gt;C368,"q",IF(Kasszakonyv!$K$2=C368,COUNTIF($C$7:C368,C368),"")))</f>
        <v/>
      </c>
      <c r="C368" s="9">
        <f t="shared" si="17"/>
        <v>1</v>
      </c>
      <c r="D368" s="14"/>
      <c r="E368" s="15"/>
      <c r="F368" s="16"/>
      <c r="G368" s="17"/>
      <c r="H368" s="18"/>
      <c r="I368" s="19"/>
      <c r="J368" s="18"/>
      <c r="K368" s="19"/>
      <c r="L368" s="17"/>
      <c r="M368" s="93" t="str">
        <f t="shared" si="15"/>
        <v/>
      </c>
      <c r="N368" s="13" t="str">
        <f t="shared" si="16"/>
        <v/>
      </c>
    </row>
    <row r="369" spans="2:14" x14ac:dyDescent="0.3">
      <c r="B369" s="1" t="str">
        <f>IF(C369=1,"",IF(Kasszakonyv!$K$2&gt;C369,"q",IF(Kasszakonyv!$K$2=C369,COUNTIF($C$7:C369,C369),"")))</f>
        <v/>
      </c>
      <c r="C369" s="9">
        <f t="shared" si="17"/>
        <v>1</v>
      </c>
      <c r="D369" s="14"/>
      <c r="E369" s="15"/>
      <c r="F369" s="16"/>
      <c r="G369" s="17"/>
      <c r="H369" s="18"/>
      <c r="I369" s="19"/>
      <c r="J369" s="18"/>
      <c r="K369" s="19"/>
      <c r="L369" s="17"/>
      <c r="M369" s="93" t="str">
        <f t="shared" si="15"/>
        <v/>
      </c>
      <c r="N369" s="13" t="str">
        <f t="shared" si="16"/>
        <v/>
      </c>
    </row>
    <row r="370" spans="2:14" x14ac:dyDescent="0.3">
      <c r="B370" s="1" t="str">
        <f>IF(C370=1,"",IF(Kasszakonyv!$K$2&gt;C370,"q",IF(Kasszakonyv!$K$2=C370,COUNTIF($C$7:C370,C370),"")))</f>
        <v/>
      </c>
      <c r="C370" s="9">
        <f t="shared" si="17"/>
        <v>1</v>
      </c>
      <c r="D370" s="14"/>
      <c r="E370" s="15"/>
      <c r="F370" s="16"/>
      <c r="G370" s="17"/>
      <c r="H370" s="18"/>
      <c r="I370" s="19"/>
      <c r="J370" s="18"/>
      <c r="K370" s="19"/>
      <c r="L370" s="17"/>
      <c r="M370" s="93" t="str">
        <f t="shared" si="15"/>
        <v/>
      </c>
      <c r="N370" s="13" t="str">
        <f t="shared" si="16"/>
        <v/>
      </c>
    </row>
    <row r="371" spans="2:14" x14ac:dyDescent="0.3">
      <c r="B371" s="1" t="str">
        <f>IF(C371=1,"",IF(Kasszakonyv!$K$2&gt;C371,"q",IF(Kasszakonyv!$K$2=C371,COUNTIF($C$7:C371,C371),"")))</f>
        <v/>
      </c>
      <c r="C371" s="9">
        <f t="shared" si="17"/>
        <v>1</v>
      </c>
      <c r="D371" s="14"/>
      <c r="E371" s="15"/>
      <c r="F371" s="16"/>
      <c r="G371" s="17"/>
      <c r="H371" s="18"/>
      <c r="I371" s="19"/>
      <c r="J371" s="18"/>
      <c r="K371" s="19"/>
      <c r="L371" s="17"/>
      <c r="M371" s="93" t="str">
        <f t="shared" si="15"/>
        <v/>
      </c>
      <c r="N371" s="13" t="str">
        <f t="shared" si="16"/>
        <v/>
      </c>
    </row>
    <row r="372" spans="2:14" x14ac:dyDescent="0.3">
      <c r="B372" s="1" t="str">
        <f>IF(C372=1,"",IF(Kasszakonyv!$K$2&gt;C372,"q",IF(Kasszakonyv!$K$2=C372,COUNTIF($C$7:C372,C372),"")))</f>
        <v/>
      </c>
      <c r="C372" s="9">
        <f t="shared" si="17"/>
        <v>1</v>
      </c>
      <c r="D372" s="14"/>
      <c r="E372" s="15"/>
      <c r="F372" s="16"/>
      <c r="G372" s="17"/>
      <c r="H372" s="18"/>
      <c r="I372" s="19"/>
      <c r="J372" s="18"/>
      <c r="K372" s="19"/>
      <c r="L372" s="17"/>
      <c r="M372" s="93" t="str">
        <f t="shared" si="15"/>
        <v/>
      </c>
      <c r="N372" s="13" t="str">
        <f t="shared" si="16"/>
        <v/>
      </c>
    </row>
    <row r="373" spans="2:14" x14ac:dyDescent="0.3">
      <c r="B373" s="1" t="str">
        <f>IF(C373=1,"",IF(Kasszakonyv!$K$2&gt;C373,"q",IF(Kasszakonyv!$K$2=C373,COUNTIF($C$7:C373,C373),"")))</f>
        <v/>
      </c>
      <c r="C373" s="9">
        <f t="shared" si="17"/>
        <v>1</v>
      </c>
      <c r="D373" s="14"/>
      <c r="E373" s="15"/>
      <c r="F373" s="16"/>
      <c r="G373" s="17"/>
      <c r="H373" s="18"/>
      <c r="I373" s="19"/>
      <c r="J373" s="18"/>
      <c r="K373" s="19"/>
      <c r="L373" s="17"/>
      <c r="M373" s="93" t="str">
        <f t="shared" si="15"/>
        <v/>
      </c>
      <c r="N373" s="13" t="str">
        <f t="shared" si="16"/>
        <v/>
      </c>
    </row>
    <row r="374" spans="2:14" x14ac:dyDescent="0.3">
      <c r="B374" s="1" t="str">
        <f>IF(C374=1,"",IF(Kasszakonyv!$K$2&gt;C374,"q",IF(Kasszakonyv!$K$2=C374,COUNTIF($C$7:C374,C374),"")))</f>
        <v/>
      </c>
      <c r="C374" s="9">
        <f t="shared" si="17"/>
        <v>1</v>
      </c>
      <c r="D374" s="14"/>
      <c r="E374" s="15"/>
      <c r="F374" s="16"/>
      <c r="G374" s="17"/>
      <c r="H374" s="18"/>
      <c r="I374" s="19"/>
      <c r="J374" s="18"/>
      <c r="K374" s="19"/>
      <c r="L374" s="17"/>
      <c r="M374" s="93" t="str">
        <f t="shared" si="15"/>
        <v/>
      </c>
      <c r="N374" s="13" t="str">
        <f t="shared" si="16"/>
        <v/>
      </c>
    </row>
    <row r="375" spans="2:14" x14ac:dyDescent="0.3">
      <c r="B375" s="1" t="str">
        <f>IF(C375=1,"",IF(Kasszakonyv!$K$2&gt;C375,"q",IF(Kasszakonyv!$K$2=C375,COUNTIF($C$7:C375,C375),"")))</f>
        <v/>
      </c>
      <c r="C375" s="9">
        <f t="shared" si="17"/>
        <v>1</v>
      </c>
      <c r="D375" s="14"/>
      <c r="E375" s="15"/>
      <c r="F375" s="16"/>
      <c r="G375" s="17"/>
      <c r="H375" s="18"/>
      <c r="I375" s="19"/>
      <c r="J375" s="18"/>
      <c r="K375" s="19"/>
      <c r="L375" s="17"/>
      <c r="M375" s="93" t="str">
        <f t="shared" si="15"/>
        <v/>
      </c>
      <c r="N375" s="13" t="str">
        <f t="shared" si="16"/>
        <v/>
      </c>
    </row>
    <row r="376" spans="2:14" x14ac:dyDescent="0.3">
      <c r="B376" s="1" t="str">
        <f>IF(C376=1,"",IF(Kasszakonyv!$K$2&gt;C376,"q",IF(Kasszakonyv!$K$2=C376,COUNTIF($C$7:C376,C376),"")))</f>
        <v/>
      </c>
      <c r="C376" s="9">
        <f t="shared" si="17"/>
        <v>1</v>
      </c>
      <c r="D376" s="14"/>
      <c r="E376" s="15"/>
      <c r="F376" s="16"/>
      <c r="G376" s="17"/>
      <c r="H376" s="18"/>
      <c r="I376" s="19"/>
      <c r="J376" s="18"/>
      <c r="K376" s="19"/>
      <c r="L376" s="17"/>
      <c r="M376" s="93" t="str">
        <f t="shared" si="15"/>
        <v/>
      </c>
      <c r="N376" s="13" t="str">
        <f t="shared" si="16"/>
        <v/>
      </c>
    </row>
    <row r="377" spans="2:14" x14ac:dyDescent="0.3">
      <c r="B377" s="1" t="str">
        <f>IF(C377=1,"",IF(Kasszakonyv!$K$2&gt;C377,"q",IF(Kasszakonyv!$K$2=C377,COUNTIF($C$7:C377,C377),"")))</f>
        <v/>
      </c>
      <c r="C377" s="9">
        <f t="shared" si="17"/>
        <v>1</v>
      </c>
      <c r="D377" s="14"/>
      <c r="E377" s="15"/>
      <c r="F377" s="16"/>
      <c r="G377" s="17"/>
      <c r="H377" s="18"/>
      <c r="I377" s="19"/>
      <c r="J377" s="18"/>
      <c r="K377" s="19"/>
      <c r="L377" s="17"/>
      <c r="M377" s="93" t="str">
        <f t="shared" si="15"/>
        <v/>
      </c>
      <c r="N377" s="13" t="str">
        <f t="shared" si="16"/>
        <v/>
      </c>
    </row>
    <row r="378" spans="2:14" x14ac:dyDescent="0.3">
      <c r="B378" s="1" t="str">
        <f>IF(C378=1,"",IF(Kasszakonyv!$K$2&gt;C378,"q",IF(Kasszakonyv!$K$2=C378,COUNTIF($C$7:C378,C378),"")))</f>
        <v/>
      </c>
      <c r="C378" s="9">
        <f t="shared" si="17"/>
        <v>1</v>
      </c>
      <c r="D378" s="14"/>
      <c r="E378" s="15"/>
      <c r="F378" s="16"/>
      <c r="G378" s="17"/>
      <c r="H378" s="18"/>
      <c r="I378" s="19"/>
      <c r="J378" s="18"/>
      <c r="K378" s="19"/>
      <c r="L378" s="17"/>
      <c r="M378" s="93" t="str">
        <f t="shared" si="15"/>
        <v/>
      </c>
      <c r="N378" s="13" t="str">
        <f t="shared" si="16"/>
        <v/>
      </c>
    </row>
    <row r="379" spans="2:14" x14ac:dyDescent="0.3">
      <c r="B379" s="1" t="str">
        <f>IF(C379=1,"",IF(Kasszakonyv!$K$2&gt;C379,"q",IF(Kasszakonyv!$K$2=C379,COUNTIF($C$7:C379,C379),"")))</f>
        <v/>
      </c>
      <c r="C379" s="9">
        <f t="shared" si="17"/>
        <v>1</v>
      </c>
      <c r="D379" s="14"/>
      <c r="E379" s="15"/>
      <c r="F379" s="16"/>
      <c r="G379" s="17"/>
      <c r="H379" s="18"/>
      <c r="I379" s="19"/>
      <c r="J379" s="18"/>
      <c r="K379" s="19"/>
      <c r="L379" s="17"/>
      <c r="M379" s="93" t="str">
        <f t="shared" si="15"/>
        <v/>
      </c>
      <c r="N379" s="13" t="str">
        <f t="shared" si="16"/>
        <v/>
      </c>
    </row>
    <row r="380" spans="2:14" x14ac:dyDescent="0.3">
      <c r="B380" s="1" t="str">
        <f>IF(C380=1,"",IF(Kasszakonyv!$K$2&gt;C380,"q",IF(Kasszakonyv!$K$2=C380,COUNTIF($C$7:C380,C380),"")))</f>
        <v/>
      </c>
      <c r="C380" s="9">
        <f t="shared" si="17"/>
        <v>1</v>
      </c>
      <c r="D380" s="14"/>
      <c r="E380" s="15"/>
      <c r="F380" s="16"/>
      <c r="G380" s="17"/>
      <c r="H380" s="18"/>
      <c r="I380" s="19"/>
      <c r="J380" s="18"/>
      <c r="K380" s="19"/>
      <c r="L380" s="17"/>
      <c r="M380" s="93" t="str">
        <f t="shared" si="15"/>
        <v/>
      </c>
      <c r="N380" s="13" t="str">
        <f t="shared" si="16"/>
        <v/>
      </c>
    </row>
    <row r="381" spans="2:14" x14ac:dyDescent="0.3">
      <c r="B381" s="1" t="str">
        <f>IF(C381=1,"",IF(Kasszakonyv!$K$2&gt;C381,"q",IF(Kasszakonyv!$K$2=C381,COUNTIF($C$7:C381,C381),"")))</f>
        <v/>
      </c>
      <c r="C381" s="9">
        <f t="shared" si="17"/>
        <v>1</v>
      </c>
      <c r="D381" s="14"/>
      <c r="E381" s="15"/>
      <c r="F381" s="16"/>
      <c r="G381" s="17"/>
      <c r="H381" s="18"/>
      <c r="I381" s="19"/>
      <c r="J381" s="18"/>
      <c r="K381" s="19"/>
      <c r="L381" s="17"/>
      <c r="M381" s="93" t="str">
        <f t="shared" si="15"/>
        <v/>
      </c>
      <c r="N381" s="13" t="str">
        <f t="shared" si="16"/>
        <v/>
      </c>
    </row>
    <row r="382" spans="2:14" x14ac:dyDescent="0.3">
      <c r="B382" s="1" t="str">
        <f>IF(C382=1,"",IF(Kasszakonyv!$K$2&gt;C382,"q",IF(Kasszakonyv!$K$2=C382,COUNTIF($C$7:C382,C382),"")))</f>
        <v/>
      </c>
      <c r="C382" s="9">
        <f t="shared" si="17"/>
        <v>1</v>
      </c>
      <c r="D382" s="14"/>
      <c r="E382" s="15"/>
      <c r="F382" s="16"/>
      <c r="G382" s="17"/>
      <c r="H382" s="18"/>
      <c r="I382" s="19"/>
      <c r="J382" s="18"/>
      <c r="K382" s="19"/>
      <c r="L382" s="17"/>
      <c r="M382" s="93" t="str">
        <f t="shared" si="15"/>
        <v/>
      </c>
      <c r="N382" s="13" t="str">
        <f t="shared" si="16"/>
        <v/>
      </c>
    </row>
    <row r="383" spans="2:14" x14ac:dyDescent="0.3">
      <c r="B383" s="1" t="str">
        <f>IF(C383=1,"",IF(Kasszakonyv!$K$2&gt;C383,"q",IF(Kasszakonyv!$K$2=C383,COUNTIF($C$7:C383,C383),"")))</f>
        <v/>
      </c>
      <c r="C383" s="9">
        <f t="shared" si="17"/>
        <v>1</v>
      </c>
      <c r="D383" s="14"/>
      <c r="E383" s="15"/>
      <c r="F383" s="16"/>
      <c r="G383" s="17"/>
      <c r="H383" s="18"/>
      <c r="I383" s="19"/>
      <c r="J383" s="18"/>
      <c r="K383" s="19"/>
      <c r="L383" s="17"/>
      <c r="M383" s="93" t="str">
        <f t="shared" si="15"/>
        <v/>
      </c>
      <c r="N383" s="13" t="str">
        <f t="shared" si="16"/>
        <v/>
      </c>
    </row>
    <row r="384" spans="2:14" x14ac:dyDescent="0.3">
      <c r="B384" s="1" t="str">
        <f>IF(C384=1,"",IF(Kasszakonyv!$K$2&gt;C384,"q",IF(Kasszakonyv!$K$2=C384,COUNTIF($C$7:C384,C384),"")))</f>
        <v/>
      </c>
      <c r="C384" s="9">
        <f t="shared" si="17"/>
        <v>1</v>
      </c>
      <c r="D384" s="14"/>
      <c r="E384" s="15"/>
      <c r="F384" s="16"/>
      <c r="G384" s="17"/>
      <c r="H384" s="18"/>
      <c r="I384" s="19"/>
      <c r="J384" s="18"/>
      <c r="K384" s="19"/>
      <c r="L384" s="17"/>
      <c r="M384" s="93" t="str">
        <f t="shared" si="15"/>
        <v/>
      </c>
      <c r="N384" s="13" t="str">
        <f t="shared" si="16"/>
        <v/>
      </c>
    </row>
    <row r="385" spans="2:14" x14ac:dyDescent="0.3">
      <c r="B385" s="1" t="str">
        <f>IF(C385=1,"",IF(Kasszakonyv!$K$2&gt;C385,"q",IF(Kasszakonyv!$K$2=C385,COUNTIF($C$7:C385,C385),"")))</f>
        <v/>
      </c>
      <c r="C385" s="9">
        <f t="shared" si="17"/>
        <v>1</v>
      </c>
      <c r="D385" s="14"/>
      <c r="E385" s="15"/>
      <c r="F385" s="16"/>
      <c r="G385" s="17"/>
      <c r="H385" s="18"/>
      <c r="I385" s="19"/>
      <c r="J385" s="18"/>
      <c r="K385" s="19"/>
      <c r="L385" s="17"/>
      <c r="M385" s="93" t="str">
        <f t="shared" si="15"/>
        <v/>
      </c>
      <c r="N385" s="13" t="str">
        <f t="shared" si="16"/>
        <v/>
      </c>
    </row>
    <row r="386" spans="2:14" x14ac:dyDescent="0.3">
      <c r="B386" s="1" t="str">
        <f>IF(C386=1,"",IF(Kasszakonyv!$K$2&gt;C386,"q",IF(Kasszakonyv!$K$2=C386,COUNTIF($C$7:C386,C386),"")))</f>
        <v/>
      </c>
      <c r="C386" s="9">
        <f t="shared" si="17"/>
        <v>1</v>
      </c>
      <c r="D386" s="14"/>
      <c r="E386" s="15"/>
      <c r="F386" s="16"/>
      <c r="G386" s="17"/>
      <c r="H386" s="18"/>
      <c r="I386" s="19"/>
      <c r="J386" s="18"/>
      <c r="K386" s="19"/>
      <c r="L386" s="17"/>
      <c r="M386" s="93" t="str">
        <f t="shared" si="15"/>
        <v/>
      </c>
      <c r="N386" s="13" t="str">
        <f t="shared" si="16"/>
        <v/>
      </c>
    </row>
    <row r="387" spans="2:14" x14ac:dyDescent="0.3">
      <c r="B387" s="1" t="str">
        <f>IF(C387=1,"",IF(Kasszakonyv!$K$2&gt;C387,"q",IF(Kasszakonyv!$K$2=C387,COUNTIF($C$7:C387,C387),"")))</f>
        <v/>
      </c>
      <c r="C387" s="9">
        <f t="shared" si="17"/>
        <v>1</v>
      </c>
      <c r="D387" s="14"/>
      <c r="E387" s="15"/>
      <c r="F387" s="16"/>
      <c r="G387" s="17"/>
      <c r="H387" s="18"/>
      <c r="I387" s="19"/>
      <c r="J387" s="18"/>
      <c r="K387" s="19"/>
      <c r="L387" s="17"/>
      <c r="M387" s="93" t="str">
        <f t="shared" si="15"/>
        <v/>
      </c>
      <c r="N387" s="13" t="str">
        <f t="shared" si="16"/>
        <v/>
      </c>
    </row>
    <row r="388" spans="2:14" x14ac:dyDescent="0.3">
      <c r="B388" s="1" t="str">
        <f>IF(C388=1,"",IF(Kasszakonyv!$K$2&gt;C388,"q",IF(Kasszakonyv!$K$2=C388,COUNTIF($C$7:C388,C388),"")))</f>
        <v/>
      </c>
      <c r="C388" s="9">
        <f t="shared" si="17"/>
        <v>1</v>
      </c>
      <c r="D388" s="14"/>
      <c r="E388" s="15"/>
      <c r="F388" s="16"/>
      <c r="G388" s="17"/>
      <c r="H388" s="18"/>
      <c r="I388" s="19"/>
      <c r="J388" s="18"/>
      <c r="K388" s="19"/>
      <c r="L388" s="17"/>
      <c r="M388" s="93" t="str">
        <f t="shared" si="15"/>
        <v/>
      </c>
      <c r="N388" s="13" t="str">
        <f t="shared" si="16"/>
        <v/>
      </c>
    </row>
    <row r="389" spans="2:14" x14ac:dyDescent="0.3">
      <c r="B389" s="1" t="str">
        <f>IF(C389=1,"",IF(Kasszakonyv!$K$2&gt;C389,"q",IF(Kasszakonyv!$K$2=C389,COUNTIF($C$7:C389,C389),"")))</f>
        <v/>
      </c>
      <c r="C389" s="9">
        <f t="shared" si="17"/>
        <v>1</v>
      </c>
      <c r="D389" s="14"/>
      <c r="E389" s="15"/>
      <c r="F389" s="16"/>
      <c r="G389" s="17"/>
      <c r="H389" s="18"/>
      <c r="I389" s="19"/>
      <c r="J389" s="18"/>
      <c r="K389" s="19"/>
      <c r="L389" s="17"/>
      <c r="M389" s="93" t="str">
        <f t="shared" si="15"/>
        <v/>
      </c>
      <c r="N389" s="13" t="str">
        <f t="shared" si="16"/>
        <v/>
      </c>
    </row>
    <row r="390" spans="2:14" x14ac:dyDescent="0.3">
      <c r="B390" s="1" t="str">
        <f>IF(C390=1,"",IF(Kasszakonyv!$K$2&gt;C390,"q",IF(Kasszakonyv!$K$2=C390,COUNTIF($C$7:C390,C390),"")))</f>
        <v/>
      </c>
      <c r="C390" s="9">
        <f t="shared" si="17"/>
        <v>1</v>
      </c>
      <c r="D390" s="14"/>
      <c r="E390" s="15"/>
      <c r="F390" s="16"/>
      <c r="G390" s="17"/>
      <c r="H390" s="18"/>
      <c r="I390" s="19"/>
      <c r="J390" s="18"/>
      <c r="K390" s="19"/>
      <c r="L390" s="17"/>
      <c r="M390" s="93" t="str">
        <f t="shared" si="15"/>
        <v/>
      </c>
      <c r="N390" s="13" t="str">
        <f t="shared" si="16"/>
        <v/>
      </c>
    </row>
    <row r="391" spans="2:14" x14ac:dyDescent="0.3">
      <c r="B391" s="1" t="str">
        <f>IF(C391=1,"",IF(Kasszakonyv!$K$2&gt;C391,"q",IF(Kasszakonyv!$K$2=C391,COUNTIF($C$7:C391,C391),"")))</f>
        <v/>
      </c>
      <c r="C391" s="9">
        <f t="shared" si="17"/>
        <v>1</v>
      </c>
      <c r="D391" s="14"/>
      <c r="E391" s="15"/>
      <c r="F391" s="16"/>
      <c r="G391" s="17"/>
      <c r="H391" s="18"/>
      <c r="I391" s="19"/>
      <c r="J391" s="18"/>
      <c r="K391" s="19"/>
      <c r="L391" s="17"/>
      <c r="M391" s="93" t="str">
        <f t="shared" ref="M391:M454" si="18">IF(I391&amp;K391&lt;&gt;"",VLOOKUP(I391&amp;K391,fif,3,FALSE),"")</f>
        <v/>
      </c>
      <c r="N391" s="13" t="str">
        <f t="shared" ref="N391:N454" si="19">IF(I391&amp;K391&lt;&gt;"",VLOOKUP(I391&amp;K391,fi,2,FALSE),"")</f>
        <v/>
      </c>
    </row>
    <row r="392" spans="2:14" x14ac:dyDescent="0.3">
      <c r="B392" s="1" t="str">
        <f>IF(C392=1,"",IF(Kasszakonyv!$K$2&gt;C392,"q",IF(Kasszakonyv!$K$2=C392,COUNTIF($C$7:C392,C392),"")))</f>
        <v/>
      </c>
      <c r="C392" s="9">
        <f t="shared" ref="C392:C455" si="20">IF(AND(D392&lt;&gt;0,D392&gt;=$C$1,D392&lt;=$C$3),D392,IF(SUM(H392:J402)&lt;&gt;0,C391,1))</f>
        <v>1</v>
      </c>
      <c r="D392" s="14"/>
      <c r="E392" s="15"/>
      <c r="F392" s="16"/>
      <c r="G392" s="17"/>
      <c r="H392" s="18"/>
      <c r="I392" s="19"/>
      <c r="J392" s="18"/>
      <c r="K392" s="19"/>
      <c r="L392" s="17"/>
      <c r="M392" s="93" t="str">
        <f t="shared" si="18"/>
        <v/>
      </c>
      <c r="N392" s="13" t="str">
        <f t="shared" si="19"/>
        <v/>
      </c>
    </row>
    <row r="393" spans="2:14" x14ac:dyDescent="0.3">
      <c r="B393" s="1" t="str">
        <f>IF(C393=1,"",IF(Kasszakonyv!$K$2&gt;C393,"q",IF(Kasszakonyv!$K$2=C393,COUNTIF($C$7:C393,C393),"")))</f>
        <v/>
      </c>
      <c r="C393" s="9">
        <f t="shared" si="20"/>
        <v>1</v>
      </c>
      <c r="D393" s="14"/>
      <c r="E393" s="15"/>
      <c r="F393" s="16"/>
      <c r="G393" s="17"/>
      <c r="H393" s="18"/>
      <c r="I393" s="19"/>
      <c r="J393" s="18"/>
      <c r="K393" s="19"/>
      <c r="L393" s="17"/>
      <c r="M393" s="93" t="str">
        <f t="shared" si="18"/>
        <v/>
      </c>
      <c r="N393" s="13" t="str">
        <f t="shared" si="19"/>
        <v/>
      </c>
    </row>
    <row r="394" spans="2:14" x14ac:dyDescent="0.3">
      <c r="B394" s="1" t="str">
        <f>IF(C394=1,"",IF(Kasszakonyv!$K$2&gt;C394,"q",IF(Kasszakonyv!$K$2=C394,COUNTIF($C$7:C394,C394),"")))</f>
        <v/>
      </c>
      <c r="C394" s="9">
        <f t="shared" si="20"/>
        <v>1</v>
      </c>
      <c r="D394" s="14"/>
      <c r="E394" s="15"/>
      <c r="F394" s="16"/>
      <c r="G394" s="17"/>
      <c r="H394" s="18"/>
      <c r="I394" s="19"/>
      <c r="J394" s="18"/>
      <c r="K394" s="19"/>
      <c r="L394" s="17"/>
      <c r="M394" s="93" t="str">
        <f t="shared" si="18"/>
        <v/>
      </c>
      <c r="N394" s="13" t="str">
        <f t="shared" si="19"/>
        <v/>
      </c>
    </row>
    <row r="395" spans="2:14" x14ac:dyDescent="0.3">
      <c r="B395" s="1" t="str">
        <f>IF(C395=1,"",IF(Kasszakonyv!$K$2&gt;C395,"q",IF(Kasszakonyv!$K$2=C395,COUNTIF($C$7:C395,C395),"")))</f>
        <v/>
      </c>
      <c r="C395" s="9">
        <f t="shared" si="20"/>
        <v>1</v>
      </c>
      <c r="D395" s="14"/>
      <c r="E395" s="15"/>
      <c r="F395" s="16"/>
      <c r="G395" s="17"/>
      <c r="H395" s="18"/>
      <c r="I395" s="19"/>
      <c r="J395" s="18"/>
      <c r="K395" s="19"/>
      <c r="L395" s="17"/>
      <c r="M395" s="93" t="str">
        <f t="shared" si="18"/>
        <v/>
      </c>
      <c r="N395" s="13" t="str">
        <f t="shared" si="19"/>
        <v/>
      </c>
    </row>
    <row r="396" spans="2:14" x14ac:dyDescent="0.3">
      <c r="B396" s="1" t="str">
        <f>IF(C396=1,"",IF(Kasszakonyv!$K$2&gt;C396,"q",IF(Kasszakonyv!$K$2=C396,COUNTIF($C$7:C396,C396),"")))</f>
        <v/>
      </c>
      <c r="C396" s="9">
        <f t="shared" si="20"/>
        <v>1</v>
      </c>
      <c r="D396" s="14"/>
      <c r="E396" s="15"/>
      <c r="F396" s="16"/>
      <c r="G396" s="17"/>
      <c r="H396" s="18"/>
      <c r="I396" s="19"/>
      <c r="J396" s="18"/>
      <c r="K396" s="19"/>
      <c r="L396" s="17"/>
      <c r="M396" s="93" t="str">
        <f t="shared" si="18"/>
        <v/>
      </c>
      <c r="N396" s="13" t="str">
        <f t="shared" si="19"/>
        <v/>
      </c>
    </row>
    <row r="397" spans="2:14" x14ac:dyDescent="0.3">
      <c r="B397" s="1" t="str">
        <f>IF(C397=1,"",IF(Kasszakonyv!$K$2&gt;C397,"q",IF(Kasszakonyv!$K$2=C397,COUNTIF($C$7:C397,C397),"")))</f>
        <v/>
      </c>
      <c r="C397" s="9">
        <f t="shared" si="20"/>
        <v>1</v>
      </c>
      <c r="D397" s="14"/>
      <c r="E397" s="15"/>
      <c r="F397" s="16"/>
      <c r="G397" s="17"/>
      <c r="H397" s="18"/>
      <c r="I397" s="19"/>
      <c r="J397" s="18"/>
      <c r="K397" s="19"/>
      <c r="L397" s="17"/>
      <c r="M397" s="93" t="str">
        <f t="shared" si="18"/>
        <v/>
      </c>
      <c r="N397" s="13" t="str">
        <f t="shared" si="19"/>
        <v/>
      </c>
    </row>
    <row r="398" spans="2:14" x14ac:dyDescent="0.3">
      <c r="B398" s="1" t="str">
        <f>IF(C398=1,"",IF(Kasszakonyv!$K$2&gt;C398,"q",IF(Kasszakonyv!$K$2=C398,COUNTIF($C$7:C398,C398),"")))</f>
        <v/>
      </c>
      <c r="C398" s="9">
        <f t="shared" si="20"/>
        <v>1</v>
      </c>
      <c r="D398" s="14"/>
      <c r="E398" s="15"/>
      <c r="F398" s="16"/>
      <c r="G398" s="17"/>
      <c r="H398" s="18"/>
      <c r="I398" s="19"/>
      <c r="J398" s="18"/>
      <c r="K398" s="19"/>
      <c r="L398" s="17"/>
      <c r="M398" s="93" t="str">
        <f t="shared" si="18"/>
        <v/>
      </c>
      <c r="N398" s="13" t="str">
        <f t="shared" si="19"/>
        <v/>
      </c>
    </row>
    <row r="399" spans="2:14" x14ac:dyDescent="0.3">
      <c r="B399" s="1" t="str">
        <f>IF(C399=1,"",IF(Kasszakonyv!$K$2&gt;C399,"q",IF(Kasszakonyv!$K$2=C399,COUNTIF($C$7:C399,C399),"")))</f>
        <v/>
      </c>
      <c r="C399" s="9">
        <f t="shared" si="20"/>
        <v>1</v>
      </c>
      <c r="D399" s="14"/>
      <c r="E399" s="15"/>
      <c r="F399" s="16"/>
      <c r="G399" s="17"/>
      <c r="H399" s="18"/>
      <c r="I399" s="19"/>
      <c r="J399" s="18"/>
      <c r="K399" s="19"/>
      <c r="L399" s="17"/>
      <c r="M399" s="93" t="str">
        <f t="shared" si="18"/>
        <v/>
      </c>
      <c r="N399" s="13" t="str">
        <f t="shared" si="19"/>
        <v/>
      </c>
    </row>
    <row r="400" spans="2:14" x14ac:dyDescent="0.3">
      <c r="B400" s="1" t="str">
        <f>IF(C400=1,"",IF(Kasszakonyv!$K$2&gt;C400,"q",IF(Kasszakonyv!$K$2=C400,COUNTIF($C$7:C400,C400),"")))</f>
        <v/>
      </c>
      <c r="C400" s="9">
        <f t="shared" si="20"/>
        <v>1</v>
      </c>
      <c r="D400" s="14"/>
      <c r="E400" s="15"/>
      <c r="F400" s="16"/>
      <c r="G400" s="17"/>
      <c r="H400" s="18"/>
      <c r="I400" s="19"/>
      <c r="J400" s="18"/>
      <c r="K400" s="19"/>
      <c r="L400" s="17"/>
      <c r="M400" s="93" t="str">
        <f t="shared" si="18"/>
        <v/>
      </c>
      <c r="N400" s="13" t="str">
        <f t="shared" si="19"/>
        <v/>
      </c>
    </row>
    <row r="401" spans="2:14" x14ac:dyDescent="0.3">
      <c r="B401" s="1" t="str">
        <f>IF(C401=1,"",IF(Kasszakonyv!$K$2&gt;C401,"q",IF(Kasszakonyv!$K$2=C401,COUNTIF($C$7:C401,C401),"")))</f>
        <v/>
      </c>
      <c r="C401" s="9">
        <f t="shared" si="20"/>
        <v>1</v>
      </c>
      <c r="D401" s="14"/>
      <c r="E401" s="15"/>
      <c r="F401" s="16"/>
      <c r="G401" s="17"/>
      <c r="H401" s="18"/>
      <c r="I401" s="19"/>
      <c r="J401" s="18"/>
      <c r="K401" s="19"/>
      <c r="L401" s="17"/>
      <c r="M401" s="93" t="str">
        <f t="shared" si="18"/>
        <v/>
      </c>
      <c r="N401" s="13" t="str">
        <f t="shared" si="19"/>
        <v/>
      </c>
    </row>
    <row r="402" spans="2:14" x14ac:dyDescent="0.3">
      <c r="B402" s="1" t="str">
        <f>IF(C402=1,"",IF(Kasszakonyv!$K$2&gt;C402,"q",IF(Kasszakonyv!$K$2=C402,COUNTIF($C$7:C402,C402),"")))</f>
        <v/>
      </c>
      <c r="C402" s="9">
        <f t="shared" si="20"/>
        <v>1</v>
      </c>
      <c r="D402" s="14"/>
      <c r="E402" s="15"/>
      <c r="F402" s="16"/>
      <c r="G402" s="17"/>
      <c r="H402" s="18"/>
      <c r="I402" s="19"/>
      <c r="J402" s="18"/>
      <c r="K402" s="19"/>
      <c r="L402" s="17"/>
      <c r="M402" s="93" t="str">
        <f t="shared" si="18"/>
        <v/>
      </c>
      <c r="N402" s="13" t="str">
        <f t="shared" si="19"/>
        <v/>
      </c>
    </row>
    <row r="403" spans="2:14" x14ac:dyDescent="0.3">
      <c r="B403" s="1" t="str">
        <f>IF(C403=1,"",IF(Kasszakonyv!$K$2&gt;C403,"q",IF(Kasszakonyv!$K$2=C403,COUNTIF($C$7:C403,C403),"")))</f>
        <v/>
      </c>
      <c r="C403" s="9">
        <f t="shared" si="20"/>
        <v>1</v>
      </c>
      <c r="D403" s="14"/>
      <c r="E403" s="15"/>
      <c r="F403" s="16"/>
      <c r="G403" s="17"/>
      <c r="H403" s="18"/>
      <c r="I403" s="19"/>
      <c r="J403" s="18"/>
      <c r="K403" s="19"/>
      <c r="L403" s="17"/>
      <c r="M403" s="93" t="str">
        <f t="shared" si="18"/>
        <v/>
      </c>
      <c r="N403" s="13" t="str">
        <f t="shared" si="19"/>
        <v/>
      </c>
    </row>
    <row r="404" spans="2:14" x14ac:dyDescent="0.3">
      <c r="B404" s="1" t="str">
        <f>IF(C404=1,"",IF(Kasszakonyv!$K$2&gt;C404,"q",IF(Kasszakonyv!$K$2=C404,COUNTIF($C$7:C404,C404),"")))</f>
        <v/>
      </c>
      <c r="C404" s="9">
        <f t="shared" si="20"/>
        <v>1</v>
      </c>
      <c r="D404" s="14"/>
      <c r="E404" s="15"/>
      <c r="F404" s="16"/>
      <c r="G404" s="17"/>
      <c r="H404" s="18"/>
      <c r="I404" s="19"/>
      <c r="J404" s="18"/>
      <c r="K404" s="19"/>
      <c r="L404" s="17"/>
      <c r="M404" s="93" t="str">
        <f t="shared" si="18"/>
        <v/>
      </c>
      <c r="N404" s="13" t="str">
        <f t="shared" si="19"/>
        <v/>
      </c>
    </row>
    <row r="405" spans="2:14" x14ac:dyDescent="0.3">
      <c r="B405" s="1" t="str">
        <f>IF(C405=1,"",IF(Kasszakonyv!$K$2&gt;C405,"q",IF(Kasszakonyv!$K$2=C405,COUNTIF($C$7:C405,C405),"")))</f>
        <v/>
      </c>
      <c r="C405" s="9">
        <f t="shared" si="20"/>
        <v>1</v>
      </c>
      <c r="D405" s="14"/>
      <c r="E405" s="15"/>
      <c r="F405" s="16"/>
      <c r="G405" s="17"/>
      <c r="H405" s="18"/>
      <c r="I405" s="19"/>
      <c r="J405" s="18"/>
      <c r="K405" s="19"/>
      <c r="L405" s="17"/>
      <c r="M405" s="93" t="str">
        <f t="shared" si="18"/>
        <v/>
      </c>
      <c r="N405" s="13" t="str">
        <f t="shared" si="19"/>
        <v/>
      </c>
    </row>
    <row r="406" spans="2:14" x14ac:dyDescent="0.3">
      <c r="B406" s="1" t="str">
        <f>IF(C406=1,"",IF(Kasszakonyv!$K$2&gt;C406,"q",IF(Kasszakonyv!$K$2=C406,COUNTIF($C$7:C406,C406),"")))</f>
        <v/>
      </c>
      <c r="C406" s="9">
        <f t="shared" si="20"/>
        <v>1</v>
      </c>
      <c r="D406" s="14"/>
      <c r="E406" s="15"/>
      <c r="F406" s="16"/>
      <c r="G406" s="17"/>
      <c r="H406" s="18"/>
      <c r="I406" s="19"/>
      <c r="J406" s="18"/>
      <c r="K406" s="19"/>
      <c r="L406" s="17"/>
      <c r="M406" s="93" t="str">
        <f t="shared" si="18"/>
        <v/>
      </c>
      <c r="N406" s="13" t="str">
        <f t="shared" si="19"/>
        <v/>
      </c>
    </row>
    <row r="407" spans="2:14" x14ac:dyDescent="0.3">
      <c r="B407" s="1" t="str">
        <f>IF(C407=1,"",IF(Kasszakonyv!$K$2&gt;C407,"q",IF(Kasszakonyv!$K$2=C407,COUNTIF($C$7:C407,C407),"")))</f>
        <v/>
      </c>
      <c r="C407" s="9">
        <f t="shared" si="20"/>
        <v>1</v>
      </c>
      <c r="D407" s="14"/>
      <c r="E407" s="15"/>
      <c r="F407" s="16"/>
      <c r="G407" s="17"/>
      <c r="H407" s="18"/>
      <c r="I407" s="19"/>
      <c r="J407" s="18"/>
      <c r="K407" s="19"/>
      <c r="L407" s="17"/>
      <c r="M407" s="93" t="str">
        <f t="shared" si="18"/>
        <v/>
      </c>
      <c r="N407" s="13" t="str">
        <f t="shared" si="19"/>
        <v/>
      </c>
    </row>
    <row r="408" spans="2:14" x14ac:dyDescent="0.3">
      <c r="B408" s="1" t="str">
        <f>IF(C408=1,"",IF(Kasszakonyv!$K$2&gt;C408,"q",IF(Kasszakonyv!$K$2=C408,COUNTIF($C$7:C408,C408),"")))</f>
        <v/>
      </c>
      <c r="C408" s="9">
        <f t="shared" si="20"/>
        <v>1</v>
      </c>
      <c r="D408" s="14"/>
      <c r="E408" s="15"/>
      <c r="F408" s="16"/>
      <c r="G408" s="17"/>
      <c r="H408" s="18"/>
      <c r="I408" s="19"/>
      <c r="J408" s="18"/>
      <c r="K408" s="19"/>
      <c r="L408" s="17"/>
      <c r="M408" s="93" t="str">
        <f t="shared" si="18"/>
        <v/>
      </c>
      <c r="N408" s="13" t="str">
        <f t="shared" si="19"/>
        <v/>
      </c>
    </row>
    <row r="409" spans="2:14" x14ac:dyDescent="0.3">
      <c r="B409" s="1" t="str">
        <f>IF(C409=1,"",IF(Kasszakonyv!$K$2&gt;C409,"q",IF(Kasszakonyv!$K$2=C409,COUNTIF($C$7:C409,C409),"")))</f>
        <v/>
      </c>
      <c r="C409" s="9">
        <f t="shared" si="20"/>
        <v>1</v>
      </c>
      <c r="D409" s="14"/>
      <c r="E409" s="15"/>
      <c r="F409" s="16"/>
      <c r="G409" s="17"/>
      <c r="H409" s="18"/>
      <c r="I409" s="19"/>
      <c r="J409" s="18"/>
      <c r="K409" s="19"/>
      <c r="L409" s="17"/>
      <c r="M409" s="93" t="str">
        <f t="shared" si="18"/>
        <v/>
      </c>
      <c r="N409" s="13" t="str">
        <f t="shared" si="19"/>
        <v/>
      </c>
    </row>
    <row r="410" spans="2:14" x14ac:dyDescent="0.3">
      <c r="B410" s="1" t="str">
        <f>IF(C410=1,"",IF(Kasszakonyv!$K$2&gt;C410,"q",IF(Kasszakonyv!$K$2=C410,COUNTIF($C$7:C410,C410),"")))</f>
        <v/>
      </c>
      <c r="C410" s="9">
        <f t="shared" si="20"/>
        <v>1</v>
      </c>
      <c r="D410" s="14"/>
      <c r="E410" s="15"/>
      <c r="F410" s="16"/>
      <c r="G410" s="17"/>
      <c r="H410" s="18"/>
      <c r="I410" s="19"/>
      <c r="J410" s="18"/>
      <c r="K410" s="19"/>
      <c r="L410" s="17"/>
      <c r="M410" s="93" t="str">
        <f t="shared" si="18"/>
        <v/>
      </c>
      <c r="N410" s="13" t="str">
        <f t="shared" si="19"/>
        <v/>
      </c>
    </row>
    <row r="411" spans="2:14" x14ac:dyDescent="0.3">
      <c r="B411" s="1" t="str">
        <f>IF(C411=1,"",IF(Kasszakonyv!$K$2&gt;C411,"q",IF(Kasszakonyv!$K$2=C411,COUNTIF($C$7:C411,C411),"")))</f>
        <v/>
      </c>
      <c r="C411" s="9">
        <f t="shared" si="20"/>
        <v>1</v>
      </c>
      <c r="D411" s="14"/>
      <c r="E411" s="15"/>
      <c r="F411" s="16"/>
      <c r="G411" s="17"/>
      <c r="H411" s="18"/>
      <c r="I411" s="19"/>
      <c r="J411" s="18"/>
      <c r="K411" s="19"/>
      <c r="L411" s="17"/>
      <c r="M411" s="93" t="str">
        <f t="shared" si="18"/>
        <v/>
      </c>
      <c r="N411" s="13" t="str">
        <f t="shared" si="19"/>
        <v/>
      </c>
    </row>
    <row r="412" spans="2:14" x14ac:dyDescent="0.3">
      <c r="B412" s="1" t="str">
        <f>IF(C412=1,"",IF(Kasszakonyv!$K$2&gt;C412,"q",IF(Kasszakonyv!$K$2=C412,COUNTIF($C$7:C412,C412),"")))</f>
        <v/>
      </c>
      <c r="C412" s="9">
        <f t="shared" si="20"/>
        <v>1</v>
      </c>
      <c r="D412" s="14"/>
      <c r="E412" s="15"/>
      <c r="F412" s="16"/>
      <c r="G412" s="17"/>
      <c r="H412" s="18"/>
      <c r="I412" s="19"/>
      <c r="J412" s="18"/>
      <c r="K412" s="19"/>
      <c r="L412" s="17"/>
      <c r="M412" s="93" t="str">
        <f t="shared" si="18"/>
        <v/>
      </c>
      <c r="N412" s="13" t="str">
        <f t="shared" si="19"/>
        <v/>
      </c>
    </row>
    <row r="413" spans="2:14" x14ac:dyDescent="0.3">
      <c r="B413" s="1" t="str">
        <f>IF(C413=1,"",IF(Kasszakonyv!$K$2&gt;C413,"q",IF(Kasszakonyv!$K$2=C413,COUNTIF($C$7:C413,C413),"")))</f>
        <v/>
      </c>
      <c r="C413" s="9">
        <f t="shared" si="20"/>
        <v>1</v>
      </c>
      <c r="D413" s="14"/>
      <c r="E413" s="15"/>
      <c r="F413" s="16"/>
      <c r="G413" s="17"/>
      <c r="H413" s="18"/>
      <c r="I413" s="19"/>
      <c r="J413" s="18"/>
      <c r="K413" s="19"/>
      <c r="L413" s="17"/>
      <c r="M413" s="93" t="str">
        <f t="shared" si="18"/>
        <v/>
      </c>
      <c r="N413" s="13" t="str">
        <f t="shared" si="19"/>
        <v/>
      </c>
    </row>
    <row r="414" spans="2:14" x14ac:dyDescent="0.3">
      <c r="B414" s="1" t="str">
        <f>IF(C414=1,"",IF(Kasszakonyv!$K$2&gt;C414,"q",IF(Kasszakonyv!$K$2=C414,COUNTIF($C$7:C414,C414),"")))</f>
        <v/>
      </c>
      <c r="C414" s="9">
        <f t="shared" si="20"/>
        <v>1</v>
      </c>
      <c r="D414" s="14"/>
      <c r="E414" s="15"/>
      <c r="F414" s="16"/>
      <c r="G414" s="17"/>
      <c r="H414" s="18"/>
      <c r="I414" s="19"/>
      <c r="J414" s="18"/>
      <c r="K414" s="19"/>
      <c r="L414" s="17"/>
      <c r="M414" s="93" t="str">
        <f t="shared" si="18"/>
        <v/>
      </c>
      <c r="N414" s="13" t="str">
        <f t="shared" si="19"/>
        <v/>
      </c>
    </row>
    <row r="415" spans="2:14" x14ac:dyDescent="0.3">
      <c r="B415" s="1" t="str">
        <f>IF(C415=1,"",IF(Kasszakonyv!$K$2&gt;C415,"q",IF(Kasszakonyv!$K$2=C415,COUNTIF($C$7:C415,C415),"")))</f>
        <v/>
      </c>
      <c r="C415" s="9">
        <f t="shared" si="20"/>
        <v>1</v>
      </c>
      <c r="D415" s="14"/>
      <c r="E415" s="15"/>
      <c r="F415" s="16"/>
      <c r="G415" s="17"/>
      <c r="H415" s="18"/>
      <c r="I415" s="19"/>
      <c r="J415" s="18"/>
      <c r="K415" s="19"/>
      <c r="L415" s="17"/>
      <c r="M415" s="93" t="str">
        <f t="shared" si="18"/>
        <v/>
      </c>
      <c r="N415" s="13" t="str">
        <f t="shared" si="19"/>
        <v/>
      </c>
    </row>
    <row r="416" spans="2:14" x14ac:dyDescent="0.3">
      <c r="B416" s="1" t="str">
        <f>IF(C416=1,"",IF(Kasszakonyv!$K$2&gt;C416,"q",IF(Kasszakonyv!$K$2=C416,COUNTIF($C$7:C416,C416),"")))</f>
        <v/>
      </c>
      <c r="C416" s="9">
        <f t="shared" si="20"/>
        <v>1</v>
      </c>
      <c r="D416" s="14"/>
      <c r="E416" s="15"/>
      <c r="F416" s="16"/>
      <c r="G416" s="17"/>
      <c r="H416" s="18"/>
      <c r="I416" s="19"/>
      <c r="J416" s="18"/>
      <c r="K416" s="19"/>
      <c r="L416" s="17"/>
      <c r="M416" s="93" t="str">
        <f t="shared" si="18"/>
        <v/>
      </c>
      <c r="N416" s="13" t="str">
        <f t="shared" si="19"/>
        <v/>
      </c>
    </row>
    <row r="417" spans="2:14" x14ac:dyDescent="0.3">
      <c r="B417" s="1" t="str">
        <f>IF(C417=1,"",IF(Kasszakonyv!$K$2&gt;C417,"q",IF(Kasszakonyv!$K$2=C417,COUNTIF($C$7:C417,C417),"")))</f>
        <v/>
      </c>
      <c r="C417" s="9">
        <f t="shared" si="20"/>
        <v>1</v>
      </c>
      <c r="D417" s="14"/>
      <c r="E417" s="15"/>
      <c r="F417" s="16"/>
      <c r="G417" s="17"/>
      <c r="H417" s="18"/>
      <c r="I417" s="19"/>
      <c r="J417" s="18"/>
      <c r="K417" s="19"/>
      <c r="L417" s="17"/>
      <c r="M417" s="93" t="str">
        <f t="shared" si="18"/>
        <v/>
      </c>
      <c r="N417" s="13" t="str">
        <f t="shared" si="19"/>
        <v/>
      </c>
    </row>
    <row r="418" spans="2:14" x14ac:dyDescent="0.3">
      <c r="B418" s="1" t="str">
        <f>IF(C418=1,"",IF(Kasszakonyv!$K$2&gt;C418,"q",IF(Kasszakonyv!$K$2=C418,COUNTIF($C$7:C418,C418),"")))</f>
        <v/>
      </c>
      <c r="C418" s="9">
        <f t="shared" si="20"/>
        <v>1</v>
      </c>
      <c r="D418" s="14"/>
      <c r="E418" s="15"/>
      <c r="F418" s="16"/>
      <c r="G418" s="17"/>
      <c r="H418" s="18"/>
      <c r="I418" s="19"/>
      <c r="J418" s="18"/>
      <c r="K418" s="19"/>
      <c r="L418" s="17"/>
      <c r="M418" s="93" t="str">
        <f t="shared" si="18"/>
        <v/>
      </c>
      <c r="N418" s="13" t="str">
        <f t="shared" si="19"/>
        <v/>
      </c>
    </row>
    <row r="419" spans="2:14" x14ac:dyDescent="0.3">
      <c r="B419" s="1" t="str">
        <f>IF(C419=1,"",IF(Kasszakonyv!$K$2&gt;C419,"q",IF(Kasszakonyv!$K$2=C419,COUNTIF($C$7:C419,C419),"")))</f>
        <v/>
      </c>
      <c r="C419" s="9">
        <f t="shared" si="20"/>
        <v>1</v>
      </c>
      <c r="D419" s="14"/>
      <c r="E419" s="15"/>
      <c r="F419" s="16"/>
      <c r="G419" s="17"/>
      <c r="H419" s="18"/>
      <c r="I419" s="19"/>
      <c r="J419" s="18"/>
      <c r="K419" s="19"/>
      <c r="L419" s="17"/>
      <c r="M419" s="93" t="str">
        <f t="shared" si="18"/>
        <v/>
      </c>
      <c r="N419" s="13" t="str">
        <f t="shared" si="19"/>
        <v/>
      </c>
    </row>
    <row r="420" spans="2:14" x14ac:dyDescent="0.3">
      <c r="B420" s="1" t="str">
        <f>IF(C420=1,"",IF(Kasszakonyv!$K$2&gt;C420,"q",IF(Kasszakonyv!$K$2=C420,COUNTIF($C$7:C420,C420),"")))</f>
        <v/>
      </c>
      <c r="C420" s="9">
        <f t="shared" si="20"/>
        <v>1</v>
      </c>
      <c r="D420" s="14"/>
      <c r="E420" s="15"/>
      <c r="F420" s="16"/>
      <c r="G420" s="17"/>
      <c r="H420" s="18"/>
      <c r="I420" s="19"/>
      <c r="J420" s="18"/>
      <c r="K420" s="19"/>
      <c r="L420" s="17"/>
      <c r="M420" s="93" t="str">
        <f t="shared" si="18"/>
        <v/>
      </c>
      <c r="N420" s="13" t="str">
        <f t="shared" si="19"/>
        <v/>
      </c>
    </row>
    <row r="421" spans="2:14" x14ac:dyDescent="0.3">
      <c r="B421" s="1" t="str">
        <f>IF(C421=1,"",IF(Kasszakonyv!$K$2&gt;C421,"q",IF(Kasszakonyv!$K$2=C421,COUNTIF($C$7:C421,C421),"")))</f>
        <v/>
      </c>
      <c r="C421" s="9">
        <f t="shared" si="20"/>
        <v>1</v>
      </c>
      <c r="D421" s="14"/>
      <c r="E421" s="15"/>
      <c r="F421" s="16"/>
      <c r="G421" s="17"/>
      <c r="H421" s="18"/>
      <c r="I421" s="19"/>
      <c r="J421" s="18"/>
      <c r="K421" s="19"/>
      <c r="L421" s="17"/>
      <c r="M421" s="93" t="str">
        <f t="shared" si="18"/>
        <v/>
      </c>
      <c r="N421" s="13" t="str">
        <f t="shared" si="19"/>
        <v/>
      </c>
    </row>
    <row r="422" spans="2:14" x14ac:dyDescent="0.3">
      <c r="B422" s="1" t="str">
        <f>IF(C422=1,"",IF(Kasszakonyv!$K$2&gt;C422,"q",IF(Kasszakonyv!$K$2=C422,COUNTIF($C$7:C422,C422),"")))</f>
        <v/>
      </c>
      <c r="C422" s="9">
        <f t="shared" si="20"/>
        <v>1</v>
      </c>
      <c r="D422" s="14"/>
      <c r="E422" s="15"/>
      <c r="F422" s="16"/>
      <c r="G422" s="17"/>
      <c r="H422" s="18"/>
      <c r="I422" s="19"/>
      <c r="J422" s="18"/>
      <c r="K422" s="19"/>
      <c r="L422" s="17"/>
      <c r="M422" s="93" t="str">
        <f t="shared" si="18"/>
        <v/>
      </c>
      <c r="N422" s="13" t="str">
        <f t="shared" si="19"/>
        <v/>
      </c>
    </row>
    <row r="423" spans="2:14" x14ac:dyDescent="0.3">
      <c r="B423" s="1" t="str">
        <f>IF(C423=1,"",IF(Kasszakonyv!$K$2&gt;C423,"q",IF(Kasszakonyv!$K$2=C423,COUNTIF($C$7:C423,C423),"")))</f>
        <v/>
      </c>
      <c r="C423" s="9">
        <f t="shared" si="20"/>
        <v>1</v>
      </c>
      <c r="D423" s="14"/>
      <c r="E423" s="15"/>
      <c r="F423" s="16"/>
      <c r="G423" s="17"/>
      <c r="H423" s="18"/>
      <c r="I423" s="19"/>
      <c r="J423" s="18"/>
      <c r="K423" s="19"/>
      <c r="L423" s="17"/>
      <c r="M423" s="93" t="str">
        <f t="shared" si="18"/>
        <v/>
      </c>
      <c r="N423" s="13" t="str">
        <f t="shared" si="19"/>
        <v/>
      </c>
    </row>
    <row r="424" spans="2:14" x14ac:dyDescent="0.3">
      <c r="B424" s="1" t="str">
        <f>IF(C424=1,"",IF(Kasszakonyv!$K$2&gt;C424,"q",IF(Kasszakonyv!$K$2=C424,COUNTIF($C$7:C424,C424),"")))</f>
        <v/>
      </c>
      <c r="C424" s="9">
        <f t="shared" si="20"/>
        <v>1</v>
      </c>
      <c r="D424" s="14"/>
      <c r="E424" s="15"/>
      <c r="F424" s="16"/>
      <c r="G424" s="17"/>
      <c r="H424" s="18"/>
      <c r="I424" s="19"/>
      <c r="J424" s="18"/>
      <c r="K424" s="19"/>
      <c r="L424" s="17"/>
      <c r="M424" s="93" t="str">
        <f t="shared" si="18"/>
        <v/>
      </c>
      <c r="N424" s="13" t="str">
        <f t="shared" si="19"/>
        <v/>
      </c>
    </row>
    <row r="425" spans="2:14" x14ac:dyDescent="0.3">
      <c r="B425" s="1" t="str">
        <f>IF(C425=1,"",IF(Kasszakonyv!$K$2&gt;C425,"q",IF(Kasszakonyv!$K$2=C425,COUNTIF($C$7:C425,C425),"")))</f>
        <v/>
      </c>
      <c r="C425" s="9">
        <f t="shared" si="20"/>
        <v>1</v>
      </c>
      <c r="D425" s="14"/>
      <c r="E425" s="15"/>
      <c r="F425" s="16"/>
      <c r="G425" s="17"/>
      <c r="H425" s="18"/>
      <c r="I425" s="19"/>
      <c r="J425" s="18"/>
      <c r="K425" s="19"/>
      <c r="L425" s="17"/>
      <c r="M425" s="93" t="str">
        <f t="shared" si="18"/>
        <v/>
      </c>
      <c r="N425" s="13" t="str">
        <f t="shared" si="19"/>
        <v/>
      </c>
    </row>
    <row r="426" spans="2:14" x14ac:dyDescent="0.3">
      <c r="B426" s="1" t="str">
        <f>IF(C426=1,"",IF(Kasszakonyv!$K$2&gt;C426,"q",IF(Kasszakonyv!$K$2=C426,COUNTIF($C$7:C426,C426),"")))</f>
        <v/>
      </c>
      <c r="C426" s="9">
        <f t="shared" si="20"/>
        <v>1</v>
      </c>
      <c r="D426" s="14"/>
      <c r="E426" s="15"/>
      <c r="F426" s="16"/>
      <c r="G426" s="17"/>
      <c r="H426" s="18"/>
      <c r="I426" s="19"/>
      <c r="J426" s="18"/>
      <c r="K426" s="19"/>
      <c r="L426" s="17"/>
      <c r="M426" s="93" t="str">
        <f t="shared" si="18"/>
        <v/>
      </c>
      <c r="N426" s="13" t="str">
        <f t="shared" si="19"/>
        <v/>
      </c>
    </row>
    <row r="427" spans="2:14" x14ac:dyDescent="0.3">
      <c r="B427" s="1" t="str">
        <f>IF(C427=1,"",IF(Kasszakonyv!$K$2&gt;C427,"q",IF(Kasszakonyv!$K$2=C427,COUNTIF($C$7:C427,C427),"")))</f>
        <v/>
      </c>
      <c r="C427" s="9">
        <f t="shared" si="20"/>
        <v>1</v>
      </c>
      <c r="D427" s="14"/>
      <c r="E427" s="15"/>
      <c r="F427" s="16"/>
      <c r="G427" s="17"/>
      <c r="H427" s="18"/>
      <c r="I427" s="19"/>
      <c r="J427" s="18"/>
      <c r="K427" s="19"/>
      <c r="L427" s="17"/>
      <c r="M427" s="93" t="str">
        <f t="shared" si="18"/>
        <v/>
      </c>
      <c r="N427" s="13" t="str">
        <f t="shared" si="19"/>
        <v/>
      </c>
    </row>
    <row r="428" spans="2:14" x14ac:dyDescent="0.3">
      <c r="B428" s="1" t="str">
        <f>IF(C428=1,"",IF(Kasszakonyv!$K$2&gt;C428,"q",IF(Kasszakonyv!$K$2=C428,COUNTIF($C$7:C428,C428),"")))</f>
        <v/>
      </c>
      <c r="C428" s="9">
        <f t="shared" si="20"/>
        <v>1</v>
      </c>
      <c r="D428" s="14"/>
      <c r="E428" s="15"/>
      <c r="F428" s="16"/>
      <c r="G428" s="17"/>
      <c r="H428" s="18"/>
      <c r="I428" s="19"/>
      <c r="J428" s="18"/>
      <c r="K428" s="19"/>
      <c r="L428" s="17"/>
      <c r="M428" s="93" t="str">
        <f t="shared" si="18"/>
        <v/>
      </c>
      <c r="N428" s="13" t="str">
        <f t="shared" si="19"/>
        <v/>
      </c>
    </row>
    <row r="429" spans="2:14" x14ac:dyDescent="0.3">
      <c r="B429" s="1" t="str">
        <f>IF(C429=1,"",IF(Kasszakonyv!$K$2&gt;C429,"q",IF(Kasszakonyv!$K$2=C429,COUNTIF($C$7:C429,C429),"")))</f>
        <v/>
      </c>
      <c r="C429" s="9">
        <f t="shared" si="20"/>
        <v>1</v>
      </c>
      <c r="D429" s="14"/>
      <c r="E429" s="15"/>
      <c r="F429" s="16"/>
      <c r="G429" s="17"/>
      <c r="H429" s="18"/>
      <c r="I429" s="19"/>
      <c r="J429" s="18"/>
      <c r="K429" s="19"/>
      <c r="L429" s="17"/>
      <c r="M429" s="93" t="str">
        <f t="shared" si="18"/>
        <v/>
      </c>
      <c r="N429" s="13" t="str">
        <f t="shared" si="19"/>
        <v/>
      </c>
    </row>
    <row r="430" spans="2:14" x14ac:dyDescent="0.3">
      <c r="B430" s="1" t="str">
        <f>IF(C430=1,"",IF(Kasszakonyv!$K$2&gt;C430,"q",IF(Kasszakonyv!$K$2=C430,COUNTIF($C$7:C430,C430),"")))</f>
        <v/>
      </c>
      <c r="C430" s="9">
        <f t="shared" si="20"/>
        <v>1</v>
      </c>
      <c r="D430" s="14"/>
      <c r="E430" s="15"/>
      <c r="F430" s="16"/>
      <c r="G430" s="17"/>
      <c r="H430" s="18"/>
      <c r="I430" s="19"/>
      <c r="J430" s="18"/>
      <c r="K430" s="19"/>
      <c r="L430" s="17"/>
      <c r="M430" s="93" t="str">
        <f t="shared" si="18"/>
        <v/>
      </c>
      <c r="N430" s="13" t="str">
        <f t="shared" si="19"/>
        <v/>
      </c>
    </row>
    <row r="431" spans="2:14" x14ac:dyDescent="0.3">
      <c r="B431" s="1" t="str">
        <f>IF(C431=1,"",IF(Kasszakonyv!$K$2&gt;C431,"q",IF(Kasszakonyv!$K$2=C431,COUNTIF($C$7:C431,C431),"")))</f>
        <v/>
      </c>
      <c r="C431" s="9">
        <f t="shared" si="20"/>
        <v>1</v>
      </c>
      <c r="D431" s="14"/>
      <c r="E431" s="15"/>
      <c r="F431" s="16"/>
      <c r="G431" s="17"/>
      <c r="H431" s="18"/>
      <c r="I431" s="19"/>
      <c r="J431" s="18"/>
      <c r="K431" s="19"/>
      <c r="L431" s="17"/>
      <c r="M431" s="93" t="str">
        <f t="shared" si="18"/>
        <v/>
      </c>
      <c r="N431" s="13" t="str">
        <f t="shared" si="19"/>
        <v/>
      </c>
    </row>
    <row r="432" spans="2:14" x14ac:dyDescent="0.3">
      <c r="B432" s="1" t="str">
        <f>IF(C432=1,"",IF(Kasszakonyv!$K$2&gt;C432,"q",IF(Kasszakonyv!$K$2=C432,COUNTIF($C$7:C432,C432),"")))</f>
        <v/>
      </c>
      <c r="C432" s="9">
        <f t="shared" si="20"/>
        <v>1</v>
      </c>
      <c r="D432" s="14"/>
      <c r="E432" s="15"/>
      <c r="F432" s="16"/>
      <c r="G432" s="17"/>
      <c r="H432" s="18"/>
      <c r="I432" s="19"/>
      <c r="J432" s="18"/>
      <c r="K432" s="19"/>
      <c r="L432" s="17"/>
      <c r="M432" s="93" t="str">
        <f t="shared" si="18"/>
        <v/>
      </c>
      <c r="N432" s="13" t="str">
        <f t="shared" si="19"/>
        <v/>
      </c>
    </row>
    <row r="433" spans="2:14" x14ac:dyDescent="0.3">
      <c r="B433" s="1" t="str">
        <f>IF(C433=1,"",IF(Kasszakonyv!$K$2&gt;C433,"q",IF(Kasszakonyv!$K$2=C433,COUNTIF($C$7:C433,C433),"")))</f>
        <v/>
      </c>
      <c r="C433" s="9">
        <f t="shared" si="20"/>
        <v>1</v>
      </c>
      <c r="D433" s="14"/>
      <c r="E433" s="15"/>
      <c r="F433" s="16"/>
      <c r="G433" s="17"/>
      <c r="H433" s="18"/>
      <c r="I433" s="19"/>
      <c r="J433" s="18"/>
      <c r="K433" s="19"/>
      <c r="L433" s="17"/>
      <c r="M433" s="93" t="str">
        <f t="shared" si="18"/>
        <v/>
      </c>
      <c r="N433" s="13" t="str">
        <f t="shared" si="19"/>
        <v/>
      </c>
    </row>
    <row r="434" spans="2:14" x14ac:dyDescent="0.3">
      <c r="B434" s="1" t="str">
        <f>IF(C434=1,"",IF(Kasszakonyv!$K$2&gt;C434,"q",IF(Kasszakonyv!$K$2=C434,COUNTIF($C$7:C434,C434),"")))</f>
        <v/>
      </c>
      <c r="C434" s="9">
        <f t="shared" si="20"/>
        <v>1</v>
      </c>
      <c r="D434" s="14"/>
      <c r="E434" s="15"/>
      <c r="F434" s="16"/>
      <c r="G434" s="17"/>
      <c r="H434" s="18"/>
      <c r="I434" s="19"/>
      <c r="J434" s="18"/>
      <c r="K434" s="19"/>
      <c r="L434" s="17"/>
      <c r="M434" s="93" t="str">
        <f t="shared" si="18"/>
        <v/>
      </c>
      <c r="N434" s="13" t="str">
        <f t="shared" si="19"/>
        <v/>
      </c>
    </row>
    <row r="435" spans="2:14" x14ac:dyDescent="0.3">
      <c r="B435" s="1" t="str">
        <f>IF(C435=1,"",IF(Kasszakonyv!$K$2&gt;C435,"q",IF(Kasszakonyv!$K$2=C435,COUNTIF($C$7:C435,C435),"")))</f>
        <v/>
      </c>
      <c r="C435" s="9">
        <f t="shared" si="20"/>
        <v>1</v>
      </c>
      <c r="D435" s="14"/>
      <c r="E435" s="15"/>
      <c r="F435" s="16"/>
      <c r="G435" s="17"/>
      <c r="H435" s="18"/>
      <c r="I435" s="19"/>
      <c r="J435" s="18"/>
      <c r="K435" s="19"/>
      <c r="L435" s="17"/>
      <c r="M435" s="93" t="str">
        <f t="shared" si="18"/>
        <v/>
      </c>
      <c r="N435" s="13" t="str">
        <f t="shared" si="19"/>
        <v/>
      </c>
    </row>
    <row r="436" spans="2:14" x14ac:dyDescent="0.3">
      <c r="B436" s="1" t="str">
        <f>IF(C436=1,"",IF(Kasszakonyv!$K$2&gt;C436,"q",IF(Kasszakonyv!$K$2=C436,COUNTIF($C$7:C436,C436),"")))</f>
        <v/>
      </c>
      <c r="C436" s="9">
        <f t="shared" si="20"/>
        <v>1</v>
      </c>
      <c r="D436" s="14"/>
      <c r="E436" s="15"/>
      <c r="F436" s="16"/>
      <c r="G436" s="17"/>
      <c r="H436" s="18"/>
      <c r="I436" s="19"/>
      <c r="J436" s="18"/>
      <c r="K436" s="19"/>
      <c r="L436" s="17"/>
      <c r="M436" s="93" t="str">
        <f t="shared" si="18"/>
        <v/>
      </c>
      <c r="N436" s="13" t="str">
        <f t="shared" si="19"/>
        <v/>
      </c>
    </row>
    <row r="437" spans="2:14" x14ac:dyDescent="0.3">
      <c r="B437" s="1" t="str">
        <f>IF(C437=1,"",IF(Kasszakonyv!$K$2&gt;C437,"q",IF(Kasszakonyv!$K$2=C437,COUNTIF($C$7:C437,C437),"")))</f>
        <v/>
      </c>
      <c r="C437" s="9">
        <f t="shared" si="20"/>
        <v>1</v>
      </c>
      <c r="D437" s="14"/>
      <c r="E437" s="15"/>
      <c r="F437" s="16"/>
      <c r="G437" s="17"/>
      <c r="H437" s="18"/>
      <c r="I437" s="19"/>
      <c r="J437" s="18"/>
      <c r="K437" s="19"/>
      <c r="L437" s="17"/>
      <c r="M437" s="93" t="str">
        <f t="shared" si="18"/>
        <v/>
      </c>
      <c r="N437" s="13" t="str">
        <f t="shared" si="19"/>
        <v/>
      </c>
    </row>
    <row r="438" spans="2:14" x14ac:dyDescent="0.3">
      <c r="B438" s="1" t="str">
        <f>IF(C438=1,"",IF(Kasszakonyv!$K$2&gt;C438,"q",IF(Kasszakonyv!$K$2=C438,COUNTIF($C$7:C438,C438),"")))</f>
        <v/>
      </c>
      <c r="C438" s="9">
        <f t="shared" si="20"/>
        <v>1</v>
      </c>
      <c r="D438" s="14"/>
      <c r="E438" s="15"/>
      <c r="F438" s="16"/>
      <c r="G438" s="17"/>
      <c r="H438" s="18"/>
      <c r="I438" s="19"/>
      <c r="J438" s="18"/>
      <c r="K438" s="19"/>
      <c r="L438" s="17"/>
      <c r="M438" s="93" t="str">
        <f t="shared" si="18"/>
        <v/>
      </c>
      <c r="N438" s="13" t="str">
        <f t="shared" si="19"/>
        <v/>
      </c>
    </row>
    <row r="439" spans="2:14" x14ac:dyDescent="0.3">
      <c r="B439" s="1" t="str">
        <f>IF(C439=1,"",IF(Kasszakonyv!$K$2&gt;C439,"q",IF(Kasszakonyv!$K$2=C439,COUNTIF($C$7:C439,C439),"")))</f>
        <v/>
      </c>
      <c r="C439" s="9">
        <f t="shared" si="20"/>
        <v>1</v>
      </c>
      <c r="D439" s="14"/>
      <c r="E439" s="15"/>
      <c r="F439" s="16"/>
      <c r="G439" s="17"/>
      <c r="H439" s="18"/>
      <c r="I439" s="19"/>
      <c r="J439" s="18"/>
      <c r="K439" s="19"/>
      <c r="L439" s="17"/>
      <c r="M439" s="93" t="str">
        <f t="shared" si="18"/>
        <v/>
      </c>
      <c r="N439" s="13" t="str">
        <f t="shared" si="19"/>
        <v/>
      </c>
    </row>
    <row r="440" spans="2:14" x14ac:dyDescent="0.3">
      <c r="B440" s="1" t="str">
        <f>IF(C440=1,"",IF(Kasszakonyv!$K$2&gt;C440,"q",IF(Kasszakonyv!$K$2=C440,COUNTIF($C$7:C440,C440),"")))</f>
        <v/>
      </c>
      <c r="C440" s="9">
        <f t="shared" si="20"/>
        <v>1</v>
      </c>
      <c r="D440" s="14"/>
      <c r="E440" s="15"/>
      <c r="F440" s="16"/>
      <c r="G440" s="17"/>
      <c r="H440" s="18"/>
      <c r="I440" s="19"/>
      <c r="J440" s="18"/>
      <c r="K440" s="19"/>
      <c r="L440" s="17"/>
      <c r="M440" s="93" t="str">
        <f t="shared" si="18"/>
        <v/>
      </c>
      <c r="N440" s="13" t="str">
        <f t="shared" si="19"/>
        <v/>
      </c>
    </row>
    <row r="441" spans="2:14" x14ac:dyDescent="0.3">
      <c r="B441" s="1" t="str">
        <f>IF(C441=1,"",IF(Kasszakonyv!$K$2&gt;C441,"q",IF(Kasszakonyv!$K$2=C441,COUNTIF($C$7:C441,C441),"")))</f>
        <v/>
      </c>
      <c r="C441" s="9">
        <f t="shared" si="20"/>
        <v>1</v>
      </c>
      <c r="D441" s="14"/>
      <c r="E441" s="15"/>
      <c r="F441" s="16"/>
      <c r="G441" s="17"/>
      <c r="H441" s="18"/>
      <c r="I441" s="19"/>
      <c r="J441" s="18"/>
      <c r="K441" s="19"/>
      <c r="L441" s="17"/>
      <c r="M441" s="93" t="str">
        <f t="shared" si="18"/>
        <v/>
      </c>
      <c r="N441" s="13" t="str">
        <f t="shared" si="19"/>
        <v/>
      </c>
    </row>
    <row r="442" spans="2:14" x14ac:dyDescent="0.3">
      <c r="B442" s="1" t="str">
        <f>IF(C442=1,"",IF(Kasszakonyv!$K$2&gt;C442,"q",IF(Kasszakonyv!$K$2=C442,COUNTIF($C$7:C442,C442),"")))</f>
        <v/>
      </c>
      <c r="C442" s="9">
        <f t="shared" si="20"/>
        <v>1</v>
      </c>
      <c r="D442" s="14"/>
      <c r="E442" s="15"/>
      <c r="F442" s="16"/>
      <c r="G442" s="17"/>
      <c r="H442" s="18"/>
      <c r="I442" s="19"/>
      <c r="J442" s="18"/>
      <c r="K442" s="19"/>
      <c r="L442" s="17"/>
      <c r="M442" s="93" t="str">
        <f t="shared" si="18"/>
        <v/>
      </c>
      <c r="N442" s="13" t="str">
        <f t="shared" si="19"/>
        <v/>
      </c>
    </row>
    <row r="443" spans="2:14" x14ac:dyDescent="0.3">
      <c r="B443" s="1" t="str">
        <f>IF(C443=1,"",IF(Kasszakonyv!$K$2&gt;C443,"q",IF(Kasszakonyv!$K$2=C443,COUNTIF($C$7:C443,C443),"")))</f>
        <v/>
      </c>
      <c r="C443" s="9">
        <f t="shared" si="20"/>
        <v>1</v>
      </c>
      <c r="D443" s="14"/>
      <c r="E443" s="15"/>
      <c r="F443" s="16"/>
      <c r="G443" s="17"/>
      <c r="H443" s="18"/>
      <c r="I443" s="19"/>
      <c r="J443" s="18"/>
      <c r="K443" s="19"/>
      <c r="L443" s="17"/>
      <c r="M443" s="93" t="str">
        <f t="shared" si="18"/>
        <v/>
      </c>
      <c r="N443" s="13" t="str">
        <f t="shared" si="19"/>
        <v/>
      </c>
    </row>
    <row r="444" spans="2:14" x14ac:dyDescent="0.3">
      <c r="B444" s="1" t="str">
        <f>IF(C444=1,"",IF(Kasszakonyv!$K$2&gt;C444,"q",IF(Kasszakonyv!$K$2=C444,COUNTIF($C$7:C444,C444),"")))</f>
        <v/>
      </c>
      <c r="C444" s="9">
        <f t="shared" si="20"/>
        <v>1</v>
      </c>
      <c r="D444" s="14"/>
      <c r="E444" s="15"/>
      <c r="F444" s="16"/>
      <c r="G444" s="17"/>
      <c r="H444" s="18"/>
      <c r="I444" s="19"/>
      <c r="J444" s="18"/>
      <c r="K444" s="19"/>
      <c r="L444" s="17"/>
      <c r="M444" s="93" t="str">
        <f t="shared" si="18"/>
        <v/>
      </c>
      <c r="N444" s="13" t="str">
        <f t="shared" si="19"/>
        <v/>
      </c>
    </row>
    <row r="445" spans="2:14" x14ac:dyDescent="0.3">
      <c r="B445" s="1" t="str">
        <f>IF(C445=1,"",IF(Kasszakonyv!$K$2&gt;C445,"q",IF(Kasszakonyv!$K$2=C445,COUNTIF($C$7:C445,C445),"")))</f>
        <v/>
      </c>
      <c r="C445" s="9">
        <f t="shared" si="20"/>
        <v>1</v>
      </c>
      <c r="D445" s="14"/>
      <c r="E445" s="15"/>
      <c r="F445" s="16"/>
      <c r="G445" s="17"/>
      <c r="H445" s="18"/>
      <c r="I445" s="19"/>
      <c r="J445" s="18"/>
      <c r="K445" s="19"/>
      <c r="L445" s="17"/>
      <c r="M445" s="93" t="str">
        <f t="shared" si="18"/>
        <v/>
      </c>
      <c r="N445" s="13" t="str">
        <f t="shared" si="19"/>
        <v/>
      </c>
    </row>
    <row r="446" spans="2:14" x14ac:dyDescent="0.3">
      <c r="B446" s="1" t="str">
        <f>IF(C446=1,"",IF(Kasszakonyv!$K$2&gt;C446,"q",IF(Kasszakonyv!$K$2=C446,COUNTIF($C$7:C446,C446),"")))</f>
        <v/>
      </c>
      <c r="C446" s="9">
        <f t="shared" si="20"/>
        <v>1</v>
      </c>
      <c r="D446" s="14"/>
      <c r="E446" s="15"/>
      <c r="F446" s="16"/>
      <c r="G446" s="17"/>
      <c r="H446" s="18"/>
      <c r="I446" s="19"/>
      <c r="J446" s="18"/>
      <c r="K446" s="19"/>
      <c r="L446" s="17"/>
      <c r="M446" s="93" t="str">
        <f t="shared" si="18"/>
        <v/>
      </c>
      <c r="N446" s="13" t="str">
        <f t="shared" si="19"/>
        <v/>
      </c>
    </row>
    <row r="447" spans="2:14" x14ac:dyDescent="0.3">
      <c r="B447" s="1" t="str">
        <f>IF(C447=1,"",IF(Kasszakonyv!$K$2&gt;C447,"q",IF(Kasszakonyv!$K$2=C447,COUNTIF($C$7:C447,C447),"")))</f>
        <v/>
      </c>
      <c r="C447" s="9">
        <f t="shared" si="20"/>
        <v>1</v>
      </c>
      <c r="D447" s="14"/>
      <c r="E447" s="15"/>
      <c r="F447" s="16"/>
      <c r="G447" s="17"/>
      <c r="H447" s="18"/>
      <c r="I447" s="19"/>
      <c r="J447" s="18"/>
      <c r="K447" s="19"/>
      <c r="L447" s="17"/>
      <c r="M447" s="93" t="str">
        <f t="shared" si="18"/>
        <v/>
      </c>
      <c r="N447" s="13" t="str">
        <f t="shared" si="19"/>
        <v/>
      </c>
    </row>
    <row r="448" spans="2:14" x14ac:dyDescent="0.3">
      <c r="B448" s="1" t="str">
        <f>IF(C448=1,"",IF(Kasszakonyv!$K$2&gt;C448,"q",IF(Kasszakonyv!$K$2=C448,COUNTIF($C$7:C448,C448),"")))</f>
        <v/>
      </c>
      <c r="C448" s="9">
        <f t="shared" si="20"/>
        <v>1</v>
      </c>
      <c r="D448" s="14"/>
      <c r="E448" s="15"/>
      <c r="F448" s="16"/>
      <c r="G448" s="17"/>
      <c r="H448" s="18"/>
      <c r="I448" s="19"/>
      <c r="J448" s="18"/>
      <c r="K448" s="19"/>
      <c r="L448" s="17"/>
      <c r="M448" s="93" t="str">
        <f t="shared" si="18"/>
        <v/>
      </c>
      <c r="N448" s="13" t="str">
        <f t="shared" si="19"/>
        <v/>
      </c>
    </row>
    <row r="449" spans="2:14" x14ac:dyDescent="0.3">
      <c r="B449" s="1" t="str">
        <f>IF(C449=1,"",IF(Kasszakonyv!$K$2&gt;C449,"q",IF(Kasszakonyv!$K$2=C449,COUNTIF($C$7:C449,C449),"")))</f>
        <v/>
      </c>
      <c r="C449" s="9">
        <f t="shared" si="20"/>
        <v>1</v>
      </c>
      <c r="D449" s="14"/>
      <c r="E449" s="15"/>
      <c r="F449" s="16"/>
      <c r="G449" s="17"/>
      <c r="H449" s="18"/>
      <c r="I449" s="19"/>
      <c r="J449" s="18"/>
      <c r="K449" s="19"/>
      <c r="L449" s="17"/>
      <c r="M449" s="93" t="str">
        <f t="shared" si="18"/>
        <v/>
      </c>
      <c r="N449" s="13" t="str">
        <f t="shared" si="19"/>
        <v/>
      </c>
    </row>
    <row r="450" spans="2:14" x14ac:dyDescent="0.3">
      <c r="B450" s="1" t="str">
        <f>IF(C450=1,"",IF(Kasszakonyv!$K$2&gt;C450,"q",IF(Kasszakonyv!$K$2=C450,COUNTIF($C$7:C450,C450),"")))</f>
        <v/>
      </c>
      <c r="C450" s="9">
        <f t="shared" si="20"/>
        <v>1</v>
      </c>
      <c r="D450" s="14"/>
      <c r="E450" s="15"/>
      <c r="F450" s="16"/>
      <c r="G450" s="17"/>
      <c r="H450" s="18"/>
      <c r="I450" s="19"/>
      <c r="J450" s="18"/>
      <c r="K450" s="19"/>
      <c r="L450" s="17"/>
      <c r="M450" s="93" t="str">
        <f t="shared" si="18"/>
        <v/>
      </c>
      <c r="N450" s="13" t="str">
        <f t="shared" si="19"/>
        <v/>
      </c>
    </row>
    <row r="451" spans="2:14" x14ac:dyDescent="0.3">
      <c r="B451" s="1" t="str">
        <f>IF(C451=1,"",IF(Kasszakonyv!$K$2&gt;C451,"q",IF(Kasszakonyv!$K$2=C451,COUNTIF($C$7:C451,C451),"")))</f>
        <v/>
      </c>
      <c r="C451" s="9">
        <f t="shared" si="20"/>
        <v>1</v>
      </c>
      <c r="D451" s="14"/>
      <c r="E451" s="15"/>
      <c r="F451" s="16"/>
      <c r="G451" s="17"/>
      <c r="H451" s="18"/>
      <c r="I451" s="19"/>
      <c r="J451" s="18"/>
      <c r="K451" s="19"/>
      <c r="L451" s="17"/>
      <c r="M451" s="93" t="str">
        <f t="shared" si="18"/>
        <v/>
      </c>
      <c r="N451" s="13" t="str">
        <f t="shared" si="19"/>
        <v/>
      </c>
    </row>
    <row r="452" spans="2:14" x14ac:dyDescent="0.3">
      <c r="B452" s="1" t="str">
        <f>IF(C452=1,"",IF(Kasszakonyv!$K$2&gt;C452,"q",IF(Kasszakonyv!$K$2=C452,COUNTIF($C$7:C452,C452),"")))</f>
        <v/>
      </c>
      <c r="C452" s="9">
        <f t="shared" si="20"/>
        <v>1</v>
      </c>
      <c r="D452" s="14"/>
      <c r="E452" s="15"/>
      <c r="F452" s="16"/>
      <c r="G452" s="17"/>
      <c r="H452" s="18"/>
      <c r="I452" s="19"/>
      <c r="J452" s="18"/>
      <c r="K452" s="19"/>
      <c r="L452" s="17"/>
      <c r="M452" s="93" t="str">
        <f t="shared" si="18"/>
        <v/>
      </c>
      <c r="N452" s="13" t="str">
        <f t="shared" si="19"/>
        <v/>
      </c>
    </row>
    <row r="453" spans="2:14" x14ac:dyDescent="0.3">
      <c r="B453" s="1" t="str">
        <f>IF(C453=1,"",IF(Kasszakonyv!$K$2&gt;C453,"q",IF(Kasszakonyv!$K$2=C453,COUNTIF($C$7:C453,C453),"")))</f>
        <v/>
      </c>
      <c r="C453" s="9">
        <f t="shared" si="20"/>
        <v>1</v>
      </c>
      <c r="D453" s="14"/>
      <c r="E453" s="15"/>
      <c r="F453" s="16"/>
      <c r="G453" s="17"/>
      <c r="H453" s="18"/>
      <c r="I453" s="19"/>
      <c r="J453" s="18"/>
      <c r="K453" s="19"/>
      <c r="L453" s="17"/>
      <c r="M453" s="93" t="str">
        <f t="shared" si="18"/>
        <v/>
      </c>
      <c r="N453" s="13" t="str">
        <f t="shared" si="19"/>
        <v/>
      </c>
    </row>
    <row r="454" spans="2:14" x14ac:dyDescent="0.3">
      <c r="B454" s="1" t="str">
        <f>IF(C454=1,"",IF(Kasszakonyv!$K$2&gt;C454,"q",IF(Kasszakonyv!$K$2=C454,COUNTIF($C$7:C454,C454),"")))</f>
        <v/>
      </c>
      <c r="C454" s="9">
        <f t="shared" si="20"/>
        <v>1</v>
      </c>
      <c r="D454" s="14"/>
      <c r="E454" s="15"/>
      <c r="F454" s="16"/>
      <c r="G454" s="17"/>
      <c r="H454" s="18"/>
      <c r="I454" s="19"/>
      <c r="J454" s="18"/>
      <c r="K454" s="19"/>
      <c r="L454" s="17"/>
      <c r="M454" s="93" t="str">
        <f t="shared" si="18"/>
        <v/>
      </c>
      <c r="N454" s="13" t="str">
        <f t="shared" si="19"/>
        <v/>
      </c>
    </row>
    <row r="455" spans="2:14" x14ac:dyDescent="0.3">
      <c r="B455" s="1" t="str">
        <f>IF(C455=1,"",IF(Kasszakonyv!$K$2&gt;C455,"q",IF(Kasszakonyv!$K$2=C455,COUNTIF($C$7:C455,C455),"")))</f>
        <v/>
      </c>
      <c r="C455" s="9">
        <f t="shared" si="20"/>
        <v>1</v>
      </c>
      <c r="D455" s="14"/>
      <c r="E455" s="15"/>
      <c r="F455" s="16"/>
      <c r="G455" s="17"/>
      <c r="H455" s="18"/>
      <c r="I455" s="19"/>
      <c r="J455" s="18"/>
      <c r="K455" s="19"/>
      <c r="L455" s="17"/>
      <c r="M455" s="93" t="str">
        <f t="shared" ref="M455:M518" si="21">IF(I455&amp;K455&lt;&gt;"",VLOOKUP(I455&amp;K455,fif,3,FALSE),"")</f>
        <v/>
      </c>
      <c r="N455" s="13" t="str">
        <f t="shared" ref="N455:N518" si="22">IF(I455&amp;K455&lt;&gt;"",VLOOKUP(I455&amp;K455,fi,2,FALSE),"")</f>
        <v/>
      </c>
    </row>
    <row r="456" spans="2:14" x14ac:dyDescent="0.3">
      <c r="B456" s="1" t="str">
        <f>IF(C456=1,"",IF(Kasszakonyv!$K$2&gt;C456,"q",IF(Kasszakonyv!$K$2=C456,COUNTIF($C$7:C456,C456),"")))</f>
        <v/>
      </c>
      <c r="C456" s="9">
        <f t="shared" ref="C456:C519" si="23">IF(AND(D456&lt;&gt;0,D456&gt;=$C$1,D456&lt;=$C$3),D456,IF(SUM(H456:J466)&lt;&gt;0,C455,1))</f>
        <v>1</v>
      </c>
      <c r="D456" s="14"/>
      <c r="E456" s="15"/>
      <c r="F456" s="16"/>
      <c r="G456" s="17"/>
      <c r="H456" s="18"/>
      <c r="I456" s="19"/>
      <c r="J456" s="18"/>
      <c r="K456" s="19"/>
      <c r="L456" s="17"/>
      <c r="M456" s="93" t="str">
        <f t="shared" si="21"/>
        <v/>
      </c>
      <c r="N456" s="13" t="str">
        <f t="shared" si="22"/>
        <v/>
      </c>
    </row>
    <row r="457" spans="2:14" x14ac:dyDescent="0.3">
      <c r="B457" s="1" t="str">
        <f>IF(C457=1,"",IF(Kasszakonyv!$K$2&gt;C457,"q",IF(Kasszakonyv!$K$2=C457,COUNTIF($C$7:C457,C457),"")))</f>
        <v/>
      </c>
      <c r="C457" s="9">
        <f t="shared" si="23"/>
        <v>1</v>
      </c>
      <c r="D457" s="14"/>
      <c r="E457" s="15"/>
      <c r="F457" s="16"/>
      <c r="G457" s="17"/>
      <c r="H457" s="18"/>
      <c r="I457" s="19"/>
      <c r="J457" s="18"/>
      <c r="K457" s="19"/>
      <c r="L457" s="17"/>
      <c r="M457" s="93" t="str">
        <f t="shared" si="21"/>
        <v/>
      </c>
      <c r="N457" s="13" t="str">
        <f t="shared" si="22"/>
        <v/>
      </c>
    </row>
    <row r="458" spans="2:14" x14ac:dyDescent="0.3">
      <c r="B458" s="1" t="str">
        <f>IF(C458=1,"",IF(Kasszakonyv!$K$2&gt;C458,"q",IF(Kasszakonyv!$K$2=C458,COUNTIF($C$7:C458,C458),"")))</f>
        <v/>
      </c>
      <c r="C458" s="9">
        <f t="shared" si="23"/>
        <v>1</v>
      </c>
      <c r="D458" s="14"/>
      <c r="E458" s="15"/>
      <c r="F458" s="16"/>
      <c r="G458" s="17"/>
      <c r="H458" s="18"/>
      <c r="I458" s="19"/>
      <c r="J458" s="18"/>
      <c r="K458" s="19"/>
      <c r="L458" s="17"/>
      <c r="M458" s="93" t="str">
        <f t="shared" si="21"/>
        <v/>
      </c>
      <c r="N458" s="13" t="str">
        <f t="shared" si="22"/>
        <v/>
      </c>
    </row>
    <row r="459" spans="2:14" x14ac:dyDescent="0.3">
      <c r="B459" s="1" t="str">
        <f>IF(C459=1,"",IF(Kasszakonyv!$K$2&gt;C459,"q",IF(Kasszakonyv!$K$2=C459,COUNTIF($C$7:C459,C459),"")))</f>
        <v/>
      </c>
      <c r="C459" s="9">
        <f t="shared" si="23"/>
        <v>1</v>
      </c>
      <c r="D459" s="14"/>
      <c r="E459" s="15"/>
      <c r="F459" s="16"/>
      <c r="G459" s="17"/>
      <c r="H459" s="18"/>
      <c r="I459" s="19"/>
      <c r="J459" s="18"/>
      <c r="K459" s="19"/>
      <c r="L459" s="17"/>
      <c r="M459" s="93" t="str">
        <f t="shared" si="21"/>
        <v/>
      </c>
      <c r="N459" s="13" t="str">
        <f t="shared" si="22"/>
        <v/>
      </c>
    </row>
    <row r="460" spans="2:14" x14ac:dyDescent="0.3">
      <c r="B460" s="1" t="str">
        <f>IF(C460=1,"",IF(Kasszakonyv!$K$2&gt;C460,"q",IF(Kasszakonyv!$K$2=C460,COUNTIF($C$7:C460,C460),"")))</f>
        <v/>
      </c>
      <c r="C460" s="9">
        <f t="shared" si="23"/>
        <v>1</v>
      </c>
      <c r="D460" s="14"/>
      <c r="E460" s="15"/>
      <c r="F460" s="16"/>
      <c r="G460" s="17"/>
      <c r="H460" s="18"/>
      <c r="I460" s="19"/>
      <c r="J460" s="18"/>
      <c r="K460" s="19"/>
      <c r="L460" s="17"/>
      <c r="M460" s="93" t="str">
        <f t="shared" si="21"/>
        <v/>
      </c>
      <c r="N460" s="13" t="str">
        <f t="shared" si="22"/>
        <v/>
      </c>
    </row>
    <row r="461" spans="2:14" x14ac:dyDescent="0.3">
      <c r="B461" s="1" t="str">
        <f>IF(C461=1,"",IF(Kasszakonyv!$K$2&gt;C461,"q",IF(Kasszakonyv!$K$2=C461,COUNTIF($C$7:C461,C461),"")))</f>
        <v/>
      </c>
      <c r="C461" s="9">
        <f t="shared" si="23"/>
        <v>1</v>
      </c>
      <c r="D461" s="14"/>
      <c r="E461" s="15"/>
      <c r="F461" s="16"/>
      <c r="G461" s="17"/>
      <c r="H461" s="18"/>
      <c r="I461" s="19"/>
      <c r="J461" s="18"/>
      <c r="K461" s="19"/>
      <c r="L461" s="17"/>
      <c r="M461" s="93" t="str">
        <f t="shared" si="21"/>
        <v/>
      </c>
      <c r="N461" s="13" t="str">
        <f t="shared" si="22"/>
        <v/>
      </c>
    </row>
    <row r="462" spans="2:14" x14ac:dyDescent="0.3">
      <c r="B462" s="1" t="str">
        <f>IF(C462=1,"",IF(Kasszakonyv!$K$2&gt;C462,"q",IF(Kasszakonyv!$K$2=C462,COUNTIF($C$7:C462,C462),"")))</f>
        <v/>
      </c>
      <c r="C462" s="9">
        <f t="shared" si="23"/>
        <v>1</v>
      </c>
      <c r="D462" s="14"/>
      <c r="E462" s="15"/>
      <c r="F462" s="16"/>
      <c r="G462" s="17"/>
      <c r="H462" s="18"/>
      <c r="I462" s="19"/>
      <c r="J462" s="18"/>
      <c r="K462" s="19"/>
      <c r="L462" s="17"/>
      <c r="M462" s="93" t="str">
        <f t="shared" si="21"/>
        <v/>
      </c>
      <c r="N462" s="13" t="str">
        <f t="shared" si="22"/>
        <v/>
      </c>
    </row>
    <row r="463" spans="2:14" x14ac:dyDescent="0.3">
      <c r="B463" s="1" t="str">
        <f>IF(C463=1,"",IF(Kasszakonyv!$K$2&gt;C463,"q",IF(Kasszakonyv!$K$2=C463,COUNTIF($C$7:C463,C463),"")))</f>
        <v/>
      </c>
      <c r="C463" s="9">
        <f t="shared" si="23"/>
        <v>1</v>
      </c>
      <c r="D463" s="14"/>
      <c r="E463" s="15"/>
      <c r="F463" s="16"/>
      <c r="G463" s="17"/>
      <c r="H463" s="18"/>
      <c r="I463" s="19"/>
      <c r="J463" s="18"/>
      <c r="K463" s="19"/>
      <c r="L463" s="17"/>
      <c r="M463" s="93" t="str">
        <f t="shared" si="21"/>
        <v/>
      </c>
      <c r="N463" s="13" t="str">
        <f t="shared" si="22"/>
        <v/>
      </c>
    </row>
    <row r="464" spans="2:14" x14ac:dyDescent="0.3">
      <c r="B464" s="1" t="str">
        <f>IF(C464=1,"",IF(Kasszakonyv!$K$2&gt;C464,"q",IF(Kasszakonyv!$K$2=C464,COUNTIF($C$7:C464,C464),"")))</f>
        <v/>
      </c>
      <c r="C464" s="9">
        <f t="shared" si="23"/>
        <v>1</v>
      </c>
      <c r="D464" s="14"/>
      <c r="E464" s="15"/>
      <c r="F464" s="16"/>
      <c r="G464" s="17"/>
      <c r="H464" s="18"/>
      <c r="I464" s="19"/>
      <c r="J464" s="18"/>
      <c r="K464" s="19"/>
      <c r="L464" s="17"/>
      <c r="M464" s="93" t="str">
        <f t="shared" si="21"/>
        <v/>
      </c>
      <c r="N464" s="13" t="str">
        <f t="shared" si="22"/>
        <v/>
      </c>
    </row>
    <row r="465" spans="2:14" x14ac:dyDescent="0.3">
      <c r="B465" s="1" t="str">
        <f>IF(C465=1,"",IF(Kasszakonyv!$K$2&gt;C465,"q",IF(Kasszakonyv!$K$2=C465,COUNTIF($C$7:C465,C465),"")))</f>
        <v/>
      </c>
      <c r="C465" s="9">
        <f t="shared" si="23"/>
        <v>1</v>
      </c>
      <c r="D465" s="14"/>
      <c r="E465" s="15"/>
      <c r="F465" s="16"/>
      <c r="G465" s="17"/>
      <c r="H465" s="18"/>
      <c r="I465" s="19"/>
      <c r="J465" s="18"/>
      <c r="K465" s="19"/>
      <c r="L465" s="17"/>
      <c r="M465" s="93" t="str">
        <f t="shared" si="21"/>
        <v/>
      </c>
      <c r="N465" s="13" t="str">
        <f t="shared" si="22"/>
        <v/>
      </c>
    </row>
    <row r="466" spans="2:14" x14ac:dyDescent="0.3">
      <c r="B466" s="1" t="str">
        <f>IF(C466=1,"",IF(Kasszakonyv!$K$2&gt;C466,"q",IF(Kasszakonyv!$K$2=C466,COUNTIF($C$7:C466,C466),"")))</f>
        <v/>
      </c>
      <c r="C466" s="9">
        <f t="shared" si="23"/>
        <v>1</v>
      </c>
      <c r="D466" s="14"/>
      <c r="E466" s="15"/>
      <c r="F466" s="16"/>
      <c r="G466" s="17"/>
      <c r="H466" s="18"/>
      <c r="I466" s="19"/>
      <c r="J466" s="18"/>
      <c r="K466" s="19"/>
      <c r="L466" s="17"/>
      <c r="M466" s="93" t="str">
        <f t="shared" si="21"/>
        <v/>
      </c>
      <c r="N466" s="13" t="str">
        <f t="shared" si="22"/>
        <v/>
      </c>
    </row>
    <row r="467" spans="2:14" x14ac:dyDescent="0.3">
      <c r="B467" s="1" t="str">
        <f>IF(C467=1,"",IF(Kasszakonyv!$K$2&gt;C467,"q",IF(Kasszakonyv!$K$2=C467,COUNTIF($C$7:C467,C467),"")))</f>
        <v/>
      </c>
      <c r="C467" s="9">
        <f t="shared" si="23"/>
        <v>1</v>
      </c>
      <c r="D467" s="14"/>
      <c r="E467" s="15"/>
      <c r="F467" s="16"/>
      <c r="G467" s="17"/>
      <c r="H467" s="18"/>
      <c r="I467" s="19"/>
      <c r="J467" s="18"/>
      <c r="K467" s="19"/>
      <c r="L467" s="17"/>
      <c r="M467" s="93" t="str">
        <f t="shared" si="21"/>
        <v/>
      </c>
      <c r="N467" s="13" t="str">
        <f t="shared" si="22"/>
        <v/>
      </c>
    </row>
    <row r="468" spans="2:14" x14ac:dyDescent="0.3">
      <c r="B468" s="1" t="str">
        <f>IF(C468=1,"",IF(Kasszakonyv!$K$2&gt;C468,"q",IF(Kasszakonyv!$K$2=C468,COUNTIF($C$7:C468,C468),"")))</f>
        <v/>
      </c>
      <c r="C468" s="9">
        <f t="shared" si="23"/>
        <v>1</v>
      </c>
      <c r="D468" s="14"/>
      <c r="E468" s="15"/>
      <c r="F468" s="16"/>
      <c r="G468" s="17"/>
      <c r="H468" s="18"/>
      <c r="I468" s="19"/>
      <c r="J468" s="18"/>
      <c r="K468" s="19"/>
      <c r="L468" s="17"/>
      <c r="M468" s="93" t="str">
        <f t="shared" si="21"/>
        <v/>
      </c>
      <c r="N468" s="13" t="str">
        <f t="shared" si="22"/>
        <v/>
      </c>
    </row>
    <row r="469" spans="2:14" x14ac:dyDescent="0.3">
      <c r="B469" s="1" t="str">
        <f>IF(C469=1,"",IF(Kasszakonyv!$K$2&gt;C469,"q",IF(Kasszakonyv!$K$2=C469,COUNTIF($C$7:C469,C469),"")))</f>
        <v/>
      </c>
      <c r="C469" s="9">
        <f t="shared" si="23"/>
        <v>1</v>
      </c>
      <c r="D469" s="14"/>
      <c r="E469" s="15"/>
      <c r="F469" s="16"/>
      <c r="G469" s="17"/>
      <c r="H469" s="18"/>
      <c r="I469" s="19"/>
      <c r="J469" s="18"/>
      <c r="K469" s="19"/>
      <c r="L469" s="17"/>
      <c r="M469" s="93" t="str">
        <f t="shared" si="21"/>
        <v/>
      </c>
      <c r="N469" s="13" t="str">
        <f t="shared" si="22"/>
        <v/>
      </c>
    </row>
    <row r="470" spans="2:14" x14ac:dyDescent="0.3">
      <c r="B470" s="1" t="str">
        <f>IF(C470=1,"",IF(Kasszakonyv!$K$2&gt;C470,"q",IF(Kasszakonyv!$K$2=C470,COUNTIF($C$7:C470,C470),"")))</f>
        <v/>
      </c>
      <c r="C470" s="9">
        <f t="shared" si="23"/>
        <v>1</v>
      </c>
      <c r="D470" s="14"/>
      <c r="E470" s="15"/>
      <c r="F470" s="16"/>
      <c r="G470" s="17"/>
      <c r="H470" s="18"/>
      <c r="I470" s="19"/>
      <c r="J470" s="18"/>
      <c r="K470" s="19"/>
      <c r="L470" s="17"/>
      <c r="M470" s="93" t="str">
        <f t="shared" si="21"/>
        <v/>
      </c>
      <c r="N470" s="13" t="str">
        <f t="shared" si="22"/>
        <v/>
      </c>
    </row>
    <row r="471" spans="2:14" x14ac:dyDescent="0.3">
      <c r="B471" s="1" t="str">
        <f>IF(C471=1,"",IF(Kasszakonyv!$K$2&gt;C471,"q",IF(Kasszakonyv!$K$2=C471,COUNTIF($C$7:C471,C471),"")))</f>
        <v/>
      </c>
      <c r="C471" s="9">
        <f t="shared" si="23"/>
        <v>1</v>
      </c>
      <c r="D471" s="14"/>
      <c r="E471" s="15"/>
      <c r="F471" s="16"/>
      <c r="G471" s="17"/>
      <c r="H471" s="18"/>
      <c r="I471" s="19"/>
      <c r="J471" s="18"/>
      <c r="K471" s="19"/>
      <c r="L471" s="17"/>
      <c r="M471" s="93" t="str">
        <f t="shared" si="21"/>
        <v/>
      </c>
      <c r="N471" s="13" t="str">
        <f t="shared" si="22"/>
        <v/>
      </c>
    </row>
    <row r="472" spans="2:14" x14ac:dyDescent="0.3">
      <c r="B472" s="1" t="str">
        <f>IF(C472=1,"",IF(Kasszakonyv!$K$2&gt;C472,"q",IF(Kasszakonyv!$K$2=C472,COUNTIF($C$7:C472,C472),"")))</f>
        <v/>
      </c>
      <c r="C472" s="9">
        <f t="shared" si="23"/>
        <v>1</v>
      </c>
      <c r="D472" s="14"/>
      <c r="E472" s="15"/>
      <c r="F472" s="16"/>
      <c r="G472" s="17"/>
      <c r="H472" s="18"/>
      <c r="I472" s="19"/>
      <c r="J472" s="18"/>
      <c r="K472" s="19"/>
      <c r="L472" s="17"/>
      <c r="M472" s="93" t="str">
        <f t="shared" si="21"/>
        <v/>
      </c>
      <c r="N472" s="13" t="str">
        <f t="shared" si="22"/>
        <v/>
      </c>
    </row>
    <row r="473" spans="2:14" x14ac:dyDescent="0.3">
      <c r="B473" s="1" t="str">
        <f>IF(C473=1,"",IF(Kasszakonyv!$K$2&gt;C473,"q",IF(Kasszakonyv!$K$2=C473,COUNTIF($C$7:C473,C473),"")))</f>
        <v/>
      </c>
      <c r="C473" s="9">
        <f t="shared" si="23"/>
        <v>1</v>
      </c>
      <c r="D473" s="14"/>
      <c r="E473" s="15"/>
      <c r="F473" s="16"/>
      <c r="G473" s="17"/>
      <c r="H473" s="18"/>
      <c r="I473" s="19"/>
      <c r="J473" s="18"/>
      <c r="K473" s="19"/>
      <c r="L473" s="17"/>
      <c r="M473" s="93" t="str">
        <f t="shared" si="21"/>
        <v/>
      </c>
      <c r="N473" s="13" t="str">
        <f t="shared" si="22"/>
        <v/>
      </c>
    </row>
    <row r="474" spans="2:14" x14ac:dyDescent="0.3">
      <c r="B474" s="1" t="str">
        <f>IF(C474=1,"",IF(Kasszakonyv!$K$2&gt;C474,"q",IF(Kasszakonyv!$K$2=C474,COUNTIF($C$7:C474,C474),"")))</f>
        <v/>
      </c>
      <c r="C474" s="9">
        <f t="shared" si="23"/>
        <v>1</v>
      </c>
      <c r="D474" s="14"/>
      <c r="E474" s="15"/>
      <c r="F474" s="16"/>
      <c r="G474" s="17"/>
      <c r="H474" s="18"/>
      <c r="I474" s="19"/>
      <c r="J474" s="18"/>
      <c r="K474" s="19"/>
      <c r="L474" s="17"/>
      <c r="M474" s="93" t="str">
        <f t="shared" si="21"/>
        <v/>
      </c>
      <c r="N474" s="13" t="str">
        <f t="shared" si="22"/>
        <v/>
      </c>
    </row>
    <row r="475" spans="2:14" x14ac:dyDescent="0.3">
      <c r="B475" s="1" t="str">
        <f>IF(C475=1,"",IF(Kasszakonyv!$K$2&gt;C475,"q",IF(Kasszakonyv!$K$2=C475,COUNTIF($C$7:C475,C475),"")))</f>
        <v/>
      </c>
      <c r="C475" s="9">
        <f t="shared" si="23"/>
        <v>1</v>
      </c>
      <c r="D475" s="14"/>
      <c r="E475" s="15"/>
      <c r="F475" s="16"/>
      <c r="G475" s="17"/>
      <c r="H475" s="18"/>
      <c r="I475" s="19"/>
      <c r="J475" s="18"/>
      <c r="K475" s="19"/>
      <c r="L475" s="17"/>
      <c r="M475" s="93" t="str">
        <f t="shared" si="21"/>
        <v/>
      </c>
      <c r="N475" s="13" t="str">
        <f t="shared" si="22"/>
        <v/>
      </c>
    </row>
    <row r="476" spans="2:14" x14ac:dyDescent="0.3">
      <c r="B476" s="1" t="str">
        <f>IF(C476=1,"",IF(Kasszakonyv!$K$2&gt;C476,"q",IF(Kasszakonyv!$K$2=C476,COUNTIF($C$7:C476,C476),"")))</f>
        <v/>
      </c>
      <c r="C476" s="9">
        <f t="shared" si="23"/>
        <v>1</v>
      </c>
      <c r="D476" s="14"/>
      <c r="E476" s="15"/>
      <c r="F476" s="16"/>
      <c r="G476" s="17"/>
      <c r="H476" s="18"/>
      <c r="I476" s="19"/>
      <c r="J476" s="18"/>
      <c r="K476" s="19"/>
      <c r="L476" s="17"/>
      <c r="M476" s="93" t="str">
        <f t="shared" si="21"/>
        <v/>
      </c>
      <c r="N476" s="13" t="str">
        <f t="shared" si="22"/>
        <v/>
      </c>
    </row>
    <row r="477" spans="2:14" x14ac:dyDescent="0.3">
      <c r="B477" s="1" t="str">
        <f>IF(C477=1,"",IF(Kasszakonyv!$K$2&gt;C477,"q",IF(Kasszakonyv!$K$2=C477,COUNTIF($C$7:C477,C477),"")))</f>
        <v/>
      </c>
      <c r="C477" s="9">
        <f t="shared" si="23"/>
        <v>1</v>
      </c>
      <c r="D477" s="14"/>
      <c r="E477" s="15"/>
      <c r="F477" s="16"/>
      <c r="G477" s="17"/>
      <c r="H477" s="18"/>
      <c r="I477" s="19"/>
      <c r="J477" s="18"/>
      <c r="K477" s="19"/>
      <c r="L477" s="17"/>
      <c r="M477" s="93" t="str">
        <f t="shared" si="21"/>
        <v/>
      </c>
      <c r="N477" s="13" t="str">
        <f t="shared" si="22"/>
        <v/>
      </c>
    </row>
    <row r="478" spans="2:14" x14ac:dyDescent="0.3">
      <c r="B478" s="1" t="str">
        <f>IF(C478=1,"",IF(Kasszakonyv!$K$2&gt;C478,"q",IF(Kasszakonyv!$K$2=C478,COUNTIF($C$7:C478,C478),"")))</f>
        <v/>
      </c>
      <c r="C478" s="9">
        <f t="shared" si="23"/>
        <v>1</v>
      </c>
      <c r="D478" s="14"/>
      <c r="E478" s="15"/>
      <c r="F478" s="16"/>
      <c r="G478" s="17"/>
      <c r="H478" s="18"/>
      <c r="I478" s="19"/>
      <c r="J478" s="18"/>
      <c r="K478" s="19"/>
      <c r="L478" s="17"/>
      <c r="M478" s="93" t="str">
        <f t="shared" si="21"/>
        <v/>
      </c>
      <c r="N478" s="13" t="str">
        <f t="shared" si="22"/>
        <v/>
      </c>
    </row>
    <row r="479" spans="2:14" x14ac:dyDescent="0.3">
      <c r="B479" s="1" t="str">
        <f>IF(C479=1,"",IF(Kasszakonyv!$K$2&gt;C479,"q",IF(Kasszakonyv!$K$2=C479,COUNTIF($C$7:C479,C479),"")))</f>
        <v/>
      </c>
      <c r="C479" s="9">
        <f t="shared" si="23"/>
        <v>1</v>
      </c>
      <c r="D479" s="14"/>
      <c r="E479" s="15"/>
      <c r="F479" s="16"/>
      <c r="G479" s="17"/>
      <c r="H479" s="18"/>
      <c r="I479" s="19"/>
      <c r="J479" s="18"/>
      <c r="K479" s="19"/>
      <c r="L479" s="17"/>
      <c r="M479" s="93" t="str">
        <f t="shared" si="21"/>
        <v/>
      </c>
      <c r="N479" s="13" t="str">
        <f t="shared" si="22"/>
        <v/>
      </c>
    </row>
    <row r="480" spans="2:14" x14ac:dyDescent="0.3">
      <c r="B480" s="1" t="str">
        <f>IF(C480=1,"",IF(Kasszakonyv!$K$2&gt;C480,"q",IF(Kasszakonyv!$K$2=C480,COUNTIF($C$7:C480,C480),"")))</f>
        <v/>
      </c>
      <c r="C480" s="9">
        <f t="shared" si="23"/>
        <v>1</v>
      </c>
      <c r="D480" s="14"/>
      <c r="E480" s="15"/>
      <c r="F480" s="16"/>
      <c r="G480" s="17"/>
      <c r="H480" s="18"/>
      <c r="I480" s="19"/>
      <c r="J480" s="18"/>
      <c r="K480" s="19"/>
      <c r="L480" s="17"/>
      <c r="M480" s="93" t="str">
        <f t="shared" si="21"/>
        <v/>
      </c>
      <c r="N480" s="13" t="str">
        <f t="shared" si="22"/>
        <v/>
      </c>
    </row>
    <row r="481" spans="2:14" x14ac:dyDescent="0.3">
      <c r="B481" s="1" t="str">
        <f>IF(C481=1,"",IF(Kasszakonyv!$K$2&gt;C481,"q",IF(Kasszakonyv!$K$2=C481,COUNTIF($C$7:C481,C481),"")))</f>
        <v/>
      </c>
      <c r="C481" s="9">
        <f t="shared" si="23"/>
        <v>1</v>
      </c>
      <c r="D481" s="14"/>
      <c r="E481" s="15"/>
      <c r="F481" s="16"/>
      <c r="G481" s="17"/>
      <c r="H481" s="18"/>
      <c r="I481" s="19"/>
      <c r="J481" s="18"/>
      <c r="K481" s="19"/>
      <c r="L481" s="17"/>
      <c r="M481" s="93" t="str">
        <f t="shared" si="21"/>
        <v/>
      </c>
      <c r="N481" s="13" t="str">
        <f t="shared" si="22"/>
        <v/>
      </c>
    </row>
    <row r="482" spans="2:14" x14ac:dyDescent="0.3">
      <c r="B482" s="1" t="str">
        <f>IF(C482=1,"",IF(Kasszakonyv!$K$2&gt;C482,"q",IF(Kasszakonyv!$K$2=C482,COUNTIF($C$7:C482,C482),"")))</f>
        <v/>
      </c>
      <c r="C482" s="9">
        <f t="shared" si="23"/>
        <v>1</v>
      </c>
      <c r="D482" s="14"/>
      <c r="E482" s="15"/>
      <c r="F482" s="16"/>
      <c r="G482" s="17"/>
      <c r="H482" s="18"/>
      <c r="I482" s="19"/>
      <c r="J482" s="18"/>
      <c r="K482" s="19"/>
      <c r="L482" s="17"/>
      <c r="M482" s="93" t="str">
        <f t="shared" si="21"/>
        <v/>
      </c>
      <c r="N482" s="13" t="str">
        <f t="shared" si="22"/>
        <v/>
      </c>
    </row>
    <row r="483" spans="2:14" x14ac:dyDescent="0.3">
      <c r="B483" s="1" t="str">
        <f>IF(C483=1,"",IF(Kasszakonyv!$K$2&gt;C483,"q",IF(Kasszakonyv!$K$2=C483,COUNTIF($C$7:C483,C483),"")))</f>
        <v/>
      </c>
      <c r="C483" s="9">
        <f t="shared" si="23"/>
        <v>1</v>
      </c>
      <c r="D483" s="14"/>
      <c r="E483" s="15"/>
      <c r="F483" s="16"/>
      <c r="G483" s="17"/>
      <c r="H483" s="18"/>
      <c r="I483" s="19"/>
      <c r="J483" s="18"/>
      <c r="K483" s="19"/>
      <c r="L483" s="17"/>
      <c r="M483" s="93" t="str">
        <f t="shared" si="21"/>
        <v/>
      </c>
      <c r="N483" s="13" t="str">
        <f t="shared" si="22"/>
        <v/>
      </c>
    </row>
    <row r="484" spans="2:14" x14ac:dyDescent="0.3">
      <c r="B484" s="1" t="str">
        <f>IF(C484=1,"",IF(Kasszakonyv!$K$2&gt;C484,"q",IF(Kasszakonyv!$K$2=C484,COUNTIF($C$7:C484,C484),"")))</f>
        <v/>
      </c>
      <c r="C484" s="9">
        <f t="shared" si="23"/>
        <v>1</v>
      </c>
      <c r="D484" s="14"/>
      <c r="E484" s="15"/>
      <c r="F484" s="16"/>
      <c r="G484" s="17"/>
      <c r="H484" s="18"/>
      <c r="I484" s="19"/>
      <c r="J484" s="18"/>
      <c r="K484" s="19"/>
      <c r="L484" s="17"/>
      <c r="M484" s="93" t="str">
        <f t="shared" si="21"/>
        <v/>
      </c>
      <c r="N484" s="13" t="str">
        <f t="shared" si="22"/>
        <v/>
      </c>
    </row>
    <row r="485" spans="2:14" x14ac:dyDescent="0.3">
      <c r="B485" s="1" t="str">
        <f>IF(C485=1,"",IF(Kasszakonyv!$K$2&gt;C485,"q",IF(Kasszakonyv!$K$2=C485,COUNTIF($C$7:C485,C485),"")))</f>
        <v/>
      </c>
      <c r="C485" s="9">
        <f t="shared" si="23"/>
        <v>1</v>
      </c>
      <c r="D485" s="14"/>
      <c r="E485" s="15"/>
      <c r="F485" s="16"/>
      <c r="G485" s="17"/>
      <c r="H485" s="18"/>
      <c r="I485" s="19"/>
      <c r="J485" s="18"/>
      <c r="K485" s="19"/>
      <c r="L485" s="17"/>
      <c r="M485" s="93" t="str">
        <f t="shared" si="21"/>
        <v/>
      </c>
      <c r="N485" s="13" t="str">
        <f t="shared" si="22"/>
        <v/>
      </c>
    </row>
    <row r="486" spans="2:14" x14ac:dyDescent="0.3">
      <c r="B486" s="1" t="str">
        <f>IF(C486=1,"",IF(Kasszakonyv!$K$2&gt;C486,"q",IF(Kasszakonyv!$K$2=C486,COUNTIF($C$7:C486,C486),"")))</f>
        <v/>
      </c>
      <c r="C486" s="9">
        <f t="shared" si="23"/>
        <v>1</v>
      </c>
      <c r="D486" s="14"/>
      <c r="E486" s="15"/>
      <c r="F486" s="16"/>
      <c r="G486" s="17"/>
      <c r="H486" s="18"/>
      <c r="I486" s="19"/>
      <c r="J486" s="18"/>
      <c r="K486" s="19"/>
      <c r="L486" s="17"/>
      <c r="M486" s="93" t="str">
        <f t="shared" si="21"/>
        <v/>
      </c>
      <c r="N486" s="13" t="str">
        <f t="shared" si="22"/>
        <v/>
      </c>
    </row>
    <row r="487" spans="2:14" x14ac:dyDescent="0.3">
      <c r="B487" s="1" t="str">
        <f>IF(C487=1,"",IF(Kasszakonyv!$K$2&gt;C487,"q",IF(Kasszakonyv!$K$2=C487,COUNTIF($C$7:C487,C487),"")))</f>
        <v/>
      </c>
      <c r="C487" s="9">
        <f t="shared" si="23"/>
        <v>1</v>
      </c>
      <c r="D487" s="14"/>
      <c r="E487" s="15"/>
      <c r="F487" s="16"/>
      <c r="G487" s="17"/>
      <c r="H487" s="18"/>
      <c r="I487" s="19"/>
      <c r="J487" s="18"/>
      <c r="K487" s="19"/>
      <c r="L487" s="17"/>
      <c r="M487" s="93" t="str">
        <f t="shared" si="21"/>
        <v/>
      </c>
      <c r="N487" s="13" t="str">
        <f t="shared" si="22"/>
        <v/>
      </c>
    </row>
    <row r="488" spans="2:14" x14ac:dyDescent="0.3">
      <c r="B488" s="1" t="str">
        <f>IF(C488=1,"",IF(Kasszakonyv!$K$2&gt;C488,"q",IF(Kasszakonyv!$K$2=C488,COUNTIF($C$7:C488,C488),"")))</f>
        <v/>
      </c>
      <c r="C488" s="9">
        <f t="shared" si="23"/>
        <v>1</v>
      </c>
      <c r="D488" s="14"/>
      <c r="E488" s="15"/>
      <c r="F488" s="16"/>
      <c r="G488" s="17"/>
      <c r="H488" s="18"/>
      <c r="I488" s="19"/>
      <c r="J488" s="18"/>
      <c r="K488" s="19"/>
      <c r="L488" s="17"/>
      <c r="M488" s="93" t="str">
        <f t="shared" si="21"/>
        <v/>
      </c>
      <c r="N488" s="13" t="str">
        <f t="shared" si="22"/>
        <v/>
      </c>
    </row>
    <row r="489" spans="2:14" x14ac:dyDescent="0.3">
      <c r="B489" s="1" t="str">
        <f>IF(C489=1,"",IF(Kasszakonyv!$K$2&gt;C489,"q",IF(Kasszakonyv!$K$2=C489,COUNTIF($C$7:C489,C489),"")))</f>
        <v/>
      </c>
      <c r="C489" s="9">
        <f t="shared" si="23"/>
        <v>1</v>
      </c>
      <c r="D489" s="14"/>
      <c r="E489" s="15"/>
      <c r="F489" s="16"/>
      <c r="G489" s="17"/>
      <c r="H489" s="18"/>
      <c r="I489" s="19"/>
      <c r="J489" s="18"/>
      <c r="K489" s="19"/>
      <c r="L489" s="17"/>
      <c r="M489" s="93" t="str">
        <f t="shared" si="21"/>
        <v/>
      </c>
      <c r="N489" s="13" t="str">
        <f t="shared" si="22"/>
        <v/>
      </c>
    </row>
    <row r="490" spans="2:14" x14ac:dyDescent="0.3">
      <c r="B490" s="1" t="str">
        <f>IF(C490=1,"",IF(Kasszakonyv!$K$2&gt;C490,"q",IF(Kasszakonyv!$K$2=C490,COUNTIF($C$7:C490,C490),"")))</f>
        <v/>
      </c>
      <c r="C490" s="9">
        <f t="shared" si="23"/>
        <v>1</v>
      </c>
      <c r="D490" s="14"/>
      <c r="E490" s="15"/>
      <c r="F490" s="16"/>
      <c r="G490" s="17"/>
      <c r="H490" s="18"/>
      <c r="I490" s="19"/>
      <c r="J490" s="18"/>
      <c r="K490" s="19"/>
      <c r="L490" s="17"/>
      <c r="M490" s="93" t="str">
        <f t="shared" si="21"/>
        <v/>
      </c>
      <c r="N490" s="13" t="str">
        <f t="shared" si="22"/>
        <v/>
      </c>
    </row>
    <row r="491" spans="2:14" x14ac:dyDescent="0.3">
      <c r="B491" s="1" t="str">
        <f>IF(C491=1,"",IF(Kasszakonyv!$K$2&gt;C491,"q",IF(Kasszakonyv!$K$2=C491,COUNTIF($C$7:C491,C491),"")))</f>
        <v/>
      </c>
      <c r="C491" s="9">
        <f t="shared" si="23"/>
        <v>1</v>
      </c>
      <c r="D491" s="14"/>
      <c r="E491" s="15"/>
      <c r="F491" s="16"/>
      <c r="G491" s="17"/>
      <c r="H491" s="18"/>
      <c r="I491" s="19"/>
      <c r="J491" s="18"/>
      <c r="K491" s="19"/>
      <c r="L491" s="17"/>
      <c r="M491" s="93" t="str">
        <f t="shared" si="21"/>
        <v/>
      </c>
      <c r="N491" s="13" t="str">
        <f t="shared" si="22"/>
        <v/>
      </c>
    </row>
    <row r="492" spans="2:14" x14ac:dyDescent="0.3">
      <c r="B492" s="1" t="str">
        <f>IF(C492=1,"",IF(Kasszakonyv!$K$2&gt;C492,"q",IF(Kasszakonyv!$K$2=C492,COUNTIF($C$7:C492,C492),"")))</f>
        <v/>
      </c>
      <c r="C492" s="9">
        <f t="shared" si="23"/>
        <v>1</v>
      </c>
      <c r="D492" s="14"/>
      <c r="E492" s="15"/>
      <c r="F492" s="16"/>
      <c r="G492" s="17"/>
      <c r="H492" s="18"/>
      <c r="I492" s="19"/>
      <c r="J492" s="18"/>
      <c r="K492" s="19"/>
      <c r="L492" s="17"/>
      <c r="M492" s="93" t="str">
        <f t="shared" si="21"/>
        <v/>
      </c>
      <c r="N492" s="13" t="str">
        <f t="shared" si="22"/>
        <v/>
      </c>
    </row>
    <row r="493" spans="2:14" x14ac:dyDescent="0.3">
      <c r="B493" s="1" t="str">
        <f>IF(C493=1,"",IF(Kasszakonyv!$K$2&gt;C493,"q",IF(Kasszakonyv!$K$2=C493,COUNTIF($C$7:C493,C493),"")))</f>
        <v/>
      </c>
      <c r="C493" s="9">
        <f t="shared" si="23"/>
        <v>1</v>
      </c>
      <c r="D493" s="14"/>
      <c r="E493" s="15"/>
      <c r="F493" s="16"/>
      <c r="G493" s="17"/>
      <c r="H493" s="18"/>
      <c r="I493" s="19"/>
      <c r="J493" s="18"/>
      <c r="K493" s="19"/>
      <c r="L493" s="17"/>
      <c r="M493" s="93" t="str">
        <f t="shared" si="21"/>
        <v/>
      </c>
      <c r="N493" s="13" t="str">
        <f t="shared" si="22"/>
        <v/>
      </c>
    </row>
    <row r="494" spans="2:14" x14ac:dyDescent="0.3">
      <c r="B494" s="1" t="str">
        <f>IF(C494=1,"",IF(Kasszakonyv!$K$2&gt;C494,"q",IF(Kasszakonyv!$K$2=C494,COUNTIF($C$7:C494,C494),"")))</f>
        <v/>
      </c>
      <c r="C494" s="9">
        <f t="shared" si="23"/>
        <v>1</v>
      </c>
      <c r="D494" s="14"/>
      <c r="E494" s="15"/>
      <c r="F494" s="16"/>
      <c r="G494" s="17"/>
      <c r="H494" s="18"/>
      <c r="I494" s="19"/>
      <c r="J494" s="18"/>
      <c r="K494" s="19"/>
      <c r="L494" s="17"/>
      <c r="M494" s="93" t="str">
        <f t="shared" si="21"/>
        <v/>
      </c>
      <c r="N494" s="13" t="str">
        <f t="shared" si="22"/>
        <v/>
      </c>
    </row>
    <row r="495" spans="2:14" x14ac:dyDescent="0.3">
      <c r="B495" s="1" t="str">
        <f>IF(C495=1,"",IF(Kasszakonyv!$K$2&gt;C495,"q",IF(Kasszakonyv!$K$2=C495,COUNTIF($C$7:C495,C495),"")))</f>
        <v/>
      </c>
      <c r="C495" s="9">
        <f t="shared" si="23"/>
        <v>1</v>
      </c>
      <c r="D495" s="14"/>
      <c r="E495" s="15"/>
      <c r="F495" s="16"/>
      <c r="G495" s="17"/>
      <c r="H495" s="18"/>
      <c r="I495" s="19"/>
      <c r="J495" s="18"/>
      <c r="K495" s="19"/>
      <c r="L495" s="17"/>
      <c r="M495" s="93" t="str">
        <f t="shared" si="21"/>
        <v/>
      </c>
      <c r="N495" s="13" t="str">
        <f t="shared" si="22"/>
        <v/>
      </c>
    </row>
    <row r="496" spans="2:14" x14ac:dyDescent="0.3">
      <c r="B496" s="1" t="str">
        <f>IF(C496=1,"",IF(Kasszakonyv!$K$2&gt;C496,"q",IF(Kasszakonyv!$K$2=C496,COUNTIF($C$7:C496,C496),"")))</f>
        <v/>
      </c>
      <c r="C496" s="9">
        <f t="shared" si="23"/>
        <v>1</v>
      </c>
      <c r="D496" s="14"/>
      <c r="E496" s="15"/>
      <c r="F496" s="16"/>
      <c r="G496" s="17"/>
      <c r="H496" s="18"/>
      <c r="I496" s="19"/>
      <c r="J496" s="18"/>
      <c r="K496" s="19"/>
      <c r="L496" s="17"/>
      <c r="M496" s="93" t="str">
        <f t="shared" si="21"/>
        <v/>
      </c>
      <c r="N496" s="13" t="str">
        <f t="shared" si="22"/>
        <v/>
      </c>
    </row>
    <row r="497" spans="2:14" x14ac:dyDescent="0.3">
      <c r="B497" s="1" t="str">
        <f>IF(C497=1,"",IF(Kasszakonyv!$K$2&gt;C497,"q",IF(Kasszakonyv!$K$2=C497,COUNTIF($C$7:C497,C497),"")))</f>
        <v/>
      </c>
      <c r="C497" s="9">
        <f t="shared" si="23"/>
        <v>1</v>
      </c>
      <c r="D497" s="14"/>
      <c r="E497" s="15"/>
      <c r="F497" s="16"/>
      <c r="G497" s="17"/>
      <c r="H497" s="18"/>
      <c r="I497" s="19"/>
      <c r="J497" s="18"/>
      <c r="K497" s="19"/>
      <c r="L497" s="17"/>
      <c r="M497" s="93" t="str">
        <f t="shared" si="21"/>
        <v/>
      </c>
      <c r="N497" s="13" t="str">
        <f t="shared" si="22"/>
        <v/>
      </c>
    </row>
    <row r="498" spans="2:14" x14ac:dyDescent="0.3">
      <c r="B498" s="1" t="str">
        <f>IF(C498=1,"",IF(Kasszakonyv!$K$2&gt;C498,"q",IF(Kasszakonyv!$K$2=C498,COUNTIF($C$7:C498,C498),"")))</f>
        <v/>
      </c>
      <c r="C498" s="9">
        <f t="shared" si="23"/>
        <v>1</v>
      </c>
      <c r="D498" s="14"/>
      <c r="E498" s="15"/>
      <c r="F498" s="16"/>
      <c r="G498" s="17"/>
      <c r="H498" s="18"/>
      <c r="I498" s="19"/>
      <c r="J498" s="18"/>
      <c r="K498" s="19"/>
      <c r="L498" s="17"/>
      <c r="M498" s="93" t="str">
        <f t="shared" si="21"/>
        <v/>
      </c>
      <c r="N498" s="13" t="str">
        <f t="shared" si="22"/>
        <v/>
      </c>
    </row>
    <row r="499" spans="2:14" x14ac:dyDescent="0.3">
      <c r="B499" s="1" t="str">
        <f>IF(C499=1,"",IF(Kasszakonyv!$K$2&gt;C499,"q",IF(Kasszakonyv!$K$2=C499,COUNTIF($C$7:C499,C499),"")))</f>
        <v/>
      </c>
      <c r="C499" s="9">
        <f t="shared" si="23"/>
        <v>1</v>
      </c>
      <c r="D499" s="14"/>
      <c r="E499" s="15"/>
      <c r="F499" s="16"/>
      <c r="G499" s="17"/>
      <c r="H499" s="18"/>
      <c r="I499" s="19"/>
      <c r="J499" s="18"/>
      <c r="K499" s="19"/>
      <c r="L499" s="17"/>
      <c r="M499" s="93" t="str">
        <f t="shared" si="21"/>
        <v/>
      </c>
      <c r="N499" s="13" t="str">
        <f t="shared" si="22"/>
        <v/>
      </c>
    </row>
    <row r="500" spans="2:14" x14ac:dyDescent="0.3">
      <c r="B500" s="1" t="str">
        <f>IF(C500=1,"",IF(Kasszakonyv!$K$2&gt;C500,"q",IF(Kasszakonyv!$K$2=C500,COUNTIF($C$7:C500,C500),"")))</f>
        <v/>
      </c>
      <c r="C500" s="9">
        <f t="shared" si="23"/>
        <v>1</v>
      </c>
      <c r="D500" s="14"/>
      <c r="E500" s="15"/>
      <c r="F500" s="16"/>
      <c r="G500" s="17"/>
      <c r="H500" s="18"/>
      <c r="I500" s="19"/>
      <c r="J500" s="18"/>
      <c r="K500" s="19"/>
      <c r="L500" s="17"/>
      <c r="M500" s="93" t="str">
        <f t="shared" si="21"/>
        <v/>
      </c>
      <c r="N500" s="13" t="str">
        <f t="shared" si="22"/>
        <v/>
      </c>
    </row>
    <row r="501" spans="2:14" x14ac:dyDescent="0.3">
      <c r="B501" s="1" t="str">
        <f>IF(C501=1,"",IF(Kasszakonyv!$K$2&gt;C501,"q",IF(Kasszakonyv!$K$2=C501,COUNTIF($C$7:C501,C501),"")))</f>
        <v/>
      </c>
      <c r="C501" s="9">
        <f t="shared" si="23"/>
        <v>1</v>
      </c>
      <c r="D501" s="14"/>
      <c r="E501" s="15"/>
      <c r="F501" s="16"/>
      <c r="G501" s="17"/>
      <c r="H501" s="18"/>
      <c r="I501" s="19"/>
      <c r="J501" s="18"/>
      <c r="K501" s="19"/>
      <c r="L501" s="17"/>
      <c r="M501" s="93" t="str">
        <f t="shared" si="21"/>
        <v/>
      </c>
      <c r="N501" s="13" t="str">
        <f t="shared" si="22"/>
        <v/>
      </c>
    </row>
    <row r="502" spans="2:14" x14ac:dyDescent="0.3">
      <c r="B502" s="1" t="str">
        <f>IF(C502=1,"",IF(Kasszakonyv!$K$2&gt;C502,"q",IF(Kasszakonyv!$K$2=C502,COUNTIF($C$7:C502,C502),"")))</f>
        <v/>
      </c>
      <c r="C502" s="9">
        <f t="shared" si="23"/>
        <v>1</v>
      </c>
      <c r="D502" s="14"/>
      <c r="E502" s="15"/>
      <c r="F502" s="16"/>
      <c r="G502" s="17"/>
      <c r="H502" s="18"/>
      <c r="I502" s="19"/>
      <c r="J502" s="18"/>
      <c r="K502" s="19"/>
      <c r="L502" s="17"/>
      <c r="M502" s="93" t="str">
        <f t="shared" si="21"/>
        <v/>
      </c>
      <c r="N502" s="13" t="str">
        <f t="shared" si="22"/>
        <v/>
      </c>
    </row>
    <row r="503" spans="2:14" x14ac:dyDescent="0.3">
      <c r="B503" s="1" t="str">
        <f>IF(C503=1,"",IF(Kasszakonyv!$K$2&gt;C503,"q",IF(Kasszakonyv!$K$2=C503,COUNTIF($C$7:C503,C503),"")))</f>
        <v/>
      </c>
      <c r="C503" s="9">
        <f t="shared" si="23"/>
        <v>1</v>
      </c>
      <c r="D503" s="14"/>
      <c r="E503" s="15"/>
      <c r="F503" s="16"/>
      <c r="G503" s="17"/>
      <c r="H503" s="18"/>
      <c r="I503" s="19"/>
      <c r="J503" s="18"/>
      <c r="K503" s="19"/>
      <c r="L503" s="17"/>
      <c r="M503" s="93" t="str">
        <f t="shared" si="21"/>
        <v/>
      </c>
      <c r="N503" s="13" t="str">
        <f t="shared" si="22"/>
        <v/>
      </c>
    </row>
    <row r="504" spans="2:14" x14ac:dyDescent="0.3">
      <c r="B504" s="1" t="str">
        <f>IF(C504=1,"",IF(Kasszakonyv!$K$2&gt;C504,"q",IF(Kasszakonyv!$K$2=C504,COUNTIF($C$7:C504,C504),"")))</f>
        <v/>
      </c>
      <c r="C504" s="9">
        <f t="shared" si="23"/>
        <v>1</v>
      </c>
      <c r="D504" s="14"/>
      <c r="E504" s="15"/>
      <c r="F504" s="16"/>
      <c r="G504" s="17"/>
      <c r="H504" s="18"/>
      <c r="I504" s="19"/>
      <c r="J504" s="18"/>
      <c r="K504" s="19"/>
      <c r="L504" s="17"/>
      <c r="M504" s="93" t="str">
        <f t="shared" si="21"/>
        <v/>
      </c>
      <c r="N504" s="13" t="str">
        <f t="shared" si="22"/>
        <v/>
      </c>
    </row>
    <row r="505" spans="2:14" x14ac:dyDescent="0.3">
      <c r="B505" s="1" t="str">
        <f>IF(C505=1,"",IF(Kasszakonyv!$K$2&gt;C505,"q",IF(Kasszakonyv!$K$2=C505,COUNTIF($C$7:C505,C505),"")))</f>
        <v/>
      </c>
      <c r="C505" s="9">
        <f t="shared" si="23"/>
        <v>1</v>
      </c>
      <c r="D505" s="14"/>
      <c r="E505" s="15"/>
      <c r="F505" s="16"/>
      <c r="G505" s="17"/>
      <c r="H505" s="18"/>
      <c r="I505" s="19"/>
      <c r="J505" s="18"/>
      <c r="K505" s="19"/>
      <c r="L505" s="17"/>
      <c r="M505" s="93" t="str">
        <f t="shared" si="21"/>
        <v/>
      </c>
      <c r="N505" s="13" t="str">
        <f t="shared" si="22"/>
        <v/>
      </c>
    </row>
    <row r="506" spans="2:14" x14ac:dyDescent="0.3">
      <c r="B506" s="1" t="str">
        <f>IF(C506=1,"",IF(Kasszakonyv!$K$2&gt;C506,"q",IF(Kasszakonyv!$K$2=C506,COUNTIF($C$7:C506,C506),"")))</f>
        <v/>
      </c>
      <c r="C506" s="9">
        <f t="shared" si="23"/>
        <v>1</v>
      </c>
      <c r="D506" s="14"/>
      <c r="E506" s="15"/>
      <c r="F506" s="16"/>
      <c r="G506" s="17"/>
      <c r="H506" s="18"/>
      <c r="I506" s="19"/>
      <c r="J506" s="18"/>
      <c r="K506" s="19"/>
      <c r="L506" s="17"/>
      <c r="M506" s="93" t="str">
        <f t="shared" si="21"/>
        <v/>
      </c>
      <c r="N506" s="13" t="str">
        <f t="shared" si="22"/>
        <v/>
      </c>
    </row>
    <row r="507" spans="2:14" x14ac:dyDescent="0.3">
      <c r="B507" s="1" t="str">
        <f>IF(C507=1,"",IF(Kasszakonyv!$K$2&gt;C507,"q",IF(Kasszakonyv!$K$2=C507,COUNTIF($C$7:C507,C507),"")))</f>
        <v/>
      </c>
      <c r="C507" s="9">
        <f t="shared" si="23"/>
        <v>1</v>
      </c>
      <c r="D507" s="14"/>
      <c r="E507" s="15"/>
      <c r="F507" s="16"/>
      <c r="G507" s="17"/>
      <c r="H507" s="18"/>
      <c r="I507" s="19"/>
      <c r="J507" s="18"/>
      <c r="K507" s="19"/>
      <c r="L507" s="17"/>
      <c r="M507" s="93" t="str">
        <f t="shared" si="21"/>
        <v/>
      </c>
      <c r="N507" s="13" t="str">
        <f t="shared" si="22"/>
        <v/>
      </c>
    </row>
    <row r="508" spans="2:14" x14ac:dyDescent="0.3">
      <c r="B508" s="1" t="str">
        <f>IF(C508=1,"",IF(Kasszakonyv!$K$2&gt;C508,"q",IF(Kasszakonyv!$K$2=C508,COUNTIF($C$7:C508,C508),"")))</f>
        <v/>
      </c>
      <c r="C508" s="9">
        <f t="shared" si="23"/>
        <v>1</v>
      </c>
      <c r="D508" s="14"/>
      <c r="E508" s="15"/>
      <c r="F508" s="16"/>
      <c r="G508" s="17"/>
      <c r="H508" s="18"/>
      <c r="I508" s="19"/>
      <c r="J508" s="18"/>
      <c r="K508" s="19"/>
      <c r="L508" s="17"/>
      <c r="M508" s="93" t="str">
        <f t="shared" si="21"/>
        <v/>
      </c>
      <c r="N508" s="13" t="str">
        <f t="shared" si="22"/>
        <v/>
      </c>
    </row>
    <row r="509" spans="2:14" x14ac:dyDescent="0.3">
      <c r="B509" s="1" t="str">
        <f>IF(C509=1,"",IF(Kasszakonyv!$K$2&gt;C509,"q",IF(Kasszakonyv!$K$2=C509,COUNTIF($C$7:C509,C509),"")))</f>
        <v/>
      </c>
      <c r="C509" s="9">
        <f t="shared" si="23"/>
        <v>1</v>
      </c>
      <c r="D509" s="14"/>
      <c r="E509" s="15"/>
      <c r="F509" s="16"/>
      <c r="G509" s="17"/>
      <c r="H509" s="18"/>
      <c r="I509" s="19"/>
      <c r="J509" s="18"/>
      <c r="K509" s="19"/>
      <c r="L509" s="17"/>
      <c r="M509" s="93" t="str">
        <f t="shared" si="21"/>
        <v/>
      </c>
      <c r="N509" s="13" t="str">
        <f t="shared" si="22"/>
        <v/>
      </c>
    </row>
    <row r="510" spans="2:14" x14ac:dyDescent="0.3">
      <c r="B510" s="1" t="str">
        <f>IF(C510=1,"",IF(Kasszakonyv!$K$2&gt;C510,"q",IF(Kasszakonyv!$K$2=C510,COUNTIF($C$7:C510,C510),"")))</f>
        <v/>
      </c>
      <c r="C510" s="9">
        <f t="shared" si="23"/>
        <v>1</v>
      </c>
      <c r="D510" s="14"/>
      <c r="E510" s="15"/>
      <c r="F510" s="16"/>
      <c r="G510" s="17"/>
      <c r="H510" s="18"/>
      <c r="I510" s="19"/>
      <c r="J510" s="18"/>
      <c r="K510" s="19"/>
      <c r="L510" s="17"/>
      <c r="M510" s="93" t="str">
        <f t="shared" si="21"/>
        <v/>
      </c>
      <c r="N510" s="13" t="str">
        <f t="shared" si="22"/>
        <v/>
      </c>
    </row>
    <row r="511" spans="2:14" x14ac:dyDescent="0.3">
      <c r="B511" s="1" t="str">
        <f>IF(C511=1,"",IF(Kasszakonyv!$K$2&gt;C511,"q",IF(Kasszakonyv!$K$2=C511,COUNTIF($C$7:C511,C511),"")))</f>
        <v/>
      </c>
      <c r="C511" s="9">
        <f t="shared" si="23"/>
        <v>1</v>
      </c>
      <c r="D511" s="14"/>
      <c r="E511" s="15"/>
      <c r="F511" s="16"/>
      <c r="G511" s="17"/>
      <c r="H511" s="18"/>
      <c r="I511" s="19"/>
      <c r="J511" s="18"/>
      <c r="K511" s="19"/>
      <c r="L511" s="17"/>
      <c r="M511" s="93" t="str">
        <f t="shared" si="21"/>
        <v/>
      </c>
      <c r="N511" s="13" t="str">
        <f t="shared" si="22"/>
        <v/>
      </c>
    </row>
    <row r="512" spans="2:14" x14ac:dyDescent="0.3">
      <c r="B512" s="1" t="str">
        <f>IF(C512=1,"",IF(Kasszakonyv!$K$2&gt;C512,"q",IF(Kasszakonyv!$K$2=C512,COUNTIF($C$7:C512,C512),"")))</f>
        <v/>
      </c>
      <c r="C512" s="9">
        <f t="shared" si="23"/>
        <v>1</v>
      </c>
      <c r="D512" s="14"/>
      <c r="E512" s="15"/>
      <c r="F512" s="16"/>
      <c r="G512" s="17"/>
      <c r="H512" s="18"/>
      <c r="I512" s="19"/>
      <c r="J512" s="18"/>
      <c r="K512" s="19"/>
      <c r="L512" s="17"/>
      <c r="M512" s="93" t="str">
        <f t="shared" si="21"/>
        <v/>
      </c>
      <c r="N512" s="13" t="str">
        <f t="shared" si="22"/>
        <v/>
      </c>
    </row>
    <row r="513" spans="2:14" x14ac:dyDescent="0.3">
      <c r="B513" s="1" t="str">
        <f>IF(C513=1,"",IF(Kasszakonyv!$K$2&gt;C513,"q",IF(Kasszakonyv!$K$2=C513,COUNTIF($C$7:C513,C513),"")))</f>
        <v/>
      </c>
      <c r="C513" s="9">
        <f t="shared" si="23"/>
        <v>1</v>
      </c>
      <c r="D513" s="14"/>
      <c r="E513" s="15"/>
      <c r="F513" s="16"/>
      <c r="G513" s="17"/>
      <c r="H513" s="18"/>
      <c r="I513" s="19"/>
      <c r="J513" s="18"/>
      <c r="K513" s="19"/>
      <c r="L513" s="17"/>
      <c r="M513" s="93" t="str">
        <f t="shared" si="21"/>
        <v/>
      </c>
      <c r="N513" s="13" t="str">
        <f t="shared" si="22"/>
        <v/>
      </c>
    </row>
    <row r="514" spans="2:14" x14ac:dyDescent="0.3">
      <c r="B514" s="1" t="str">
        <f>IF(C514=1,"",IF(Kasszakonyv!$K$2&gt;C514,"q",IF(Kasszakonyv!$K$2=C514,COUNTIF($C$7:C514,C514),"")))</f>
        <v/>
      </c>
      <c r="C514" s="9">
        <f t="shared" si="23"/>
        <v>1</v>
      </c>
      <c r="D514" s="14"/>
      <c r="E514" s="15"/>
      <c r="F514" s="16"/>
      <c r="G514" s="17"/>
      <c r="H514" s="18"/>
      <c r="I514" s="19"/>
      <c r="J514" s="18"/>
      <c r="K514" s="19"/>
      <c r="L514" s="17"/>
      <c r="M514" s="93" t="str">
        <f t="shared" si="21"/>
        <v/>
      </c>
      <c r="N514" s="13" t="str">
        <f t="shared" si="22"/>
        <v/>
      </c>
    </row>
    <row r="515" spans="2:14" x14ac:dyDescent="0.3">
      <c r="B515" s="1" t="str">
        <f>IF(C515=1,"",IF(Kasszakonyv!$K$2&gt;C515,"q",IF(Kasszakonyv!$K$2=C515,COUNTIF($C$7:C515,C515),"")))</f>
        <v/>
      </c>
      <c r="C515" s="9">
        <f t="shared" si="23"/>
        <v>1</v>
      </c>
      <c r="D515" s="14"/>
      <c r="E515" s="15"/>
      <c r="F515" s="16"/>
      <c r="G515" s="17"/>
      <c r="H515" s="18"/>
      <c r="I515" s="19"/>
      <c r="J515" s="18"/>
      <c r="K515" s="19"/>
      <c r="L515" s="17"/>
      <c r="M515" s="93" t="str">
        <f t="shared" si="21"/>
        <v/>
      </c>
      <c r="N515" s="13" t="str">
        <f t="shared" si="22"/>
        <v/>
      </c>
    </row>
    <row r="516" spans="2:14" x14ac:dyDescent="0.3">
      <c r="B516" s="1" t="str">
        <f>IF(C516=1,"",IF(Kasszakonyv!$K$2&gt;C516,"q",IF(Kasszakonyv!$K$2=C516,COUNTIF($C$7:C516,C516),"")))</f>
        <v/>
      </c>
      <c r="C516" s="9">
        <f t="shared" si="23"/>
        <v>1</v>
      </c>
      <c r="D516" s="14"/>
      <c r="E516" s="15"/>
      <c r="F516" s="16"/>
      <c r="G516" s="17"/>
      <c r="H516" s="18"/>
      <c r="I516" s="19"/>
      <c r="J516" s="18"/>
      <c r="K516" s="19"/>
      <c r="L516" s="17"/>
      <c r="M516" s="93" t="str">
        <f t="shared" si="21"/>
        <v/>
      </c>
      <c r="N516" s="13" t="str">
        <f t="shared" si="22"/>
        <v/>
      </c>
    </row>
    <row r="517" spans="2:14" x14ac:dyDescent="0.3">
      <c r="B517" s="1" t="str">
        <f>IF(C517=1,"",IF(Kasszakonyv!$K$2&gt;C517,"q",IF(Kasszakonyv!$K$2=C517,COUNTIF($C$7:C517,C517),"")))</f>
        <v/>
      </c>
      <c r="C517" s="9">
        <f t="shared" si="23"/>
        <v>1</v>
      </c>
      <c r="D517" s="14"/>
      <c r="E517" s="15"/>
      <c r="F517" s="16"/>
      <c r="G517" s="17"/>
      <c r="H517" s="18"/>
      <c r="I517" s="19"/>
      <c r="J517" s="18"/>
      <c r="K517" s="19"/>
      <c r="L517" s="17"/>
      <c r="M517" s="93" t="str">
        <f t="shared" si="21"/>
        <v/>
      </c>
      <c r="N517" s="13" t="str">
        <f t="shared" si="22"/>
        <v/>
      </c>
    </row>
    <row r="518" spans="2:14" x14ac:dyDescent="0.3">
      <c r="B518" s="1" t="str">
        <f>IF(C518=1,"",IF(Kasszakonyv!$K$2&gt;C518,"q",IF(Kasszakonyv!$K$2=C518,COUNTIF($C$7:C518,C518),"")))</f>
        <v/>
      </c>
      <c r="C518" s="9">
        <f t="shared" si="23"/>
        <v>1</v>
      </c>
      <c r="D518" s="14"/>
      <c r="E518" s="15"/>
      <c r="F518" s="16"/>
      <c r="G518" s="17"/>
      <c r="H518" s="18"/>
      <c r="I518" s="19"/>
      <c r="J518" s="18"/>
      <c r="K518" s="19"/>
      <c r="L518" s="17"/>
      <c r="M518" s="93" t="str">
        <f t="shared" si="21"/>
        <v/>
      </c>
      <c r="N518" s="13" t="str">
        <f t="shared" si="22"/>
        <v/>
      </c>
    </row>
    <row r="519" spans="2:14" x14ac:dyDescent="0.3">
      <c r="B519" s="1" t="str">
        <f>IF(C519=1,"",IF(Kasszakonyv!$K$2&gt;C519,"q",IF(Kasszakonyv!$K$2=C519,COUNTIF($C$7:C519,C519),"")))</f>
        <v/>
      </c>
      <c r="C519" s="9">
        <f t="shared" si="23"/>
        <v>1</v>
      </c>
      <c r="D519" s="14"/>
      <c r="E519" s="15"/>
      <c r="F519" s="16"/>
      <c r="G519" s="17"/>
      <c r="H519" s="18"/>
      <c r="I519" s="19"/>
      <c r="J519" s="18"/>
      <c r="K519" s="19"/>
      <c r="L519" s="17"/>
      <c r="M519" s="93" t="str">
        <f t="shared" ref="M519:M582" si="24">IF(I519&amp;K519&lt;&gt;"",VLOOKUP(I519&amp;K519,fif,3,FALSE),"")</f>
        <v/>
      </c>
      <c r="N519" s="13" t="str">
        <f t="shared" ref="N519:N582" si="25">IF(I519&amp;K519&lt;&gt;"",VLOOKUP(I519&amp;K519,fi,2,FALSE),"")</f>
        <v/>
      </c>
    </row>
    <row r="520" spans="2:14" x14ac:dyDescent="0.3">
      <c r="B520" s="1" t="str">
        <f>IF(C520=1,"",IF(Kasszakonyv!$K$2&gt;C520,"q",IF(Kasszakonyv!$K$2=C520,COUNTIF($C$7:C520,C520),"")))</f>
        <v/>
      </c>
      <c r="C520" s="9">
        <f t="shared" ref="C520:C583" si="26">IF(AND(D520&lt;&gt;0,D520&gt;=$C$1,D520&lt;=$C$3),D520,IF(SUM(H520:J530)&lt;&gt;0,C519,1))</f>
        <v>1</v>
      </c>
      <c r="D520" s="14"/>
      <c r="E520" s="15"/>
      <c r="F520" s="16"/>
      <c r="G520" s="17"/>
      <c r="H520" s="18"/>
      <c r="I520" s="19"/>
      <c r="J520" s="18"/>
      <c r="K520" s="19"/>
      <c r="L520" s="17"/>
      <c r="M520" s="93" t="str">
        <f t="shared" si="24"/>
        <v/>
      </c>
      <c r="N520" s="13" t="str">
        <f t="shared" si="25"/>
        <v/>
      </c>
    </row>
    <row r="521" spans="2:14" x14ac:dyDescent="0.3">
      <c r="B521" s="1" t="str">
        <f>IF(C521=1,"",IF(Kasszakonyv!$K$2&gt;C521,"q",IF(Kasszakonyv!$K$2=C521,COUNTIF($C$7:C521,C521),"")))</f>
        <v/>
      </c>
      <c r="C521" s="9">
        <f t="shared" si="26"/>
        <v>1</v>
      </c>
      <c r="D521" s="14"/>
      <c r="E521" s="15"/>
      <c r="F521" s="16"/>
      <c r="G521" s="17"/>
      <c r="H521" s="18"/>
      <c r="I521" s="19"/>
      <c r="J521" s="18"/>
      <c r="K521" s="19"/>
      <c r="L521" s="17"/>
      <c r="M521" s="93" t="str">
        <f t="shared" si="24"/>
        <v/>
      </c>
      <c r="N521" s="13" t="str">
        <f t="shared" si="25"/>
        <v/>
      </c>
    </row>
    <row r="522" spans="2:14" x14ac:dyDescent="0.3">
      <c r="B522" s="1" t="str">
        <f>IF(C522=1,"",IF(Kasszakonyv!$K$2&gt;C522,"q",IF(Kasszakonyv!$K$2=C522,COUNTIF($C$7:C522,C522),"")))</f>
        <v/>
      </c>
      <c r="C522" s="9">
        <f t="shared" si="26"/>
        <v>1</v>
      </c>
      <c r="D522" s="14"/>
      <c r="E522" s="15"/>
      <c r="F522" s="16"/>
      <c r="G522" s="17"/>
      <c r="H522" s="18"/>
      <c r="I522" s="19"/>
      <c r="J522" s="18"/>
      <c r="K522" s="19"/>
      <c r="L522" s="17"/>
      <c r="M522" s="93" t="str">
        <f t="shared" si="24"/>
        <v/>
      </c>
      <c r="N522" s="13" t="str">
        <f t="shared" si="25"/>
        <v/>
      </c>
    </row>
    <row r="523" spans="2:14" x14ac:dyDescent="0.3">
      <c r="B523" s="1" t="str">
        <f>IF(C523=1,"",IF(Kasszakonyv!$K$2&gt;C523,"q",IF(Kasszakonyv!$K$2=C523,COUNTIF($C$7:C523,C523),"")))</f>
        <v/>
      </c>
      <c r="C523" s="9">
        <f t="shared" si="26"/>
        <v>1</v>
      </c>
      <c r="D523" s="14"/>
      <c r="E523" s="15"/>
      <c r="F523" s="16"/>
      <c r="G523" s="17"/>
      <c r="H523" s="18"/>
      <c r="I523" s="19"/>
      <c r="J523" s="18"/>
      <c r="K523" s="19"/>
      <c r="L523" s="17"/>
      <c r="M523" s="93" t="str">
        <f t="shared" si="24"/>
        <v/>
      </c>
      <c r="N523" s="13" t="str">
        <f t="shared" si="25"/>
        <v/>
      </c>
    </row>
    <row r="524" spans="2:14" x14ac:dyDescent="0.3">
      <c r="B524" s="1" t="str">
        <f>IF(C524=1,"",IF(Kasszakonyv!$K$2&gt;C524,"q",IF(Kasszakonyv!$K$2=C524,COUNTIF($C$7:C524,C524),"")))</f>
        <v/>
      </c>
      <c r="C524" s="9">
        <f t="shared" si="26"/>
        <v>1</v>
      </c>
      <c r="D524" s="14"/>
      <c r="E524" s="15"/>
      <c r="F524" s="16"/>
      <c r="G524" s="17"/>
      <c r="H524" s="18"/>
      <c r="I524" s="19"/>
      <c r="J524" s="18"/>
      <c r="K524" s="19"/>
      <c r="L524" s="17"/>
      <c r="M524" s="93" t="str">
        <f t="shared" si="24"/>
        <v/>
      </c>
      <c r="N524" s="13" t="str">
        <f t="shared" si="25"/>
        <v/>
      </c>
    </row>
    <row r="525" spans="2:14" x14ac:dyDescent="0.3">
      <c r="B525" s="1" t="str">
        <f>IF(C525=1,"",IF(Kasszakonyv!$K$2&gt;C525,"q",IF(Kasszakonyv!$K$2=C525,COUNTIF($C$7:C525,C525),"")))</f>
        <v/>
      </c>
      <c r="C525" s="9">
        <f t="shared" si="26"/>
        <v>1</v>
      </c>
      <c r="D525" s="14"/>
      <c r="E525" s="15"/>
      <c r="F525" s="16"/>
      <c r="G525" s="17"/>
      <c r="H525" s="18"/>
      <c r="I525" s="19"/>
      <c r="J525" s="18"/>
      <c r="K525" s="19"/>
      <c r="L525" s="17"/>
      <c r="M525" s="93" t="str">
        <f t="shared" si="24"/>
        <v/>
      </c>
      <c r="N525" s="13" t="str">
        <f t="shared" si="25"/>
        <v/>
      </c>
    </row>
    <row r="526" spans="2:14" x14ac:dyDescent="0.3">
      <c r="B526" s="1" t="str">
        <f>IF(C526=1,"",IF(Kasszakonyv!$K$2&gt;C526,"q",IF(Kasszakonyv!$K$2=C526,COUNTIF($C$7:C526,C526),"")))</f>
        <v/>
      </c>
      <c r="C526" s="9">
        <f t="shared" si="26"/>
        <v>1</v>
      </c>
      <c r="D526" s="14"/>
      <c r="E526" s="15"/>
      <c r="F526" s="16"/>
      <c r="G526" s="17"/>
      <c r="H526" s="18"/>
      <c r="I526" s="19"/>
      <c r="J526" s="18"/>
      <c r="K526" s="19"/>
      <c r="L526" s="17"/>
      <c r="M526" s="93" t="str">
        <f t="shared" si="24"/>
        <v/>
      </c>
      <c r="N526" s="13" t="str">
        <f t="shared" si="25"/>
        <v/>
      </c>
    </row>
    <row r="527" spans="2:14" x14ac:dyDescent="0.3">
      <c r="B527" s="1" t="str">
        <f>IF(C527=1,"",IF(Kasszakonyv!$K$2&gt;C527,"q",IF(Kasszakonyv!$K$2=C527,COUNTIF($C$7:C527,C527),"")))</f>
        <v/>
      </c>
      <c r="C527" s="9">
        <f t="shared" si="26"/>
        <v>1</v>
      </c>
      <c r="D527" s="14"/>
      <c r="E527" s="15"/>
      <c r="F527" s="16"/>
      <c r="G527" s="17"/>
      <c r="H527" s="18"/>
      <c r="I527" s="19"/>
      <c r="J527" s="18"/>
      <c r="K527" s="19"/>
      <c r="L527" s="17"/>
      <c r="M527" s="93" t="str">
        <f t="shared" si="24"/>
        <v/>
      </c>
      <c r="N527" s="13" t="str">
        <f t="shared" si="25"/>
        <v/>
      </c>
    </row>
    <row r="528" spans="2:14" x14ac:dyDescent="0.3">
      <c r="B528" s="1" t="str">
        <f>IF(C528=1,"",IF(Kasszakonyv!$K$2&gt;C528,"q",IF(Kasszakonyv!$K$2=C528,COUNTIF($C$7:C528,C528),"")))</f>
        <v/>
      </c>
      <c r="C528" s="9">
        <f t="shared" si="26"/>
        <v>1</v>
      </c>
      <c r="D528" s="14"/>
      <c r="E528" s="15"/>
      <c r="F528" s="16"/>
      <c r="G528" s="17"/>
      <c r="H528" s="18"/>
      <c r="I528" s="19"/>
      <c r="J528" s="18"/>
      <c r="K528" s="19"/>
      <c r="L528" s="17"/>
      <c r="M528" s="93" t="str">
        <f t="shared" si="24"/>
        <v/>
      </c>
      <c r="N528" s="13" t="str">
        <f t="shared" si="25"/>
        <v/>
      </c>
    </row>
    <row r="529" spans="2:14" x14ac:dyDescent="0.3">
      <c r="B529" s="1" t="str">
        <f>IF(C529=1,"",IF(Kasszakonyv!$K$2&gt;C529,"q",IF(Kasszakonyv!$K$2=C529,COUNTIF($C$7:C529,C529),"")))</f>
        <v/>
      </c>
      <c r="C529" s="9">
        <f t="shared" si="26"/>
        <v>1</v>
      </c>
      <c r="D529" s="14"/>
      <c r="E529" s="15"/>
      <c r="F529" s="16"/>
      <c r="G529" s="17"/>
      <c r="H529" s="18"/>
      <c r="I529" s="19"/>
      <c r="J529" s="18"/>
      <c r="K529" s="19"/>
      <c r="L529" s="17"/>
      <c r="M529" s="93" t="str">
        <f t="shared" si="24"/>
        <v/>
      </c>
      <c r="N529" s="13" t="str">
        <f t="shared" si="25"/>
        <v/>
      </c>
    </row>
    <row r="530" spans="2:14" x14ac:dyDescent="0.3">
      <c r="B530" s="1" t="str">
        <f>IF(C530=1,"",IF(Kasszakonyv!$K$2&gt;C530,"q",IF(Kasszakonyv!$K$2=C530,COUNTIF($C$7:C530,C530),"")))</f>
        <v/>
      </c>
      <c r="C530" s="9">
        <f t="shared" si="26"/>
        <v>1</v>
      </c>
      <c r="D530" s="14"/>
      <c r="E530" s="15"/>
      <c r="F530" s="16"/>
      <c r="G530" s="17"/>
      <c r="H530" s="18"/>
      <c r="I530" s="19"/>
      <c r="J530" s="18"/>
      <c r="K530" s="19"/>
      <c r="L530" s="17"/>
      <c r="M530" s="93" t="str">
        <f t="shared" si="24"/>
        <v/>
      </c>
      <c r="N530" s="13" t="str">
        <f t="shared" si="25"/>
        <v/>
      </c>
    </row>
    <row r="531" spans="2:14" x14ac:dyDescent="0.3">
      <c r="B531" s="1" t="str">
        <f>IF(C531=1,"",IF(Kasszakonyv!$K$2&gt;C531,"q",IF(Kasszakonyv!$K$2=C531,COUNTIF($C$7:C531,C531),"")))</f>
        <v/>
      </c>
      <c r="C531" s="9">
        <f t="shared" si="26"/>
        <v>1</v>
      </c>
      <c r="D531" s="14"/>
      <c r="E531" s="15"/>
      <c r="F531" s="16"/>
      <c r="G531" s="17"/>
      <c r="H531" s="18"/>
      <c r="I531" s="19"/>
      <c r="J531" s="18"/>
      <c r="K531" s="19"/>
      <c r="L531" s="17"/>
      <c r="M531" s="93" t="str">
        <f t="shared" si="24"/>
        <v/>
      </c>
      <c r="N531" s="13" t="str">
        <f t="shared" si="25"/>
        <v/>
      </c>
    </row>
    <row r="532" spans="2:14" x14ac:dyDescent="0.3">
      <c r="B532" s="1" t="str">
        <f>IF(C532=1,"",IF(Kasszakonyv!$K$2&gt;C532,"q",IF(Kasszakonyv!$K$2=C532,COUNTIF($C$7:C532,C532),"")))</f>
        <v/>
      </c>
      <c r="C532" s="9">
        <f t="shared" si="26"/>
        <v>1</v>
      </c>
      <c r="D532" s="14"/>
      <c r="E532" s="15"/>
      <c r="F532" s="16"/>
      <c r="G532" s="17"/>
      <c r="H532" s="18"/>
      <c r="I532" s="19"/>
      <c r="J532" s="18"/>
      <c r="K532" s="19"/>
      <c r="L532" s="17"/>
      <c r="M532" s="93" t="str">
        <f t="shared" si="24"/>
        <v/>
      </c>
      <c r="N532" s="13" t="str">
        <f t="shared" si="25"/>
        <v/>
      </c>
    </row>
    <row r="533" spans="2:14" x14ac:dyDescent="0.3">
      <c r="B533" s="1" t="str">
        <f>IF(C533=1,"",IF(Kasszakonyv!$K$2&gt;C533,"q",IF(Kasszakonyv!$K$2=C533,COUNTIF($C$7:C533,C533),"")))</f>
        <v/>
      </c>
      <c r="C533" s="9">
        <f t="shared" si="26"/>
        <v>1</v>
      </c>
      <c r="D533" s="14"/>
      <c r="E533" s="15"/>
      <c r="F533" s="16"/>
      <c r="G533" s="17"/>
      <c r="H533" s="18"/>
      <c r="I533" s="19"/>
      <c r="J533" s="18"/>
      <c r="K533" s="19"/>
      <c r="L533" s="17"/>
      <c r="M533" s="93" t="str">
        <f t="shared" si="24"/>
        <v/>
      </c>
      <c r="N533" s="13" t="str">
        <f t="shared" si="25"/>
        <v/>
      </c>
    </row>
    <row r="534" spans="2:14" x14ac:dyDescent="0.3">
      <c r="B534" s="1" t="str">
        <f>IF(C534=1,"",IF(Kasszakonyv!$K$2&gt;C534,"q",IF(Kasszakonyv!$K$2=C534,COUNTIF($C$7:C534,C534),"")))</f>
        <v/>
      </c>
      <c r="C534" s="9">
        <f t="shared" si="26"/>
        <v>1</v>
      </c>
      <c r="D534" s="14"/>
      <c r="E534" s="15"/>
      <c r="F534" s="16"/>
      <c r="G534" s="17"/>
      <c r="H534" s="18"/>
      <c r="I534" s="19"/>
      <c r="J534" s="18"/>
      <c r="K534" s="19"/>
      <c r="L534" s="17"/>
      <c r="M534" s="93" t="str">
        <f t="shared" si="24"/>
        <v/>
      </c>
      <c r="N534" s="13" t="str">
        <f t="shared" si="25"/>
        <v/>
      </c>
    </row>
    <row r="535" spans="2:14" x14ac:dyDescent="0.3">
      <c r="B535" s="1" t="str">
        <f>IF(C535=1,"",IF(Kasszakonyv!$K$2&gt;C535,"q",IF(Kasszakonyv!$K$2=C535,COUNTIF($C$7:C535,C535),"")))</f>
        <v/>
      </c>
      <c r="C535" s="9">
        <f t="shared" si="26"/>
        <v>1</v>
      </c>
      <c r="D535" s="14"/>
      <c r="E535" s="15"/>
      <c r="F535" s="16"/>
      <c r="G535" s="17"/>
      <c r="H535" s="18"/>
      <c r="I535" s="19"/>
      <c r="J535" s="18"/>
      <c r="K535" s="19"/>
      <c r="L535" s="17"/>
      <c r="M535" s="93" t="str">
        <f t="shared" si="24"/>
        <v/>
      </c>
      <c r="N535" s="13" t="str">
        <f t="shared" si="25"/>
        <v/>
      </c>
    </row>
    <row r="536" spans="2:14" x14ac:dyDescent="0.3">
      <c r="B536" s="1" t="str">
        <f>IF(C536=1,"",IF(Kasszakonyv!$K$2&gt;C536,"q",IF(Kasszakonyv!$K$2=C536,COUNTIF($C$7:C536,C536),"")))</f>
        <v/>
      </c>
      <c r="C536" s="9">
        <f t="shared" si="26"/>
        <v>1</v>
      </c>
      <c r="D536" s="14"/>
      <c r="E536" s="15"/>
      <c r="F536" s="16"/>
      <c r="G536" s="17"/>
      <c r="H536" s="18"/>
      <c r="I536" s="19"/>
      <c r="J536" s="18"/>
      <c r="K536" s="19"/>
      <c r="L536" s="17"/>
      <c r="M536" s="93" t="str">
        <f t="shared" si="24"/>
        <v/>
      </c>
      <c r="N536" s="13" t="str">
        <f t="shared" si="25"/>
        <v/>
      </c>
    </row>
    <row r="537" spans="2:14" x14ac:dyDescent="0.3">
      <c r="B537" s="1" t="str">
        <f>IF(C537=1,"",IF(Kasszakonyv!$K$2&gt;C537,"q",IF(Kasszakonyv!$K$2=C537,COUNTIF($C$7:C537,C537),"")))</f>
        <v/>
      </c>
      <c r="C537" s="9">
        <f t="shared" si="26"/>
        <v>1</v>
      </c>
      <c r="D537" s="14"/>
      <c r="E537" s="15"/>
      <c r="F537" s="16"/>
      <c r="G537" s="17"/>
      <c r="H537" s="18"/>
      <c r="I537" s="19"/>
      <c r="J537" s="18"/>
      <c r="K537" s="19"/>
      <c r="L537" s="17"/>
      <c r="M537" s="93" t="str">
        <f t="shared" si="24"/>
        <v/>
      </c>
      <c r="N537" s="13" t="str">
        <f t="shared" si="25"/>
        <v/>
      </c>
    </row>
    <row r="538" spans="2:14" x14ac:dyDescent="0.3">
      <c r="B538" s="1" t="str">
        <f>IF(C538=1,"",IF(Kasszakonyv!$K$2&gt;C538,"q",IF(Kasszakonyv!$K$2=C538,COUNTIF($C$7:C538,C538),"")))</f>
        <v/>
      </c>
      <c r="C538" s="9">
        <f t="shared" si="26"/>
        <v>1</v>
      </c>
      <c r="D538" s="14"/>
      <c r="E538" s="15"/>
      <c r="F538" s="16"/>
      <c r="G538" s="17"/>
      <c r="H538" s="18"/>
      <c r="I538" s="19"/>
      <c r="J538" s="18"/>
      <c r="K538" s="19"/>
      <c r="L538" s="17"/>
      <c r="M538" s="93" t="str">
        <f t="shared" si="24"/>
        <v/>
      </c>
      <c r="N538" s="13" t="str">
        <f t="shared" si="25"/>
        <v/>
      </c>
    </row>
    <row r="539" spans="2:14" x14ac:dyDescent="0.3">
      <c r="B539" s="1" t="str">
        <f>IF(C539=1,"",IF(Kasszakonyv!$K$2&gt;C539,"q",IF(Kasszakonyv!$K$2=C539,COUNTIF($C$7:C539,C539),"")))</f>
        <v/>
      </c>
      <c r="C539" s="9">
        <f t="shared" si="26"/>
        <v>1</v>
      </c>
      <c r="D539" s="14"/>
      <c r="E539" s="15"/>
      <c r="F539" s="16"/>
      <c r="G539" s="17"/>
      <c r="H539" s="18"/>
      <c r="I539" s="19"/>
      <c r="J539" s="18"/>
      <c r="K539" s="19"/>
      <c r="L539" s="17"/>
      <c r="M539" s="93" t="str">
        <f t="shared" si="24"/>
        <v/>
      </c>
      <c r="N539" s="13" t="str">
        <f t="shared" si="25"/>
        <v/>
      </c>
    </row>
    <row r="540" spans="2:14" x14ac:dyDescent="0.3">
      <c r="B540" s="1" t="str">
        <f>IF(C540=1,"",IF(Kasszakonyv!$K$2&gt;C540,"q",IF(Kasszakonyv!$K$2=C540,COUNTIF($C$7:C540,C540),"")))</f>
        <v/>
      </c>
      <c r="C540" s="9">
        <f t="shared" si="26"/>
        <v>1</v>
      </c>
      <c r="D540" s="14"/>
      <c r="E540" s="15"/>
      <c r="F540" s="16"/>
      <c r="G540" s="17"/>
      <c r="H540" s="18"/>
      <c r="I540" s="19"/>
      <c r="J540" s="18"/>
      <c r="K540" s="19"/>
      <c r="L540" s="17"/>
      <c r="M540" s="93" t="str">
        <f t="shared" si="24"/>
        <v/>
      </c>
      <c r="N540" s="13" t="str">
        <f t="shared" si="25"/>
        <v/>
      </c>
    </row>
    <row r="541" spans="2:14" x14ac:dyDescent="0.3">
      <c r="B541" s="1" t="str">
        <f>IF(C541=1,"",IF(Kasszakonyv!$K$2&gt;C541,"q",IF(Kasszakonyv!$K$2=C541,COUNTIF($C$7:C541,C541),"")))</f>
        <v/>
      </c>
      <c r="C541" s="9">
        <f t="shared" si="26"/>
        <v>1</v>
      </c>
      <c r="D541" s="14"/>
      <c r="E541" s="15"/>
      <c r="F541" s="16"/>
      <c r="G541" s="17"/>
      <c r="H541" s="18"/>
      <c r="I541" s="19"/>
      <c r="J541" s="18"/>
      <c r="K541" s="19"/>
      <c r="L541" s="17"/>
      <c r="M541" s="93" t="str">
        <f t="shared" si="24"/>
        <v/>
      </c>
      <c r="N541" s="13" t="str">
        <f t="shared" si="25"/>
        <v/>
      </c>
    </row>
    <row r="542" spans="2:14" x14ac:dyDescent="0.3">
      <c r="B542" s="1" t="str">
        <f>IF(C542=1,"",IF(Kasszakonyv!$K$2&gt;C542,"q",IF(Kasszakonyv!$K$2=C542,COUNTIF($C$7:C542,C542),"")))</f>
        <v/>
      </c>
      <c r="C542" s="9">
        <f t="shared" si="26"/>
        <v>1</v>
      </c>
      <c r="D542" s="14"/>
      <c r="E542" s="15"/>
      <c r="F542" s="16"/>
      <c r="G542" s="17"/>
      <c r="H542" s="18"/>
      <c r="I542" s="19"/>
      <c r="J542" s="18"/>
      <c r="K542" s="19"/>
      <c r="L542" s="17"/>
      <c r="M542" s="93" t="str">
        <f t="shared" si="24"/>
        <v/>
      </c>
      <c r="N542" s="13" t="str">
        <f t="shared" si="25"/>
        <v/>
      </c>
    </row>
    <row r="543" spans="2:14" x14ac:dyDescent="0.3">
      <c r="B543" s="1" t="str">
        <f>IF(C543=1,"",IF(Kasszakonyv!$K$2&gt;C543,"q",IF(Kasszakonyv!$K$2=C543,COUNTIF($C$7:C543,C543),"")))</f>
        <v/>
      </c>
      <c r="C543" s="9">
        <f t="shared" si="26"/>
        <v>1</v>
      </c>
      <c r="D543" s="14"/>
      <c r="E543" s="15"/>
      <c r="F543" s="16"/>
      <c r="G543" s="17"/>
      <c r="H543" s="18"/>
      <c r="I543" s="19"/>
      <c r="J543" s="18"/>
      <c r="K543" s="19"/>
      <c r="L543" s="17"/>
      <c r="M543" s="93" t="str">
        <f t="shared" si="24"/>
        <v/>
      </c>
      <c r="N543" s="13" t="str">
        <f t="shared" si="25"/>
        <v/>
      </c>
    </row>
    <row r="544" spans="2:14" x14ac:dyDescent="0.3">
      <c r="B544" s="1" t="str">
        <f>IF(C544=1,"",IF(Kasszakonyv!$K$2&gt;C544,"q",IF(Kasszakonyv!$K$2=C544,COUNTIF($C$7:C544,C544),"")))</f>
        <v/>
      </c>
      <c r="C544" s="9">
        <f t="shared" si="26"/>
        <v>1</v>
      </c>
      <c r="D544" s="14"/>
      <c r="E544" s="15"/>
      <c r="F544" s="16"/>
      <c r="G544" s="17"/>
      <c r="H544" s="18"/>
      <c r="I544" s="19"/>
      <c r="J544" s="18"/>
      <c r="K544" s="19"/>
      <c r="L544" s="17"/>
      <c r="M544" s="93" t="str">
        <f t="shared" si="24"/>
        <v/>
      </c>
      <c r="N544" s="13" t="str">
        <f t="shared" si="25"/>
        <v/>
      </c>
    </row>
    <row r="545" spans="2:14" x14ac:dyDescent="0.3">
      <c r="B545" s="1" t="str">
        <f>IF(C545=1,"",IF(Kasszakonyv!$K$2&gt;C545,"q",IF(Kasszakonyv!$K$2=C545,COUNTIF($C$7:C545,C545),"")))</f>
        <v/>
      </c>
      <c r="C545" s="9">
        <f t="shared" si="26"/>
        <v>1</v>
      </c>
      <c r="D545" s="14"/>
      <c r="E545" s="15"/>
      <c r="F545" s="16"/>
      <c r="G545" s="17"/>
      <c r="H545" s="18"/>
      <c r="I545" s="19"/>
      <c r="J545" s="18"/>
      <c r="K545" s="19"/>
      <c r="L545" s="17"/>
      <c r="M545" s="93" t="str">
        <f t="shared" si="24"/>
        <v/>
      </c>
      <c r="N545" s="13" t="str">
        <f t="shared" si="25"/>
        <v/>
      </c>
    </row>
    <row r="546" spans="2:14" x14ac:dyDescent="0.3">
      <c r="B546" s="1" t="str">
        <f>IF(C546=1,"",IF(Kasszakonyv!$K$2&gt;C546,"q",IF(Kasszakonyv!$K$2=C546,COUNTIF($C$7:C546,C546),"")))</f>
        <v/>
      </c>
      <c r="C546" s="9">
        <f t="shared" si="26"/>
        <v>1</v>
      </c>
      <c r="D546" s="14"/>
      <c r="E546" s="15"/>
      <c r="F546" s="16"/>
      <c r="G546" s="17"/>
      <c r="H546" s="18"/>
      <c r="I546" s="19"/>
      <c r="J546" s="18"/>
      <c r="K546" s="19"/>
      <c r="L546" s="17"/>
      <c r="M546" s="93" t="str">
        <f t="shared" si="24"/>
        <v/>
      </c>
      <c r="N546" s="13" t="str">
        <f t="shared" si="25"/>
        <v/>
      </c>
    </row>
    <row r="547" spans="2:14" x14ac:dyDescent="0.3">
      <c r="B547" s="1" t="str">
        <f>IF(C547=1,"",IF(Kasszakonyv!$K$2&gt;C547,"q",IF(Kasszakonyv!$K$2=C547,COUNTIF($C$7:C547,C547),"")))</f>
        <v/>
      </c>
      <c r="C547" s="9">
        <f t="shared" si="26"/>
        <v>1</v>
      </c>
      <c r="D547" s="14"/>
      <c r="E547" s="15"/>
      <c r="F547" s="16"/>
      <c r="G547" s="17"/>
      <c r="H547" s="18"/>
      <c r="I547" s="19"/>
      <c r="J547" s="18"/>
      <c r="K547" s="19"/>
      <c r="L547" s="17"/>
      <c r="M547" s="93" t="str">
        <f t="shared" si="24"/>
        <v/>
      </c>
      <c r="N547" s="13" t="str">
        <f t="shared" si="25"/>
        <v/>
      </c>
    </row>
    <row r="548" spans="2:14" x14ac:dyDescent="0.3">
      <c r="B548" s="1" t="str">
        <f>IF(C548=1,"",IF(Kasszakonyv!$K$2&gt;C548,"q",IF(Kasszakonyv!$K$2=C548,COUNTIF($C$7:C548,C548),"")))</f>
        <v/>
      </c>
      <c r="C548" s="9">
        <f t="shared" si="26"/>
        <v>1</v>
      </c>
      <c r="D548" s="14"/>
      <c r="E548" s="15"/>
      <c r="F548" s="16"/>
      <c r="G548" s="17"/>
      <c r="H548" s="18"/>
      <c r="I548" s="19"/>
      <c r="J548" s="18"/>
      <c r="K548" s="19"/>
      <c r="L548" s="17"/>
      <c r="M548" s="93" t="str">
        <f t="shared" si="24"/>
        <v/>
      </c>
      <c r="N548" s="13" t="str">
        <f t="shared" si="25"/>
        <v/>
      </c>
    </row>
    <row r="549" spans="2:14" x14ac:dyDescent="0.3">
      <c r="B549" s="1" t="str">
        <f>IF(C549=1,"",IF(Kasszakonyv!$K$2&gt;C549,"q",IF(Kasszakonyv!$K$2=C549,COUNTIF($C$7:C549,C549),"")))</f>
        <v/>
      </c>
      <c r="C549" s="9">
        <f t="shared" si="26"/>
        <v>1</v>
      </c>
      <c r="D549" s="14"/>
      <c r="E549" s="15"/>
      <c r="F549" s="16"/>
      <c r="G549" s="17"/>
      <c r="H549" s="18"/>
      <c r="I549" s="19"/>
      <c r="J549" s="18"/>
      <c r="K549" s="19"/>
      <c r="L549" s="17"/>
      <c r="M549" s="93" t="str">
        <f t="shared" si="24"/>
        <v/>
      </c>
      <c r="N549" s="13" t="str">
        <f t="shared" si="25"/>
        <v/>
      </c>
    </row>
    <row r="550" spans="2:14" x14ac:dyDescent="0.3">
      <c r="B550" s="1" t="str">
        <f>IF(C550=1,"",IF(Kasszakonyv!$K$2&gt;C550,"q",IF(Kasszakonyv!$K$2=C550,COUNTIF($C$7:C550,C550),"")))</f>
        <v/>
      </c>
      <c r="C550" s="9">
        <f t="shared" si="26"/>
        <v>1</v>
      </c>
      <c r="D550" s="14"/>
      <c r="E550" s="15"/>
      <c r="F550" s="16"/>
      <c r="G550" s="17"/>
      <c r="H550" s="18"/>
      <c r="I550" s="19"/>
      <c r="J550" s="18"/>
      <c r="K550" s="19"/>
      <c r="L550" s="17"/>
      <c r="M550" s="93" t="str">
        <f t="shared" si="24"/>
        <v/>
      </c>
      <c r="N550" s="13" t="str">
        <f t="shared" si="25"/>
        <v/>
      </c>
    </row>
    <row r="551" spans="2:14" x14ac:dyDescent="0.3">
      <c r="B551" s="1" t="str">
        <f>IF(C551=1,"",IF(Kasszakonyv!$K$2&gt;C551,"q",IF(Kasszakonyv!$K$2=C551,COUNTIF($C$7:C551,C551),"")))</f>
        <v/>
      </c>
      <c r="C551" s="9">
        <f t="shared" si="26"/>
        <v>1</v>
      </c>
      <c r="D551" s="14"/>
      <c r="E551" s="15"/>
      <c r="F551" s="16"/>
      <c r="G551" s="17"/>
      <c r="H551" s="18"/>
      <c r="I551" s="19"/>
      <c r="J551" s="18"/>
      <c r="K551" s="19"/>
      <c r="L551" s="17"/>
      <c r="M551" s="93" t="str">
        <f t="shared" si="24"/>
        <v/>
      </c>
      <c r="N551" s="13" t="str">
        <f t="shared" si="25"/>
        <v/>
      </c>
    </row>
    <row r="552" spans="2:14" x14ac:dyDescent="0.3">
      <c r="B552" s="1" t="str">
        <f>IF(C552=1,"",IF(Kasszakonyv!$K$2&gt;C552,"q",IF(Kasszakonyv!$K$2=C552,COUNTIF($C$7:C552,C552),"")))</f>
        <v/>
      </c>
      <c r="C552" s="9">
        <f t="shared" si="26"/>
        <v>1</v>
      </c>
      <c r="D552" s="14"/>
      <c r="E552" s="15"/>
      <c r="F552" s="16"/>
      <c r="G552" s="17"/>
      <c r="H552" s="18"/>
      <c r="I552" s="19"/>
      <c r="J552" s="18"/>
      <c r="K552" s="19"/>
      <c r="L552" s="17"/>
      <c r="M552" s="93" t="str">
        <f t="shared" si="24"/>
        <v/>
      </c>
      <c r="N552" s="13" t="str">
        <f t="shared" si="25"/>
        <v/>
      </c>
    </row>
    <row r="553" spans="2:14" x14ac:dyDescent="0.3">
      <c r="B553" s="1" t="str">
        <f>IF(C553=1,"",IF(Kasszakonyv!$K$2&gt;C553,"q",IF(Kasszakonyv!$K$2=C553,COUNTIF($C$7:C553,C553),"")))</f>
        <v/>
      </c>
      <c r="C553" s="9">
        <f t="shared" si="26"/>
        <v>1</v>
      </c>
      <c r="D553" s="14"/>
      <c r="E553" s="15"/>
      <c r="F553" s="16"/>
      <c r="G553" s="17"/>
      <c r="H553" s="18"/>
      <c r="I553" s="19"/>
      <c r="J553" s="18"/>
      <c r="K553" s="19"/>
      <c r="L553" s="17"/>
      <c r="M553" s="93" t="str">
        <f t="shared" si="24"/>
        <v/>
      </c>
      <c r="N553" s="13" t="str">
        <f t="shared" si="25"/>
        <v/>
      </c>
    </row>
    <row r="554" spans="2:14" x14ac:dyDescent="0.3">
      <c r="B554" s="1" t="str">
        <f>IF(C554=1,"",IF(Kasszakonyv!$K$2&gt;C554,"q",IF(Kasszakonyv!$K$2=C554,COUNTIF($C$7:C554,C554),"")))</f>
        <v/>
      </c>
      <c r="C554" s="9">
        <f t="shared" si="26"/>
        <v>1</v>
      </c>
      <c r="D554" s="14"/>
      <c r="E554" s="15"/>
      <c r="F554" s="16"/>
      <c r="G554" s="17"/>
      <c r="H554" s="18"/>
      <c r="I554" s="19"/>
      <c r="J554" s="18"/>
      <c r="K554" s="19"/>
      <c r="L554" s="17"/>
      <c r="M554" s="93" t="str">
        <f t="shared" si="24"/>
        <v/>
      </c>
      <c r="N554" s="13" t="str">
        <f t="shared" si="25"/>
        <v/>
      </c>
    </row>
    <row r="555" spans="2:14" x14ac:dyDescent="0.3">
      <c r="B555" s="1" t="str">
        <f>IF(C555=1,"",IF(Kasszakonyv!$K$2&gt;C555,"q",IF(Kasszakonyv!$K$2=C555,COUNTIF($C$7:C555,C555),"")))</f>
        <v/>
      </c>
      <c r="C555" s="9">
        <f t="shared" si="26"/>
        <v>1</v>
      </c>
      <c r="D555" s="14"/>
      <c r="E555" s="15"/>
      <c r="F555" s="16"/>
      <c r="G555" s="17"/>
      <c r="H555" s="18"/>
      <c r="I555" s="19"/>
      <c r="J555" s="18"/>
      <c r="K555" s="19"/>
      <c r="L555" s="17"/>
      <c r="M555" s="93" t="str">
        <f t="shared" si="24"/>
        <v/>
      </c>
      <c r="N555" s="13" t="str">
        <f t="shared" si="25"/>
        <v/>
      </c>
    </row>
    <row r="556" spans="2:14" x14ac:dyDescent="0.3">
      <c r="B556" s="1" t="str">
        <f>IF(C556=1,"",IF(Kasszakonyv!$K$2&gt;C556,"q",IF(Kasszakonyv!$K$2=C556,COUNTIF($C$7:C556,C556),"")))</f>
        <v/>
      </c>
      <c r="C556" s="9">
        <f t="shared" si="26"/>
        <v>1</v>
      </c>
      <c r="D556" s="14"/>
      <c r="E556" s="15"/>
      <c r="F556" s="16"/>
      <c r="G556" s="17"/>
      <c r="H556" s="18"/>
      <c r="I556" s="19"/>
      <c r="J556" s="18"/>
      <c r="K556" s="19"/>
      <c r="L556" s="17"/>
      <c r="M556" s="93" t="str">
        <f t="shared" si="24"/>
        <v/>
      </c>
      <c r="N556" s="13" t="str">
        <f t="shared" si="25"/>
        <v/>
      </c>
    </row>
    <row r="557" spans="2:14" x14ac:dyDescent="0.3">
      <c r="B557" s="1" t="str">
        <f>IF(C557=1,"",IF(Kasszakonyv!$K$2&gt;C557,"q",IF(Kasszakonyv!$K$2=C557,COUNTIF($C$7:C557,C557),"")))</f>
        <v/>
      </c>
      <c r="C557" s="9">
        <f t="shared" si="26"/>
        <v>1</v>
      </c>
      <c r="D557" s="14"/>
      <c r="E557" s="15"/>
      <c r="F557" s="16"/>
      <c r="G557" s="17"/>
      <c r="H557" s="18"/>
      <c r="I557" s="19"/>
      <c r="J557" s="18"/>
      <c r="K557" s="19"/>
      <c r="L557" s="17"/>
      <c r="M557" s="93" t="str">
        <f t="shared" si="24"/>
        <v/>
      </c>
      <c r="N557" s="13" t="str">
        <f t="shared" si="25"/>
        <v/>
      </c>
    </row>
    <row r="558" spans="2:14" x14ac:dyDescent="0.3">
      <c r="B558" s="1" t="str">
        <f>IF(C558=1,"",IF(Kasszakonyv!$K$2&gt;C558,"q",IF(Kasszakonyv!$K$2=C558,COUNTIF($C$7:C558,C558),"")))</f>
        <v/>
      </c>
      <c r="C558" s="9">
        <f t="shared" si="26"/>
        <v>1</v>
      </c>
      <c r="D558" s="14"/>
      <c r="E558" s="15"/>
      <c r="F558" s="16"/>
      <c r="G558" s="17"/>
      <c r="H558" s="18"/>
      <c r="I558" s="19"/>
      <c r="J558" s="18"/>
      <c r="K558" s="19"/>
      <c r="L558" s="17"/>
      <c r="M558" s="93" t="str">
        <f t="shared" si="24"/>
        <v/>
      </c>
      <c r="N558" s="13" t="str">
        <f t="shared" si="25"/>
        <v/>
      </c>
    </row>
    <row r="559" spans="2:14" x14ac:dyDescent="0.3">
      <c r="B559" s="1" t="str">
        <f>IF(C559=1,"",IF(Kasszakonyv!$K$2&gt;C559,"q",IF(Kasszakonyv!$K$2=C559,COUNTIF($C$7:C559,C559),"")))</f>
        <v/>
      </c>
      <c r="C559" s="9">
        <f t="shared" si="26"/>
        <v>1</v>
      </c>
      <c r="D559" s="14"/>
      <c r="E559" s="15"/>
      <c r="F559" s="16"/>
      <c r="G559" s="17"/>
      <c r="H559" s="18"/>
      <c r="I559" s="19"/>
      <c r="J559" s="18"/>
      <c r="K559" s="19"/>
      <c r="L559" s="17"/>
      <c r="M559" s="93" t="str">
        <f t="shared" si="24"/>
        <v/>
      </c>
      <c r="N559" s="13" t="str">
        <f t="shared" si="25"/>
        <v/>
      </c>
    </row>
    <row r="560" spans="2:14" x14ac:dyDescent="0.3">
      <c r="B560" s="1" t="str">
        <f>IF(C560=1,"",IF(Kasszakonyv!$K$2&gt;C560,"q",IF(Kasszakonyv!$K$2=C560,COUNTIF($C$7:C560,C560),"")))</f>
        <v/>
      </c>
      <c r="C560" s="9">
        <f t="shared" si="26"/>
        <v>1</v>
      </c>
      <c r="D560" s="14"/>
      <c r="E560" s="15"/>
      <c r="F560" s="16"/>
      <c r="G560" s="17"/>
      <c r="H560" s="18"/>
      <c r="I560" s="19"/>
      <c r="J560" s="18"/>
      <c r="K560" s="19"/>
      <c r="L560" s="17"/>
      <c r="M560" s="93" t="str">
        <f t="shared" si="24"/>
        <v/>
      </c>
      <c r="N560" s="13" t="str">
        <f t="shared" si="25"/>
        <v/>
      </c>
    </row>
    <row r="561" spans="2:14" x14ac:dyDescent="0.3">
      <c r="B561" s="1" t="str">
        <f>IF(C561=1,"",IF(Kasszakonyv!$K$2&gt;C561,"q",IF(Kasszakonyv!$K$2=C561,COUNTIF($C$7:C561,C561),"")))</f>
        <v/>
      </c>
      <c r="C561" s="9">
        <f t="shared" si="26"/>
        <v>1</v>
      </c>
      <c r="D561" s="14"/>
      <c r="E561" s="15"/>
      <c r="F561" s="16"/>
      <c r="G561" s="17"/>
      <c r="H561" s="18"/>
      <c r="I561" s="19"/>
      <c r="J561" s="18"/>
      <c r="K561" s="19"/>
      <c r="L561" s="17"/>
      <c r="M561" s="93" t="str">
        <f t="shared" si="24"/>
        <v/>
      </c>
      <c r="N561" s="13" t="str">
        <f t="shared" si="25"/>
        <v/>
      </c>
    </row>
    <row r="562" spans="2:14" x14ac:dyDescent="0.3">
      <c r="B562" s="1" t="str">
        <f>IF(C562=1,"",IF(Kasszakonyv!$K$2&gt;C562,"q",IF(Kasszakonyv!$K$2=C562,COUNTIF($C$7:C562,C562),"")))</f>
        <v/>
      </c>
      <c r="C562" s="9">
        <f t="shared" si="26"/>
        <v>1</v>
      </c>
      <c r="D562" s="14"/>
      <c r="E562" s="15"/>
      <c r="F562" s="16"/>
      <c r="G562" s="17"/>
      <c r="H562" s="18"/>
      <c r="I562" s="19"/>
      <c r="J562" s="18"/>
      <c r="K562" s="19"/>
      <c r="L562" s="17"/>
      <c r="M562" s="93" t="str">
        <f t="shared" si="24"/>
        <v/>
      </c>
      <c r="N562" s="13" t="str">
        <f t="shared" si="25"/>
        <v/>
      </c>
    </row>
    <row r="563" spans="2:14" x14ac:dyDescent="0.3">
      <c r="B563" s="1" t="str">
        <f>IF(C563=1,"",IF(Kasszakonyv!$K$2&gt;C563,"q",IF(Kasszakonyv!$K$2=C563,COUNTIF($C$7:C563,C563),"")))</f>
        <v/>
      </c>
      <c r="C563" s="9">
        <f t="shared" si="26"/>
        <v>1</v>
      </c>
      <c r="D563" s="14"/>
      <c r="E563" s="15"/>
      <c r="F563" s="16"/>
      <c r="G563" s="17"/>
      <c r="H563" s="18"/>
      <c r="I563" s="19"/>
      <c r="J563" s="18"/>
      <c r="K563" s="19"/>
      <c r="L563" s="17"/>
      <c r="M563" s="93" t="str">
        <f t="shared" si="24"/>
        <v/>
      </c>
      <c r="N563" s="13" t="str">
        <f t="shared" si="25"/>
        <v/>
      </c>
    </row>
    <row r="564" spans="2:14" x14ac:dyDescent="0.3">
      <c r="B564" s="1" t="str">
        <f>IF(C564=1,"",IF(Kasszakonyv!$K$2&gt;C564,"q",IF(Kasszakonyv!$K$2=C564,COUNTIF($C$7:C564,C564),"")))</f>
        <v/>
      </c>
      <c r="C564" s="9">
        <f t="shared" si="26"/>
        <v>1</v>
      </c>
      <c r="D564" s="14"/>
      <c r="E564" s="15"/>
      <c r="F564" s="16"/>
      <c r="G564" s="17"/>
      <c r="H564" s="18"/>
      <c r="I564" s="19"/>
      <c r="J564" s="18"/>
      <c r="K564" s="19"/>
      <c r="L564" s="17"/>
      <c r="M564" s="93" t="str">
        <f t="shared" si="24"/>
        <v/>
      </c>
      <c r="N564" s="13" t="str">
        <f t="shared" si="25"/>
        <v/>
      </c>
    </row>
    <row r="565" spans="2:14" x14ac:dyDescent="0.3">
      <c r="B565" s="1" t="str">
        <f>IF(C565=1,"",IF(Kasszakonyv!$K$2&gt;C565,"q",IF(Kasszakonyv!$K$2=C565,COUNTIF($C$7:C565,C565),"")))</f>
        <v/>
      </c>
      <c r="C565" s="9">
        <f t="shared" si="26"/>
        <v>1</v>
      </c>
      <c r="D565" s="14"/>
      <c r="E565" s="15"/>
      <c r="F565" s="16"/>
      <c r="G565" s="17"/>
      <c r="H565" s="18"/>
      <c r="I565" s="19"/>
      <c r="J565" s="18"/>
      <c r="K565" s="19"/>
      <c r="L565" s="17"/>
      <c r="M565" s="93" t="str">
        <f t="shared" si="24"/>
        <v/>
      </c>
      <c r="N565" s="13" t="str">
        <f t="shared" si="25"/>
        <v/>
      </c>
    </row>
    <row r="566" spans="2:14" x14ac:dyDescent="0.3">
      <c r="B566" s="1" t="str">
        <f>IF(C566=1,"",IF(Kasszakonyv!$K$2&gt;C566,"q",IF(Kasszakonyv!$K$2=C566,COUNTIF($C$7:C566,C566),"")))</f>
        <v/>
      </c>
      <c r="C566" s="9">
        <f t="shared" si="26"/>
        <v>1</v>
      </c>
      <c r="D566" s="14"/>
      <c r="E566" s="15"/>
      <c r="F566" s="16"/>
      <c r="G566" s="17"/>
      <c r="H566" s="18"/>
      <c r="I566" s="19"/>
      <c r="J566" s="18"/>
      <c r="K566" s="19"/>
      <c r="L566" s="17"/>
      <c r="M566" s="93" t="str">
        <f t="shared" si="24"/>
        <v/>
      </c>
      <c r="N566" s="13" t="str">
        <f t="shared" si="25"/>
        <v/>
      </c>
    </row>
    <row r="567" spans="2:14" x14ac:dyDescent="0.3">
      <c r="B567" s="1" t="str">
        <f>IF(C567=1,"",IF(Kasszakonyv!$K$2&gt;C567,"q",IF(Kasszakonyv!$K$2=C567,COUNTIF($C$7:C567,C567),"")))</f>
        <v/>
      </c>
      <c r="C567" s="9">
        <f t="shared" si="26"/>
        <v>1</v>
      </c>
      <c r="D567" s="14"/>
      <c r="E567" s="15"/>
      <c r="F567" s="16"/>
      <c r="G567" s="17"/>
      <c r="H567" s="18"/>
      <c r="I567" s="19"/>
      <c r="J567" s="18"/>
      <c r="K567" s="19"/>
      <c r="L567" s="17"/>
      <c r="M567" s="93" t="str">
        <f t="shared" si="24"/>
        <v/>
      </c>
      <c r="N567" s="13" t="str">
        <f t="shared" si="25"/>
        <v/>
      </c>
    </row>
    <row r="568" spans="2:14" x14ac:dyDescent="0.3">
      <c r="B568" s="1" t="str">
        <f>IF(C568=1,"",IF(Kasszakonyv!$K$2&gt;C568,"q",IF(Kasszakonyv!$K$2=C568,COUNTIF($C$7:C568,C568),"")))</f>
        <v/>
      </c>
      <c r="C568" s="9">
        <f t="shared" si="26"/>
        <v>1</v>
      </c>
      <c r="D568" s="14"/>
      <c r="E568" s="15"/>
      <c r="F568" s="16"/>
      <c r="G568" s="17"/>
      <c r="H568" s="18"/>
      <c r="I568" s="19"/>
      <c r="J568" s="18"/>
      <c r="K568" s="19"/>
      <c r="L568" s="17"/>
      <c r="M568" s="93" t="str">
        <f t="shared" si="24"/>
        <v/>
      </c>
      <c r="N568" s="13" t="str">
        <f t="shared" si="25"/>
        <v/>
      </c>
    </row>
    <row r="569" spans="2:14" x14ac:dyDescent="0.3">
      <c r="B569" s="1" t="str">
        <f>IF(C569=1,"",IF(Kasszakonyv!$K$2&gt;C569,"q",IF(Kasszakonyv!$K$2=C569,COUNTIF($C$7:C569,C569),"")))</f>
        <v/>
      </c>
      <c r="C569" s="9">
        <f t="shared" si="26"/>
        <v>1</v>
      </c>
      <c r="D569" s="14"/>
      <c r="E569" s="15"/>
      <c r="F569" s="16"/>
      <c r="G569" s="17"/>
      <c r="H569" s="18"/>
      <c r="I569" s="19"/>
      <c r="J569" s="18"/>
      <c r="K569" s="19"/>
      <c r="L569" s="17"/>
      <c r="M569" s="93" t="str">
        <f t="shared" si="24"/>
        <v/>
      </c>
      <c r="N569" s="13" t="str">
        <f t="shared" si="25"/>
        <v/>
      </c>
    </row>
    <row r="570" spans="2:14" x14ac:dyDescent="0.3">
      <c r="B570" s="1" t="str">
        <f>IF(C570=1,"",IF(Kasszakonyv!$K$2&gt;C570,"q",IF(Kasszakonyv!$K$2=C570,COUNTIF($C$7:C570,C570),"")))</f>
        <v/>
      </c>
      <c r="C570" s="9">
        <f t="shared" si="26"/>
        <v>1</v>
      </c>
      <c r="D570" s="14"/>
      <c r="E570" s="15"/>
      <c r="F570" s="16"/>
      <c r="G570" s="17"/>
      <c r="H570" s="18"/>
      <c r="I570" s="19"/>
      <c r="J570" s="18"/>
      <c r="K570" s="19"/>
      <c r="L570" s="17"/>
      <c r="M570" s="93" t="str">
        <f t="shared" si="24"/>
        <v/>
      </c>
      <c r="N570" s="13" t="str">
        <f t="shared" si="25"/>
        <v/>
      </c>
    </row>
    <row r="571" spans="2:14" x14ac:dyDescent="0.3">
      <c r="B571" s="1" t="str">
        <f>IF(C571=1,"",IF(Kasszakonyv!$K$2&gt;C571,"q",IF(Kasszakonyv!$K$2=C571,COUNTIF($C$7:C571,C571),"")))</f>
        <v/>
      </c>
      <c r="C571" s="9">
        <f t="shared" si="26"/>
        <v>1</v>
      </c>
      <c r="D571" s="14"/>
      <c r="E571" s="15"/>
      <c r="F571" s="16"/>
      <c r="G571" s="17"/>
      <c r="H571" s="18"/>
      <c r="I571" s="19"/>
      <c r="J571" s="18"/>
      <c r="K571" s="19"/>
      <c r="L571" s="17"/>
      <c r="M571" s="93" t="str">
        <f t="shared" si="24"/>
        <v/>
      </c>
      <c r="N571" s="13" t="str">
        <f t="shared" si="25"/>
        <v/>
      </c>
    </row>
    <row r="572" spans="2:14" x14ac:dyDescent="0.3">
      <c r="B572" s="1" t="str">
        <f>IF(C572=1,"",IF(Kasszakonyv!$K$2&gt;C572,"q",IF(Kasszakonyv!$K$2=C572,COUNTIF($C$7:C572,C572),"")))</f>
        <v/>
      </c>
      <c r="C572" s="9">
        <f t="shared" si="26"/>
        <v>1</v>
      </c>
      <c r="D572" s="14"/>
      <c r="E572" s="15"/>
      <c r="F572" s="16"/>
      <c r="G572" s="17"/>
      <c r="H572" s="18"/>
      <c r="I572" s="19"/>
      <c r="J572" s="18"/>
      <c r="K572" s="19"/>
      <c r="L572" s="17"/>
      <c r="M572" s="93" t="str">
        <f t="shared" si="24"/>
        <v/>
      </c>
      <c r="N572" s="13" t="str">
        <f t="shared" si="25"/>
        <v/>
      </c>
    </row>
    <row r="573" spans="2:14" x14ac:dyDescent="0.3">
      <c r="B573" s="1" t="str">
        <f>IF(C573=1,"",IF(Kasszakonyv!$K$2&gt;C573,"q",IF(Kasszakonyv!$K$2=C573,COUNTIF($C$7:C573,C573),"")))</f>
        <v/>
      </c>
      <c r="C573" s="9">
        <f t="shared" si="26"/>
        <v>1</v>
      </c>
      <c r="D573" s="14"/>
      <c r="E573" s="15"/>
      <c r="F573" s="16"/>
      <c r="G573" s="17"/>
      <c r="H573" s="18"/>
      <c r="I573" s="19"/>
      <c r="J573" s="18"/>
      <c r="K573" s="19"/>
      <c r="L573" s="17"/>
      <c r="M573" s="93" t="str">
        <f t="shared" si="24"/>
        <v/>
      </c>
      <c r="N573" s="13" t="str">
        <f t="shared" si="25"/>
        <v/>
      </c>
    </row>
    <row r="574" spans="2:14" x14ac:dyDescent="0.3">
      <c r="B574" s="1" t="str">
        <f>IF(C574=1,"",IF(Kasszakonyv!$K$2&gt;C574,"q",IF(Kasszakonyv!$K$2=C574,COUNTIF($C$7:C574,C574),"")))</f>
        <v/>
      </c>
      <c r="C574" s="9">
        <f t="shared" si="26"/>
        <v>1</v>
      </c>
      <c r="D574" s="14"/>
      <c r="E574" s="15"/>
      <c r="F574" s="16"/>
      <c r="G574" s="17"/>
      <c r="H574" s="18"/>
      <c r="I574" s="19"/>
      <c r="J574" s="18"/>
      <c r="K574" s="19"/>
      <c r="L574" s="17"/>
      <c r="M574" s="93" t="str">
        <f t="shared" si="24"/>
        <v/>
      </c>
      <c r="N574" s="13" t="str">
        <f t="shared" si="25"/>
        <v/>
      </c>
    </row>
    <row r="575" spans="2:14" x14ac:dyDescent="0.3">
      <c r="B575" s="1" t="str">
        <f>IF(C575=1,"",IF(Kasszakonyv!$K$2&gt;C575,"q",IF(Kasszakonyv!$K$2=C575,COUNTIF($C$7:C575,C575),"")))</f>
        <v/>
      </c>
      <c r="C575" s="9">
        <f t="shared" si="26"/>
        <v>1</v>
      </c>
      <c r="D575" s="14"/>
      <c r="E575" s="15"/>
      <c r="F575" s="16"/>
      <c r="G575" s="17"/>
      <c r="H575" s="18"/>
      <c r="I575" s="19"/>
      <c r="J575" s="18"/>
      <c r="K575" s="19"/>
      <c r="L575" s="17"/>
      <c r="M575" s="93" t="str">
        <f t="shared" si="24"/>
        <v/>
      </c>
      <c r="N575" s="13" t="str">
        <f t="shared" si="25"/>
        <v/>
      </c>
    </row>
    <row r="576" spans="2:14" x14ac:dyDescent="0.3">
      <c r="B576" s="1" t="str">
        <f>IF(C576=1,"",IF(Kasszakonyv!$K$2&gt;C576,"q",IF(Kasszakonyv!$K$2=C576,COUNTIF($C$7:C576,C576),"")))</f>
        <v/>
      </c>
      <c r="C576" s="9">
        <f t="shared" si="26"/>
        <v>1</v>
      </c>
      <c r="D576" s="14"/>
      <c r="E576" s="15"/>
      <c r="F576" s="16"/>
      <c r="G576" s="17"/>
      <c r="H576" s="18"/>
      <c r="I576" s="19"/>
      <c r="J576" s="18"/>
      <c r="K576" s="19"/>
      <c r="L576" s="17"/>
      <c r="M576" s="93" t="str">
        <f t="shared" si="24"/>
        <v/>
      </c>
      <c r="N576" s="13" t="str">
        <f t="shared" si="25"/>
        <v/>
      </c>
    </row>
    <row r="577" spans="2:14" x14ac:dyDescent="0.3">
      <c r="B577" s="1" t="str">
        <f>IF(C577=1,"",IF(Kasszakonyv!$K$2&gt;C577,"q",IF(Kasszakonyv!$K$2=C577,COUNTIF($C$7:C577,C577),"")))</f>
        <v/>
      </c>
      <c r="C577" s="9">
        <f t="shared" si="26"/>
        <v>1</v>
      </c>
      <c r="D577" s="14"/>
      <c r="E577" s="15"/>
      <c r="F577" s="16"/>
      <c r="G577" s="17"/>
      <c r="H577" s="18"/>
      <c r="I577" s="19"/>
      <c r="J577" s="18"/>
      <c r="K577" s="19"/>
      <c r="L577" s="17"/>
      <c r="M577" s="93" t="str">
        <f t="shared" si="24"/>
        <v/>
      </c>
      <c r="N577" s="13" t="str">
        <f t="shared" si="25"/>
        <v/>
      </c>
    </row>
    <row r="578" spans="2:14" x14ac:dyDescent="0.3">
      <c r="B578" s="1" t="str">
        <f>IF(C578=1,"",IF(Kasszakonyv!$K$2&gt;C578,"q",IF(Kasszakonyv!$K$2=C578,COUNTIF($C$7:C578,C578),"")))</f>
        <v/>
      </c>
      <c r="C578" s="9">
        <f t="shared" si="26"/>
        <v>1</v>
      </c>
      <c r="D578" s="14"/>
      <c r="E578" s="15"/>
      <c r="F578" s="16"/>
      <c r="G578" s="17"/>
      <c r="H578" s="18"/>
      <c r="I578" s="19"/>
      <c r="J578" s="18"/>
      <c r="K578" s="19"/>
      <c r="L578" s="17"/>
      <c r="M578" s="93" t="str">
        <f t="shared" si="24"/>
        <v/>
      </c>
      <c r="N578" s="13" t="str">
        <f t="shared" si="25"/>
        <v/>
      </c>
    </row>
    <row r="579" spans="2:14" x14ac:dyDescent="0.3">
      <c r="B579" s="1" t="str">
        <f>IF(C579=1,"",IF(Kasszakonyv!$K$2&gt;C579,"q",IF(Kasszakonyv!$K$2=C579,COUNTIF($C$7:C579,C579),"")))</f>
        <v/>
      </c>
      <c r="C579" s="9">
        <f t="shared" si="26"/>
        <v>1</v>
      </c>
      <c r="D579" s="14"/>
      <c r="E579" s="15"/>
      <c r="F579" s="16"/>
      <c r="G579" s="17"/>
      <c r="H579" s="18"/>
      <c r="I579" s="19"/>
      <c r="J579" s="18"/>
      <c r="K579" s="19"/>
      <c r="L579" s="17"/>
      <c r="M579" s="93" t="str">
        <f t="shared" si="24"/>
        <v/>
      </c>
      <c r="N579" s="13" t="str">
        <f t="shared" si="25"/>
        <v/>
      </c>
    </row>
    <row r="580" spans="2:14" x14ac:dyDescent="0.3">
      <c r="B580" s="1" t="str">
        <f>IF(C580=1,"",IF(Kasszakonyv!$K$2&gt;C580,"q",IF(Kasszakonyv!$K$2=C580,COUNTIF($C$7:C580,C580),"")))</f>
        <v/>
      </c>
      <c r="C580" s="9">
        <f t="shared" si="26"/>
        <v>1</v>
      </c>
      <c r="D580" s="14"/>
      <c r="E580" s="15"/>
      <c r="F580" s="16"/>
      <c r="G580" s="17"/>
      <c r="H580" s="18"/>
      <c r="I580" s="19"/>
      <c r="J580" s="18"/>
      <c r="K580" s="19"/>
      <c r="L580" s="17"/>
      <c r="M580" s="93" t="str">
        <f t="shared" si="24"/>
        <v/>
      </c>
      <c r="N580" s="13" t="str">
        <f t="shared" si="25"/>
        <v/>
      </c>
    </row>
    <row r="581" spans="2:14" x14ac:dyDescent="0.3">
      <c r="B581" s="1" t="str">
        <f>IF(C581=1,"",IF(Kasszakonyv!$K$2&gt;C581,"q",IF(Kasszakonyv!$K$2=C581,COUNTIF($C$7:C581,C581),"")))</f>
        <v/>
      </c>
      <c r="C581" s="9">
        <f t="shared" si="26"/>
        <v>1</v>
      </c>
      <c r="D581" s="14"/>
      <c r="E581" s="15"/>
      <c r="F581" s="16"/>
      <c r="G581" s="17"/>
      <c r="H581" s="18"/>
      <c r="I581" s="19"/>
      <c r="J581" s="18"/>
      <c r="K581" s="19"/>
      <c r="L581" s="17"/>
      <c r="M581" s="93" t="str">
        <f t="shared" si="24"/>
        <v/>
      </c>
      <c r="N581" s="13" t="str">
        <f t="shared" si="25"/>
        <v/>
      </c>
    </row>
    <row r="582" spans="2:14" x14ac:dyDescent="0.3">
      <c r="B582" s="1" t="str">
        <f>IF(C582=1,"",IF(Kasszakonyv!$K$2&gt;C582,"q",IF(Kasszakonyv!$K$2=C582,COUNTIF($C$7:C582,C582),"")))</f>
        <v/>
      </c>
      <c r="C582" s="9">
        <f t="shared" si="26"/>
        <v>1</v>
      </c>
      <c r="D582" s="14"/>
      <c r="E582" s="15"/>
      <c r="F582" s="16"/>
      <c r="G582" s="17"/>
      <c r="H582" s="18"/>
      <c r="I582" s="19"/>
      <c r="J582" s="18"/>
      <c r="K582" s="19"/>
      <c r="L582" s="17"/>
      <c r="M582" s="93" t="str">
        <f t="shared" si="24"/>
        <v/>
      </c>
      <c r="N582" s="13" t="str">
        <f t="shared" si="25"/>
        <v/>
      </c>
    </row>
    <row r="583" spans="2:14" x14ac:dyDescent="0.3">
      <c r="B583" s="1" t="str">
        <f>IF(C583=1,"",IF(Kasszakonyv!$K$2&gt;C583,"q",IF(Kasszakonyv!$K$2=C583,COUNTIF($C$7:C583,C583),"")))</f>
        <v/>
      </c>
      <c r="C583" s="9">
        <f t="shared" si="26"/>
        <v>1</v>
      </c>
      <c r="D583" s="14"/>
      <c r="E583" s="15"/>
      <c r="F583" s="16"/>
      <c r="G583" s="17"/>
      <c r="H583" s="18"/>
      <c r="I583" s="19"/>
      <c r="J583" s="18"/>
      <c r="K583" s="19"/>
      <c r="L583" s="17"/>
      <c r="M583" s="93" t="str">
        <f t="shared" ref="M583:M646" si="27">IF(I583&amp;K583&lt;&gt;"",VLOOKUP(I583&amp;K583,fif,3,FALSE),"")</f>
        <v/>
      </c>
      <c r="N583" s="13" t="str">
        <f t="shared" ref="N583:N646" si="28">IF(I583&amp;K583&lt;&gt;"",VLOOKUP(I583&amp;K583,fi,2,FALSE),"")</f>
        <v/>
      </c>
    </row>
    <row r="584" spans="2:14" x14ac:dyDescent="0.3">
      <c r="B584" s="1" t="str">
        <f>IF(C584=1,"",IF(Kasszakonyv!$K$2&gt;C584,"q",IF(Kasszakonyv!$K$2=C584,COUNTIF($C$7:C584,C584),"")))</f>
        <v/>
      </c>
      <c r="C584" s="9">
        <f t="shared" ref="C584:C647" si="29">IF(AND(D584&lt;&gt;0,D584&gt;=$C$1,D584&lt;=$C$3),D584,IF(SUM(H584:J594)&lt;&gt;0,C583,1))</f>
        <v>1</v>
      </c>
      <c r="D584" s="14"/>
      <c r="E584" s="15"/>
      <c r="F584" s="16"/>
      <c r="G584" s="17"/>
      <c r="H584" s="18"/>
      <c r="I584" s="19"/>
      <c r="J584" s="18"/>
      <c r="K584" s="19"/>
      <c r="L584" s="17"/>
      <c r="M584" s="93" t="str">
        <f t="shared" si="27"/>
        <v/>
      </c>
      <c r="N584" s="13" t="str">
        <f t="shared" si="28"/>
        <v/>
      </c>
    </row>
    <row r="585" spans="2:14" x14ac:dyDescent="0.3">
      <c r="B585" s="1" t="str">
        <f>IF(C585=1,"",IF(Kasszakonyv!$K$2&gt;C585,"q",IF(Kasszakonyv!$K$2=C585,COUNTIF($C$7:C585,C585),"")))</f>
        <v/>
      </c>
      <c r="C585" s="9">
        <f t="shared" si="29"/>
        <v>1</v>
      </c>
      <c r="D585" s="14"/>
      <c r="E585" s="15"/>
      <c r="F585" s="16"/>
      <c r="G585" s="17"/>
      <c r="H585" s="18"/>
      <c r="I585" s="19"/>
      <c r="J585" s="18"/>
      <c r="K585" s="19"/>
      <c r="L585" s="17"/>
      <c r="M585" s="93" t="str">
        <f t="shared" si="27"/>
        <v/>
      </c>
      <c r="N585" s="13" t="str">
        <f t="shared" si="28"/>
        <v/>
      </c>
    </row>
    <row r="586" spans="2:14" x14ac:dyDescent="0.3">
      <c r="B586" s="1" t="str">
        <f>IF(C586=1,"",IF(Kasszakonyv!$K$2&gt;C586,"q",IF(Kasszakonyv!$K$2=C586,COUNTIF($C$7:C586,C586),"")))</f>
        <v/>
      </c>
      <c r="C586" s="9">
        <f t="shared" si="29"/>
        <v>1</v>
      </c>
      <c r="D586" s="14"/>
      <c r="E586" s="15"/>
      <c r="F586" s="16"/>
      <c r="G586" s="17"/>
      <c r="H586" s="18"/>
      <c r="I586" s="19"/>
      <c r="J586" s="18"/>
      <c r="K586" s="19"/>
      <c r="L586" s="17"/>
      <c r="M586" s="93" t="str">
        <f t="shared" si="27"/>
        <v/>
      </c>
      <c r="N586" s="13" t="str">
        <f t="shared" si="28"/>
        <v/>
      </c>
    </row>
    <row r="587" spans="2:14" x14ac:dyDescent="0.3">
      <c r="B587" s="1" t="str">
        <f>IF(C587=1,"",IF(Kasszakonyv!$K$2&gt;C587,"q",IF(Kasszakonyv!$K$2=C587,COUNTIF($C$7:C587,C587),"")))</f>
        <v/>
      </c>
      <c r="C587" s="9">
        <f t="shared" si="29"/>
        <v>1</v>
      </c>
      <c r="D587" s="14"/>
      <c r="E587" s="15"/>
      <c r="F587" s="16"/>
      <c r="G587" s="17"/>
      <c r="H587" s="18"/>
      <c r="I587" s="19"/>
      <c r="J587" s="18"/>
      <c r="K587" s="19"/>
      <c r="L587" s="17"/>
      <c r="M587" s="93" t="str">
        <f t="shared" si="27"/>
        <v/>
      </c>
      <c r="N587" s="13" t="str">
        <f t="shared" si="28"/>
        <v/>
      </c>
    </row>
    <row r="588" spans="2:14" x14ac:dyDescent="0.3">
      <c r="B588" s="1" t="str">
        <f>IF(C588=1,"",IF(Kasszakonyv!$K$2&gt;C588,"q",IF(Kasszakonyv!$K$2=C588,COUNTIF($C$7:C588,C588),"")))</f>
        <v/>
      </c>
      <c r="C588" s="9">
        <f t="shared" si="29"/>
        <v>1</v>
      </c>
      <c r="D588" s="14"/>
      <c r="E588" s="15"/>
      <c r="F588" s="16"/>
      <c r="G588" s="17"/>
      <c r="H588" s="18"/>
      <c r="I588" s="19"/>
      <c r="J588" s="18"/>
      <c r="K588" s="19"/>
      <c r="L588" s="17"/>
      <c r="M588" s="93" t="str">
        <f t="shared" si="27"/>
        <v/>
      </c>
      <c r="N588" s="13" t="str">
        <f t="shared" si="28"/>
        <v/>
      </c>
    </row>
    <row r="589" spans="2:14" x14ac:dyDescent="0.3">
      <c r="B589" s="1" t="str">
        <f>IF(C589=1,"",IF(Kasszakonyv!$K$2&gt;C589,"q",IF(Kasszakonyv!$K$2=C589,COUNTIF($C$7:C589,C589),"")))</f>
        <v/>
      </c>
      <c r="C589" s="9">
        <f t="shared" si="29"/>
        <v>1</v>
      </c>
      <c r="D589" s="14"/>
      <c r="E589" s="15"/>
      <c r="F589" s="16"/>
      <c r="G589" s="17"/>
      <c r="H589" s="18"/>
      <c r="I589" s="19"/>
      <c r="J589" s="18"/>
      <c r="K589" s="19"/>
      <c r="L589" s="17"/>
      <c r="M589" s="93" t="str">
        <f t="shared" si="27"/>
        <v/>
      </c>
      <c r="N589" s="13" t="str">
        <f t="shared" si="28"/>
        <v/>
      </c>
    </row>
    <row r="590" spans="2:14" x14ac:dyDescent="0.3">
      <c r="B590" s="1" t="str">
        <f>IF(C590=1,"",IF(Kasszakonyv!$K$2&gt;C590,"q",IF(Kasszakonyv!$K$2=C590,COUNTIF($C$7:C590,C590),"")))</f>
        <v/>
      </c>
      <c r="C590" s="9">
        <f t="shared" si="29"/>
        <v>1</v>
      </c>
      <c r="D590" s="14"/>
      <c r="E590" s="15"/>
      <c r="F590" s="16"/>
      <c r="G590" s="17"/>
      <c r="H590" s="18"/>
      <c r="I590" s="19"/>
      <c r="J590" s="18"/>
      <c r="K590" s="19"/>
      <c r="L590" s="17"/>
      <c r="M590" s="93" t="str">
        <f t="shared" si="27"/>
        <v/>
      </c>
      <c r="N590" s="13" t="str">
        <f t="shared" si="28"/>
        <v/>
      </c>
    </row>
    <row r="591" spans="2:14" x14ac:dyDescent="0.3">
      <c r="B591" s="1" t="str">
        <f>IF(C591=1,"",IF(Kasszakonyv!$K$2&gt;C591,"q",IF(Kasszakonyv!$K$2=C591,COUNTIF($C$7:C591,C591),"")))</f>
        <v/>
      </c>
      <c r="C591" s="9">
        <f t="shared" si="29"/>
        <v>1</v>
      </c>
      <c r="D591" s="14"/>
      <c r="E591" s="15"/>
      <c r="F591" s="16"/>
      <c r="G591" s="17"/>
      <c r="H591" s="18"/>
      <c r="I591" s="19"/>
      <c r="J591" s="18"/>
      <c r="K591" s="19"/>
      <c r="L591" s="17"/>
      <c r="M591" s="93" t="str">
        <f t="shared" si="27"/>
        <v/>
      </c>
      <c r="N591" s="13" t="str">
        <f t="shared" si="28"/>
        <v/>
      </c>
    </row>
    <row r="592" spans="2:14" x14ac:dyDescent="0.3">
      <c r="B592" s="1" t="str">
        <f>IF(C592=1,"",IF(Kasszakonyv!$K$2&gt;C592,"q",IF(Kasszakonyv!$K$2=C592,COUNTIF($C$7:C592,C592),"")))</f>
        <v/>
      </c>
      <c r="C592" s="9">
        <f t="shared" si="29"/>
        <v>1</v>
      </c>
      <c r="D592" s="14"/>
      <c r="E592" s="15"/>
      <c r="F592" s="16"/>
      <c r="G592" s="17"/>
      <c r="H592" s="18"/>
      <c r="I592" s="19"/>
      <c r="J592" s="18"/>
      <c r="K592" s="19"/>
      <c r="L592" s="17"/>
      <c r="M592" s="93" t="str">
        <f t="shared" si="27"/>
        <v/>
      </c>
      <c r="N592" s="13" t="str">
        <f t="shared" si="28"/>
        <v/>
      </c>
    </row>
    <row r="593" spans="2:14" x14ac:dyDescent="0.3">
      <c r="B593" s="1" t="str">
        <f>IF(C593=1,"",IF(Kasszakonyv!$K$2&gt;C593,"q",IF(Kasszakonyv!$K$2=C593,COUNTIF($C$7:C593,C593),"")))</f>
        <v/>
      </c>
      <c r="C593" s="9">
        <f t="shared" si="29"/>
        <v>1</v>
      </c>
      <c r="D593" s="14"/>
      <c r="E593" s="15"/>
      <c r="F593" s="16"/>
      <c r="G593" s="17"/>
      <c r="H593" s="18"/>
      <c r="I593" s="19"/>
      <c r="J593" s="18"/>
      <c r="K593" s="19"/>
      <c r="L593" s="17"/>
      <c r="M593" s="93" t="str">
        <f t="shared" si="27"/>
        <v/>
      </c>
      <c r="N593" s="13" t="str">
        <f t="shared" si="28"/>
        <v/>
      </c>
    </row>
    <row r="594" spans="2:14" x14ac:dyDescent="0.3">
      <c r="B594" s="1" t="str">
        <f>IF(C594=1,"",IF(Kasszakonyv!$K$2&gt;C594,"q",IF(Kasszakonyv!$K$2=C594,COUNTIF($C$7:C594,C594),"")))</f>
        <v/>
      </c>
      <c r="C594" s="9">
        <f t="shared" si="29"/>
        <v>1</v>
      </c>
      <c r="D594" s="14"/>
      <c r="E594" s="15"/>
      <c r="F594" s="16"/>
      <c r="G594" s="17"/>
      <c r="H594" s="18"/>
      <c r="I594" s="19"/>
      <c r="J594" s="18"/>
      <c r="K594" s="19"/>
      <c r="L594" s="17"/>
      <c r="M594" s="93" t="str">
        <f t="shared" si="27"/>
        <v/>
      </c>
      <c r="N594" s="13" t="str">
        <f t="shared" si="28"/>
        <v/>
      </c>
    </row>
    <row r="595" spans="2:14" x14ac:dyDescent="0.3">
      <c r="B595" s="1" t="str">
        <f>IF(C595=1,"",IF(Kasszakonyv!$K$2&gt;C595,"q",IF(Kasszakonyv!$K$2=C595,COUNTIF($C$7:C595,C595),"")))</f>
        <v/>
      </c>
      <c r="C595" s="9">
        <f t="shared" si="29"/>
        <v>1</v>
      </c>
      <c r="D595" s="14"/>
      <c r="E595" s="15"/>
      <c r="F595" s="16"/>
      <c r="G595" s="17"/>
      <c r="H595" s="18"/>
      <c r="I595" s="19"/>
      <c r="J595" s="18"/>
      <c r="K595" s="19"/>
      <c r="L595" s="17"/>
      <c r="M595" s="93" t="str">
        <f t="shared" si="27"/>
        <v/>
      </c>
      <c r="N595" s="13" t="str">
        <f t="shared" si="28"/>
        <v/>
      </c>
    </row>
    <row r="596" spans="2:14" x14ac:dyDescent="0.3">
      <c r="B596" s="1" t="str">
        <f>IF(C596=1,"",IF(Kasszakonyv!$K$2&gt;C596,"q",IF(Kasszakonyv!$K$2=C596,COUNTIF($C$7:C596,C596),"")))</f>
        <v/>
      </c>
      <c r="C596" s="9">
        <f t="shared" si="29"/>
        <v>1</v>
      </c>
      <c r="D596" s="14"/>
      <c r="E596" s="15"/>
      <c r="F596" s="16"/>
      <c r="G596" s="17"/>
      <c r="H596" s="18"/>
      <c r="I596" s="19"/>
      <c r="J596" s="18"/>
      <c r="K596" s="19"/>
      <c r="L596" s="17"/>
      <c r="M596" s="93" t="str">
        <f t="shared" si="27"/>
        <v/>
      </c>
      <c r="N596" s="13" t="str">
        <f t="shared" si="28"/>
        <v/>
      </c>
    </row>
    <row r="597" spans="2:14" x14ac:dyDescent="0.3">
      <c r="B597" s="1" t="str">
        <f>IF(C597=1,"",IF(Kasszakonyv!$K$2&gt;C597,"q",IF(Kasszakonyv!$K$2=C597,COUNTIF($C$7:C597,C597),"")))</f>
        <v/>
      </c>
      <c r="C597" s="9">
        <f t="shared" si="29"/>
        <v>1</v>
      </c>
      <c r="D597" s="14"/>
      <c r="E597" s="15"/>
      <c r="F597" s="16"/>
      <c r="G597" s="17"/>
      <c r="H597" s="18"/>
      <c r="I597" s="19"/>
      <c r="J597" s="18"/>
      <c r="K597" s="19"/>
      <c r="L597" s="17"/>
      <c r="M597" s="93" t="str">
        <f t="shared" si="27"/>
        <v/>
      </c>
      <c r="N597" s="13" t="str">
        <f t="shared" si="28"/>
        <v/>
      </c>
    </row>
    <row r="598" spans="2:14" x14ac:dyDescent="0.3">
      <c r="B598" s="1" t="str">
        <f>IF(C598=1,"",IF(Kasszakonyv!$K$2&gt;C598,"q",IF(Kasszakonyv!$K$2=C598,COUNTIF($C$7:C598,C598),"")))</f>
        <v/>
      </c>
      <c r="C598" s="9">
        <f t="shared" si="29"/>
        <v>1</v>
      </c>
      <c r="D598" s="14"/>
      <c r="E598" s="15"/>
      <c r="F598" s="16"/>
      <c r="G598" s="17"/>
      <c r="H598" s="18"/>
      <c r="I598" s="19"/>
      <c r="J598" s="18"/>
      <c r="K598" s="19"/>
      <c r="L598" s="17"/>
      <c r="M598" s="93" t="str">
        <f t="shared" si="27"/>
        <v/>
      </c>
      <c r="N598" s="13" t="str">
        <f t="shared" si="28"/>
        <v/>
      </c>
    </row>
    <row r="599" spans="2:14" x14ac:dyDescent="0.3">
      <c r="B599" s="1" t="str">
        <f>IF(C599=1,"",IF(Kasszakonyv!$K$2&gt;C599,"q",IF(Kasszakonyv!$K$2=C599,COUNTIF($C$7:C599,C599),"")))</f>
        <v/>
      </c>
      <c r="C599" s="9">
        <f t="shared" si="29"/>
        <v>1</v>
      </c>
      <c r="D599" s="14"/>
      <c r="E599" s="15"/>
      <c r="F599" s="16"/>
      <c r="G599" s="17"/>
      <c r="H599" s="18"/>
      <c r="I599" s="19"/>
      <c r="J599" s="18"/>
      <c r="K599" s="19"/>
      <c r="L599" s="17"/>
      <c r="M599" s="93" t="str">
        <f t="shared" si="27"/>
        <v/>
      </c>
      <c r="N599" s="13" t="str">
        <f t="shared" si="28"/>
        <v/>
      </c>
    </row>
    <row r="600" spans="2:14" x14ac:dyDescent="0.3">
      <c r="B600" s="1" t="str">
        <f>IF(C600=1,"",IF(Kasszakonyv!$K$2&gt;C600,"q",IF(Kasszakonyv!$K$2=C600,COUNTIF($C$7:C600,C600),"")))</f>
        <v/>
      </c>
      <c r="C600" s="9">
        <f t="shared" si="29"/>
        <v>1</v>
      </c>
      <c r="D600" s="14"/>
      <c r="E600" s="15"/>
      <c r="F600" s="16"/>
      <c r="G600" s="17"/>
      <c r="H600" s="18"/>
      <c r="I600" s="19"/>
      <c r="J600" s="18"/>
      <c r="K600" s="19"/>
      <c r="L600" s="17"/>
      <c r="M600" s="93" t="str">
        <f t="shared" si="27"/>
        <v/>
      </c>
      <c r="N600" s="13" t="str">
        <f t="shared" si="28"/>
        <v/>
      </c>
    </row>
    <row r="601" spans="2:14" x14ac:dyDescent="0.3">
      <c r="B601" s="1" t="str">
        <f>IF(C601=1,"",IF(Kasszakonyv!$K$2&gt;C601,"q",IF(Kasszakonyv!$K$2=C601,COUNTIF($C$7:C601,C601),"")))</f>
        <v/>
      </c>
      <c r="C601" s="9">
        <f t="shared" si="29"/>
        <v>1</v>
      </c>
      <c r="D601" s="14"/>
      <c r="E601" s="15"/>
      <c r="F601" s="16"/>
      <c r="G601" s="17"/>
      <c r="H601" s="18"/>
      <c r="I601" s="19"/>
      <c r="J601" s="18"/>
      <c r="K601" s="19"/>
      <c r="L601" s="17"/>
      <c r="M601" s="93" t="str">
        <f t="shared" si="27"/>
        <v/>
      </c>
      <c r="N601" s="13" t="str">
        <f t="shared" si="28"/>
        <v/>
      </c>
    </row>
    <row r="602" spans="2:14" x14ac:dyDescent="0.3">
      <c r="B602" s="1" t="str">
        <f>IF(C602=1,"",IF(Kasszakonyv!$K$2&gt;C602,"q",IF(Kasszakonyv!$K$2=C602,COUNTIF($C$7:C602,C602),"")))</f>
        <v/>
      </c>
      <c r="C602" s="9">
        <f t="shared" si="29"/>
        <v>1</v>
      </c>
      <c r="D602" s="14"/>
      <c r="E602" s="15"/>
      <c r="F602" s="16"/>
      <c r="G602" s="17"/>
      <c r="H602" s="18"/>
      <c r="I602" s="19"/>
      <c r="J602" s="18"/>
      <c r="K602" s="19"/>
      <c r="L602" s="17"/>
      <c r="M602" s="93" t="str">
        <f t="shared" si="27"/>
        <v/>
      </c>
      <c r="N602" s="13" t="str">
        <f t="shared" si="28"/>
        <v/>
      </c>
    </row>
    <row r="603" spans="2:14" x14ac:dyDescent="0.3">
      <c r="B603" s="1" t="str">
        <f>IF(C603=1,"",IF(Kasszakonyv!$K$2&gt;C603,"q",IF(Kasszakonyv!$K$2=C603,COUNTIF($C$7:C603,C603),"")))</f>
        <v/>
      </c>
      <c r="C603" s="9">
        <f t="shared" si="29"/>
        <v>1</v>
      </c>
      <c r="D603" s="14"/>
      <c r="E603" s="15"/>
      <c r="F603" s="16"/>
      <c r="G603" s="17"/>
      <c r="H603" s="18"/>
      <c r="I603" s="19"/>
      <c r="J603" s="18"/>
      <c r="K603" s="19"/>
      <c r="L603" s="17"/>
      <c r="M603" s="93" t="str">
        <f t="shared" si="27"/>
        <v/>
      </c>
      <c r="N603" s="13" t="str">
        <f t="shared" si="28"/>
        <v/>
      </c>
    </row>
    <row r="604" spans="2:14" x14ac:dyDescent="0.3">
      <c r="B604" s="1" t="str">
        <f>IF(C604=1,"",IF(Kasszakonyv!$K$2&gt;C604,"q",IF(Kasszakonyv!$K$2=C604,COUNTIF($C$7:C604,C604),"")))</f>
        <v/>
      </c>
      <c r="C604" s="9">
        <f t="shared" si="29"/>
        <v>1</v>
      </c>
      <c r="D604" s="14"/>
      <c r="E604" s="15"/>
      <c r="F604" s="16"/>
      <c r="G604" s="17"/>
      <c r="H604" s="18"/>
      <c r="I604" s="19"/>
      <c r="J604" s="18"/>
      <c r="K604" s="19"/>
      <c r="L604" s="17"/>
      <c r="M604" s="93" t="str">
        <f t="shared" si="27"/>
        <v/>
      </c>
      <c r="N604" s="13" t="str">
        <f t="shared" si="28"/>
        <v/>
      </c>
    </row>
    <row r="605" spans="2:14" x14ac:dyDescent="0.3">
      <c r="B605" s="1" t="str">
        <f>IF(C605=1,"",IF(Kasszakonyv!$K$2&gt;C605,"q",IF(Kasszakonyv!$K$2=C605,COUNTIF($C$7:C605,C605),"")))</f>
        <v/>
      </c>
      <c r="C605" s="9">
        <f t="shared" si="29"/>
        <v>1</v>
      </c>
      <c r="D605" s="14"/>
      <c r="E605" s="15"/>
      <c r="F605" s="16"/>
      <c r="G605" s="17"/>
      <c r="H605" s="18"/>
      <c r="I605" s="19"/>
      <c r="J605" s="18"/>
      <c r="K605" s="19"/>
      <c r="L605" s="17"/>
      <c r="M605" s="93" t="str">
        <f t="shared" si="27"/>
        <v/>
      </c>
      <c r="N605" s="13" t="str">
        <f t="shared" si="28"/>
        <v/>
      </c>
    </row>
    <row r="606" spans="2:14" x14ac:dyDescent="0.3">
      <c r="B606" s="1" t="str">
        <f>IF(C606=1,"",IF(Kasszakonyv!$K$2&gt;C606,"q",IF(Kasszakonyv!$K$2=C606,COUNTIF($C$7:C606,C606),"")))</f>
        <v/>
      </c>
      <c r="C606" s="9">
        <f t="shared" si="29"/>
        <v>1</v>
      </c>
      <c r="D606" s="14"/>
      <c r="E606" s="15"/>
      <c r="F606" s="16"/>
      <c r="G606" s="17"/>
      <c r="H606" s="18"/>
      <c r="I606" s="19"/>
      <c r="J606" s="18"/>
      <c r="K606" s="19"/>
      <c r="L606" s="17"/>
      <c r="M606" s="93" t="str">
        <f t="shared" si="27"/>
        <v/>
      </c>
      <c r="N606" s="13" t="str">
        <f t="shared" si="28"/>
        <v/>
      </c>
    </row>
    <row r="607" spans="2:14" x14ac:dyDescent="0.3">
      <c r="B607" s="1" t="str">
        <f>IF(C607=1,"",IF(Kasszakonyv!$K$2&gt;C607,"q",IF(Kasszakonyv!$K$2=C607,COUNTIF($C$7:C607,C607),"")))</f>
        <v/>
      </c>
      <c r="C607" s="9">
        <f t="shared" si="29"/>
        <v>1</v>
      </c>
      <c r="D607" s="14"/>
      <c r="E607" s="15"/>
      <c r="F607" s="16"/>
      <c r="G607" s="17"/>
      <c r="H607" s="18"/>
      <c r="I607" s="19"/>
      <c r="J607" s="18"/>
      <c r="K607" s="19"/>
      <c r="L607" s="17"/>
      <c r="M607" s="93" t="str">
        <f t="shared" si="27"/>
        <v/>
      </c>
      <c r="N607" s="13" t="str">
        <f t="shared" si="28"/>
        <v/>
      </c>
    </row>
    <row r="608" spans="2:14" x14ac:dyDescent="0.3">
      <c r="B608" s="1" t="str">
        <f>IF(C608=1,"",IF(Kasszakonyv!$K$2&gt;C608,"q",IF(Kasszakonyv!$K$2=C608,COUNTIF($C$7:C608,C608),"")))</f>
        <v/>
      </c>
      <c r="C608" s="9">
        <f t="shared" si="29"/>
        <v>1</v>
      </c>
      <c r="D608" s="14"/>
      <c r="E608" s="15"/>
      <c r="F608" s="16"/>
      <c r="G608" s="17"/>
      <c r="H608" s="18"/>
      <c r="I608" s="19"/>
      <c r="J608" s="18"/>
      <c r="K608" s="19"/>
      <c r="L608" s="17"/>
      <c r="M608" s="93" t="str">
        <f t="shared" si="27"/>
        <v/>
      </c>
      <c r="N608" s="13" t="str">
        <f t="shared" si="28"/>
        <v/>
      </c>
    </row>
    <row r="609" spans="2:14" x14ac:dyDescent="0.3">
      <c r="B609" s="1" t="str">
        <f>IF(C609=1,"",IF(Kasszakonyv!$K$2&gt;C609,"q",IF(Kasszakonyv!$K$2=C609,COUNTIF($C$7:C609,C609),"")))</f>
        <v/>
      </c>
      <c r="C609" s="9">
        <f t="shared" si="29"/>
        <v>1</v>
      </c>
      <c r="D609" s="14"/>
      <c r="E609" s="15"/>
      <c r="F609" s="16"/>
      <c r="G609" s="17"/>
      <c r="H609" s="18"/>
      <c r="I609" s="19"/>
      <c r="J609" s="18"/>
      <c r="K609" s="19"/>
      <c r="L609" s="17"/>
      <c r="M609" s="93" t="str">
        <f t="shared" si="27"/>
        <v/>
      </c>
      <c r="N609" s="13" t="str">
        <f t="shared" si="28"/>
        <v/>
      </c>
    </row>
    <row r="610" spans="2:14" x14ac:dyDescent="0.3">
      <c r="B610" s="1" t="str">
        <f>IF(C610=1,"",IF(Kasszakonyv!$K$2&gt;C610,"q",IF(Kasszakonyv!$K$2=C610,COUNTIF($C$7:C610,C610),"")))</f>
        <v/>
      </c>
      <c r="C610" s="9">
        <f t="shared" si="29"/>
        <v>1</v>
      </c>
      <c r="D610" s="14"/>
      <c r="E610" s="15"/>
      <c r="F610" s="16"/>
      <c r="G610" s="17"/>
      <c r="H610" s="18"/>
      <c r="I610" s="19"/>
      <c r="J610" s="18"/>
      <c r="K610" s="19"/>
      <c r="L610" s="17"/>
      <c r="M610" s="93" t="str">
        <f t="shared" si="27"/>
        <v/>
      </c>
      <c r="N610" s="13" t="str">
        <f t="shared" si="28"/>
        <v/>
      </c>
    </row>
    <row r="611" spans="2:14" x14ac:dyDescent="0.3">
      <c r="B611" s="1" t="str">
        <f>IF(C611=1,"",IF(Kasszakonyv!$K$2&gt;C611,"q",IF(Kasszakonyv!$K$2=C611,COUNTIF($C$7:C611,C611),"")))</f>
        <v/>
      </c>
      <c r="C611" s="9">
        <f t="shared" si="29"/>
        <v>1</v>
      </c>
      <c r="D611" s="14"/>
      <c r="E611" s="15"/>
      <c r="F611" s="16"/>
      <c r="G611" s="17"/>
      <c r="H611" s="18"/>
      <c r="I611" s="19"/>
      <c r="J611" s="18"/>
      <c r="K611" s="19"/>
      <c r="L611" s="17"/>
      <c r="M611" s="93" t="str">
        <f t="shared" si="27"/>
        <v/>
      </c>
      <c r="N611" s="13" t="str">
        <f t="shared" si="28"/>
        <v/>
      </c>
    </row>
    <row r="612" spans="2:14" x14ac:dyDescent="0.3">
      <c r="B612" s="1" t="str">
        <f>IF(C612=1,"",IF(Kasszakonyv!$K$2&gt;C612,"q",IF(Kasszakonyv!$K$2=C612,COUNTIF($C$7:C612,C612),"")))</f>
        <v/>
      </c>
      <c r="C612" s="9">
        <f t="shared" si="29"/>
        <v>1</v>
      </c>
      <c r="D612" s="14"/>
      <c r="E612" s="15"/>
      <c r="F612" s="16"/>
      <c r="G612" s="17"/>
      <c r="H612" s="18"/>
      <c r="I612" s="19"/>
      <c r="J612" s="18"/>
      <c r="K612" s="19"/>
      <c r="L612" s="17"/>
      <c r="M612" s="93" t="str">
        <f t="shared" si="27"/>
        <v/>
      </c>
      <c r="N612" s="13" t="str">
        <f t="shared" si="28"/>
        <v/>
      </c>
    </row>
    <row r="613" spans="2:14" x14ac:dyDescent="0.3">
      <c r="B613" s="1" t="str">
        <f>IF(C613=1,"",IF(Kasszakonyv!$K$2&gt;C613,"q",IF(Kasszakonyv!$K$2=C613,COUNTIF($C$7:C613,C613),"")))</f>
        <v/>
      </c>
      <c r="C613" s="9">
        <f t="shared" si="29"/>
        <v>1</v>
      </c>
      <c r="D613" s="14"/>
      <c r="E613" s="15"/>
      <c r="F613" s="16"/>
      <c r="G613" s="17"/>
      <c r="H613" s="18"/>
      <c r="I613" s="19"/>
      <c r="J613" s="18"/>
      <c r="K613" s="19"/>
      <c r="L613" s="17"/>
      <c r="M613" s="93" t="str">
        <f t="shared" si="27"/>
        <v/>
      </c>
      <c r="N613" s="13" t="str">
        <f t="shared" si="28"/>
        <v/>
      </c>
    </row>
    <row r="614" spans="2:14" x14ac:dyDescent="0.3">
      <c r="B614" s="1" t="str">
        <f>IF(C614=1,"",IF(Kasszakonyv!$K$2&gt;C614,"q",IF(Kasszakonyv!$K$2=C614,COUNTIF($C$7:C614,C614),"")))</f>
        <v/>
      </c>
      <c r="C614" s="9">
        <f t="shared" si="29"/>
        <v>1</v>
      </c>
      <c r="D614" s="14"/>
      <c r="E614" s="15"/>
      <c r="F614" s="16"/>
      <c r="G614" s="17"/>
      <c r="H614" s="18"/>
      <c r="I614" s="19"/>
      <c r="J614" s="18"/>
      <c r="K614" s="19"/>
      <c r="L614" s="17"/>
      <c r="M614" s="93" t="str">
        <f t="shared" si="27"/>
        <v/>
      </c>
      <c r="N614" s="13" t="str">
        <f t="shared" si="28"/>
        <v/>
      </c>
    </row>
    <row r="615" spans="2:14" x14ac:dyDescent="0.3">
      <c r="B615" s="1" t="str">
        <f>IF(C615=1,"",IF(Kasszakonyv!$K$2&gt;C615,"q",IF(Kasszakonyv!$K$2=C615,COUNTIF($C$7:C615,C615),"")))</f>
        <v/>
      </c>
      <c r="C615" s="9">
        <f t="shared" si="29"/>
        <v>1</v>
      </c>
      <c r="D615" s="14"/>
      <c r="E615" s="15"/>
      <c r="F615" s="16"/>
      <c r="G615" s="17"/>
      <c r="H615" s="18"/>
      <c r="I615" s="19"/>
      <c r="J615" s="18"/>
      <c r="K615" s="19"/>
      <c r="L615" s="17"/>
      <c r="M615" s="93" t="str">
        <f t="shared" si="27"/>
        <v/>
      </c>
      <c r="N615" s="13" t="str">
        <f t="shared" si="28"/>
        <v/>
      </c>
    </row>
    <row r="616" spans="2:14" x14ac:dyDescent="0.3">
      <c r="B616" s="1" t="str">
        <f>IF(C616=1,"",IF(Kasszakonyv!$K$2&gt;C616,"q",IF(Kasszakonyv!$K$2=C616,COUNTIF($C$7:C616,C616),"")))</f>
        <v/>
      </c>
      <c r="C616" s="9">
        <f t="shared" si="29"/>
        <v>1</v>
      </c>
      <c r="D616" s="14"/>
      <c r="E616" s="15"/>
      <c r="F616" s="16"/>
      <c r="G616" s="17"/>
      <c r="H616" s="18"/>
      <c r="I616" s="19"/>
      <c r="J616" s="18"/>
      <c r="K616" s="19"/>
      <c r="L616" s="17"/>
      <c r="M616" s="93" t="str">
        <f t="shared" si="27"/>
        <v/>
      </c>
      <c r="N616" s="13" t="str">
        <f t="shared" si="28"/>
        <v/>
      </c>
    </row>
    <row r="617" spans="2:14" x14ac:dyDescent="0.3">
      <c r="B617" s="1" t="str">
        <f>IF(C617=1,"",IF(Kasszakonyv!$K$2&gt;C617,"q",IF(Kasszakonyv!$K$2=C617,COUNTIF($C$7:C617,C617),"")))</f>
        <v/>
      </c>
      <c r="C617" s="9">
        <f t="shared" si="29"/>
        <v>1</v>
      </c>
      <c r="D617" s="14"/>
      <c r="E617" s="15"/>
      <c r="F617" s="16"/>
      <c r="G617" s="17"/>
      <c r="H617" s="18"/>
      <c r="I617" s="19"/>
      <c r="J617" s="18"/>
      <c r="K617" s="19"/>
      <c r="L617" s="17"/>
      <c r="M617" s="93" t="str">
        <f t="shared" si="27"/>
        <v/>
      </c>
      <c r="N617" s="13" t="str">
        <f t="shared" si="28"/>
        <v/>
      </c>
    </row>
    <row r="618" spans="2:14" x14ac:dyDescent="0.3">
      <c r="B618" s="1" t="str">
        <f>IF(C618=1,"",IF(Kasszakonyv!$K$2&gt;C618,"q",IF(Kasszakonyv!$K$2=C618,COUNTIF($C$7:C618,C618),"")))</f>
        <v/>
      </c>
      <c r="C618" s="9">
        <f t="shared" si="29"/>
        <v>1</v>
      </c>
      <c r="D618" s="14"/>
      <c r="E618" s="15"/>
      <c r="F618" s="16"/>
      <c r="G618" s="17"/>
      <c r="H618" s="18"/>
      <c r="I618" s="19"/>
      <c r="J618" s="18"/>
      <c r="K618" s="19"/>
      <c r="L618" s="17"/>
      <c r="M618" s="93" t="str">
        <f t="shared" si="27"/>
        <v/>
      </c>
      <c r="N618" s="13" t="str">
        <f t="shared" si="28"/>
        <v/>
      </c>
    </row>
    <row r="619" spans="2:14" x14ac:dyDescent="0.3">
      <c r="B619" s="1" t="str">
        <f>IF(C619=1,"",IF(Kasszakonyv!$K$2&gt;C619,"q",IF(Kasszakonyv!$K$2=C619,COUNTIF($C$7:C619,C619),"")))</f>
        <v/>
      </c>
      <c r="C619" s="9">
        <f t="shared" si="29"/>
        <v>1</v>
      </c>
      <c r="D619" s="14"/>
      <c r="E619" s="15"/>
      <c r="F619" s="16"/>
      <c r="G619" s="17"/>
      <c r="H619" s="18"/>
      <c r="I619" s="19"/>
      <c r="J619" s="18"/>
      <c r="K619" s="19"/>
      <c r="L619" s="17"/>
      <c r="M619" s="93" t="str">
        <f t="shared" si="27"/>
        <v/>
      </c>
      <c r="N619" s="13" t="str">
        <f t="shared" si="28"/>
        <v/>
      </c>
    </row>
    <row r="620" spans="2:14" x14ac:dyDescent="0.3">
      <c r="B620" s="1" t="str">
        <f>IF(C620=1,"",IF(Kasszakonyv!$K$2&gt;C620,"q",IF(Kasszakonyv!$K$2=C620,COUNTIF($C$7:C620,C620),"")))</f>
        <v/>
      </c>
      <c r="C620" s="9">
        <f t="shared" si="29"/>
        <v>1</v>
      </c>
      <c r="D620" s="14"/>
      <c r="E620" s="15"/>
      <c r="F620" s="16"/>
      <c r="G620" s="17"/>
      <c r="H620" s="18"/>
      <c r="I620" s="19"/>
      <c r="J620" s="18"/>
      <c r="K620" s="19"/>
      <c r="L620" s="17"/>
      <c r="M620" s="93" t="str">
        <f t="shared" si="27"/>
        <v/>
      </c>
      <c r="N620" s="13" t="str">
        <f t="shared" si="28"/>
        <v/>
      </c>
    </row>
    <row r="621" spans="2:14" x14ac:dyDescent="0.3">
      <c r="B621" s="1" t="str">
        <f>IF(C621=1,"",IF(Kasszakonyv!$K$2&gt;C621,"q",IF(Kasszakonyv!$K$2=C621,COUNTIF($C$7:C621,C621),"")))</f>
        <v/>
      </c>
      <c r="C621" s="9">
        <f t="shared" si="29"/>
        <v>1</v>
      </c>
      <c r="D621" s="14"/>
      <c r="E621" s="15"/>
      <c r="F621" s="16"/>
      <c r="G621" s="17"/>
      <c r="H621" s="18"/>
      <c r="I621" s="19"/>
      <c r="J621" s="18"/>
      <c r="K621" s="19"/>
      <c r="L621" s="17"/>
      <c r="M621" s="93" t="str">
        <f t="shared" si="27"/>
        <v/>
      </c>
      <c r="N621" s="13" t="str">
        <f t="shared" si="28"/>
        <v/>
      </c>
    </row>
    <row r="622" spans="2:14" x14ac:dyDescent="0.3">
      <c r="B622" s="1" t="str">
        <f>IF(C622=1,"",IF(Kasszakonyv!$K$2&gt;C622,"q",IF(Kasszakonyv!$K$2=C622,COUNTIF($C$7:C622,C622),"")))</f>
        <v/>
      </c>
      <c r="C622" s="9">
        <f t="shared" si="29"/>
        <v>1</v>
      </c>
      <c r="D622" s="14"/>
      <c r="E622" s="15"/>
      <c r="F622" s="16"/>
      <c r="G622" s="17"/>
      <c r="H622" s="18"/>
      <c r="I622" s="19"/>
      <c r="J622" s="18"/>
      <c r="K622" s="19"/>
      <c r="L622" s="17"/>
      <c r="M622" s="93" t="str">
        <f t="shared" si="27"/>
        <v/>
      </c>
      <c r="N622" s="13" t="str">
        <f t="shared" si="28"/>
        <v/>
      </c>
    </row>
    <row r="623" spans="2:14" x14ac:dyDescent="0.3">
      <c r="B623" s="1" t="str">
        <f>IF(C623=1,"",IF(Kasszakonyv!$K$2&gt;C623,"q",IF(Kasszakonyv!$K$2=C623,COUNTIF($C$7:C623,C623),"")))</f>
        <v/>
      </c>
      <c r="C623" s="9">
        <f t="shared" si="29"/>
        <v>1</v>
      </c>
      <c r="D623" s="14"/>
      <c r="E623" s="15"/>
      <c r="F623" s="16"/>
      <c r="G623" s="17"/>
      <c r="H623" s="18"/>
      <c r="I623" s="19"/>
      <c r="J623" s="18"/>
      <c r="K623" s="19"/>
      <c r="L623" s="17"/>
      <c r="M623" s="93" t="str">
        <f t="shared" si="27"/>
        <v/>
      </c>
      <c r="N623" s="13" t="str">
        <f t="shared" si="28"/>
        <v/>
      </c>
    </row>
    <row r="624" spans="2:14" x14ac:dyDescent="0.3">
      <c r="B624" s="1" t="str">
        <f>IF(C624=1,"",IF(Kasszakonyv!$K$2&gt;C624,"q",IF(Kasszakonyv!$K$2=C624,COUNTIF($C$7:C624,C624),"")))</f>
        <v/>
      </c>
      <c r="C624" s="9">
        <f t="shared" si="29"/>
        <v>1</v>
      </c>
      <c r="D624" s="14"/>
      <c r="E624" s="15"/>
      <c r="F624" s="16"/>
      <c r="G624" s="17"/>
      <c r="H624" s="18"/>
      <c r="I624" s="19"/>
      <c r="J624" s="18"/>
      <c r="K624" s="19"/>
      <c r="L624" s="17"/>
      <c r="M624" s="93" t="str">
        <f t="shared" si="27"/>
        <v/>
      </c>
      <c r="N624" s="13" t="str">
        <f t="shared" si="28"/>
        <v/>
      </c>
    </row>
    <row r="625" spans="2:14" x14ac:dyDescent="0.3">
      <c r="B625" s="1" t="str">
        <f>IF(C625=1,"",IF(Kasszakonyv!$K$2&gt;C625,"q",IF(Kasszakonyv!$K$2=C625,COUNTIF($C$7:C625,C625),"")))</f>
        <v/>
      </c>
      <c r="C625" s="9">
        <f t="shared" si="29"/>
        <v>1</v>
      </c>
      <c r="D625" s="14"/>
      <c r="E625" s="15"/>
      <c r="F625" s="16"/>
      <c r="G625" s="17"/>
      <c r="H625" s="18"/>
      <c r="I625" s="19"/>
      <c r="J625" s="18"/>
      <c r="K625" s="19"/>
      <c r="L625" s="17"/>
      <c r="M625" s="93" t="str">
        <f t="shared" si="27"/>
        <v/>
      </c>
      <c r="N625" s="13" t="str">
        <f t="shared" si="28"/>
        <v/>
      </c>
    </row>
    <row r="626" spans="2:14" x14ac:dyDescent="0.3">
      <c r="B626" s="1" t="str">
        <f>IF(C626=1,"",IF(Kasszakonyv!$K$2&gt;C626,"q",IF(Kasszakonyv!$K$2=C626,COUNTIF($C$7:C626,C626),"")))</f>
        <v/>
      </c>
      <c r="C626" s="9">
        <f t="shared" si="29"/>
        <v>1</v>
      </c>
      <c r="D626" s="14"/>
      <c r="E626" s="15"/>
      <c r="F626" s="16"/>
      <c r="G626" s="17"/>
      <c r="H626" s="18"/>
      <c r="I626" s="19"/>
      <c r="J626" s="18"/>
      <c r="K626" s="19"/>
      <c r="L626" s="17"/>
      <c r="M626" s="93" t="str">
        <f t="shared" si="27"/>
        <v/>
      </c>
      <c r="N626" s="13" t="str">
        <f t="shared" si="28"/>
        <v/>
      </c>
    </row>
    <row r="627" spans="2:14" x14ac:dyDescent="0.3">
      <c r="B627" s="1" t="str">
        <f>IF(C627=1,"",IF(Kasszakonyv!$K$2&gt;C627,"q",IF(Kasszakonyv!$K$2=C627,COUNTIF($C$7:C627,C627),"")))</f>
        <v/>
      </c>
      <c r="C627" s="9">
        <f t="shared" si="29"/>
        <v>1</v>
      </c>
      <c r="D627" s="14"/>
      <c r="E627" s="15"/>
      <c r="F627" s="16"/>
      <c r="G627" s="17"/>
      <c r="H627" s="18"/>
      <c r="I627" s="19"/>
      <c r="J627" s="18"/>
      <c r="K627" s="19"/>
      <c r="L627" s="17"/>
      <c r="M627" s="93" t="str">
        <f t="shared" si="27"/>
        <v/>
      </c>
      <c r="N627" s="13" t="str">
        <f t="shared" si="28"/>
        <v/>
      </c>
    </row>
    <row r="628" spans="2:14" x14ac:dyDescent="0.3">
      <c r="B628" s="1" t="str">
        <f>IF(C628=1,"",IF(Kasszakonyv!$K$2&gt;C628,"q",IF(Kasszakonyv!$K$2=C628,COUNTIF($C$7:C628,C628),"")))</f>
        <v/>
      </c>
      <c r="C628" s="9">
        <f t="shared" si="29"/>
        <v>1</v>
      </c>
      <c r="D628" s="14"/>
      <c r="E628" s="15"/>
      <c r="F628" s="16"/>
      <c r="G628" s="17"/>
      <c r="H628" s="18"/>
      <c r="I628" s="19"/>
      <c r="J628" s="18"/>
      <c r="K628" s="19"/>
      <c r="L628" s="17"/>
      <c r="M628" s="93" t="str">
        <f t="shared" si="27"/>
        <v/>
      </c>
      <c r="N628" s="13" t="str">
        <f t="shared" si="28"/>
        <v/>
      </c>
    </row>
    <row r="629" spans="2:14" x14ac:dyDescent="0.3">
      <c r="B629" s="1" t="str">
        <f>IF(C629=1,"",IF(Kasszakonyv!$K$2&gt;C629,"q",IF(Kasszakonyv!$K$2=C629,COUNTIF($C$7:C629,C629),"")))</f>
        <v/>
      </c>
      <c r="C629" s="9">
        <f t="shared" si="29"/>
        <v>1</v>
      </c>
      <c r="D629" s="14"/>
      <c r="E629" s="15"/>
      <c r="F629" s="16"/>
      <c r="G629" s="17"/>
      <c r="H629" s="18"/>
      <c r="I629" s="19"/>
      <c r="J629" s="18"/>
      <c r="K629" s="19"/>
      <c r="L629" s="17"/>
      <c r="M629" s="93" t="str">
        <f t="shared" si="27"/>
        <v/>
      </c>
      <c r="N629" s="13" t="str">
        <f t="shared" si="28"/>
        <v/>
      </c>
    </row>
    <row r="630" spans="2:14" x14ac:dyDescent="0.3">
      <c r="B630" s="1" t="str">
        <f>IF(C630=1,"",IF(Kasszakonyv!$K$2&gt;C630,"q",IF(Kasszakonyv!$K$2=C630,COUNTIF($C$7:C630,C630),"")))</f>
        <v/>
      </c>
      <c r="C630" s="9">
        <f t="shared" si="29"/>
        <v>1</v>
      </c>
      <c r="D630" s="14"/>
      <c r="E630" s="15"/>
      <c r="F630" s="16"/>
      <c r="G630" s="17"/>
      <c r="H630" s="18"/>
      <c r="I630" s="19"/>
      <c r="J630" s="18"/>
      <c r="K630" s="19"/>
      <c r="L630" s="17"/>
      <c r="M630" s="93" t="str">
        <f t="shared" si="27"/>
        <v/>
      </c>
      <c r="N630" s="13" t="str">
        <f t="shared" si="28"/>
        <v/>
      </c>
    </row>
    <row r="631" spans="2:14" x14ac:dyDescent="0.3">
      <c r="B631" s="1" t="str">
        <f>IF(C631=1,"",IF(Kasszakonyv!$K$2&gt;C631,"q",IF(Kasszakonyv!$K$2=C631,COUNTIF($C$7:C631,C631),"")))</f>
        <v/>
      </c>
      <c r="C631" s="9">
        <f t="shared" si="29"/>
        <v>1</v>
      </c>
      <c r="D631" s="14"/>
      <c r="E631" s="15"/>
      <c r="F631" s="16"/>
      <c r="G631" s="17"/>
      <c r="H631" s="18"/>
      <c r="I631" s="19"/>
      <c r="J631" s="18"/>
      <c r="K631" s="19"/>
      <c r="L631" s="17"/>
      <c r="M631" s="93" t="str">
        <f t="shared" si="27"/>
        <v/>
      </c>
      <c r="N631" s="13" t="str">
        <f t="shared" si="28"/>
        <v/>
      </c>
    </row>
    <row r="632" spans="2:14" x14ac:dyDescent="0.3">
      <c r="B632" s="1" t="str">
        <f>IF(C632=1,"",IF(Kasszakonyv!$K$2&gt;C632,"q",IF(Kasszakonyv!$K$2=C632,COUNTIF($C$7:C632,C632),"")))</f>
        <v/>
      </c>
      <c r="C632" s="9">
        <f t="shared" si="29"/>
        <v>1</v>
      </c>
      <c r="D632" s="14"/>
      <c r="E632" s="15"/>
      <c r="F632" s="16"/>
      <c r="G632" s="17"/>
      <c r="H632" s="18"/>
      <c r="I632" s="19"/>
      <c r="J632" s="18"/>
      <c r="K632" s="19"/>
      <c r="L632" s="17"/>
      <c r="M632" s="93" t="str">
        <f t="shared" si="27"/>
        <v/>
      </c>
      <c r="N632" s="13" t="str">
        <f t="shared" si="28"/>
        <v/>
      </c>
    </row>
    <row r="633" spans="2:14" x14ac:dyDescent="0.3">
      <c r="B633" s="1" t="str">
        <f>IF(C633=1,"",IF(Kasszakonyv!$K$2&gt;C633,"q",IF(Kasszakonyv!$K$2=C633,COUNTIF($C$7:C633,C633),"")))</f>
        <v/>
      </c>
      <c r="C633" s="9">
        <f t="shared" si="29"/>
        <v>1</v>
      </c>
      <c r="D633" s="14"/>
      <c r="E633" s="15"/>
      <c r="F633" s="16"/>
      <c r="G633" s="17"/>
      <c r="H633" s="18"/>
      <c r="I633" s="19"/>
      <c r="J633" s="18"/>
      <c r="K633" s="19"/>
      <c r="L633" s="17"/>
      <c r="M633" s="93" t="str">
        <f t="shared" si="27"/>
        <v/>
      </c>
      <c r="N633" s="13" t="str">
        <f t="shared" si="28"/>
        <v/>
      </c>
    </row>
    <row r="634" spans="2:14" x14ac:dyDescent="0.3">
      <c r="B634" s="1" t="str">
        <f>IF(C634=1,"",IF(Kasszakonyv!$K$2&gt;C634,"q",IF(Kasszakonyv!$K$2=C634,COUNTIF($C$7:C634,C634),"")))</f>
        <v/>
      </c>
      <c r="C634" s="9">
        <f t="shared" si="29"/>
        <v>1</v>
      </c>
      <c r="D634" s="14"/>
      <c r="E634" s="15"/>
      <c r="F634" s="16"/>
      <c r="G634" s="17"/>
      <c r="H634" s="18"/>
      <c r="I634" s="19"/>
      <c r="J634" s="18"/>
      <c r="K634" s="19"/>
      <c r="L634" s="17"/>
      <c r="M634" s="93" t="str">
        <f t="shared" si="27"/>
        <v/>
      </c>
      <c r="N634" s="13" t="str">
        <f t="shared" si="28"/>
        <v/>
      </c>
    </row>
    <row r="635" spans="2:14" x14ac:dyDescent="0.3">
      <c r="B635" s="1" t="str">
        <f>IF(C635=1,"",IF(Kasszakonyv!$K$2&gt;C635,"q",IF(Kasszakonyv!$K$2=C635,COUNTIF($C$7:C635,C635),"")))</f>
        <v/>
      </c>
      <c r="C635" s="9">
        <f t="shared" si="29"/>
        <v>1</v>
      </c>
      <c r="D635" s="14"/>
      <c r="E635" s="15"/>
      <c r="F635" s="16"/>
      <c r="G635" s="17"/>
      <c r="H635" s="18"/>
      <c r="I635" s="19"/>
      <c r="J635" s="18"/>
      <c r="K635" s="19"/>
      <c r="L635" s="17"/>
      <c r="M635" s="93" t="str">
        <f t="shared" si="27"/>
        <v/>
      </c>
      <c r="N635" s="13" t="str">
        <f t="shared" si="28"/>
        <v/>
      </c>
    </row>
    <row r="636" spans="2:14" x14ac:dyDescent="0.3">
      <c r="B636" s="1" t="str">
        <f>IF(C636=1,"",IF(Kasszakonyv!$K$2&gt;C636,"q",IF(Kasszakonyv!$K$2=C636,COUNTIF($C$7:C636,C636),"")))</f>
        <v/>
      </c>
      <c r="C636" s="9">
        <f t="shared" si="29"/>
        <v>1</v>
      </c>
      <c r="D636" s="14"/>
      <c r="E636" s="15"/>
      <c r="F636" s="16"/>
      <c r="G636" s="17"/>
      <c r="H636" s="18"/>
      <c r="I636" s="19"/>
      <c r="J636" s="18"/>
      <c r="K636" s="19"/>
      <c r="L636" s="17"/>
      <c r="M636" s="93" t="str">
        <f t="shared" si="27"/>
        <v/>
      </c>
      <c r="N636" s="13" t="str">
        <f t="shared" si="28"/>
        <v/>
      </c>
    </row>
    <row r="637" spans="2:14" x14ac:dyDescent="0.3">
      <c r="B637" s="1" t="str">
        <f>IF(C637=1,"",IF(Kasszakonyv!$K$2&gt;C637,"q",IF(Kasszakonyv!$K$2=C637,COUNTIF($C$7:C637,C637),"")))</f>
        <v/>
      </c>
      <c r="C637" s="9">
        <f t="shared" si="29"/>
        <v>1</v>
      </c>
      <c r="D637" s="14"/>
      <c r="E637" s="15"/>
      <c r="F637" s="16"/>
      <c r="G637" s="17"/>
      <c r="H637" s="18"/>
      <c r="I637" s="19"/>
      <c r="J637" s="18"/>
      <c r="K637" s="19"/>
      <c r="L637" s="17"/>
      <c r="M637" s="93" t="str">
        <f t="shared" si="27"/>
        <v/>
      </c>
      <c r="N637" s="13" t="str">
        <f t="shared" si="28"/>
        <v/>
      </c>
    </row>
    <row r="638" spans="2:14" x14ac:dyDescent="0.3">
      <c r="B638" s="1" t="str">
        <f>IF(C638=1,"",IF(Kasszakonyv!$K$2&gt;C638,"q",IF(Kasszakonyv!$K$2=C638,COUNTIF($C$7:C638,C638),"")))</f>
        <v/>
      </c>
      <c r="C638" s="9">
        <f t="shared" si="29"/>
        <v>1</v>
      </c>
      <c r="D638" s="14"/>
      <c r="E638" s="15"/>
      <c r="F638" s="16"/>
      <c r="G638" s="17"/>
      <c r="H638" s="18"/>
      <c r="I638" s="19"/>
      <c r="J638" s="18"/>
      <c r="K638" s="19"/>
      <c r="L638" s="17"/>
      <c r="M638" s="93" t="str">
        <f t="shared" si="27"/>
        <v/>
      </c>
      <c r="N638" s="13" t="str">
        <f t="shared" si="28"/>
        <v/>
      </c>
    </row>
    <row r="639" spans="2:14" x14ac:dyDescent="0.3">
      <c r="B639" s="1" t="str">
        <f>IF(C639=1,"",IF(Kasszakonyv!$K$2&gt;C639,"q",IF(Kasszakonyv!$K$2=C639,COUNTIF($C$7:C639,C639),"")))</f>
        <v/>
      </c>
      <c r="C639" s="9">
        <f t="shared" si="29"/>
        <v>1</v>
      </c>
      <c r="D639" s="14"/>
      <c r="E639" s="15"/>
      <c r="F639" s="16"/>
      <c r="G639" s="17"/>
      <c r="H639" s="18"/>
      <c r="I639" s="19"/>
      <c r="J639" s="18"/>
      <c r="K639" s="19"/>
      <c r="L639" s="17"/>
      <c r="M639" s="93" t="str">
        <f t="shared" si="27"/>
        <v/>
      </c>
      <c r="N639" s="13" t="str">
        <f t="shared" si="28"/>
        <v/>
      </c>
    </row>
    <row r="640" spans="2:14" x14ac:dyDescent="0.3">
      <c r="B640" s="1" t="str">
        <f>IF(C640=1,"",IF(Kasszakonyv!$K$2&gt;C640,"q",IF(Kasszakonyv!$K$2=C640,COUNTIF($C$7:C640,C640),"")))</f>
        <v/>
      </c>
      <c r="C640" s="9">
        <f t="shared" si="29"/>
        <v>1</v>
      </c>
      <c r="D640" s="14"/>
      <c r="E640" s="15"/>
      <c r="F640" s="16"/>
      <c r="G640" s="17"/>
      <c r="H640" s="18"/>
      <c r="I640" s="19"/>
      <c r="J640" s="18"/>
      <c r="K640" s="19"/>
      <c r="L640" s="17"/>
      <c r="M640" s="93" t="str">
        <f t="shared" si="27"/>
        <v/>
      </c>
      <c r="N640" s="13" t="str">
        <f t="shared" si="28"/>
        <v/>
      </c>
    </row>
    <row r="641" spans="2:14" x14ac:dyDescent="0.3">
      <c r="B641" s="1" t="str">
        <f>IF(C641=1,"",IF(Kasszakonyv!$K$2&gt;C641,"q",IF(Kasszakonyv!$K$2=C641,COUNTIF($C$7:C641,C641),"")))</f>
        <v/>
      </c>
      <c r="C641" s="9">
        <f t="shared" si="29"/>
        <v>1</v>
      </c>
      <c r="D641" s="14"/>
      <c r="E641" s="15"/>
      <c r="F641" s="16"/>
      <c r="G641" s="17"/>
      <c r="H641" s="18"/>
      <c r="I641" s="19"/>
      <c r="J641" s="18"/>
      <c r="K641" s="19"/>
      <c r="L641" s="17"/>
      <c r="M641" s="93" t="str">
        <f t="shared" si="27"/>
        <v/>
      </c>
      <c r="N641" s="13" t="str">
        <f t="shared" si="28"/>
        <v/>
      </c>
    </row>
    <row r="642" spans="2:14" x14ac:dyDescent="0.3">
      <c r="B642" s="1" t="str">
        <f>IF(C642=1,"",IF(Kasszakonyv!$K$2&gt;C642,"q",IF(Kasszakonyv!$K$2=C642,COUNTIF($C$7:C642,C642),"")))</f>
        <v/>
      </c>
      <c r="C642" s="9">
        <f t="shared" si="29"/>
        <v>1</v>
      </c>
      <c r="D642" s="14"/>
      <c r="E642" s="15"/>
      <c r="F642" s="16"/>
      <c r="G642" s="17"/>
      <c r="H642" s="18"/>
      <c r="I642" s="19"/>
      <c r="J642" s="18"/>
      <c r="K642" s="19"/>
      <c r="L642" s="17"/>
      <c r="M642" s="93" t="str">
        <f t="shared" si="27"/>
        <v/>
      </c>
      <c r="N642" s="13" t="str">
        <f t="shared" si="28"/>
        <v/>
      </c>
    </row>
    <row r="643" spans="2:14" x14ac:dyDescent="0.3">
      <c r="B643" s="1" t="str">
        <f>IF(C643=1,"",IF(Kasszakonyv!$K$2&gt;C643,"q",IF(Kasszakonyv!$K$2=C643,COUNTIF($C$7:C643,C643),"")))</f>
        <v/>
      </c>
      <c r="C643" s="9">
        <f t="shared" si="29"/>
        <v>1</v>
      </c>
      <c r="D643" s="14"/>
      <c r="E643" s="15"/>
      <c r="F643" s="16"/>
      <c r="G643" s="17"/>
      <c r="H643" s="18"/>
      <c r="I643" s="19"/>
      <c r="J643" s="18"/>
      <c r="K643" s="19"/>
      <c r="L643" s="17"/>
      <c r="M643" s="93" t="str">
        <f t="shared" si="27"/>
        <v/>
      </c>
      <c r="N643" s="13" t="str">
        <f t="shared" si="28"/>
        <v/>
      </c>
    </row>
    <row r="644" spans="2:14" x14ac:dyDescent="0.3">
      <c r="B644" s="1" t="str">
        <f>IF(C644=1,"",IF(Kasszakonyv!$K$2&gt;C644,"q",IF(Kasszakonyv!$K$2=C644,COUNTIF($C$7:C644,C644),"")))</f>
        <v/>
      </c>
      <c r="C644" s="9">
        <f t="shared" si="29"/>
        <v>1</v>
      </c>
      <c r="D644" s="14"/>
      <c r="E644" s="15"/>
      <c r="F644" s="16"/>
      <c r="G644" s="17"/>
      <c r="H644" s="18"/>
      <c r="I644" s="19"/>
      <c r="J644" s="18"/>
      <c r="K644" s="19"/>
      <c r="L644" s="17"/>
      <c r="M644" s="93" t="str">
        <f t="shared" si="27"/>
        <v/>
      </c>
      <c r="N644" s="13" t="str">
        <f t="shared" si="28"/>
        <v/>
      </c>
    </row>
    <row r="645" spans="2:14" x14ac:dyDescent="0.3">
      <c r="B645" s="1" t="str">
        <f>IF(C645=1,"",IF(Kasszakonyv!$K$2&gt;C645,"q",IF(Kasszakonyv!$K$2=C645,COUNTIF($C$7:C645,C645),"")))</f>
        <v/>
      </c>
      <c r="C645" s="9">
        <f t="shared" si="29"/>
        <v>1</v>
      </c>
      <c r="D645" s="14"/>
      <c r="E645" s="15"/>
      <c r="F645" s="16"/>
      <c r="G645" s="17"/>
      <c r="H645" s="18"/>
      <c r="I645" s="19"/>
      <c r="J645" s="18"/>
      <c r="K645" s="19"/>
      <c r="L645" s="17"/>
      <c r="M645" s="93" t="str">
        <f t="shared" si="27"/>
        <v/>
      </c>
      <c r="N645" s="13" t="str">
        <f t="shared" si="28"/>
        <v/>
      </c>
    </row>
    <row r="646" spans="2:14" x14ac:dyDescent="0.3">
      <c r="B646" s="1" t="str">
        <f>IF(C646=1,"",IF(Kasszakonyv!$K$2&gt;C646,"q",IF(Kasszakonyv!$K$2=C646,COUNTIF($C$7:C646,C646),"")))</f>
        <v/>
      </c>
      <c r="C646" s="9">
        <f t="shared" si="29"/>
        <v>1</v>
      </c>
      <c r="D646" s="14"/>
      <c r="E646" s="15"/>
      <c r="F646" s="16"/>
      <c r="G646" s="17"/>
      <c r="H646" s="18"/>
      <c r="I646" s="19"/>
      <c r="J646" s="18"/>
      <c r="K646" s="19"/>
      <c r="L646" s="17"/>
      <c r="M646" s="93" t="str">
        <f t="shared" si="27"/>
        <v/>
      </c>
      <c r="N646" s="13" t="str">
        <f t="shared" si="28"/>
        <v/>
      </c>
    </row>
    <row r="647" spans="2:14" x14ac:dyDescent="0.3">
      <c r="B647" s="1" t="str">
        <f>IF(C647=1,"",IF(Kasszakonyv!$K$2&gt;C647,"q",IF(Kasszakonyv!$K$2=C647,COUNTIF($C$7:C647,C647),"")))</f>
        <v/>
      </c>
      <c r="C647" s="9">
        <f t="shared" si="29"/>
        <v>1</v>
      </c>
      <c r="D647" s="14"/>
      <c r="E647" s="15"/>
      <c r="F647" s="16"/>
      <c r="G647" s="17"/>
      <c r="H647" s="18"/>
      <c r="I647" s="19"/>
      <c r="J647" s="18"/>
      <c r="K647" s="19"/>
      <c r="L647" s="17"/>
      <c r="M647" s="93" t="str">
        <f t="shared" ref="M647:M710" si="30">IF(I647&amp;K647&lt;&gt;"",VLOOKUP(I647&amp;K647,fif,3,FALSE),"")</f>
        <v/>
      </c>
      <c r="N647" s="13" t="str">
        <f t="shared" ref="N647:N710" si="31">IF(I647&amp;K647&lt;&gt;"",VLOOKUP(I647&amp;K647,fi,2,FALSE),"")</f>
        <v/>
      </c>
    </row>
    <row r="648" spans="2:14" x14ac:dyDescent="0.3">
      <c r="B648" s="1" t="str">
        <f>IF(C648=1,"",IF(Kasszakonyv!$K$2&gt;C648,"q",IF(Kasszakonyv!$K$2=C648,COUNTIF($C$7:C648,C648),"")))</f>
        <v/>
      </c>
      <c r="C648" s="9">
        <f t="shared" ref="C648:C711" si="32">IF(AND(D648&lt;&gt;0,D648&gt;=$C$1,D648&lt;=$C$3),D648,IF(SUM(H648:J658)&lt;&gt;0,C647,1))</f>
        <v>1</v>
      </c>
      <c r="D648" s="14"/>
      <c r="E648" s="15"/>
      <c r="F648" s="16"/>
      <c r="G648" s="17"/>
      <c r="H648" s="18"/>
      <c r="I648" s="19"/>
      <c r="J648" s="18"/>
      <c r="K648" s="19"/>
      <c r="L648" s="17"/>
      <c r="M648" s="93" t="str">
        <f t="shared" si="30"/>
        <v/>
      </c>
      <c r="N648" s="13" t="str">
        <f t="shared" si="31"/>
        <v/>
      </c>
    </row>
    <row r="649" spans="2:14" x14ac:dyDescent="0.3">
      <c r="B649" s="1" t="str">
        <f>IF(C649=1,"",IF(Kasszakonyv!$K$2&gt;C649,"q",IF(Kasszakonyv!$K$2=C649,COUNTIF($C$7:C649,C649),"")))</f>
        <v/>
      </c>
      <c r="C649" s="9">
        <f t="shared" si="32"/>
        <v>1</v>
      </c>
      <c r="D649" s="14"/>
      <c r="E649" s="15"/>
      <c r="F649" s="16"/>
      <c r="G649" s="17"/>
      <c r="H649" s="18"/>
      <c r="I649" s="19"/>
      <c r="J649" s="18"/>
      <c r="K649" s="19"/>
      <c r="L649" s="17"/>
      <c r="M649" s="93" t="str">
        <f t="shared" si="30"/>
        <v/>
      </c>
      <c r="N649" s="13" t="str">
        <f t="shared" si="31"/>
        <v/>
      </c>
    </row>
    <row r="650" spans="2:14" x14ac:dyDescent="0.3">
      <c r="B650" s="1" t="str">
        <f>IF(C650=1,"",IF(Kasszakonyv!$K$2&gt;C650,"q",IF(Kasszakonyv!$K$2=C650,COUNTIF($C$7:C650,C650),"")))</f>
        <v/>
      </c>
      <c r="C650" s="9">
        <f t="shared" si="32"/>
        <v>1</v>
      </c>
      <c r="D650" s="14"/>
      <c r="E650" s="15"/>
      <c r="F650" s="16"/>
      <c r="G650" s="17"/>
      <c r="H650" s="18"/>
      <c r="I650" s="19"/>
      <c r="J650" s="18"/>
      <c r="K650" s="19"/>
      <c r="L650" s="17"/>
      <c r="M650" s="93" t="str">
        <f t="shared" si="30"/>
        <v/>
      </c>
      <c r="N650" s="13" t="str">
        <f t="shared" si="31"/>
        <v/>
      </c>
    </row>
    <row r="651" spans="2:14" x14ac:dyDescent="0.3">
      <c r="B651" s="1" t="str">
        <f>IF(C651=1,"",IF(Kasszakonyv!$K$2&gt;C651,"q",IF(Kasszakonyv!$K$2=C651,COUNTIF($C$7:C651,C651),"")))</f>
        <v/>
      </c>
      <c r="C651" s="9">
        <f t="shared" si="32"/>
        <v>1</v>
      </c>
      <c r="D651" s="14"/>
      <c r="E651" s="15"/>
      <c r="F651" s="16"/>
      <c r="G651" s="17"/>
      <c r="H651" s="18"/>
      <c r="I651" s="19"/>
      <c r="J651" s="18"/>
      <c r="K651" s="19"/>
      <c r="L651" s="17"/>
      <c r="M651" s="93" t="str">
        <f t="shared" si="30"/>
        <v/>
      </c>
      <c r="N651" s="13" t="str">
        <f t="shared" si="31"/>
        <v/>
      </c>
    </row>
    <row r="652" spans="2:14" x14ac:dyDescent="0.3">
      <c r="B652" s="1" t="str">
        <f>IF(C652=1,"",IF(Kasszakonyv!$K$2&gt;C652,"q",IF(Kasszakonyv!$K$2=C652,COUNTIF($C$7:C652,C652),"")))</f>
        <v/>
      </c>
      <c r="C652" s="9">
        <f t="shared" si="32"/>
        <v>1</v>
      </c>
      <c r="D652" s="14"/>
      <c r="E652" s="15"/>
      <c r="F652" s="16"/>
      <c r="G652" s="17"/>
      <c r="H652" s="18"/>
      <c r="I652" s="19"/>
      <c r="J652" s="18"/>
      <c r="K652" s="19"/>
      <c r="L652" s="17"/>
      <c r="M652" s="93" t="str">
        <f t="shared" si="30"/>
        <v/>
      </c>
      <c r="N652" s="13" t="str">
        <f t="shared" si="31"/>
        <v/>
      </c>
    </row>
    <row r="653" spans="2:14" x14ac:dyDescent="0.3">
      <c r="B653" s="1" t="str">
        <f>IF(C653=1,"",IF(Kasszakonyv!$K$2&gt;C653,"q",IF(Kasszakonyv!$K$2=C653,COUNTIF($C$7:C653,C653),"")))</f>
        <v/>
      </c>
      <c r="C653" s="9">
        <f t="shared" si="32"/>
        <v>1</v>
      </c>
      <c r="D653" s="14"/>
      <c r="E653" s="15"/>
      <c r="F653" s="16"/>
      <c r="G653" s="17"/>
      <c r="H653" s="18"/>
      <c r="I653" s="19"/>
      <c r="J653" s="18"/>
      <c r="K653" s="19"/>
      <c r="L653" s="17"/>
      <c r="M653" s="93" t="str">
        <f t="shared" si="30"/>
        <v/>
      </c>
      <c r="N653" s="13" t="str">
        <f t="shared" si="31"/>
        <v/>
      </c>
    </row>
    <row r="654" spans="2:14" x14ac:dyDescent="0.3">
      <c r="B654" s="1" t="str">
        <f>IF(C654=1,"",IF(Kasszakonyv!$K$2&gt;C654,"q",IF(Kasszakonyv!$K$2=C654,COUNTIF($C$7:C654,C654),"")))</f>
        <v/>
      </c>
      <c r="C654" s="9">
        <f t="shared" si="32"/>
        <v>1</v>
      </c>
      <c r="D654" s="14"/>
      <c r="E654" s="15"/>
      <c r="F654" s="16"/>
      <c r="G654" s="17"/>
      <c r="H654" s="18"/>
      <c r="I654" s="19"/>
      <c r="J654" s="18"/>
      <c r="K654" s="19"/>
      <c r="L654" s="17"/>
      <c r="M654" s="93" t="str">
        <f t="shared" si="30"/>
        <v/>
      </c>
      <c r="N654" s="13" t="str">
        <f t="shared" si="31"/>
        <v/>
      </c>
    </row>
    <row r="655" spans="2:14" x14ac:dyDescent="0.3">
      <c r="B655" s="1" t="str">
        <f>IF(C655=1,"",IF(Kasszakonyv!$K$2&gt;C655,"q",IF(Kasszakonyv!$K$2=C655,COUNTIF($C$7:C655,C655),"")))</f>
        <v/>
      </c>
      <c r="C655" s="9">
        <f t="shared" si="32"/>
        <v>1</v>
      </c>
      <c r="D655" s="14"/>
      <c r="E655" s="15"/>
      <c r="F655" s="16"/>
      <c r="G655" s="17"/>
      <c r="H655" s="18"/>
      <c r="I655" s="19"/>
      <c r="J655" s="18"/>
      <c r="K655" s="19"/>
      <c r="L655" s="17"/>
      <c r="M655" s="93" t="str">
        <f t="shared" si="30"/>
        <v/>
      </c>
      <c r="N655" s="13" t="str">
        <f t="shared" si="31"/>
        <v/>
      </c>
    </row>
    <row r="656" spans="2:14" x14ac:dyDescent="0.3">
      <c r="B656" s="1" t="str">
        <f>IF(C656=1,"",IF(Kasszakonyv!$K$2&gt;C656,"q",IF(Kasszakonyv!$K$2=C656,COUNTIF($C$7:C656,C656),"")))</f>
        <v/>
      </c>
      <c r="C656" s="9">
        <f t="shared" si="32"/>
        <v>1</v>
      </c>
      <c r="D656" s="14"/>
      <c r="E656" s="15"/>
      <c r="F656" s="16"/>
      <c r="G656" s="17"/>
      <c r="H656" s="18"/>
      <c r="I656" s="19"/>
      <c r="J656" s="18"/>
      <c r="K656" s="19"/>
      <c r="L656" s="17"/>
      <c r="M656" s="93" t="str">
        <f t="shared" si="30"/>
        <v/>
      </c>
      <c r="N656" s="13" t="str">
        <f t="shared" si="31"/>
        <v/>
      </c>
    </row>
    <row r="657" spans="2:14" x14ac:dyDescent="0.3">
      <c r="B657" s="1" t="str">
        <f>IF(C657=1,"",IF(Kasszakonyv!$K$2&gt;C657,"q",IF(Kasszakonyv!$K$2=C657,COUNTIF($C$7:C657,C657),"")))</f>
        <v/>
      </c>
      <c r="C657" s="9">
        <f t="shared" si="32"/>
        <v>1</v>
      </c>
      <c r="D657" s="14"/>
      <c r="E657" s="15"/>
      <c r="F657" s="16"/>
      <c r="G657" s="17"/>
      <c r="H657" s="18"/>
      <c r="I657" s="19"/>
      <c r="J657" s="18"/>
      <c r="K657" s="19"/>
      <c r="L657" s="17"/>
      <c r="M657" s="93" t="str">
        <f t="shared" si="30"/>
        <v/>
      </c>
      <c r="N657" s="13" t="str">
        <f t="shared" si="31"/>
        <v/>
      </c>
    </row>
    <row r="658" spans="2:14" x14ac:dyDescent="0.3">
      <c r="B658" s="1" t="str">
        <f>IF(C658=1,"",IF(Kasszakonyv!$K$2&gt;C658,"q",IF(Kasszakonyv!$K$2=C658,COUNTIF($C$7:C658,C658),"")))</f>
        <v/>
      </c>
      <c r="C658" s="9">
        <f t="shared" si="32"/>
        <v>1</v>
      </c>
      <c r="D658" s="14"/>
      <c r="E658" s="15"/>
      <c r="F658" s="16"/>
      <c r="G658" s="17"/>
      <c r="H658" s="18"/>
      <c r="I658" s="19"/>
      <c r="J658" s="18"/>
      <c r="K658" s="19"/>
      <c r="L658" s="17"/>
      <c r="M658" s="93" t="str">
        <f t="shared" si="30"/>
        <v/>
      </c>
      <c r="N658" s="13" t="str">
        <f t="shared" si="31"/>
        <v/>
      </c>
    </row>
    <row r="659" spans="2:14" x14ac:dyDescent="0.3">
      <c r="B659" s="1" t="str">
        <f>IF(C659=1,"",IF(Kasszakonyv!$K$2&gt;C659,"q",IF(Kasszakonyv!$K$2=C659,COUNTIF($C$7:C659,C659),"")))</f>
        <v/>
      </c>
      <c r="C659" s="9">
        <f t="shared" si="32"/>
        <v>1</v>
      </c>
      <c r="D659" s="14"/>
      <c r="E659" s="15"/>
      <c r="F659" s="16"/>
      <c r="G659" s="17"/>
      <c r="H659" s="18"/>
      <c r="I659" s="19"/>
      <c r="J659" s="18"/>
      <c r="K659" s="19"/>
      <c r="L659" s="17"/>
      <c r="M659" s="93" t="str">
        <f t="shared" si="30"/>
        <v/>
      </c>
      <c r="N659" s="13" t="str">
        <f t="shared" si="31"/>
        <v/>
      </c>
    </row>
    <row r="660" spans="2:14" x14ac:dyDescent="0.3">
      <c r="B660" s="1" t="str">
        <f>IF(C660=1,"",IF(Kasszakonyv!$K$2&gt;C660,"q",IF(Kasszakonyv!$K$2=C660,COUNTIF($C$7:C660,C660),"")))</f>
        <v/>
      </c>
      <c r="C660" s="9">
        <f t="shared" si="32"/>
        <v>1</v>
      </c>
      <c r="D660" s="14"/>
      <c r="E660" s="15"/>
      <c r="F660" s="16"/>
      <c r="G660" s="17"/>
      <c r="H660" s="18"/>
      <c r="I660" s="19"/>
      <c r="J660" s="18"/>
      <c r="K660" s="19"/>
      <c r="L660" s="17"/>
      <c r="M660" s="93" t="str">
        <f t="shared" si="30"/>
        <v/>
      </c>
      <c r="N660" s="13" t="str">
        <f t="shared" si="31"/>
        <v/>
      </c>
    </row>
    <row r="661" spans="2:14" x14ac:dyDescent="0.3">
      <c r="B661" s="1" t="str">
        <f>IF(C661=1,"",IF(Kasszakonyv!$K$2&gt;C661,"q",IF(Kasszakonyv!$K$2=C661,COUNTIF($C$7:C661,C661),"")))</f>
        <v/>
      </c>
      <c r="C661" s="9">
        <f t="shared" si="32"/>
        <v>1</v>
      </c>
      <c r="D661" s="14"/>
      <c r="E661" s="15"/>
      <c r="F661" s="16"/>
      <c r="G661" s="17"/>
      <c r="H661" s="18"/>
      <c r="I661" s="19"/>
      <c r="J661" s="18"/>
      <c r="K661" s="19"/>
      <c r="L661" s="17"/>
      <c r="M661" s="93" t="str">
        <f t="shared" si="30"/>
        <v/>
      </c>
      <c r="N661" s="13" t="str">
        <f t="shared" si="31"/>
        <v/>
      </c>
    </row>
    <row r="662" spans="2:14" x14ac:dyDescent="0.3">
      <c r="B662" s="1" t="str">
        <f>IF(C662=1,"",IF(Kasszakonyv!$K$2&gt;C662,"q",IF(Kasszakonyv!$K$2=C662,COUNTIF($C$7:C662,C662),"")))</f>
        <v/>
      </c>
      <c r="C662" s="9">
        <f t="shared" si="32"/>
        <v>1</v>
      </c>
      <c r="D662" s="14"/>
      <c r="E662" s="15"/>
      <c r="F662" s="16"/>
      <c r="G662" s="17"/>
      <c r="H662" s="18"/>
      <c r="I662" s="19"/>
      <c r="J662" s="18"/>
      <c r="K662" s="19"/>
      <c r="L662" s="17"/>
      <c r="M662" s="93" t="str">
        <f t="shared" si="30"/>
        <v/>
      </c>
      <c r="N662" s="13" t="str">
        <f t="shared" si="31"/>
        <v/>
      </c>
    </row>
    <row r="663" spans="2:14" x14ac:dyDescent="0.3">
      <c r="B663" s="1" t="str">
        <f>IF(C663=1,"",IF(Kasszakonyv!$K$2&gt;C663,"q",IF(Kasszakonyv!$K$2=C663,COUNTIF($C$7:C663,C663),"")))</f>
        <v/>
      </c>
      <c r="C663" s="9">
        <f t="shared" si="32"/>
        <v>1</v>
      </c>
      <c r="D663" s="14"/>
      <c r="E663" s="15"/>
      <c r="F663" s="16"/>
      <c r="G663" s="17"/>
      <c r="H663" s="18"/>
      <c r="I663" s="19"/>
      <c r="J663" s="18"/>
      <c r="K663" s="19"/>
      <c r="L663" s="17"/>
      <c r="M663" s="93" t="str">
        <f t="shared" si="30"/>
        <v/>
      </c>
      <c r="N663" s="13" t="str">
        <f t="shared" si="31"/>
        <v/>
      </c>
    </row>
    <row r="664" spans="2:14" x14ac:dyDescent="0.3">
      <c r="B664" s="1" t="str">
        <f>IF(C664=1,"",IF(Kasszakonyv!$K$2&gt;C664,"q",IF(Kasszakonyv!$K$2=C664,COUNTIF($C$7:C664,C664),"")))</f>
        <v/>
      </c>
      <c r="C664" s="9">
        <f t="shared" si="32"/>
        <v>1</v>
      </c>
      <c r="D664" s="14"/>
      <c r="E664" s="15"/>
      <c r="F664" s="16"/>
      <c r="G664" s="17"/>
      <c r="H664" s="18"/>
      <c r="I664" s="19"/>
      <c r="J664" s="18"/>
      <c r="K664" s="19"/>
      <c r="L664" s="17"/>
      <c r="M664" s="93" t="str">
        <f t="shared" si="30"/>
        <v/>
      </c>
      <c r="N664" s="13" t="str">
        <f t="shared" si="31"/>
        <v/>
      </c>
    </row>
    <row r="665" spans="2:14" x14ac:dyDescent="0.3">
      <c r="B665" s="1" t="str">
        <f>IF(C665=1,"",IF(Kasszakonyv!$K$2&gt;C665,"q",IF(Kasszakonyv!$K$2=C665,COUNTIF($C$7:C665,C665),"")))</f>
        <v/>
      </c>
      <c r="C665" s="9">
        <f t="shared" si="32"/>
        <v>1</v>
      </c>
      <c r="D665" s="14"/>
      <c r="E665" s="15"/>
      <c r="F665" s="16"/>
      <c r="G665" s="17"/>
      <c r="H665" s="18"/>
      <c r="I665" s="19"/>
      <c r="J665" s="18"/>
      <c r="K665" s="19"/>
      <c r="L665" s="17"/>
      <c r="M665" s="93" t="str">
        <f t="shared" si="30"/>
        <v/>
      </c>
      <c r="N665" s="13" t="str">
        <f t="shared" si="31"/>
        <v/>
      </c>
    </row>
    <row r="666" spans="2:14" x14ac:dyDescent="0.3">
      <c r="B666" s="1" t="str">
        <f>IF(C666=1,"",IF(Kasszakonyv!$K$2&gt;C666,"q",IF(Kasszakonyv!$K$2=C666,COUNTIF($C$7:C666,C666),"")))</f>
        <v/>
      </c>
      <c r="C666" s="9">
        <f t="shared" si="32"/>
        <v>1</v>
      </c>
      <c r="D666" s="14"/>
      <c r="E666" s="15"/>
      <c r="F666" s="16"/>
      <c r="G666" s="17"/>
      <c r="H666" s="18"/>
      <c r="I666" s="19"/>
      <c r="J666" s="18"/>
      <c r="K666" s="19"/>
      <c r="L666" s="17"/>
      <c r="M666" s="93" t="str">
        <f t="shared" si="30"/>
        <v/>
      </c>
      <c r="N666" s="13" t="str">
        <f t="shared" si="31"/>
        <v/>
      </c>
    </row>
    <row r="667" spans="2:14" x14ac:dyDescent="0.3">
      <c r="B667" s="1" t="str">
        <f>IF(C667=1,"",IF(Kasszakonyv!$K$2&gt;C667,"q",IF(Kasszakonyv!$K$2=C667,COUNTIF($C$7:C667,C667),"")))</f>
        <v/>
      </c>
      <c r="C667" s="9">
        <f t="shared" si="32"/>
        <v>1</v>
      </c>
      <c r="D667" s="14"/>
      <c r="E667" s="15"/>
      <c r="F667" s="16"/>
      <c r="G667" s="17"/>
      <c r="H667" s="18"/>
      <c r="I667" s="19"/>
      <c r="J667" s="18"/>
      <c r="K667" s="19"/>
      <c r="L667" s="17"/>
      <c r="M667" s="93" t="str">
        <f t="shared" si="30"/>
        <v/>
      </c>
      <c r="N667" s="13" t="str">
        <f t="shared" si="31"/>
        <v/>
      </c>
    </row>
    <row r="668" spans="2:14" x14ac:dyDescent="0.3">
      <c r="B668" s="1" t="str">
        <f>IF(C668=1,"",IF(Kasszakonyv!$K$2&gt;C668,"q",IF(Kasszakonyv!$K$2=C668,COUNTIF($C$7:C668,C668),"")))</f>
        <v/>
      </c>
      <c r="C668" s="9">
        <f t="shared" si="32"/>
        <v>1</v>
      </c>
      <c r="D668" s="14"/>
      <c r="E668" s="15"/>
      <c r="F668" s="16"/>
      <c r="G668" s="17"/>
      <c r="H668" s="18"/>
      <c r="I668" s="19"/>
      <c r="J668" s="18"/>
      <c r="K668" s="19"/>
      <c r="L668" s="17"/>
      <c r="M668" s="93" t="str">
        <f t="shared" si="30"/>
        <v/>
      </c>
      <c r="N668" s="13" t="str">
        <f t="shared" si="31"/>
        <v/>
      </c>
    </row>
    <row r="669" spans="2:14" x14ac:dyDescent="0.3">
      <c r="B669" s="1" t="str">
        <f>IF(C669=1,"",IF(Kasszakonyv!$K$2&gt;C669,"q",IF(Kasszakonyv!$K$2=C669,COUNTIF($C$7:C669,C669),"")))</f>
        <v/>
      </c>
      <c r="C669" s="9">
        <f t="shared" si="32"/>
        <v>1</v>
      </c>
      <c r="D669" s="14"/>
      <c r="E669" s="15"/>
      <c r="F669" s="16"/>
      <c r="G669" s="17"/>
      <c r="H669" s="18"/>
      <c r="I669" s="19"/>
      <c r="J669" s="18"/>
      <c r="K669" s="19"/>
      <c r="L669" s="17"/>
      <c r="M669" s="93" t="str">
        <f t="shared" si="30"/>
        <v/>
      </c>
      <c r="N669" s="13" t="str">
        <f t="shared" si="31"/>
        <v/>
      </c>
    </row>
    <row r="670" spans="2:14" x14ac:dyDescent="0.3">
      <c r="B670" s="1" t="str">
        <f>IF(C670=1,"",IF(Kasszakonyv!$K$2&gt;C670,"q",IF(Kasszakonyv!$K$2=C670,COUNTIF($C$7:C670,C670),"")))</f>
        <v/>
      </c>
      <c r="C670" s="9">
        <f t="shared" si="32"/>
        <v>1</v>
      </c>
      <c r="D670" s="14"/>
      <c r="E670" s="15"/>
      <c r="F670" s="16"/>
      <c r="G670" s="17"/>
      <c r="H670" s="18"/>
      <c r="I670" s="19"/>
      <c r="J670" s="18"/>
      <c r="K670" s="19"/>
      <c r="L670" s="17"/>
      <c r="M670" s="93" t="str">
        <f t="shared" si="30"/>
        <v/>
      </c>
      <c r="N670" s="13" t="str">
        <f t="shared" si="31"/>
        <v/>
      </c>
    </row>
    <row r="671" spans="2:14" x14ac:dyDescent="0.3">
      <c r="B671" s="1" t="str">
        <f>IF(C671=1,"",IF(Kasszakonyv!$K$2&gt;C671,"q",IF(Kasszakonyv!$K$2=C671,COUNTIF($C$7:C671,C671),"")))</f>
        <v/>
      </c>
      <c r="C671" s="9">
        <f t="shared" si="32"/>
        <v>1</v>
      </c>
      <c r="D671" s="14"/>
      <c r="E671" s="15"/>
      <c r="F671" s="16"/>
      <c r="G671" s="17"/>
      <c r="H671" s="18"/>
      <c r="I671" s="19"/>
      <c r="J671" s="18"/>
      <c r="K671" s="19"/>
      <c r="L671" s="17"/>
      <c r="M671" s="93" t="str">
        <f t="shared" si="30"/>
        <v/>
      </c>
      <c r="N671" s="13" t="str">
        <f t="shared" si="31"/>
        <v/>
      </c>
    </row>
    <row r="672" spans="2:14" x14ac:dyDescent="0.3">
      <c r="B672" s="1" t="str">
        <f>IF(C672=1,"",IF(Kasszakonyv!$K$2&gt;C672,"q",IF(Kasszakonyv!$K$2=C672,COUNTIF($C$7:C672,C672),"")))</f>
        <v/>
      </c>
      <c r="C672" s="9">
        <f t="shared" si="32"/>
        <v>1</v>
      </c>
      <c r="D672" s="14"/>
      <c r="E672" s="15"/>
      <c r="F672" s="16"/>
      <c r="G672" s="17"/>
      <c r="H672" s="18"/>
      <c r="I672" s="19"/>
      <c r="J672" s="18"/>
      <c r="K672" s="19"/>
      <c r="L672" s="17"/>
      <c r="M672" s="93" t="str">
        <f t="shared" si="30"/>
        <v/>
      </c>
      <c r="N672" s="13" t="str">
        <f t="shared" si="31"/>
        <v/>
      </c>
    </row>
    <row r="673" spans="2:14" x14ac:dyDescent="0.3">
      <c r="B673" s="1" t="str">
        <f>IF(C673=1,"",IF(Kasszakonyv!$K$2&gt;C673,"q",IF(Kasszakonyv!$K$2=C673,COUNTIF($C$7:C673,C673),"")))</f>
        <v/>
      </c>
      <c r="C673" s="9">
        <f t="shared" si="32"/>
        <v>1</v>
      </c>
      <c r="D673" s="14"/>
      <c r="E673" s="15"/>
      <c r="F673" s="16"/>
      <c r="G673" s="17"/>
      <c r="H673" s="18"/>
      <c r="I673" s="19"/>
      <c r="J673" s="18"/>
      <c r="K673" s="19"/>
      <c r="L673" s="17"/>
      <c r="M673" s="93" t="str">
        <f t="shared" si="30"/>
        <v/>
      </c>
      <c r="N673" s="13" t="str">
        <f t="shared" si="31"/>
        <v/>
      </c>
    </row>
    <row r="674" spans="2:14" x14ac:dyDescent="0.3">
      <c r="B674" s="1" t="str">
        <f>IF(C674=1,"",IF(Kasszakonyv!$K$2&gt;C674,"q",IF(Kasszakonyv!$K$2=C674,COUNTIF($C$7:C674,C674),"")))</f>
        <v/>
      </c>
      <c r="C674" s="9">
        <f t="shared" si="32"/>
        <v>1</v>
      </c>
      <c r="D674" s="14"/>
      <c r="E674" s="15"/>
      <c r="F674" s="16"/>
      <c r="G674" s="17"/>
      <c r="H674" s="18"/>
      <c r="I674" s="19"/>
      <c r="J674" s="18"/>
      <c r="K674" s="19"/>
      <c r="L674" s="17"/>
      <c r="M674" s="93" t="str">
        <f t="shared" si="30"/>
        <v/>
      </c>
      <c r="N674" s="13" t="str">
        <f t="shared" si="31"/>
        <v/>
      </c>
    </row>
    <row r="675" spans="2:14" x14ac:dyDescent="0.3">
      <c r="B675" s="1" t="str">
        <f>IF(C675=1,"",IF(Kasszakonyv!$K$2&gt;C675,"q",IF(Kasszakonyv!$K$2=C675,COUNTIF($C$7:C675,C675),"")))</f>
        <v/>
      </c>
      <c r="C675" s="9">
        <f t="shared" si="32"/>
        <v>1</v>
      </c>
      <c r="D675" s="14"/>
      <c r="E675" s="15"/>
      <c r="F675" s="16"/>
      <c r="G675" s="17"/>
      <c r="H675" s="18"/>
      <c r="I675" s="19"/>
      <c r="J675" s="18"/>
      <c r="K675" s="19"/>
      <c r="L675" s="17"/>
      <c r="M675" s="93" t="str">
        <f t="shared" si="30"/>
        <v/>
      </c>
      <c r="N675" s="13" t="str">
        <f t="shared" si="31"/>
        <v/>
      </c>
    </row>
    <row r="676" spans="2:14" x14ac:dyDescent="0.3">
      <c r="B676" s="1" t="str">
        <f>IF(C676=1,"",IF(Kasszakonyv!$K$2&gt;C676,"q",IF(Kasszakonyv!$K$2=C676,COUNTIF($C$7:C676,C676),"")))</f>
        <v/>
      </c>
      <c r="C676" s="9">
        <f t="shared" si="32"/>
        <v>1</v>
      </c>
      <c r="D676" s="14"/>
      <c r="E676" s="15"/>
      <c r="F676" s="16"/>
      <c r="G676" s="17"/>
      <c r="H676" s="18"/>
      <c r="I676" s="19"/>
      <c r="J676" s="18"/>
      <c r="K676" s="19"/>
      <c r="L676" s="17"/>
      <c r="M676" s="93" t="str">
        <f t="shared" si="30"/>
        <v/>
      </c>
      <c r="N676" s="13" t="str">
        <f t="shared" si="31"/>
        <v/>
      </c>
    </row>
    <row r="677" spans="2:14" x14ac:dyDescent="0.3">
      <c r="B677" s="1" t="str">
        <f>IF(C677=1,"",IF(Kasszakonyv!$K$2&gt;C677,"q",IF(Kasszakonyv!$K$2=C677,COUNTIF($C$7:C677,C677),"")))</f>
        <v/>
      </c>
      <c r="C677" s="9">
        <f t="shared" si="32"/>
        <v>1</v>
      </c>
      <c r="D677" s="14"/>
      <c r="E677" s="15"/>
      <c r="F677" s="16"/>
      <c r="G677" s="17"/>
      <c r="H677" s="18"/>
      <c r="I677" s="19"/>
      <c r="J677" s="18"/>
      <c r="K677" s="19"/>
      <c r="L677" s="17"/>
      <c r="M677" s="93" t="str">
        <f t="shared" si="30"/>
        <v/>
      </c>
      <c r="N677" s="13" t="str">
        <f t="shared" si="31"/>
        <v/>
      </c>
    </row>
    <row r="678" spans="2:14" x14ac:dyDescent="0.3">
      <c r="B678" s="1" t="str">
        <f>IF(C678=1,"",IF(Kasszakonyv!$K$2&gt;C678,"q",IF(Kasszakonyv!$K$2=C678,COUNTIF($C$7:C678,C678),"")))</f>
        <v/>
      </c>
      <c r="C678" s="9">
        <f t="shared" si="32"/>
        <v>1</v>
      </c>
      <c r="D678" s="14"/>
      <c r="E678" s="15"/>
      <c r="F678" s="16"/>
      <c r="G678" s="17"/>
      <c r="H678" s="18"/>
      <c r="I678" s="19"/>
      <c r="J678" s="18"/>
      <c r="K678" s="19"/>
      <c r="L678" s="17"/>
      <c r="M678" s="93" t="str">
        <f t="shared" si="30"/>
        <v/>
      </c>
      <c r="N678" s="13" t="str">
        <f t="shared" si="31"/>
        <v/>
      </c>
    </row>
    <row r="679" spans="2:14" x14ac:dyDescent="0.3">
      <c r="B679" s="1" t="str">
        <f>IF(C679=1,"",IF(Kasszakonyv!$K$2&gt;C679,"q",IF(Kasszakonyv!$K$2=C679,COUNTIF($C$7:C679,C679),"")))</f>
        <v/>
      </c>
      <c r="C679" s="9">
        <f t="shared" si="32"/>
        <v>1</v>
      </c>
      <c r="D679" s="14"/>
      <c r="E679" s="15"/>
      <c r="F679" s="16"/>
      <c r="G679" s="17"/>
      <c r="H679" s="18"/>
      <c r="I679" s="19"/>
      <c r="J679" s="18"/>
      <c r="K679" s="19"/>
      <c r="L679" s="17"/>
      <c r="M679" s="93" t="str">
        <f t="shared" si="30"/>
        <v/>
      </c>
      <c r="N679" s="13" t="str">
        <f t="shared" si="31"/>
        <v/>
      </c>
    </row>
    <row r="680" spans="2:14" x14ac:dyDescent="0.3">
      <c r="B680" s="1" t="str">
        <f>IF(C680=1,"",IF(Kasszakonyv!$K$2&gt;C680,"q",IF(Kasszakonyv!$K$2=C680,COUNTIF($C$7:C680,C680),"")))</f>
        <v/>
      </c>
      <c r="C680" s="9">
        <f t="shared" si="32"/>
        <v>1</v>
      </c>
      <c r="D680" s="14"/>
      <c r="E680" s="15"/>
      <c r="F680" s="16"/>
      <c r="G680" s="17"/>
      <c r="H680" s="18"/>
      <c r="I680" s="19"/>
      <c r="J680" s="18"/>
      <c r="K680" s="19"/>
      <c r="L680" s="17"/>
      <c r="M680" s="93" t="str">
        <f t="shared" si="30"/>
        <v/>
      </c>
      <c r="N680" s="13" t="str">
        <f t="shared" si="31"/>
        <v/>
      </c>
    </row>
    <row r="681" spans="2:14" x14ac:dyDescent="0.3">
      <c r="B681" s="1" t="str">
        <f>IF(C681=1,"",IF(Kasszakonyv!$K$2&gt;C681,"q",IF(Kasszakonyv!$K$2=C681,COUNTIF($C$7:C681,C681),"")))</f>
        <v/>
      </c>
      <c r="C681" s="9">
        <f t="shared" si="32"/>
        <v>1</v>
      </c>
      <c r="D681" s="14"/>
      <c r="E681" s="15"/>
      <c r="F681" s="16"/>
      <c r="G681" s="17"/>
      <c r="H681" s="18"/>
      <c r="I681" s="19"/>
      <c r="J681" s="18"/>
      <c r="K681" s="19"/>
      <c r="L681" s="17"/>
      <c r="M681" s="93" t="str">
        <f t="shared" si="30"/>
        <v/>
      </c>
      <c r="N681" s="13" t="str">
        <f t="shared" si="31"/>
        <v/>
      </c>
    </row>
    <row r="682" spans="2:14" x14ac:dyDescent="0.3">
      <c r="B682" s="1" t="str">
        <f>IF(C682=1,"",IF(Kasszakonyv!$K$2&gt;C682,"q",IF(Kasszakonyv!$K$2=C682,COUNTIF($C$7:C682,C682),"")))</f>
        <v/>
      </c>
      <c r="C682" s="9">
        <f t="shared" si="32"/>
        <v>1</v>
      </c>
      <c r="D682" s="14"/>
      <c r="E682" s="15"/>
      <c r="F682" s="16"/>
      <c r="G682" s="17"/>
      <c r="H682" s="18"/>
      <c r="I682" s="19"/>
      <c r="J682" s="18"/>
      <c r="K682" s="19"/>
      <c r="L682" s="17"/>
      <c r="M682" s="93" t="str">
        <f t="shared" si="30"/>
        <v/>
      </c>
      <c r="N682" s="13" t="str">
        <f t="shared" si="31"/>
        <v/>
      </c>
    </row>
    <row r="683" spans="2:14" x14ac:dyDescent="0.3">
      <c r="B683" s="1" t="str">
        <f>IF(C683=1,"",IF(Kasszakonyv!$K$2&gt;C683,"q",IF(Kasszakonyv!$K$2=C683,COUNTIF($C$7:C683,C683),"")))</f>
        <v/>
      </c>
      <c r="C683" s="9">
        <f t="shared" si="32"/>
        <v>1</v>
      </c>
      <c r="D683" s="14"/>
      <c r="E683" s="15"/>
      <c r="F683" s="16"/>
      <c r="G683" s="17"/>
      <c r="H683" s="18"/>
      <c r="I683" s="19"/>
      <c r="J683" s="18"/>
      <c r="K683" s="19"/>
      <c r="L683" s="17"/>
      <c r="M683" s="93" t="str">
        <f t="shared" si="30"/>
        <v/>
      </c>
      <c r="N683" s="13" t="str">
        <f t="shared" si="31"/>
        <v/>
      </c>
    </row>
    <row r="684" spans="2:14" x14ac:dyDescent="0.3">
      <c r="B684" s="1" t="str">
        <f>IF(C684=1,"",IF(Kasszakonyv!$K$2&gt;C684,"q",IF(Kasszakonyv!$K$2=C684,COUNTIF($C$7:C684,C684),"")))</f>
        <v/>
      </c>
      <c r="C684" s="9">
        <f t="shared" si="32"/>
        <v>1</v>
      </c>
      <c r="D684" s="14"/>
      <c r="E684" s="15"/>
      <c r="F684" s="16"/>
      <c r="G684" s="17"/>
      <c r="H684" s="18"/>
      <c r="I684" s="19"/>
      <c r="J684" s="18"/>
      <c r="K684" s="19"/>
      <c r="L684" s="17"/>
      <c r="M684" s="93" t="str">
        <f t="shared" si="30"/>
        <v/>
      </c>
      <c r="N684" s="13" t="str">
        <f t="shared" si="31"/>
        <v/>
      </c>
    </row>
    <row r="685" spans="2:14" x14ac:dyDescent="0.3">
      <c r="B685" s="1" t="str">
        <f>IF(C685=1,"",IF(Kasszakonyv!$K$2&gt;C685,"q",IF(Kasszakonyv!$K$2=C685,COUNTIF($C$7:C685,C685),"")))</f>
        <v/>
      </c>
      <c r="C685" s="9">
        <f t="shared" si="32"/>
        <v>1</v>
      </c>
      <c r="D685" s="14"/>
      <c r="E685" s="15"/>
      <c r="F685" s="16"/>
      <c r="G685" s="17"/>
      <c r="H685" s="18"/>
      <c r="I685" s="19"/>
      <c r="J685" s="18"/>
      <c r="K685" s="19"/>
      <c r="L685" s="17"/>
      <c r="M685" s="93" t="str">
        <f t="shared" si="30"/>
        <v/>
      </c>
      <c r="N685" s="13" t="str">
        <f t="shared" si="31"/>
        <v/>
      </c>
    </row>
    <row r="686" spans="2:14" x14ac:dyDescent="0.3">
      <c r="B686" s="1" t="str">
        <f>IF(C686=1,"",IF(Kasszakonyv!$K$2&gt;C686,"q",IF(Kasszakonyv!$K$2=C686,COUNTIF($C$7:C686,C686),"")))</f>
        <v/>
      </c>
      <c r="C686" s="9">
        <f t="shared" si="32"/>
        <v>1</v>
      </c>
      <c r="D686" s="14"/>
      <c r="E686" s="15"/>
      <c r="F686" s="16"/>
      <c r="G686" s="17"/>
      <c r="H686" s="18"/>
      <c r="I686" s="19"/>
      <c r="J686" s="18"/>
      <c r="K686" s="19"/>
      <c r="L686" s="17"/>
      <c r="M686" s="93" t="str">
        <f t="shared" si="30"/>
        <v/>
      </c>
      <c r="N686" s="13" t="str">
        <f t="shared" si="31"/>
        <v/>
      </c>
    </row>
    <row r="687" spans="2:14" x14ac:dyDescent="0.3">
      <c r="B687" s="1" t="str">
        <f>IF(C687=1,"",IF(Kasszakonyv!$K$2&gt;C687,"q",IF(Kasszakonyv!$K$2=C687,COUNTIF($C$7:C687,C687),"")))</f>
        <v/>
      </c>
      <c r="C687" s="9">
        <f t="shared" si="32"/>
        <v>1</v>
      </c>
      <c r="D687" s="14"/>
      <c r="E687" s="15"/>
      <c r="F687" s="16"/>
      <c r="G687" s="17"/>
      <c r="H687" s="18"/>
      <c r="I687" s="19"/>
      <c r="J687" s="18"/>
      <c r="K687" s="19"/>
      <c r="L687" s="17"/>
      <c r="M687" s="93" t="str">
        <f t="shared" si="30"/>
        <v/>
      </c>
      <c r="N687" s="13" t="str">
        <f t="shared" si="31"/>
        <v/>
      </c>
    </row>
    <row r="688" spans="2:14" x14ac:dyDescent="0.3">
      <c r="B688" s="1" t="str">
        <f>IF(C688=1,"",IF(Kasszakonyv!$K$2&gt;C688,"q",IF(Kasszakonyv!$K$2=C688,COUNTIF($C$7:C688,C688),"")))</f>
        <v/>
      </c>
      <c r="C688" s="9">
        <f t="shared" si="32"/>
        <v>1</v>
      </c>
      <c r="D688" s="14"/>
      <c r="E688" s="15"/>
      <c r="F688" s="16"/>
      <c r="G688" s="17"/>
      <c r="H688" s="18"/>
      <c r="I688" s="19"/>
      <c r="J688" s="18"/>
      <c r="K688" s="19"/>
      <c r="L688" s="17"/>
      <c r="M688" s="93" t="str">
        <f t="shared" si="30"/>
        <v/>
      </c>
      <c r="N688" s="13" t="str">
        <f t="shared" si="31"/>
        <v/>
      </c>
    </row>
    <row r="689" spans="2:14" x14ac:dyDescent="0.3">
      <c r="B689" s="1" t="str">
        <f>IF(C689=1,"",IF(Kasszakonyv!$K$2&gt;C689,"q",IF(Kasszakonyv!$K$2=C689,COUNTIF($C$7:C689,C689),"")))</f>
        <v/>
      </c>
      <c r="C689" s="9">
        <f t="shared" si="32"/>
        <v>1</v>
      </c>
      <c r="D689" s="14"/>
      <c r="E689" s="15"/>
      <c r="F689" s="16"/>
      <c r="G689" s="17"/>
      <c r="H689" s="18"/>
      <c r="I689" s="19"/>
      <c r="J689" s="18"/>
      <c r="K689" s="19"/>
      <c r="L689" s="17"/>
      <c r="M689" s="93" t="str">
        <f t="shared" si="30"/>
        <v/>
      </c>
      <c r="N689" s="13" t="str">
        <f t="shared" si="31"/>
        <v/>
      </c>
    </row>
    <row r="690" spans="2:14" x14ac:dyDescent="0.3">
      <c r="B690" s="1" t="str">
        <f>IF(C690=1,"",IF(Kasszakonyv!$K$2&gt;C690,"q",IF(Kasszakonyv!$K$2=C690,COUNTIF($C$7:C690,C690),"")))</f>
        <v/>
      </c>
      <c r="C690" s="9">
        <f t="shared" si="32"/>
        <v>1</v>
      </c>
      <c r="D690" s="14"/>
      <c r="E690" s="15"/>
      <c r="F690" s="16"/>
      <c r="G690" s="17"/>
      <c r="H690" s="18"/>
      <c r="I690" s="19"/>
      <c r="J690" s="18"/>
      <c r="K690" s="19"/>
      <c r="L690" s="17"/>
      <c r="M690" s="93" t="str">
        <f t="shared" si="30"/>
        <v/>
      </c>
      <c r="N690" s="13" t="str">
        <f t="shared" si="31"/>
        <v/>
      </c>
    </row>
    <row r="691" spans="2:14" x14ac:dyDescent="0.3">
      <c r="B691" s="1" t="str">
        <f>IF(C691=1,"",IF(Kasszakonyv!$K$2&gt;C691,"q",IF(Kasszakonyv!$K$2=C691,COUNTIF($C$7:C691,C691),"")))</f>
        <v/>
      </c>
      <c r="C691" s="9">
        <f t="shared" si="32"/>
        <v>1</v>
      </c>
      <c r="D691" s="14"/>
      <c r="E691" s="15"/>
      <c r="F691" s="16"/>
      <c r="G691" s="17"/>
      <c r="H691" s="18"/>
      <c r="I691" s="19"/>
      <c r="J691" s="18"/>
      <c r="K691" s="19"/>
      <c r="L691" s="17"/>
      <c r="M691" s="93" t="str">
        <f t="shared" si="30"/>
        <v/>
      </c>
      <c r="N691" s="13" t="str">
        <f t="shared" si="31"/>
        <v/>
      </c>
    </row>
    <row r="692" spans="2:14" x14ac:dyDescent="0.3">
      <c r="B692" s="1" t="str">
        <f>IF(C692=1,"",IF(Kasszakonyv!$K$2&gt;C692,"q",IF(Kasszakonyv!$K$2=C692,COUNTIF($C$7:C692,C692),"")))</f>
        <v/>
      </c>
      <c r="C692" s="9">
        <f t="shared" si="32"/>
        <v>1</v>
      </c>
      <c r="D692" s="14"/>
      <c r="E692" s="15"/>
      <c r="F692" s="16"/>
      <c r="G692" s="17"/>
      <c r="H692" s="18"/>
      <c r="I692" s="19"/>
      <c r="J692" s="18"/>
      <c r="K692" s="19"/>
      <c r="L692" s="17"/>
      <c r="M692" s="93" t="str">
        <f t="shared" si="30"/>
        <v/>
      </c>
      <c r="N692" s="13" t="str">
        <f t="shared" si="31"/>
        <v/>
      </c>
    </row>
    <row r="693" spans="2:14" x14ac:dyDescent="0.3">
      <c r="B693" s="1" t="str">
        <f>IF(C693=1,"",IF(Kasszakonyv!$K$2&gt;C693,"q",IF(Kasszakonyv!$K$2=C693,COUNTIF($C$7:C693,C693),"")))</f>
        <v/>
      </c>
      <c r="C693" s="9">
        <f t="shared" si="32"/>
        <v>1</v>
      </c>
      <c r="D693" s="14"/>
      <c r="E693" s="15"/>
      <c r="F693" s="16"/>
      <c r="G693" s="17"/>
      <c r="H693" s="18"/>
      <c r="I693" s="19"/>
      <c r="J693" s="18"/>
      <c r="K693" s="19"/>
      <c r="L693" s="17"/>
      <c r="M693" s="93" t="str">
        <f t="shared" si="30"/>
        <v/>
      </c>
      <c r="N693" s="13" t="str">
        <f t="shared" si="31"/>
        <v/>
      </c>
    </row>
    <row r="694" spans="2:14" x14ac:dyDescent="0.3">
      <c r="B694" s="1" t="str">
        <f>IF(C694=1,"",IF(Kasszakonyv!$K$2&gt;C694,"q",IF(Kasszakonyv!$K$2=C694,COUNTIF($C$7:C694,C694),"")))</f>
        <v/>
      </c>
      <c r="C694" s="9">
        <f t="shared" si="32"/>
        <v>1</v>
      </c>
      <c r="D694" s="14"/>
      <c r="E694" s="15"/>
      <c r="F694" s="16"/>
      <c r="G694" s="17"/>
      <c r="H694" s="18"/>
      <c r="I694" s="19"/>
      <c r="J694" s="18"/>
      <c r="K694" s="19"/>
      <c r="L694" s="17"/>
      <c r="M694" s="93" t="str">
        <f t="shared" si="30"/>
        <v/>
      </c>
      <c r="N694" s="13" t="str">
        <f t="shared" si="31"/>
        <v/>
      </c>
    </row>
    <row r="695" spans="2:14" x14ac:dyDescent="0.3">
      <c r="B695" s="1" t="str">
        <f>IF(C695=1,"",IF(Kasszakonyv!$K$2&gt;C695,"q",IF(Kasszakonyv!$K$2=C695,COUNTIF($C$7:C695,C695),"")))</f>
        <v/>
      </c>
      <c r="C695" s="9">
        <f t="shared" si="32"/>
        <v>1</v>
      </c>
      <c r="D695" s="14"/>
      <c r="E695" s="15"/>
      <c r="F695" s="16"/>
      <c r="G695" s="17"/>
      <c r="H695" s="18"/>
      <c r="I695" s="19"/>
      <c r="J695" s="18"/>
      <c r="K695" s="19"/>
      <c r="L695" s="17"/>
      <c r="M695" s="93" t="str">
        <f t="shared" si="30"/>
        <v/>
      </c>
      <c r="N695" s="13" t="str">
        <f t="shared" si="31"/>
        <v/>
      </c>
    </row>
    <row r="696" spans="2:14" x14ac:dyDescent="0.3">
      <c r="B696" s="1" t="str">
        <f>IF(C696=1,"",IF(Kasszakonyv!$K$2&gt;C696,"q",IF(Kasszakonyv!$K$2=C696,COUNTIF($C$7:C696,C696),"")))</f>
        <v/>
      </c>
      <c r="C696" s="9">
        <f t="shared" si="32"/>
        <v>1</v>
      </c>
      <c r="D696" s="14"/>
      <c r="E696" s="15"/>
      <c r="F696" s="16"/>
      <c r="G696" s="17"/>
      <c r="H696" s="18"/>
      <c r="I696" s="19"/>
      <c r="J696" s="18"/>
      <c r="K696" s="19"/>
      <c r="L696" s="17"/>
      <c r="M696" s="93" t="str">
        <f t="shared" si="30"/>
        <v/>
      </c>
      <c r="N696" s="13" t="str">
        <f t="shared" si="31"/>
        <v/>
      </c>
    </row>
    <row r="697" spans="2:14" x14ac:dyDescent="0.3">
      <c r="B697" s="1" t="str">
        <f>IF(C697=1,"",IF(Kasszakonyv!$K$2&gt;C697,"q",IF(Kasszakonyv!$K$2=C697,COUNTIF($C$7:C697,C697),"")))</f>
        <v/>
      </c>
      <c r="C697" s="9">
        <f t="shared" si="32"/>
        <v>1</v>
      </c>
      <c r="D697" s="14"/>
      <c r="E697" s="15"/>
      <c r="F697" s="16"/>
      <c r="G697" s="17"/>
      <c r="H697" s="18"/>
      <c r="I697" s="19"/>
      <c r="J697" s="18"/>
      <c r="K697" s="19"/>
      <c r="L697" s="17"/>
      <c r="M697" s="93" t="str">
        <f t="shared" si="30"/>
        <v/>
      </c>
      <c r="N697" s="13" t="str">
        <f t="shared" si="31"/>
        <v/>
      </c>
    </row>
    <row r="698" spans="2:14" x14ac:dyDescent="0.3">
      <c r="B698" s="1" t="str">
        <f>IF(C698=1,"",IF(Kasszakonyv!$K$2&gt;C698,"q",IF(Kasszakonyv!$K$2=C698,COUNTIF($C$7:C698,C698),"")))</f>
        <v/>
      </c>
      <c r="C698" s="9">
        <f t="shared" si="32"/>
        <v>1</v>
      </c>
      <c r="D698" s="14"/>
      <c r="E698" s="15"/>
      <c r="F698" s="16"/>
      <c r="G698" s="17"/>
      <c r="H698" s="18"/>
      <c r="I698" s="19"/>
      <c r="J698" s="18"/>
      <c r="K698" s="19"/>
      <c r="L698" s="17"/>
      <c r="M698" s="93" t="str">
        <f t="shared" si="30"/>
        <v/>
      </c>
      <c r="N698" s="13" t="str">
        <f t="shared" si="31"/>
        <v/>
      </c>
    </row>
    <row r="699" spans="2:14" x14ac:dyDescent="0.3">
      <c r="B699" s="1" t="str">
        <f>IF(C699=1,"",IF(Kasszakonyv!$K$2&gt;C699,"q",IF(Kasszakonyv!$K$2=C699,COUNTIF($C$7:C699,C699),"")))</f>
        <v/>
      </c>
      <c r="C699" s="9">
        <f t="shared" si="32"/>
        <v>1</v>
      </c>
      <c r="D699" s="14"/>
      <c r="E699" s="15"/>
      <c r="F699" s="16"/>
      <c r="G699" s="17"/>
      <c r="H699" s="18"/>
      <c r="I699" s="19"/>
      <c r="J699" s="18"/>
      <c r="K699" s="19"/>
      <c r="L699" s="17"/>
      <c r="M699" s="93" t="str">
        <f t="shared" si="30"/>
        <v/>
      </c>
      <c r="N699" s="13" t="str">
        <f t="shared" si="31"/>
        <v/>
      </c>
    </row>
    <row r="700" spans="2:14" x14ac:dyDescent="0.3">
      <c r="B700" s="1" t="str">
        <f>IF(C700=1,"",IF(Kasszakonyv!$K$2&gt;C700,"q",IF(Kasszakonyv!$K$2=C700,COUNTIF($C$7:C700,C700),"")))</f>
        <v/>
      </c>
      <c r="C700" s="9">
        <f t="shared" si="32"/>
        <v>1</v>
      </c>
      <c r="D700" s="14"/>
      <c r="E700" s="15"/>
      <c r="F700" s="16"/>
      <c r="G700" s="17"/>
      <c r="H700" s="18"/>
      <c r="I700" s="19"/>
      <c r="J700" s="18"/>
      <c r="K700" s="19"/>
      <c r="L700" s="17"/>
      <c r="M700" s="93" t="str">
        <f t="shared" si="30"/>
        <v/>
      </c>
      <c r="N700" s="13" t="str">
        <f t="shared" si="31"/>
        <v/>
      </c>
    </row>
    <row r="701" spans="2:14" x14ac:dyDescent="0.3">
      <c r="B701" s="1" t="str">
        <f>IF(C701=1,"",IF(Kasszakonyv!$K$2&gt;C701,"q",IF(Kasszakonyv!$K$2=C701,COUNTIF($C$7:C701,C701),"")))</f>
        <v/>
      </c>
      <c r="C701" s="9">
        <f t="shared" si="32"/>
        <v>1</v>
      </c>
      <c r="D701" s="14"/>
      <c r="E701" s="15"/>
      <c r="F701" s="16"/>
      <c r="G701" s="17"/>
      <c r="H701" s="18"/>
      <c r="I701" s="19"/>
      <c r="J701" s="18"/>
      <c r="K701" s="19"/>
      <c r="L701" s="17"/>
      <c r="M701" s="93" t="str">
        <f t="shared" si="30"/>
        <v/>
      </c>
      <c r="N701" s="13" t="str">
        <f t="shared" si="31"/>
        <v/>
      </c>
    </row>
    <row r="702" spans="2:14" x14ac:dyDescent="0.3">
      <c r="B702" s="1" t="str">
        <f>IF(C702=1,"",IF(Kasszakonyv!$K$2&gt;C702,"q",IF(Kasszakonyv!$K$2=C702,COUNTIF($C$7:C702,C702),"")))</f>
        <v/>
      </c>
      <c r="C702" s="9">
        <f t="shared" si="32"/>
        <v>1</v>
      </c>
      <c r="D702" s="14"/>
      <c r="E702" s="15"/>
      <c r="F702" s="16"/>
      <c r="G702" s="17"/>
      <c r="H702" s="18"/>
      <c r="I702" s="19"/>
      <c r="J702" s="18"/>
      <c r="K702" s="19"/>
      <c r="L702" s="17"/>
      <c r="M702" s="93" t="str">
        <f t="shared" si="30"/>
        <v/>
      </c>
      <c r="N702" s="13" t="str">
        <f t="shared" si="31"/>
        <v/>
      </c>
    </row>
    <row r="703" spans="2:14" x14ac:dyDescent="0.3">
      <c r="B703" s="1" t="str">
        <f>IF(C703=1,"",IF(Kasszakonyv!$K$2&gt;C703,"q",IF(Kasszakonyv!$K$2=C703,COUNTIF($C$7:C703,C703),"")))</f>
        <v/>
      </c>
      <c r="C703" s="9">
        <f t="shared" si="32"/>
        <v>1</v>
      </c>
      <c r="D703" s="14"/>
      <c r="E703" s="15"/>
      <c r="F703" s="16"/>
      <c r="G703" s="17"/>
      <c r="H703" s="18"/>
      <c r="I703" s="19"/>
      <c r="J703" s="18"/>
      <c r="K703" s="19"/>
      <c r="L703" s="17"/>
      <c r="M703" s="93" t="str">
        <f t="shared" si="30"/>
        <v/>
      </c>
      <c r="N703" s="13" t="str">
        <f t="shared" si="31"/>
        <v/>
      </c>
    </row>
    <row r="704" spans="2:14" x14ac:dyDescent="0.3">
      <c r="B704" s="1" t="str">
        <f>IF(C704=1,"",IF(Kasszakonyv!$K$2&gt;C704,"q",IF(Kasszakonyv!$K$2=C704,COUNTIF($C$7:C704,C704),"")))</f>
        <v/>
      </c>
      <c r="C704" s="9">
        <f t="shared" si="32"/>
        <v>1</v>
      </c>
      <c r="D704" s="14"/>
      <c r="E704" s="15"/>
      <c r="F704" s="16"/>
      <c r="G704" s="17"/>
      <c r="H704" s="18"/>
      <c r="I704" s="19"/>
      <c r="J704" s="18"/>
      <c r="K704" s="19"/>
      <c r="L704" s="17"/>
      <c r="M704" s="93" t="str">
        <f t="shared" si="30"/>
        <v/>
      </c>
      <c r="N704" s="13" t="str">
        <f t="shared" si="31"/>
        <v/>
      </c>
    </row>
    <row r="705" spans="2:14" x14ac:dyDescent="0.3">
      <c r="B705" s="1" t="str">
        <f>IF(C705=1,"",IF(Kasszakonyv!$K$2&gt;C705,"q",IF(Kasszakonyv!$K$2=C705,COUNTIF($C$7:C705,C705),"")))</f>
        <v/>
      </c>
      <c r="C705" s="9">
        <f t="shared" si="32"/>
        <v>1</v>
      </c>
      <c r="D705" s="14"/>
      <c r="E705" s="15"/>
      <c r="F705" s="16"/>
      <c r="G705" s="17"/>
      <c r="H705" s="18"/>
      <c r="I705" s="19"/>
      <c r="J705" s="18"/>
      <c r="K705" s="19"/>
      <c r="L705" s="17"/>
      <c r="M705" s="93" t="str">
        <f t="shared" si="30"/>
        <v/>
      </c>
      <c r="N705" s="13" t="str">
        <f t="shared" si="31"/>
        <v/>
      </c>
    </row>
    <row r="706" spans="2:14" x14ac:dyDescent="0.3">
      <c r="B706" s="1" t="str">
        <f>IF(C706=1,"",IF(Kasszakonyv!$K$2&gt;C706,"q",IF(Kasszakonyv!$K$2=C706,COUNTIF($C$7:C706,C706),"")))</f>
        <v/>
      </c>
      <c r="C706" s="9">
        <f t="shared" si="32"/>
        <v>1</v>
      </c>
      <c r="D706" s="14"/>
      <c r="E706" s="15"/>
      <c r="F706" s="16"/>
      <c r="G706" s="17"/>
      <c r="H706" s="18"/>
      <c r="I706" s="19"/>
      <c r="J706" s="18"/>
      <c r="K706" s="19"/>
      <c r="L706" s="17"/>
      <c r="M706" s="93" t="str">
        <f t="shared" si="30"/>
        <v/>
      </c>
      <c r="N706" s="13" t="str">
        <f t="shared" si="31"/>
        <v/>
      </c>
    </row>
    <row r="707" spans="2:14" x14ac:dyDescent="0.3">
      <c r="B707" s="1" t="str">
        <f>IF(C707=1,"",IF(Kasszakonyv!$K$2&gt;C707,"q",IF(Kasszakonyv!$K$2=C707,COUNTIF($C$7:C707,C707),"")))</f>
        <v/>
      </c>
      <c r="C707" s="9">
        <f t="shared" si="32"/>
        <v>1</v>
      </c>
      <c r="D707" s="14"/>
      <c r="E707" s="15"/>
      <c r="F707" s="16"/>
      <c r="G707" s="17"/>
      <c r="H707" s="18"/>
      <c r="I707" s="19"/>
      <c r="J707" s="18"/>
      <c r="K707" s="19"/>
      <c r="L707" s="17"/>
      <c r="M707" s="93" t="str">
        <f t="shared" si="30"/>
        <v/>
      </c>
      <c r="N707" s="13" t="str">
        <f t="shared" si="31"/>
        <v/>
      </c>
    </row>
    <row r="708" spans="2:14" x14ac:dyDescent="0.3">
      <c r="B708" s="1" t="str">
        <f>IF(C708=1,"",IF(Kasszakonyv!$K$2&gt;C708,"q",IF(Kasszakonyv!$K$2=C708,COUNTIF($C$7:C708,C708),"")))</f>
        <v/>
      </c>
      <c r="C708" s="9">
        <f t="shared" si="32"/>
        <v>1</v>
      </c>
      <c r="D708" s="14"/>
      <c r="E708" s="15"/>
      <c r="F708" s="16"/>
      <c r="G708" s="17"/>
      <c r="H708" s="18"/>
      <c r="I708" s="19"/>
      <c r="J708" s="18"/>
      <c r="K708" s="19"/>
      <c r="L708" s="17"/>
      <c r="M708" s="93" t="str">
        <f t="shared" si="30"/>
        <v/>
      </c>
      <c r="N708" s="13" t="str">
        <f t="shared" si="31"/>
        <v/>
      </c>
    </row>
    <row r="709" spans="2:14" x14ac:dyDescent="0.3">
      <c r="B709" s="1" t="str">
        <f>IF(C709=1,"",IF(Kasszakonyv!$K$2&gt;C709,"q",IF(Kasszakonyv!$K$2=C709,COUNTIF($C$7:C709,C709),"")))</f>
        <v/>
      </c>
      <c r="C709" s="9">
        <f t="shared" si="32"/>
        <v>1</v>
      </c>
      <c r="D709" s="14"/>
      <c r="E709" s="15"/>
      <c r="F709" s="16"/>
      <c r="G709" s="17"/>
      <c r="H709" s="18"/>
      <c r="I709" s="19"/>
      <c r="J709" s="18"/>
      <c r="K709" s="19"/>
      <c r="L709" s="17"/>
      <c r="M709" s="93" t="str">
        <f t="shared" si="30"/>
        <v/>
      </c>
      <c r="N709" s="13" t="str">
        <f t="shared" si="31"/>
        <v/>
      </c>
    </row>
    <row r="710" spans="2:14" x14ac:dyDescent="0.3">
      <c r="B710" s="1" t="str">
        <f>IF(C710=1,"",IF(Kasszakonyv!$K$2&gt;C710,"q",IF(Kasszakonyv!$K$2=C710,COUNTIF($C$7:C710,C710),"")))</f>
        <v/>
      </c>
      <c r="C710" s="9">
        <f t="shared" si="32"/>
        <v>1</v>
      </c>
      <c r="D710" s="14"/>
      <c r="E710" s="15"/>
      <c r="F710" s="16"/>
      <c r="G710" s="17"/>
      <c r="H710" s="18"/>
      <c r="I710" s="19"/>
      <c r="J710" s="18"/>
      <c r="K710" s="19"/>
      <c r="L710" s="17"/>
      <c r="M710" s="93" t="str">
        <f t="shared" si="30"/>
        <v/>
      </c>
      <c r="N710" s="13" t="str">
        <f t="shared" si="31"/>
        <v/>
      </c>
    </row>
    <row r="711" spans="2:14" x14ac:dyDescent="0.3">
      <c r="B711" s="1" t="str">
        <f>IF(C711=1,"",IF(Kasszakonyv!$K$2&gt;C711,"q",IF(Kasszakonyv!$K$2=C711,COUNTIF($C$7:C711,C711),"")))</f>
        <v/>
      </c>
      <c r="C711" s="9">
        <f t="shared" si="32"/>
        <v>1</v>
      </c>
      <c r="D711" s="14"/>
      <c r="E711" s="15"/>
      <c r="F711" s="16"/>
      <c r="G711" s="17"/>
      <c r="H711" s="18"/>
      <c r="I711" s="19"/>
      <c r="J711" s="18"/>
      <c r="K711" s="19"/>
      <c r="L711" s="17"/>
      <c r="M711" s="93" t="str">
        <f t="shared" ref="M711:M774" si="33">IF(I711&amp;K711&lt;&gt;"",VLOOKUP(I711&amp;K711,fif,3,FALSE),"")</f>
        <v/>
      </c>
      <c r="N711" s="13" t="str">
        <f t="shared" ref="N711:N774" si="34">IF(I711&amp;K711&lt;&gt;"",VLOOKUP(I711&amp;K711,fi,2,FALSE),"")</f>
        <v/>
      </c>
    </row>
    <row r="712" spans="2:14" x14ac:dyDescent="0.3">
      <c r="B712" s="1" t="str">
        <f>IF(C712=1,"",IF(Kasszakonyv!$K$2&gt;C712,"q",IF(Kasszakonyv!$K$2=C712,COUNTIF($C$7:C712,C712),"")))</f>
        <v/>
      </c>
      <c r="C712" s="9">
        <f t="shared" ref="C712:C775" si="35">IF(AND(D712&lt;&gt;0,D712&gt;=$C$1,D712&lt;=$C$3),D712,IF(SUM(H712:J722)&lt;&gt;0,C711,1))</f>
        <v>1</v>
      </c>
      <c r="D712" s="14"/>
      <c r="E712" s="15"/>
      <c r="F712" s="16"/>
      <c r="G712" s="17"/>
      <c r="H712" s="18"/>
      <c r="I712" s="19"/>
      <c r="J712" s="18"/>
      <c r="K712" s="19"/>
      <c r="L712" s="17"/>
      <c r="M712" s="93" t="str">
        <f t="shared" si="33"/>
        <v/>
      </c>
      <c r="N712" s="13" t="str">
        <f t="shared" si="34"/>
        <v/>
      </c>
    </row>
    <row r="713" spans="2:14" x14ac:dyDescent="0.3">
      <c r="B713" s="1" t="str">
        <f>IF(C713=1,"",IF(Kasszakonyv!$K$2&gt;C713,"q",IF(Kasszakonyv!$K$2=C713,COUNTIF($C$7:C713,C713),"")))</f>
        <v/>
      </c>
      <c r="C713" s="9">
        <f t="shared" si="35"/>
        <v>1</v>
      </c>
      <c r="D713" s="14"/>
      <c r="E713" s="15"/>
      <c r="F713" s="16"/>
      <c r="G713" s="17"/>
      <c r="H713" s="18"/>
      <c r="I713" s="19"/>
      <c r="J713" s="18"/>
      <c r="K713" s="19"/>
      <c r="L713" s="17"/>
      <c r="M713" s="93" t="str">
        <f t="shared" si="33"/>
        <v/>
      </c>
      <c r="N713" s="13" t="str">
        <f t="shared" si="34"/>
        <v/>
      </c>
    </row>
    <row r="714" spans="2:14" x14ac:dyDescent="0.3">
      <c r="B714" s="1" t="str">
        <f>IF(C714=1,"",IF(Kasszakonyv!$K$2&gt;C714,"q",IF(Kasszakonyv!$K$2=C714,COUNTIF($C$7:C714,C714),"")))</f>
        <v/>
      </c>
      <c r="C714" s="9">
        <f t="shared" si="35"/>
        <v>1</v>
      </c>
      <c r="D714" s="14"/>
      <c r="E714" s="15"/>
      <c r="F714" s="16"/>
      <c r="G714" s="17"/>
      <c r="H714" s="18"/>
      <c r="I714" s="19"/>
      <c r="J714" s="18"/>
      <c r="K714" s="19"/>
      <c r="L714" s="17"/>
      <c r="M714" s="93" t="str">
        <f t="shared" si="33"/>
        <v/>
      </c>
      <c r="N714" s="13" t="str">
        <f t="shared" si="34"/>
        <v/>
      </c>
    </row>
    <row r="715" spans="2:14" x14ac:dyDescent="0.3">
      <c r="B715" s="1" t="str">
        <f>IF(C715=1,"",IF(Kasszakonyv!$K$2&gt;C715,"q",IF(Kasszakonyv!$K$2=C715,COUNTIF($C$7:C715,C715),"")))</f>
        <v/>
      </c>
      <c r="C715" s="9">
        <f t="shared" si="35"/>
        <v>1</v>
      </c>
      <c r="D715" s="14"/>
      <c r="E715" s="15"/>
      <c r="F715" s="16"/>
      <c r="G715" s="17"/>
      <c r="H715" s="18"/>
      <c r="I715" s="19"/>
      <c r="J715" s="18"/>
      <c r="K715" s="19"/>
      <c r="L715" s="17"/>
      <c r="M715" s="93" t="str">
        <f t="shared" si="33"/>
        <v/>
      </c>
      <c r="N715" s="13" t="str">
        <f t="shared" si="34"/>
        <v/>
      </c>
    </row>
    <row r="716" spans="2:14" x14ac:dyDescent="0.3">
      <c r="B716" s="1" t="str">
        <f>IF(C716=1,"",IF(Kasszakonyv!$K$2&gt;C716,"q",IF(Kasszakonyv!$K$2=C716,COUNTIF($C$7:C716,C716),"")))</f>
        <v/>
      </c>
      <c r="C716" s="9">
        <f t="shared" si="35"/>
        <v>1</v>
      </c>
      <c r="D716" s="14"/>
      <c r="E716" s="15"/>
      <c r="F716" s="16"/>
      <c r="G716" s="17"/>
      <c r="H716" s="18"/>
      <c r="I716" s="19"/>
      <c r="J716" s="18"/>
      <c r="K716" s="19"/>
      <c r="L716" s="17"/>
      <c r="M716" s="93" t="str">
        <f t="shared" si="33"/>
        <v/>
      </c>
      <c r="N716" s="13" t="str">
        <f t="shared" si="34"/>
        <v/>
      </c>
    </row>
    <row r="717" spans="2:14" x14ac:dyDescent="0.3">
      <c r="B717" s="1" t="str">
        <f>IF(C717=1,"",IF(Kasszakonyv!$K$2&gt;C717,"q",IF(Kasszakonyv!$K$2=C717,COUNTIF($C$7:C717,C717),"")))</f>
        <v/>
      </c>
      <c r="C717" s="9">
        <f t="shared" si="35"/>
        <v>1</v>
      </c>
      <c r="D717" s="14"/>
      <c r="E717" s="15"/>
      <c r="F717" s="16"/>
      <c r="G717" s="17"/>
      <c r="H717" s="18"/>
      <c r="I717" s="19"/>
      <c r="J717" s="18"/>
      <c r="K717" s="19"/>
      <c r="L717" s="17"/>
      <c r="M717" s="93" t="str">
        <f t="shared" si="33"/>
        <v/>
      </c>
      <c r="N717" s="13" t="str">
        <f t="shared" si="34"/>
        <v/>
      </c>
    </row>
    <row r="718" spans="2:14" x14ac:dyDescent="0.3">
      <c r="B718" s="1" t="str">
        <f>IF(C718=1,"",IF(Kasszakonyv!$K$2&gt;C718,"q",IF(Kasszakonyv!$K$2=C718,COUNTIF($C$7:C718,C718),"")))</f>
        <v/>
      </c>
      <c r="C718" s="9">
        <f t="shared" si="35"/>
        <v>1</v>
      </c>
      <c r="D718" s="14"/>
      <c r="E718" s="15"/>
      <c r="F718" s="16"/>
      <c r="G718" s="17"/>
      <c r="H718" s="18"/>
      <c r="I718" s="19"/>
      <c r="J718" s="18"/>
      <c r="K718" s="19"/>
      <c r="L718" s="17"/>
      <c r="M718" s="93" t="str">
        <f t="shared" si="33"/>
        <v/>
      </c>
      <c r="N718" s="13" t="str">
        <f t="shared" si="34"/>
        <v/>
      </c>
    </row>
    <row r="719" spans="2:14" x14ac:dyDescent="0.3">
      <c r="B719" s="1" t="str">
        <f>IF(C719=1,"",IF(Kasszakonyv!$K$2&gt;C719,"q",IF(Kasszakonyv!$K$2=C719,COUNTIF($C$7:C719,C719),"")))</f>
        <v/>
      </c>
      <c r="C719" s="9">
        <f t="shared" si="35"/>
        <v>1</v>
      </c>
      <c r="D719" s="14"/>
      <c r="E719" s="15"/>
      <c r="F719" s="16"/>
      <c r="G719" s="17"/>
      <c r="H719" s="18"/>
      <c r="I719" s="19"/>
      <c r="J719" s="18"/>
      <c r="K719" s="19"/>
      <c r="L719" s="17"/>
      <c r="M719" s="93" t="str">
        <f t="shared" si="33"/>
        <v/>
      </c>
      <c r="N719" s="13" t="str">
        <f t="shared" si="34"/>
        <v/>
      </c>
    </row>
    <row r="720" spans="2:14" x14ac:dyDescent="0.3">
      <c r="B720" s="1" t="str">
        <f>IF(C720=1,"",IF(Kasszakonyv!$K$2&gt;C720,"q",IF(Kasszakonyv!$K$2=C720,COUNTIF($C$7:C720,C720),"")))</f>
        <v/>
      </c>
      <c r="C720" s="9">
        <f t="shared" si="35"/>
        <v>1</v>
      </c>
      <c r="D720" s="14"/>
      <c r="E720" s="15"/>
      <c r="F720" s="16"/>
      <c r="G720" s="17"/>
      <c r="H720" s="18"/>
      <c r="I720" s="19"/>
      <c r="J720" s="18"/>
      <c r="K720" s="19"/>
      <c r="L720" s="17"/>
      <c r="M720" s="93" t="str">
        <f t="shared" si="33"/>
        <v/>
      </c>
      <c r="N720" s="13" t="str">
        <f t="shared" si="34"/>
        <v/>
      </c>
    </row>
    <row r="721" spans="2:14" x14ac:dyDescent="0.3">
      <c r="B721" s="1" t="str">
        <f>IF(C721=1,"",IF(Kasszakonyv!$K$2&gt;C721,"q",IF(Kasszakonyv!$K$2=C721,COUNTIF($C$7:C721,C721),"")))</f>
        <v/>
      </c>
      <c r="C721" s="9">
        <f t="shared" si="35"/>
        <v>1</v>
      </c>
      <c r="D721" s="14"/>
      <c r="E721" s="15"/>
      <c r="F721" s="16"/>
      <c r="G721" s="17"/>
      <c r="H721" s="18"/>
      <c r="I721" s="19"/>
      <c r="J721" s="18"/>
      <c r="K721" s="19"/>
      <c r="L721" s="17"/>
      <c r="M721" s="93" t="str">
        <f t="shared" si="33"/>
        <v/>
      </c>
      <c r="N721" s="13" t="str">
        <f t="shared" si="34"/>
        <v/>
      </c>
    </row>
    <row r="722" spans="2:14" x14ac:dyDescent="0.3">
      <c r="B722" s="1" t="str">
        <f>IF(C722=1,"",IF(Kasszakonyv!$K$2&gt;C722,"q",IF(Kasszakonyv!$K$2=C722,COUNTIF($C$7:C722,C722),"")))</f>
        <v/>
      </c>
      <c r="C722" s="9">
        <f t="shared" si="35"/>
        <v>1</v>
      </c>
      <c r="D722" s="14"/>
      <c r="E722" s="15"/>
      <c r="F722" s="16"/>
      <c r="G722" s="17"/>
      <c r="H722" s="18"/>
      <c r="I722" s="19"/>
      <c r="J722" s="18"/>
      <c r="K722" s="19"/>
      <c r="L722" s="17"/>
      <c r="M722" s="93" t="str">
        <f t="shared" si="33"/>
        <v/>
      </c>
      <c r="N722" s="13" t="str">
        <f t="shared" si="34"/>
        <v/>
      </c>
    </row>
    <row r="723" spans="2:14" x14ac:dyDescent="0.3">
      <c r="B723" s="1" t="str">
        <f>IF(C723=1,"",IF(Kasszakonyv!$K$2&gt;C723,"q",IF(Kasszakonyv!$K$2=C723,COUNTIF($C$7:C723,C723),"")))</f>
        <v/>
      </c>
      <c r="C723" s="9">
        <f t="shared" si="35"/>
        <v>1</v>
      </c>
      <c r="D723" s="14"/>
      <c r="E723" s="15"/>
      <c r="F723" s="16"/>
      <c r="G723" s="17"/>
      <c r="H723" s="18"/>
      <c r="I723" s="19"/>
      <c r="J723" s="18"/>
      <c r="K723" s="19"/>
      <c r="L723" s="17"/>
      <c r="M723" s="93" t="str">
        <f t="shared" si="33"/>
        <v/>
      </c>
      <c r="N723" s="13" t="str">
        <f t="shared" si="34"/>
        <v/>
      </c>
    </row>
    <row r="724" spans="2:14" x14ac:dyDescent="0.3">
      <c r="B724" s="1" t="str">
        <f>IF(C724=1,"",IF(Kasszakonyv!$K$2&gt;C724,"q",IF(Kasszakonyv!$K$2=C724,COUNTIF($C$7:C724,C724),"")))</f>
        <v/>
      </c>
      <c r="C724" s="9">
        <f t="shared" si="35"/>
        <v>1</v>
      </c>
      <c r="D724" s="14"/>
      <c r="E724" s="15"/>
      <c r="F724" s="16"/>
      <c r="G724" s="17"/>
      <c r="H724" s="18"/>
      <c r="I724" s="19"/>
      <c r="J724" s="18"/>
      <c r="K724" s="19"/>
      <c r="L724" s="17"/>
      <c r="M724" s="93" t="str">
        <f t="shared" si="33"/>
        <v/>
      </c>
      <c r="N724" s="13" t="str">
        <f t="shared" si="34"/>
        <v/>
      </c>
    </row>
    <row r="725" spans="2:14" x14ac:dyDescent="0.3">
      <c r="B725" s="1" t="str">
        <f>IF(C725=1,"",IF(Kasszakonyv!$K$2&gt;C725,"q",IF(Kasszakonyv!$K$2=C725,COUNTIF($C$7:C725,C725),"")))</f>
        <v/>
      </c>
      <c r="C725" s="9">
        <f t="shared" si="35"/>
        <v>1</v>
      </c>
      <c r="D725" s="14"/>
      <c r="E725" s="15"/>
      <c r="F725" s="16"/>
      <c r="G725" s="17"/>
      <c r="H725" s="18"/>
      <c r="I725" s="19"/>
      <c r="J725" s="18"/>
      <c r="K725" s="19"/>
      <c r="L725" s="17"/>
      <c r="M725" s="93" t="str">
        <f t="shared" si="33"/>
        <v/>
      </c>
      <c r="N725" s="13" t="str">
        <f t="shared" si="34"/>
        <v/>
      </c>
    </row>
    <row r="726" spans="2:14" x14ac:dyDescent="0.3">
      <c r="B726" s="1" t="str">
        <f>IF(C726=1,"",IF(Kasszakonyv!$K$2&gt;C726,"q",IF(Kasszakonyv!$K$2=C726,COUNTIF($C$7:C726,C726),"")))</f>
        <v/>
      </c>
      <c r="C726" s="9">
        <f t="shared" si="35"/>
        <v>1</v>
      </c>
      <c r="D726" s="14"/>
      <c r="E726" s="15"/>
      <c r="F726" s="16"/>
      <c r="G726" s="17"/>
      <c r="H726" s="18"/>
      <c r="I726" s="19"/>
      <c r="J726" s="18"/>
      <c r="K726" s="19"/>
      <c r="L726" s="17"/>
      <c r="M726" s="93" t="str">
        <f t="shared" si="33"/>
        <v/>
      </c>
      <c r="N726" s="13" t="str">
        <f t="shared" si="34"/>
        <v/>
      </c>
    </row>
    <row r="727" spans="2:14" x14ac:dyDescent="0.3">
      <c r="B727" s="1" t="str">
        <f>IF(C727=1,"",IF(Kasszakonyv!$K$2&gt;C727,"q",IF(Kasszakonyv!$K$2=C727,COUNTIF($C$7:C727,C727),"")))</f>
        <v/>
      </c>
      <c r="C727" s="9">
        <f t="shared" si="35"/>
        <v>1</v>
      </c>
      <c r="D727" s="14"/>
      <c r="E727" s="15"/>
      <c r="F727" s="16"/>
      <c r="G727" s="17"/>
      <c r="H727" s="18"/>
      <c r="I727" s="19"/>
      <c r="J727" s="18"/>
      <c r="K727" s="19"/>
      <c r="L727" s="17"/>
      <c r="M727" s="93" t="str">
        <f t="shared" si="33"/>
        <v/>
      </c>
      <c r="N727" s="13" t="str">
        <f t="shared" si="34"/>
        <v/>
      </c>
    </row>
    <row r="728" spans="2:14" x14ac:dyDescent="0.3">
      <c r="B728" s="1" t="str">
        <f>IF(C728=1,"",IF(Kasszakonyv!$K$2&gt;C728,"q",IF(Kasszakonyv!$K$2=C728,COUNTIF($C$7:C728,C728),"")))</f>
        <v/>
      </c>
      <c r="C728" s="9">
        <f t="shared" si="35"/>
        <v>1</v>
      </c>
      <c r="D728" s="14"/>
      <c r="E728" s="15"/>
      <c r="F728" s="16"/>
      <c r="G728" s="17"/>
      <c r="H728" s="18"/>
      <c r="I728" s="19"/>
      <c r="J728" s="18"/>
      <c r="K728" s="19"/>
      <c r="L728" s="17"/>
      <c r="M728" s="93" t="str">
        <f t="shared" si="33"/>
        <v/>
      </c>
      <c r="N728" s="13" t="str">
        <f t="shared" si="34"/>
        <v/>
      </c>
    </row>
    <row r="729" spans="2:14" x14ac:dyDescent="0.3">
      <c r="B729" s="1" t="str">
        <f>IF(C729=1,"",IF(Kasszakonyv!$K$2&gt;C729,"q",IF(Kasszakonyv!$K$2=C729,COUNTIF($C$7:C729,C729),"")))</f>
        <v/>
      </c>
      <c r="C729" s="9">
        <f t="shared" si="35"/>
        <v>1</v>
      </c>
      <c r="D729" s="14"/>
      <c r="E729" s="15"/>
      <c r="F729" s="16"/>
      <c r="G729" s="17"/>
      <c r="H729" s="18"/>
      <c r="I729" s="19"/>
      <c r="J729" s="18"/>
      <c r="K729" s="19"/>
      <c r="L729" s="17"/>
      <c r="M729" s="93" t="str">
        <f t="shared" si="33"/>
        <v/>
      </c>
      <c r="N729" s="13" t="str">
        <f t="shared" si="34"/>
        <v/>
      </c>
    </row>
    <row r="730" spans="2:14" x14ac:dyDescent="0.3">
      <c r="B730" s="1" t="str">
        <f>IF(C730=1,"",IF(Kasszakonyv!$K$2&gt;C730,"q",IF(Kasszakonyv!$K$2=C730,COUNTIF($C$7:C730,C730),"")))</f>
        <v/>
      </c>
      <c r="C730" s="9">
        <f t="shared" si="35"/>
        <v>1</v>
      </c>
      <c r="D730" s="14"/>
      <c r="E730" s="15"/>
      <c r="F730" s="16"/>
      <c r="G730" s="17"/>
      <c r="H730" s="18"/>
      <c r="I730" s="19"/>
      <c r="J730" s="18"/>
      <c r="K730" s="19"/>
      <c r="L730" s="17"/>
      <c r="M730" s="93" t="str">
        <f t="shared" si="33"/>
        <v/>
      </c>
      <c r="N730" s="13" t="str">
        <f t="shared" si="34"/>
        <v/>
      </c>
    </row>
    <row r="731" spans="2:14" x14ac:dyDescent="0.3">
      <c r="B731" s="1" t="str">
        <f>IF(C731=1,"",IF(Kasszakonyv!$K$2&gt;C731,"q",IF(Kasszakonyv!$K$2=C731,COUNTIF($C$7:C731,C731),"")))</f>
        <v/>
      </c>
      <c r="C731" s="9">
        <f t="shared" si="35"/>
        <v>1</v>
      </c>
      <c r="D731" s="14"/>
      <c r="E731" s="15"/>
      <c r="F731" s="16"/>
      <c r="G731" s="17"/>
      <c r="H731" s="18"/>
      <c r="I731" s="19"/>
      <c r="J731" s="18"/>
      <c r="K731" s="19"/>
      <c r="L731" s="17"/>
      <c r="M731" s="93" t="str">
        <f t="shared" si="33"/>
        <v/>
      </c>
      <c r="N731" s="13" t="str">
        <f t="shared" si="34"/>
        <v/>
      </c>
    </row>
    <row r="732" spans="2:14" x14ac:dyDescent="0.3">
      <c r="B732" s="1" t="str">
        <f>IF(C732=1,"",IF(Kasszakonyv!$K$2&gt;C732,"q",IF(Kasszakonyv!$K$2=C732,COUNTIF($C$7:C732,C732),"")))</f>
        <v/>
      </c>
      <c r="C732" s="9">
        <f t="shared" si="35"/>
        <v>1</v>
      </c>
      <c r="D732" s="14"/>
      <c r="E732" s="15"/>
      <c r="F732" s="16"/>
      <c r="G732" s="17"/>
      <c r="H732" s="18"/>
      <c r="I732" s="19"/>
      <c r="J732" s="18"/>
      <c r="K732" s="19"/>
      <c r="L732" s="17"/>
      <c r="M732" s="93" t="str">
        <f t="shared" si="33"/>
        <v/>
      </c>
      <c r="N732" s="13" t="str">
        <f t="shared" si="34"/>
        <v/>
      </c>
    </row>
    <row r="733" spans="2:14" x14ac:dyDescent="0.3">
      <c r="B733" s="1" t="str">
        <f>IF(C733=1,"",IF(Kasszakonyv!$K$2&gt;C733,"q",IF(Kasszakonyv!$K$2=C733,COUNTIF($C$7:C733,C733),"")))</f>
        <v/>
      </c>
      <c r="C733" s="9">
        <f t="shared" si="35"/>
        <v>1</v>
      </c>
      <c r="D733" s="14"/>
      <c r="E733" s="15"/>
      <c r="F733" s="16"/>
      <c r="G733" s="17"/>
      <c r="H733" s="18"/>
      <c r="I733" s="19"/>
      <c r="J733" s="18"/>
      <c r="K733" s="19"/>
      <c r="L733" s="17"/>
      <c r="M733" s="93" t="str">
        <f t="shared" si="33"/>
        <v/>
      </c>
      <c r="N733" s="13" t="str">
        <f t="shared" si="34"/>
        <v/>
      </c>
    </row>
    <row r="734" spans="2:14" x14ac:dyDescent="0.3">
      <c r="B734" s="1" t="str">
        <f>IF(C734=1,"",IF(Kasszakonyv!$K$2&gt;C734,"q",IF(Kasszakonyv!$K$2=C734,COUNTIF($C$7:C734,C734),"")))</f>
        <v/>
      </c>
      <c r="C734" s="9">
        <f t="shared" si="35"/>
        <v>1</v>
      </c>
      <c r="D734" s="14"/>
      <c r="E734" s="15"/>
      <c r="F734" s="16"/>
      <c r="G734" s="17"/>
      <c r="H734" s="18"/>
      <c r="I734" s="19"/>
      <c r="J734" s="18"/>
      <c r="K734" s="19"/>
      <c r="L734" s="17"/>
      <c r="M734" s="93" t="str">
        <f t="shared" si="33"/>
        <v/>
      </c>
      <c r="N734" s="13" t="str">
        <f t="shared" si="34"/>
        <v/>
      </c>
    </row>
    <row r="735" spans="2:14" x14ac:dyDescent="0.3">
      <c r="B735" s="1" t="str">
        <f>IF(C735=1,"",IF(Kasszakonyv!$K$2&gt;C735,"q",IF(Kasszakonyv!$K$2=C735,COUNTIF($C$7:C735,C735),"")))</f>
        <v/>
      </c>
      <c r="C735" s="9">
        <f t="shared" si="35"/>
        <v>1</v>
      </c>
      <c r="D735" s="14"/>
      <c r="E735" s="15"/>
      <c r="F735" s="16"/>
      <c r="G735" s="17"/>
      <c r="H735" s="18"/>
      <c r="I735" s="19"/>
      <c r="J735" s="18"/>
      <c r="K735" s="19"/>
      <c r="L735" s="17"/>
      <c r="M735" s="93" t="str">
        <f t="shared" si="33"/>
        <v/>
      </c>
      <c r="N735" s="13" t="str">
        <f t="shared" si="34"/>
        <v/>
      </c>
    </row>
    <row r="736" spans="2:14" x14ac:dyDescent="0.3">
      <c r="B736" s="1" t="str">
        <f>IF(C736=1,"",IF(Kasszakonyv!$K$2&gt;C736,"q",IF(Kasszakonyv!$K$2=C736,COUNTIF($C$7:C736,C736),"")))</f>
        <v/>
      </c>
      <c r="C736" s="9">
        <f t="shared" si="35"/>
        <v>1</v>
      </c>
      <c r="D736" s="14"/>
      <c r="E736" s="15"/>
      <c r="F736" s="16"/>
      <c r="G736" s="17"/>
      <c r="H736" s="18"/>
      <c r="I736" s="19"/>
      <c r="J736" s="18"/>
      <c r="K736" s="19"/>
      <c r="L736" s="17"/>
      <c r="M736" s="93" t="str">
        <f t="shared" si="33"/>
        <v/>
      </c>
      <c r="N736" s="13" t="str">
        <f t="shared" si="34"/>
        <v/>
      </c>
    </row>
    <row r="737" spans="2:14" x14ac:dyDescent="0.3">
      <c r="B737" s="1" t="str">
        <f>IF(C737=1,"",IF(Kasszakonyv!$K$2&gt;C737,"q",IF(Kasszakonyv!$K$2=C737,COUNTIF($C$7:C737,C737),"")))</f>
        <v/>
      </c>
      <c r="C737" s="9">
        <f t="shared" si="35"/>
        <v>1</v>
      </c>
      <c r="D737" s="14"/>
      <c r="E737" s="15"/>
      <c r="F737" s="16"/>
      <c r="G737" s="17"/>
      <c r="H737" s="18"/>
      <c r="I737" s="19"/>
      <c r="J737" s="18"/>
      <c r="K737" s="19"/>
      <c r="L737" s="17"/>
      <c r="M737" s="93" t="str">
        <f t="shared" si="33"/>
        <v/>
      </c>
      <c r="N737" s="13" t="str">
        <f t="shared" si="34"/>
        <v/>
      </c>
    </row>
    <row r="738" spans="2:14" x14ac:dyDescent="0.3">
      <c r="B738" s="1" t="str">
        <f>IF(C738=1,"",IF(Kasszakonyv!$K$2&gt;C738,"q",IF(Kasszakonyv!$K$2=C738,COUNTIF($C$7:C738,C738),"")))</f>
        <v/>
      </c>
      <c r="C738" s="9">
        <f t="shared" si="35"/>
        <v>1</v>
      </c>
      <c r="D738" s="14"/>
      <c r="E738" s="15"/>
      <c r="F738" s="16"/>
      <c r="G738" s="17"/>
      <c r="H738" s="18"/>
      <c r="I738" s="19"/>
      <c r="J738" s="18"/>
      <c r="K738" s="19"/>
      <c r="L738" s="17"/>
      <c r="M738" s="93" t="str">
        <f t="shared" si="33"/>
        <v/>
      </c>
      <c r="N738" s="13" t="str">
        <f t="shared" si="34"/>
        <v/>
      </c>
    </row>
    <row r="739" spans="2:14" x14ac:dyDescent="0.3">
      <c r="B739" s="1" t="str">
        <f>IF(C739=1,"",IF(Kasszakonyv!$K$2&gt;C739,"q",IF(Kasszakonyv!$K$2=C739,COUNTIF($C$7:C739,C739),"")))</f>
        <v/>
      </c>
      <c r="C739" s="9">
        <f t="shared" si="35"/>
        <v>1</v>
      </c>
      <c r="D739" s="14"/>
      <c r="E739" s="15"/>
      <c r="F739" s="16"/>
      <c r="G739" s="17"/>
      <c r="H739" s="18"/>
      <c r="I739" s="19"/>
      <c r="J739" s="18"/>
      <c r="K739" s="19"/>
      <c r="L739" s="17"/>
      <c r="M739" s="93" t="str">
        <f t="shared" si="33"/>
        <v/>
      </c>
      <c r="N739" s="13" t="str">
        <f t="shared" si="34"/>
        <v/>
      </c>
    </row>
    <row r="740" spans="2:14" x14ac:dyDescent="0.3">
      <c r="B740" s="1" t="str">
        <f>IF(C740=1,"",IF(Kasszakonyv!$K$2&gt;C740,"q",IF(Kasszakonyv!$K$2=C740,COUNTIF($C$7:C740,C740),"")))</f>
        <v/>
      </c>
      <c r="C740" s="9">
        <f t="shared" si="35"/>
        <v>1</v>
      </c>
      <c r="D740" s="14"/>
      <c r="E740" s="15"/>
      <c r="F740" s="16"/>
      <c r="G740" s="17"/>
      <c r="H740" s="18"/>
      <c r="I740" s="19"/>
      <c r="J740" s="18"/>
      <c r="K740" s="19"/>
      <c r="L740" s="17"/>
      <c r="M740" s="93" t="str">
        <f t="shared" si="33"/>
        <v/>
      </c>
      <c r="N740" s="13" t="str">
        <f t="shared" si="34"/>
        <v/>
      </c>
    </row>
    <row r="741" spans="2:14" x14ac:dyDescent="0.3">
      <c r="B741" s="1" t="str">
        <f>IF(C741=1,"",IF(Kasszakonyv!$K$2&gt;C741,"q",IF(Kasszakonyv!$K$2=C741,COUNTIF($C$7:C741,C741),"")))</f>
        <v/>
      </c>
      <c r="C741" s="9">
        <f t="shared" si="35"/>
        <v>1</v>
      </c>
      <c r="D741" s="14"/>
      <c r="E741" s="15"/>
      <c r="F741" s="16"/>
      <c r="G741" s="17"/>
      <c r="H741" s="18"/>
      <c r="I741" s="19"/>
      <c r="J741" s="18"/>
      <c r="K741" s="19"/>
      <c r="L741" s="17"/>
      <c r="M741" s="93" t="str">
        <f t="shared" si="33"/>
        <v/>
      </c>
      <c r="N741" s="13" t="str">
        <f t="shared" si="34"/>
        <v/>
      </c>
    </row>
    <row r="742" spans="2:14" x14ac:dyDescent="0.3">
      <c r="B742" s="1" t="str">
        <f>IF(C742=1,"",IF(Kasszakonyv!$K$2&gt;C742,"q",IF(Kasszakonyv!$K$2=C742,COUNTIF($C$7:C742,C742),"")))</f>
        <v/>
      </c>
      <c r="C742" s="9">
        <f t="shared" si="35"/>
        <v>1</v>
      </c>
      <c r="D742" s="14"/>
      <c r="E742" s="15"/>
      <c r="F742" s="16"/>
      <c r="G742" s="17"/>
      <c r="H742" s="18"/>
      <c r="I742" s="19"/>
      <c r="J742" s="18"/>
      <c r="K742" s="19"/>
      <c r="L742" s="17"/>
      <c r="M742" s="93" t="str">
        <f t="shared" si="33"/>
        <v/>
      </c>
      <c r="N742" s="13" t="str">
        <f t="shared" si="34"/>
        <v/>
      </c>
    </row>
    <row r="743" spans="2:14" x14ac:dyDescent="0.3">
      <c r="B743" s="1" t="str">
        <f>IF(C743=1,"",IF(Kasszakonyv!$K$2&gt;C743,"q",IF(Kasszakonyv!$K$2=C743,COUNTIF($C$7:C743,C743),"")))</f>
        <v/>
      </c>
      <c r="C743" s="9">
        <f t="shared" si="35"/>
        <v>1</v>
      </c>
      <c r="D743" s="14"/>
      <c r="E743" s="15"/>
      <c r="F743" s="16"/>
      <c r="G743" s="17"/>
      <c r="H743" s="18"/>
      <c r="I743" s="19"/>
      <c r="J743" s="18"/>
      <c r="K743" s="19"/>
      <c r="L743" s="17"/>
      <c r="M743" s="93" t="str">
        <f t="shared" si="33"/>
        <v/>
      </c>
      <c r="N743" s="13" t="str">
        <f t="shared" si="34"/>
        <v/>
      </c>
    </row>
    <row r="744" spans="2:14" x14ac:dyDescent="0.3">
      <c r="B744" s="1" t="str">
        <f>IF(C744=1,"",IF(Kasszakonyv!$K$2&gt;C744,"q",IF(Kasszakonyv!$K$2=C744,COUNTIF($C$7:C744,C744),"")))</f>
        <v/>
      </c>
      <c r="C744" s="9">
        <f t="shared" si="35"/>
        <v>1</v>
      </c>
      <c r="D744" s="14"/>
      <c r="E744" s="15"/>
      <c r="F744" s="16"/>
      <c r="G744" s="17"/>
      <c r="H744" s="18"/>
      <c r="I744" s="19"/>
      <c r="J744" s="18"/>
      <c r="K744" s="19"/>
      <c r="L744" s="17"/>
      <c r="M744" s="93" t="str">
        <f t="shared" si="33"/>
        <v/>
      </c>
      <c r="N744" s="13" t="str">
        <f t="shared" si="34"/>
        <v/>
      </c>
    </row>
    <row r="745" spans="2:14" x14ac:dyDescent="0.3">
      <c r="B745" s="1" t="str">
        <f>IF(C745=1,"",IF(Kasszakonyv!$K$2&gt;C745,"q",IF(Kasszakonyv!$K$2=C745,COUNTIF($C$7:C745,C745),"")))</f>
        <v/>
      </c>
      <c r="C745" s="9">
        <f t="shared" si="35"/>
        <v>1</v>
      </c>
      <c r="D745" s="14"/>
      <c r="E745" s="15"/>
      <c r="F745" s="16"/>
      <c r="G745" s="17"/>
      <c r="H745" s="18"/>
      <c r="I745" s="19"/>
      <c r="J745" s="18"/>
      <c r="K745" s="19"/>
      <c r="L745" s="17"/>
      <c r="M745" s="93" t="str">
        <f t="shared" si="33"/>
        <v/>
      </c>
      <c r="N745" s="13" t="str">
        <f t="shared" si="34"/>
        <v/>
      </c>
    </row>
    <row r="746" spans="2:14" x14ac:dyDescent="0.3">
      <c r="B746" s="1" t="str">
        <f>IF(C746=1,"",IF(Kasszakonyv!$K$2&gt;C746,"q",IF(Kasszakonyv!$K$2=C746,COUNTIF($C$7:C746,C746),"")))</f>
        <v/>
      </c>
      <c r="C746" s="9">
        <f t="shared" si="35"/>
        <v>1</v>
      </c>
      <c r="D746" s="14"/>
      <c r="E746" s="15"/>
      <c r="F746" s="16"/>
      <c r="G746" s="17"/>
      <c r="H746" s="18"/>
      <c r="I746" s="19"/>
      <c r="J746" s="18"/>
      <c r="K746" s="19"/>
      <c r="L746" s="17"/>
      <c r="M746" s="93" t="str">
        <f t="shared" si="33"/>
        <v/>
      </c>
      <c r="N746" s="13" t="str">
        <f t="shared" si="34"/>
        <v/>
      </c>
    </row>
    <row r="747" spans="2:14" x14ac:dyDescent="0.3">
      <c r="B747" s="1" t="str">
        <f>IF(C747=1,"",IF(Kasszakonyv!$K$2&gt;C747,"q",IF(Kasszakonyv!$K$2=C747,COUNTIF($C$7:C747,C747),"")))</f>
        <v/>
      </c>
      <c r="C747" s="9">
        <f t="shared" si="35"/>
        <v>1</v>
      </c>
      <c r="D747" s="14"/>
      <c r="E747" s="15"/>
      <c r="F747" s="16"/>
      <c r="G747" s="17"/>
      <c r="H747" s="18"/>
      <c r="I747" s="19"/>
      <c r="J747" s="18"/>
      <c r="K747" s="19"/>
      <c r="L747" s="17"/>
      <c r="M747" s="93" t="str">
        <f t="shared" si="33"/>
        <v/>
      </c>
      <c r="N747" s="13" t="str">
        <f t="shared" si="34"/>
        <v/>
      </c>
    </row>
    <row r="748" spans="2:14" x14ac:dyDescent="0.3">
      <c r="B748" s="1" t="str">
        <f>IF(C748=1,"",IF(Kasszakonyv!$K$2&gt;C748,"q",IF(Kasszakonyv!$K$2=C748,COUNTIF($C$7:C748,C748),"")))</f>
        <v/>
      </c>
      <c r="C748" s="9">
        <f t="shared" si="35"/>
        <v>1</v>
      </c>
      <c r="D748" s="14"/>
      <c r="E748" s="15"/>
      <c r="F748" s="16"/>
      <c r="G748" s="17"/>
      <c r="H748" s="18"/>
      <c r="I748" s="19"/>
      <c r="J748" s="18"/>
      <c r="K748" s="19"/>
      <c r="L748" s="17"/>
      <c r="M748" s="93" t="str">
        <f t="shared" si="33"/>
        <v/>
      </c>
      <c r="N748" s="13" t="str">
        <f t="shared" si="34"/>
        <v/>
      </c>
    </row>
    <row r="749" spans="2:14" x14ac:dyDescent="0.3">
      <c r="B749" s="1" t="str">
        <f>IF(C749=1,"",IF(Kasszakonyv!$K$2&gt;C749,"q",IF(Kasszakonyv!$K$2=C749,COUNTIF($C$7:C749,C749),"")))</f>
        <v/>
      </c>
      <c r="C749" s="9">
        <f t="shared" si="35"/>
        <v>1</v>
      </c>
      <c r="D749" s="14"/>
      <c r="E749" s="15"/>
      <c r="F749" s="16"/>
      <c r="G749" s="17"/>
      <c r="H749" s="18"/>
      <c r="I749" s="19"/>
      <c r="J749" s="18"/>
      <c r="K749" s="19"/>
      <c r="L749" s="17"/>
      <c r="M749" s="93" t="str">
        <f t="shared" si="33"/>
        <v/>
      </c>
      <c r="N749" s="13" t="str">
        <f t="shared" si="34"/>
        <v/>
      </c>
    </row>
    <row r="750" spans="2:14" x14ac:dyDescent="0.3">
      <c r="B750" s="1" t="str">
        <f>IF(C750=1,"",IF(Kasszakonyv!$K$2&gt;C750,"q",IF(Kasszakonyv!$K$2=C750,COUNTIF($C$7:C750,C750),"")))</f>
        <v/>
      </c>
      <c r="C750" s="9">
        <f t="shared" si="35"/>
        <v>1</v>
      </c>
      <c r="D750" s="14"/>
      <c r="E750" s="15"/>
      <c r="F750" s="16"/>
      <c r="G750" s="17"/>
      <c r="H750" s="18"/>
      <c r="I750" s="19"/>
      <c r="J750" s="18"/>
      <c r="K750" s="19"/>
      <c r="L750" s="17"/>
      <c r="M750" s="93" t="str">
        <f t="shared" si="33"/>
        <v/>
      </c>
      <c r="N750" s="13" t="str">
        <f t="shared" si="34"/>
        <v/>
      </c>
    </row>
    <row r="751" spans="2:14" x14ac:dyDescent="0.3">
      <c r="B751" s="1" t="str">
        <f>IF(C751=1,"",IF(Kasszakonyv!$K$2&gt;C751,"q",IF(Kasszakonyv!$K$2=C751,COUNTIF($C$7:C751,C751),"")))</f>
        <v/>
      </c>
      <c r="C751" s="9">
        <f t="shared" si="35"/>
        <v>1</v>
      </c>
      <c r="D751" s="14"/>
      <c r="E751" s="15"/>
      <c r="F751" s="16"/>
      <c r="G751" s="17"/>
      <c r="H751" s="18"/>
      <c r="I751" s="19"/>
      <c r="J751" s="18"/>
      <c r="K751" s="19"/>
      <c r="L751" s="17"/>
      <c r="M751" s="93" t="str">
        <f t="shared" si="33"/>
        <v/>
      </c>
      <c r="N751" s="13" t="str">
        <f t="shared" si="34"/>
        <v/>
      </c>
    </row>
    <row r="752" spans="2:14" x14ac:dyDescent="0.3">
      <c r="B752" s="1" t="str">
        <f>IF(C752=1,"",IF(Kasszakonyv!$K$2&gt;C752,"q",IF(Kasszakonyv!$K$2=C752,COUNTIF($C$7:C752,C752),"")))</f>
        <v/>
      </c>
      <c r="C752" s="9">
        <f t="shared" si="35"/>
        <v>1</v>
      </c>
      <c r="D752" s="14"/>
      <c r="E752" s="15"/>
      <c r="F752" s="16"/>
      <c r="G752" s="17"/>
      <c r="H752" s="18"/>
      <c r="I752" s="19"/>
      <c r="J752" s="18"/>
      <c r="K752" s="19"/>
      <c r="L752" s="17"/>
      <c r="M752" s="93" t="str">
        <f t="shared" si="33"/>
        <v/>
      </c>
      <c r="N752" s="13" t="str">
        <f t="shared" si="34"/>
        <v/>
      </c>
    </row>
    <row r="753" spans="2:14" x14ac:dyDescent="0.3">
      <c r="B753" s="1" t="str">
        <f>IF(C753=1,"",IF(Kasszakonyv!$K$2&gt;C753,"q",IF(Kasszakonyv!$K$2=C753,COUNTIF($C$7:C753,C753),"")))</f>
        <v/>
      </c>
      <c r="C753" s="9">
        <f t="shared" si="35"/>
        <v>1</v>
      </c>
      <c r="D753" s="14"/>
      <c r="E753" s="15"/>
      <c r="F753" s="16"/>
      <c r="G753" s="17"/>
      <c r="H753" s="18"/>
      <c r="I753" s="19"/>
      <c r="J753" s="18"/>
      <c r="K753" s="19"/>
      <c r="L753" s="17"/>
      <c r="M753" s="93" t="str">
        <f t="shared" si="33"/>
        <v/>
      </c>
      <c r="N753" s="13" t="str">
        <f t="shared" si="34"/>
        <v/>
      </c>
    </row>
    <row r="754" spans="2:14" x14ac:dyDescent="0.3">
      <c r="B754" s="1" t="str">
        <f>IF(C754=1,"",IF(Kasszakonyv!$K$2&gt;C754,"q",IF(Kasszakonyv!$K$2=C754,COUNTIF($C$7:C754,C754),"")))</f>
        <v/>
      </c>
      <c r="C754" s="9">
        <f t="shared" si="35"/>
        <v>1</v>
      </c>
      <c r="D754" s="14"/>
      <c r="E754" s="15"/>
      <c r="F754" s="16"/>
      <c r="G754" s="17"/>
      <c r="H754" s="18"/>
      <c r="I754" s="19"/>
      <c r="J754" s="18"/>
      <c r="K754" s="19"/>
      <c r="L754" s="17"/>
      <c r="M754" s="93" t="str">
        <f t="shared" si="33"/>
        <v/>
      </c>
      <c r="N754" s="13" t="str">
        <f t="shared" si="34"/>
        <v/>
      </c>
    </row>
    <row r="755" spans="2:14" x14ac:dyDescent="0.3">
      <c r="B755" s="1" t="str">
        <f>IF(C755=1,"",IF(Kasszakonyv!$K$2&gt;C755,"q",IF(Kasszakonyv!$K$2=C755,COUNTIF($C$7:C755,C755),"")))</f>
        <v/>
      </c>
      <c r="C755" s="9">
        <f t="shared" si="35"/>
        <v>1</v>
      </c>
      <c r="D755" s="14"/>
      <c r="E755" s="15"/>
      <c r="F755" s="16"/>
      <c r="G755" s="17"/>
      <c r="H755" s="18"/>
      <c r="I755" s="19"/>
      <c r="J755" s="18"/>
      <c r="K755" s="19"/>
      <c r="L755" s="17"/>
      <c r="M755" s="93" t="str">
        <f t="shared" si="33"/>
        <v/>
      </c>
      <c r="N755" s="13" t="str">
        <f t="shared" si="34"/>
        <v/>
      </c>
    </row>
    <row r="756" spans="2:14" x14ac:dyDescent="0.3">
      <c r="B756" s="1" t="str">
        <f>IF(C756=1,"",IF(Kasszakonyv!$K$2&gt;C756,"q",IF(Kasszakonyv!$K$2=C756,COUNTIF($C$7:C756,C756),"")))</f>
        <v/>
      </c>
      <c r="C756" s="9">
        <f t="shared" si="35"/>
        <v>1</v>
      </c>
      <c r="D756" s="14"/>
      <c r="E756" s="15"/>
      <c r="F756" s="16"/>
      <c r="G756" s="17"/>
      <c r="H756" s="18"/>
      <c r="I756" s="19"/>
      <c r="J756" s="18"/>
      <c r="K756" s="19"/>
      <c r="L756" s="17"/>
      <c r="M756" s="93" t="str">
        <f t="shared" si="33"/>
        <v/>
      </c>
      <c r="N756" s="13" t="str">
        <f t="shared" si="34"/>
        <v/>
      </c>
    </row>
    <row r="757" spans="2:14" x14ac:dyDescent="0.3">
      <c r="B757" s="1" t="str">
        <f>IF(C757=1,"",IF(Kasszakonyv!$K$2&gt;C757,"q",IF(Kasszakonyv!$K$2=C757,COUNTIF($C$7:C757,C757),"")))</f>
        <v/>
      </c>
      <c r="C757" s="9">
        <f t="shared" si="35"/>
        <v>1</v>
      </c>
      <c r="D757" s="14"/>
      <c r="E757" s="15"/>
      <c r="F757" s="16"/>
      <c r="G757" s="17"/>
      <c r="H757" s="18"/>
      <c r="I757" s="19"/>
      <c r="J757" s="18"/>
      <c r="K757" s="19"/>
      <c r="L757" s="17"/>
      <c r="M757" s="93" t="str">
        <f t="shared" si="33"/>
        <v/>
      </c>
      <c r="N757" s="13" t="str">
        <f t="shared" si="34"/>
        <v/>
      </c>
    </row>
    <row r="758" spans="2:14" x14ac:dyDescent="0.3">
      <c r="B758" s="1" t="str">
        <f>IF(C758=1,"",IF(Kasszakonyv!$K$2&gt;C758,"q",IF(Kasszakonyv!$K$2=C758,COUNTIF($C$7:C758,C758),"")))</f>
        <v/>
      </c>
      <c r="C758" s="9">
        <f t="shared" si="35"/>
        <v>1</v>
      </c>
      <c r="D758" s="14"/>
      <c r="E758" s="15"/>
      <c r="F758" s="16"/>
      <c r="G758" s="17"/>
      <c r="H758" s="18"/>
      <c r="I758" s="19"/>
      <c r="J758" s="18"/>
      <c r="K758" s="19"/>
      <c r="L758" s="17"/>
      <c r="M758" s="93" t="str">
        <f t="shared" si="33"/>
        <v/>
      </c>
      <c r="N758" s="13" t="str">
        <f t="shared" si="34"/>
        <v/>
      </c>
    </row>
    <row r="759" spans="2:14" x14ac:dyDescent="0.3">
      <c r="B759" s="1" t="str">
        <f>IF(C759=1,"",IF(Kasszakonyv!$K$2&gt;C759,"q",IF(Kasszakonyv!$K$2=C759,COUNTIF($C$7:C759,C759),"")))</f>
        <v/>
      </c>
      <c r="C759" s="9">
        <f t="shared" si="35"/>
        <v>1</v>
      </c>
      <c r="D759" s="14"/>
      <c r="E759" s="15"/>
      <c r="F759" s="16"/>
      <c r="G759" s="17"/>
      <c r="H759" s="18"/>
      <c r="I759" s="19"/>
      <c r="J759" s="18"/>
      <c r="K759" s="19"/>
      <c r="L759" s="17"/>
      <c r="M759" s="93" t="str">
        <f t="shared" si="33"/>
        <v/>
      </c>
      <c r="N759" s="13" t="str">
        <f t="shared" si="34"/>
        <v/>
      </c>
    </row>
    <row r="760" spans="2:14" x14ac:dyDescent="0.3">
      <c r="B760" s="1" t="str">
        <f>IF(C760=1,"",IF(Kasszakonyv!$K$2&gt;C760,"q",IF(Kasszakonyv!$K$2=C760,COUNTIF($C$7:C760,C760),"")))</f>
        <v/>
      </c>
      <c r="C760" s="9">
        <f t="shared" si="35"/>
        <v>1</v>
      </c>
      <c r="D760" s="14"/>
      <c r="E760" s="15"/>
      <c r="F760" s="16"/>
      <c r="G760" s="17"/>
      <c r="H760" s="18"/>
      <c r="I760" s="19"/>
      <c r="J760" s="18"/>
      <c r="K760" s="19"/>
      <c r="L760" s="17"/>
      <c r="M760" s="93" t="str">
        <f t="shared" si="33"/>
        <v/>
      </c>
      <c r="N760" s="13" t="str">
        <f t="shared" si="34"/>
        <v/>
      </c>
    </row>
    <row r="761" spans="2:14" x14ac:dyDescent="0.3">
      <c r="B761" s="1" t="str">
        <f>IF(C761=1,"",IF(Kasszakonyv!$K$2&gt;C761,"q",IF(Kasszakonyv!$K$2=C761,COUNTIF($C$7:C761,C761),"")))</f>
        <v/>
      </c>
      <c r="C761" s="9">
        <f t="shared" si="35"/>
        <v>1</v>
      </c>
      <c r="D761" s="14"/>
      <c r="E761" s="15"/>
      <c r="F761" s="16"/>
      <c r="G761" s="17"/>
      <c r="H761" s="18"/>
      <c r="I761" s="19"/>
      <c r="J761" s="18"/>
      <c r="K761" s="19"/>
      <c r="L761" s="17"/>
      <c r="M761" s="93" t="str">
        <f t="shared" si="33"/>
        <v/>
      </c>
      <c r="N761" s="13" t="str">
        <f t="shared" si="34"/>
        <v/>
      </c>
    </row>
    <row r="762" spans="2:14" x14ac:dyDescent="0.3">
      <c r="B762" s="1" t="str">
        <f>IF(C762=1,"",IF(Kasszakonyv!$K$2&gt;C762,"q",IF(Kasszakonyv!$K$2=C762,COUNTIF($C$7:C762,C762),"")))</f>
        <v/>
      </c>
      <c r="C762" s="9">
        <f t="shared" si="35"/>
        <v>1</v>
      </c>
      <c r="D762" s="14"/>
      <c r="E762" s="15"/>
      <c r="F762" s="16"/>
      <c r="G762" s="17"/>
      <c r="H762" s="18"/>
      <c r="I762" s="19"/>
      <c r="J762" s="18"/>
      <c r="K762" s="19"/>
      <c r="L762" s="17"/>
      <c r="M762" s="93" t="str">
        <f t="shared" si="33"/>
        <v/>
      </c>
      <c r="N762" s="13" t="str">
        <f t="shared" si="34"/>
        <v/>
      </c>
    </row>
    <row r="763" spans="2:14" x14ac:dyDescent="0.3">
      <c r="B763" s="1" t="str">
        <f>IF(C763=1,"",IF(Kasszakonyv!$K$2&gt;C763,"q",IF(Kasszakonyv!$K$2=C763,COUNTIF($C$7:C763,C763),"")))</f>
        <v/>
      </c>
      <c r="C763" s="9">
        <f t="shared" si="35"/>
        <v>1</v>
      </c>
      <c r="D763" s="14"/>
      <c r="E763" s="15"/>
      <c r="F763" s="16"/>
      <c r="G763" s="17"/>
      <c r="H763" s="18"/>
      <c r="I763" s="19"/>
      <c r="J763" s="18"/>
      <c r="K763" s="19"/>
      <c r="L763" s="17"/>
      <c r="M763" s="93" t="str">
        <f t="shared" si="33"/>
        <v/>
      </c>
      <c r="N763" s="13" t="str">
        <f t="shared" si="34"/>
        <v/>
      </c>
    </row>
    <row r="764" spans="2:14" x14ac:dyDescent="0.3">
      <c r="B764" s="1" t="str">
        <f>IF(C764=1,"",IF(Kasszakonyv!$K$2&gt;C764,"q",IF(Kasszakonyv!$K$2=C764,COUNTIF($C$7:C764,C764),"")))</f>
        <v/>
      </c>
      <c r="C764" s="9">
        <f t="shared" si="35"/>
        <v>1</v>
      </c>
      <c r="D764" s="14"/>
      <c r="E764" s="15"/>
      <c r="F764" s="16"/>
      <c r="G764" s="17"/>
      <c r="H764" s="18"/>
      <c r="I764" s="19"/>
      <c r="J764" s="18"/>
      <c r="K764" s="19"/>
      <c r="L764" s="17"/>
      <c r="M764" s="93" t="str">
        <f t="shared" si="33"/>
        <v/>
      </c>
      <c r="N764" s="13" t="str">
        <f t="shared" si="34"/>
        <v/>
      </c>
    </row>
    <row r="765" spans="2:14" x14ac:dyDescent="0.3">
      <c r="B765" s="1" t="str">
        <f>IF(C765=1,"",IF(Kasszakonyv!$K$2&gt;C765,"q",IF(Kasszakonyv!$K$2=C765,COUNTIF($C$7:C765,C765),"")))</f>
        <v/>
      </c>
      <c r="C765" s="9">
        <f t="shared" si="35"/>
        <v>1</v>
      </c>
      <c r="D765" s="14"/>
      <c r="E765" s="15"/>
      <c r="F765" s="16"/>
      <c r="G765" s="17"/>
      <c r="H765" s="18"/>
      <c r="I765" s="19"/>
      <c r="J765" s="18"/>
      <c r="K765" s="19"/>
      <c r="L765" s="17"/>
      <c r="M765" s="93" t="str">
        <f t="shared" si="33"/>
        <v/>
      </c>
      <c r="N765" s="13" t="str">
        <f t="shared" si="34"/>
        <v/>
      </c>
    </row>
    <row r="766" spans="2:14" x14ac:dyDescent="0.3">
      <c r="B766" s="1" t="str">
        <f>IF(C766=1,"",IF(Kasszakonyv!$K$2&gt;C766,"q",IF(Kasszakonyv!$K$2=C766,COUNTIF($C$7:C766,C766),"")))</f>
        <v/>
      </c>
      <c r="C766" s="9">
        <f t="shared" si="35"/>
        <v>1</v>
      </c>
      <c r="D766" s="14"/>
      <c r="E766" s="15"/>
      <c r="F766" s="16"/>
      <c r="G766" s="17"/>
      <c r="H766" s="18"/>
      <c r="I766" s="19"/>
      <c r="J766" s="18"/>
      <c r="K766" s="19"/>
      <c r="L766" s="17"/>
      <c r="M766" s="93" t="str">
        <f t="shared" si="33"/>
        <v/>
      </c>
      <c r="N766" s="13" t="str">
        <f t="shared" si="34"/>
        <v/>
      </c>
    </row>
    <row r="767" spans="2:14" x14ac:dyDescent="0.3">
      <c r="B767" s="1" t="str">
        <f>IF(C767=1,"",IF(Kasszakonyv!$K$2&gt;C767,"q",IF(Kasszakonyv!$K$2=C767,COUNTIF($C$7:C767,C767),"")))</f>
        <v/>
      </c>
      <c r="C767" s="9">
        <f t="shared" si="35"/>
        <v>1</v>
      </c>
      <c r="D767" s="14"/>
      <c r="E767" s="15"/>
      <c r="F767" s="16"/>
      <c r="G767" s="17"/>
      <c r="H767" s="18"/>
      <c r="I767" s="19"/>
      <c r="J767" s="18"/>
      <c r="K767" s="19"/>
      <c r="L767" s="17"/>
      <c r="M767" s="93" t="str">
        <f t="shared" si="33"/>
        <v/>
      </c>
      <c r="N767" s="13" t="str">
        <f t="shared" si="34"/>
        <v/>
      </c>
    </row>
    <row r="768" spans="2:14" x14ac:dyDescent="0.3">
      <c r="B768" s="1" t="str">
        <f>IF(C768=1,"",IF(Kasszakonyv!$K$2&gt;C768,"q",IF(Kasszakonyv!$K$2=C768,COUNTIF($C$7:C768,C768),"")))</f>
        <v/>
      </c>
      <c r="C768" s="9">
        <f t="shared" si="35"/>
        <v>1</v>
      </c>
      <c r="D768" s="14"/>
      <c r="E768" s="15"/>
      <c r="F768" s="16"/>
      <c r="G768" s="17"/>
      <c r="H768" s="18"/>
      <c r="I768" s="19"/>
      <c r="J768" s="18"/>
      <c r="K768" s="19"/>
      <c r="L768" s="17"/>
      <c r="M768" s="93" t="str">
        <f t="shared" si="33"/>
        <v/>
      </c>
      <c r="N768" s="13" t="str">
        <f t="shared" si="34"/>
        <v/>
      </c>
    </row>
    <row r="769" spans="2:14" x14ac:dyDescent="0.3">
      <c r="B769" s="1" t="str">
        <f>IF(C769=1,"",IF(Kasszakonyv!$K$2&gt;C769,"q",IF(Kasszakonyv!$K$2=C769,COUNTIF($C$7:C769,C769),"")))</f>
        <v/>
      </c>
      <c r="C769" s="9">
        <f t="shared" si="35"/>
        <v>1</v>
      </c>
      <c r="D769" s="14"/>
      <c r="E769" s="15"/>
      <c r="F769" s="16"/>
      <c r="G769" s="17"/>
      <c r="H769" s="18"/>
      <c r="I769" s="19"/>
      <c r="J769" s="18"/>
      <c r="K769" s="19"/>
      <c r="L769" s="17"/>
      <c r="M769" s="93" t="str">
        <f t="shared" si="33"/>
        <v/>
      </c>
      <c r="N769" s="13" t="str">
        <f t="shared" si="34"/>
        <v/>
      </c>
    </row>
    <row r="770" spans="2:14" x14ac:dyDescent="0.3">
      <c r="B770" s="1" t="str">
        <f>IF(C770=1,"",IF(Kasszakonyv!$K$2&gt;C770,"q",IF(Kasszakonyv!$K$2=C770,COUNTIF($C$7:C770,C770),"")))</f>
        <v/>
      </c>
      <c r="C770" s="9">
        <f t="shared" si="35"/>
        <v>1</v>
      </c>
      <c r="D770" s="14"/>
      <c r="E770" s="15"/>
      <c r="F770" s="16"/>
      <c r="G770" s="17"/>
      <c r="H770" s="18"/>
      <c r="I770" s="19"/>
      <c r="J770" s="18"/>
      <c r="K770" s="19"/>
      <c r="L770" s="17"/>
      <c r="M770" s="93" t="str">
        <f t="shared" si="33"/>
        <v/>
      </c>
      <c r="N770" s="13" t="str">
        <f t="shared" si="34"/>
        <v/>
      </c>
    </row>
    <row r="771" spans="2:14" x14ac:dyDescent="0.3">
      <c r="B771" s="1" t="str">
        <f>IF(C771=1,"",IF(Kasszakonyv!$K$2&gt;C771,"q",IF(Kasszakonyv!$K$2=C771,COUNTIF($C$7:C771,C771),"")))</f>
        <v/>
      </c>
      <c r="C771" s="9">
        <f t="shared" si="35"/>
        <v>1</v>
      </c>
      <c r="D771" s="14"/>
      <c r="E771" s="15"/>
      <c r="F771" s="16"/>
      <c r="G771" s="17"/>
      <c r="H771" s="18"/>
      <c r="I771" s="19"/>
      <c r="J771" s="18"/>
      <c r="K771" s="19"/>
      <c r="L771" s="17"/>
      <c r="M771" s="93" t="str">
        <f t="shared" si="33"/>
        <v/>
      </c>
      <c r="N771" s="13" t="str">
        <f t="shared" si="34"/>
        <v/>
      </c>
    </row>
    <row r="772" spans="2:14" x14ac:dyDescent="0.3">
      <c r="B772" s="1" t="str">
        <f>IF(C772=1,"",IF(Kasszakonyv!$K$2&gt;C772,"q",IF(Kasszakonyv!$K$2=C772,COUNTIF($C$7:C772,C772),"")))</f>
        <v/>
      </c>
      <c r="C772" s="9">
        <f t="shared" si="35"/>
        <v>1</v>
      </c>
      <c r="D772" s="14"/>
      <c r="E772" s="15"/>
      <c r="F772" s="16"/>
      <c r="G772" s="17"/>
      <c r="H772" s="18"/>
      <c r="I772" s="19"/>
      <c r="J772" s="18"/>
      <c r="K772" s="19"/>
      <c r="L772" s="17"/>
      <c r="M772" s="93" t="str">
        <f t="shared" si="33"/>
        <v/>
      </c>
      <c r="N772" s="13" t="str">
        <f t="shared" si="34"/>
        <v/>
      </c>
    </row>
    <row r="773" spans="2:14" x14ac:dyDescent="0.3">
      <c r="B773" s="1" t="str">
        <f>IF(C773=1,"",IF(Kasszakonyv!$K$2&gt;C773,"q",IF(Kasszakonyv!$K$2=C773,COUNTIF($C$7:C773,C773),"")))</f>
        <v/>
      </c>
      <c r="C773" s="9">
        <f t="shared" si="35"/>
        <v>1</v>
      </c>
      <c r="D773" s="14"/>
      <c r="E773" s="15"/>
      <c r="F773" s="16"/>
      <c r="G773" s="17"/>
      <c r="H773" s="18"/>
      <c r="I773" s="19"/>
      <c r="J773" s="18"/>
      <c r="K773" s="19"/>
      <c r="L773" s="17"/>
      <c r="M773" s="93" t="str">
        <f t="shared" si="33"/>
        <v/>
      </c>
      <c r="N773" s="13" t="str">
        <f t="shared" si="34"/>
        <v/>
      </c>
    </row>
    <row r="774" spans="2:14" x14ac:dyDescent="0.3">
      <c r="B774" s="1" t="str">
        <f>IF(C774=1,"",IF(Kasszakonyv!$K$2&gt;C774,"q",IF(Kasszakonyv!$K$2=C774,COUNTIF($C$7:C774,C774),"")))</f>
        <v/>
      </c>
      <c r="C774" s="9">
        <f t="shared" si="35"/>
        <v>1</v>
      </c>
      <c r="D774" s="14"/>
      <c r="E774" s="15"/>
      <c r="F774" s="16"/>
      <c r="G774" s="17"/>
      <c r="H774" s="18"/>
      <c r="I774" s="19"/>
      <c r="J774" s="18"/>
      <c r="K774" s="19"/>
      <c r="L774" s="17"/>
      <c r="M774" s="93" t="str">
        <f t="shared" si="33"/>
        <v/>
      </c>
      <c r="N774" s="13" t="str">
        <f t="shared" si="34"/>
        <v/>
      </c>
    </row>
    <row r="775" spans="2:14" x14ac:dyDescent="0.3">
      <c r="B775" s="1" t="str">
        <f>IF(C775=1,"",IF(Kasszakonyv!$K$2&gt;C775,"q",IF(Kasszakonyv!$K$2=C775,COUNTIF($C$7:C775,C775),"")))</f>
        <v/>
      </c>
      <c r="C775" s="9">
        <f t="shared" si="35"/>
        <v>1</v>
      </c>
      <c r="D775" s="14"/>
      <c r="E775" s="15"/>
      <c r="F775" s="16"/>
      <c r="G775" s="17"/>
      <c r="H775" s="18"/>
      <c r="I775" s="19"/>
      <c r="J775" s="18"/>
      <c r="K775" s="19"/>
      <c r="L775" s="17"/>
      <c r="M775" s="93" t="str">
        <f t="shared" ref="M775:M838" si="36">IF(I775&amp;K775&lt;&gt;"",VLOOKUP(I775&amp;K775,fif,3,FALSE),"")</f>
        <v/>
      </c>
      <c r="N775" s="13" t="str">
        <f t="shared" ref="N775:N838" si="37">IF(I775&amp;K775&lt;&gt;"",VLOOKUP(I775&amp;K775,fi,2,FALSE),"")</f>
        <v/>
      </c>
    </row>
    <row r="776" spans="2:14" x14ac:dyDescent="0.3">
      <c r="B776" s="1" t="str">
        <f>IF(C776=1,"",IF(Kasszakonyv!$K$2&gt;C776,"q",IF(Kasszakonyv!$K$2=C776,COUNTIF($C$7:C776,C776),"")))</f>
        <v/>
      </c>
      <c r="C776" s="9">
        <f t="shared" ref="C776:C839" si="38">IF(AND(D776&lt;&gt;0,D776&gt;=$C$1,D776&lt;=$C$3),D776,IF(SUM(H776:J786)&lt;&gt;0,C775,1))</f>
        <v>1</v>
      </c>
      <c r="D776" s="14"/>
      <c r="E776" s="15"/>
      <c r="F776" s="16"/>
      <c r="G776" s="17"/>
      <c r="H776" s="18"/>
      <c r="I776" s="19"/>
      <c r="J776" s="18"/>
      <c r="K776" s="19"/>
      <c r="L776" s="17"/>
      <c r="M776" s="93" t="str">
        <f t="shared" si="36"/>
        <v/>
      </c>
      <c r="N776" s="13" t="str">
        <f t="shared" si="37"/>
        <v/>
      </c>
    </row>
    <row r="777" spans="2:14" x14ac:dyDescent="0.3">
      <c r="B777" s="1" t="str">
        <f>IF(C777=1,"",IF(Kasszakonyv!$K$2&gt;C777,"q",IF(Kasszakonyv!$K$2=C777,COUNTIF($C$7:C777,C777),"")))</f>
        <v/>
      </c>
      <c r="C777" s="9">
        <f t="shared" si="38"/>
        <v>1</v>
      </c>
      <c r="D777" s="14"/>
      <c r="E777" s="15"/>
      <c r="F777" s="16"/>
      <c r="G777" s="17"/>
      <c r="H777" s="18"/>
      <c r="I777" s="19"/>
      <c r="J777" s="18"/>
      <c r="K777" s="19"/>
      <c r="L777" s="17"/>
      <c r="M777" s="93" t="str">
        <f t="shared" si="36"/>
        <v/>
      </c>
      <c r="N777" s="13" t="str">
        <f t="shared" si="37"/>
        <v/>
      </c>
    </row>
    <row r="778" spans="2:14" x14ac:dyDescent="0.3">
      <c r="B778" s="1" t="str">
        <f>IF(C778=1,"",IF(Kasszakonyv!$K$2&gt;C778,"q",IF(Kasszakonyv!$K$2=C778,COUNTIF($C$7:C778,C778),"")))</f>
        <v/>
      </c>
      <c r="C778" s="9">
        <f t="shared" si="38"/>
        <v>1</v>
      </c>
      <c r="D778" s="14"/>
      <c r="E778" s="15"/>
      <c r="F778" s="16"/>
      <c r="G778" s="17"/>
      <c r="H778" s="18"/>
      <c r="I778" s="19"/>
      <c r="J778" s="18"/>
      <c r="K778" s="19"/>
      <c r="L778" s="17"/>
      <c r="M778" s="93" t="str">
        <f t="shared" si="36"/>
        <v/>
      </c>
      <c r="N778" s="13" t="str">
        <f t="shared" si="37"/>
        <v/>
      </c>
    </row>
    <row r="779" spans="2:14" x14ac:dyDescent="0.3">
      <c r="B779" s="1" t="str">
        <f>IF(C779=1,"",IF(Kasszakonyv!$K$2&gt;C779,"q",IF(Kasszakonyv!$K$2=C779,COUNTIF($C$7:C779,C779),"")))</f>
        <v/>
      </c>
      <c r="C779" s="9">
        <f t="shared" si="38"/>
        <v>1</v>
      </c>
      <c r="D779" s="14"/>
      <c r="E779" s="15"/>
      <c r="F779" s="16"/>
      <c r="G779" s="17"/>
      <c r="H779" s="18"/>
      <c r="I779" s="19"/>
      <c r="J779" s="18"/>
      <c r="K779" s="19"/>
      <c r="L779" s="17"/>
      <c r="M779" s="93" t="str">
        <f t="shared" si="36"/>
        <v/>
      </c>
      <c r="N779" s="13" t="str">
        <f t="shared" si="37"/>
        <v/>
      </c>
    </row>
    <row r="780" spans="2:14" x14ac:dyDescent="0.3">
      <c r="B780" s="1" t="str">
        <f>IF(C780=1,"",IF(Kasszakonyv!$K$2&gt;C780,"q",IF(Kasszakonyv!$K$2=C780,COUNTIF($C$7:C780,C780),"")))</f>
        <v/>
      </c>
      <c r="C780" s="9">
        <f t="shared" si="38"/>
        <v>1</v>
      </c>
      <c r="D780" s="14"/>
      <c r="E780" s="15"/>
      <c r="F780" s="16"/>
      <c r="G780" s="17"/>
      <c r="H780" s="18"/>
      <c r="I780" s="19"/>
      <c r="J780" s="18"/>
      <c r="K780" s="19"/>
      <c r="L780" s="17"/>
      <c r="M780" s="93" t="str">
        <f t="shared" si="36"/>
        <v/>
      </c>
      <c r="N780" s="13" t="str">
        <f t="shared" si="37"/>
        <v/>
      </c>
    </row>
    <row r="781" spans="2:14" x14ac:dyDescent="0.3">
      <c r="B781" s="1" t="str">
        <f>IF(C781=1,"",IF(Kasszakonyv!$K$2&gt;C781,"q",IF(Kasszakonyv!$K$2=C781,COUNTIF($C$7:C781,C781),"")))</f>
        <v/>
      </c>
      <c r="C781" s="9">
        <f t="shared" si="38"/>
        <v>1</v>
      </c>
      <c r="D781" s="14"/>
      <c r="E781" s="15"/>
      <c r="F781" s="16"/>
      <c r="G781" s="17"/>
      <c r="H781" s="18"/>
      <c r="I781" s="19"/>
      <c r="J781" s="18"/>
      <c r="K781" s="19"/>
      <c r="L781" s="17"/>
      <c r="M781" s="93" t="str">
        <f t="shared" si="36"/>
        <v/>
      </c>
      <c r="N781" s="13" t="str">
        <f t="shared" si="37"/>
        <v/>
      </c>
    </row>
    <row r="782" spans="2:14" x14ac:dyDescent="0.3">
      <c r="B782" s="1" t="str">
        <f>IF(C782=1,"",IF(Kasszakonyv!$K$2&gt;C782,"q",IF(Kasszakonyv!$K$2=C782,COUNTIF($C$7:C782,C782),"")))</f>
        <v/>
      </c>
      <c r="C782" s="9">
        <f t="shared" si="38"/>
        <v>1</v>
      </c>
      <c r="D782" s="14"/>
      <c r="E782" s="15"/>
      <c r="F782" s="16"/>
      <c r="G782" s="17"/>
      <c r="H782" s="18"/>
      <c r="I782" s="19"/>
      <c r="J782" s="18"/>
      <c r="K782" s="19"/>
      <c r="L782" s="17"/>
      <c r="M782" s="93" t="str">
        <f t="shared" si="36"/>
        <v/>
      </c>
      <c r="N782" s="13" t="str">
        <f t="shared" si="37"/>
        <v/>
      </c>
    </row>
    <row r="783" spans="2:14" x14ac:dyDescent="0.3">
      <c r="B783" s="1" t="str">
        <f>IF(C783=1,"",IF(Kasszakonyv!$K$2&gt;C783,"q",IF(Kasszakonyv!$K$2=C783,COUNTIF($C$7:C783,C783),"")))</f>
        <v/>
      </c>
      <c r="C783" s="9">
        <f t="shared" si="38"/>
        <v>1</v>
      </c>
      <c r="D783" s="14"/>
      <c r="E783" s="15"/>
      <c r="F783" s="16"/>
      <c r="G783" s="17"/>
      <c r="H783" s="18"/>
      <c r="I783" s="19"/>
      <c r="J783" s="18"/>
      <c r="K783" s="19"/>
      <c r="L783" s="17"/>
      <c r="M783" s="93" t="str">
        <f t="shared" si="36"/>
        <v/>
      </c>
      <c r="N783" s="13" t="str">
        <f t="shared" si="37"/>
        <v/>
      </c>
    </row>
    <row r="784" spans="2:14" x14ac:dyDescent="0.3">
      <c r="B784" s="1" t="str">
        <f>IF(C784=1,"",IF(Kasszakonyv!$K$2&gt;C784,"q",IF(Kasszakonyv!$K$2=C784,COUNTIF($C$7:C784,C784),"")))</f>
        <v/>
      </c>
      <c r="C784" s="9">
        <f t="shared" si="38"/>
        <v>1</v>
      </c>
      <c r="D784" s="14"/>
      <c r="E784" s="15"/>
      <c r="F784" s="16"/>
      <c r="G784" s="17"/>
      <c r="H784" s="18"/>
      <c r="I784" s="19"/>
      <c r="J784" s="18"/>
      <c r="K784" s="19"/>
      <c r="L784" s="17"/>
      <c r="M784" s="93" t="str">
        <f t="shared" si="36"/>
        <v/>
      </c>
      <c r="N784" s="13" t="str">
        <f t="shared" si="37"/>
        <v/>
      </c>
    </row>
    <row r="785" spans="2:14" x14ac:dyDescent="0.3">
      <c r="B785" s="1" t="str">
        <f>IF(C785=1,"",IF(Kasszakonyv!$K$2&gt;C785,"q",IF(Kasszakonyv!$K$2=C785,COUNTIF($C$7:C785,C785),"")))</f>
        <v/>
      </c>
      <c r="C785" s="9">
        <f t="shared" si="38"/>
        <v>1</v>
      </c>
      <c r="D785" s="14"/>
      <c r="E785" s="15"/>
      <c r="F785" s="16"/>
      <c r="G785" s="17"/>
      <c r="H785" s="18"/>
      <c r="I785" s="19"/>
      <c r="J785" s="18"/>
      <c r="K785" s="19"/>
      <c r="L785" s="17"/>
      <c r="M785" s="93" t="str">
        <f t="shared" si="36"/>
        <v/>
      </c>
      <c r="N785" s="13" t="str">
        <f t="shared" si="37"/>
        <v/>
      </c>
    </row>
    <row r="786" spans="2:14" x14ac:dyDescent="0.3">
      <c r="B786" s="1" t="str">
        <f>IF(C786=1,"",IF(Kasszakonyv!$K$2&gt;C786,"q",IF(Kasszakonyv!$K$2=C786,COUNTIF($C$7:C786,C786),"")))</f>
        <v/>
      </c>
      <c r="C786" s="9">
        <f t="shared" si="38"/>
        <v>1</v>
      </c>
      <c r="D786" s="14"/>
      <c r="E786" s="15"/>
      <c r="F786" s="16"/>
      <c r="G786" s="17"/>
      <c r="H786" s="18"/>
      <c r="I786" s="19"/>
      <c r="J786" s="18"/>
      <c r="K786" s="19"/>
      <c r="L786" s="17"/>
      <c r="M786" s="93" t="str">
        <f t="shared" si="36"/>
        <v/>
      </c>
      <c r="N786" s="13" t="str">
        <f t="shared" si="37"/>
        <v/>
      </c>
    </row>
    <row r="787" spans="2:14" x14ac:dyDescent="0.3">
      <c r="B787" s="1" t="str">
        <f>IF(C787=1,"",IF(Kasszakonyv!$K$2&gt;C787,"q",IF(Kasszakonyv!$K$2=C787,COUNTIF($C$7:C787,C787),"")))</f>
        <v/>
      </c>
      <c r="C787" s="9">
        <f t="shared" si="38"/>
        <v>1</v>
      </c>
      <c r="D787" s="14"/>
      <c r="E787" s="15"/>
      <c r="F787" s="16"/>
      <c r="G787" s="17"/>
      <c r="H787" s="18"/>
      <c r="I787" s="19"/>
      <c r="J787" s="18"/>
      <c r="K787" s="19"/>
      <c r="L787" s="17"/>
      <c r="M787" s="93" t="str">
        <f t="shared" si="36"/>
        <v/>
      </c>
      <c r="N787" s="13" t="str">
        <f t="shared" si="37"/>
        <v/>
      </c>
    </row>
    <row r="788" spans="2:14" x14ac:dyDescent="0.3">
      <c r="B788" s="1" t="str">
        <f>IF(C788=1,"",IF(Kasszakonyv!$K$2&gt;C788,"q",IF(Kasszakonyv!$K$2=C788,COUNTIF($C$7:C788,C788),"")))</f>
        <v/>
      </c>
      <c r="C788" s="9">
        <f t="shared" si="38"/>
        <v>1</v>
      </c>
      <c r="D788" s="14"/>
      <c r="E788" s="15"/>
      <c r="F788" s="16"/>
      <c r="G788" s="17"/>
      <c r="H788" s="18"/>
      <c r="I788" s="19"/>
      <c r="J788" s="18"/>
      <c r="K788" s="19"/>
      <c r="L788" s="17"/>
      <c r="M788" s="93" t="str">
        <f t="shared" si="36"/>
        <v/>
      </c>
      <c r="N788" s="13" t="str">
        <f t="shared" si="37"/>
        <v/>
      </c>
    </row>
    <row r="789" spans="2:14" x14ac:dyDescent="0.3">
      <c r="B789" s="1" t="str">
        <f>IF(C789=1,"",IF(Kasszakonyv!$K$2&gt;C789,"q",IF(Kasszakonyv!$K$2=C789,COUNTIF($C$7:C789,C789),"")))</f>
        <v/>
      </c>
      <c r="C789" s="9">
        <f t="shared" si="38"/>
        <v>1</v>
      </c>
      <c r="D789" s="14"/>
      <c r="E789" s="15"/>
      <c r="F789" s="16"/>
      <c r="G789" s="17"/>
      <c r="H789" s="18"/>
      <c r="I789" s="19"/>
      <c r="J789" s="18"/>
      <c r="K789" s="19"/>
      <c r="L789" s="17"/>
      <c r="M789" s="93" t="str">
        <f t="shared" si="36"/>
        <v/>
      </c>
      <c r="N789" s="13" t="str">
        <f t="shared" si="37"/>
        <v/>
      </c>
    </row>
    <row r="790" spans="2:14" x14ac:dyDescent="0.3">
      <c r="B790" s="1" t="str">
        <f>IF(C790=1,"",IF(Kasszakonyv!$K$2&gt;C790,"q",IF(Kasszakonyv!$K$2=C790,COUNTIF($C$7:C790,C790),"")))</f>
        <v/>
      </c>
      <c r="C790" s="9">
        <f t="shared" si="38"/>
        <v>1</v>
      </c>
      <c r="D790" s="14"/>
      <c r="E790" s="15"/>
      <c r="F790" s="16"/>
      <c r="G790" s="17"/>
      <c r="H790" s="18"/>
      <c r="I790" s="19"/>
      <c r="J790" s="18"/>
      <c r="K790" s="19"/>
      <c r="L790" s="17"/>
      <c r="M790" s="93" t="str">
        <f t="shared" si="36"/>
        <v/>
      </c>
      <c r="N790" s="13" t="str">
        <f t="shared" si="37"/>
        <v/>
      </c>
    </row>
    <row r="791" spans="2:14" x14ac:dyDescent="0.3">
      <c r="B791" s="1" t="str">
        <f>IF(C791=1,"",IF(Kasszakonyv!$K$2&gt;C791,"q",IF(Kasszakonyv!$K$2=C791,COUNTIF($C$7:C791,C791),"")))</f>
        <v/>
      </c>
      <c r="C791" s="9">
        <f t="shared" si="38"/>
        <v>1</v>
      </c>
      <c r="D791" s="14"/>
      <c r="E791" s="15"/>
      <c r="F791" s="16"/>
      <c r="G791" s="17"/>
      <c r="H791" s="18"/>
      <c r="I791" s="19"/>
      <c r="J791" s="18"/>
      <c r="K791" s="19"/>
      <c r="L791" s="17"/>
      <c r="M791" s="93" t="str">
        <f t="shared" si="36"/>
        <v/>
      </c>
      <c r="N791" s="13" t="str">
        <f t="shared" si="37"/>
        <v/>
      </c>
    </row>
    <row r="792" spans="2:14" x14ac:dyDescent="0.3">
      <c r="B792" s="1" t="str">
        <f>IF(C792=1,"",IF(Kasszakonyv!$K$2&gt;C792,"q",IF(Kasszakonyv!$K$2=C792,COUNTIF($C$7:C792,C792),"")))</f>
        <v/>
      </c>
      <c r="C792" s="9">
        <f t="shared" si="38"/>
        <v>1</v>
      </c>
      <c r="D792" s="14"/>
      <c r="E792" s="15"/>
      <c r="F792" s="16"/>
      <c r="G792" s="17"/>
      <c r="H792" s="18"/>
      <c r="I792" s="19"/>
      <c r="J792" s="18"/>
      <c r="K792" s="19"/>
      <c r="L792" s="17"/>
      <c r="M792" s="93" t="str">
        <f t="shared" si="36"/>
        <v/>
      </c>
      <c r="N792" s="13" t="str">
        <f t="shared" si="37"/>
        <v/>
      </c>
    </row>
    <row r="793" spans="2:14" x14ac:dyDescent="0.3">
      <c r="B793" s="1" t="str">
        <f>IF(C793=1,"",IF(Kasszakonyv!$K$2&gt;C793,"q",IF(Kasszakonyv!$K$2=C793,COUNTIF($C$7:C793,C793),"")))</f>
        <v/>
      </c>
      <c r="C793" s="9">
        <f t="shared" si="38"/>
        <v>1</v>
      </c>
      <c r="D793" s="14"/>
      <c r="E793" s="15"/>
      <c r="F793" s="16"/>
      <c r="G793" s="17"/>
      <c r="H793" s="18"/>
      <c r="I793" s="19"/>
      <c r="J793" s="18"/>
      <c r="K793" s="19"/>
      <c r="L793" s="17"/>
      <c r="M793" s="93" t="str">
        <f t="shared" si="36"/>
        <v/>
      </c>
      <c r="N793" s="13" t="str">
        <f t="shared" si="37"/>
        <v/>
      </c>
    </row>
    <row r="794" spans="2:14" x14ac:dyDescent="0.3">
      <c r="B794" s="1" t="str">
        <f>IF(C794=1,"",IF(Kasszakonyv!$K$2&gt;C794,"q",IF(Kasszakonyv!$K$2=C794,COUNTIF($C$7:C794,C794),"")))</f>
        <v/>
      </c>
      <c r="C794" s="9">
        <f t="shared" si="38"/>
        <v>1</v>
      </c>
      <c r="D794" s="14"/>
      <c r="E794" s="15"/>
      <c r="F794" s="16"/>
      <c r="G794" s="17"/>
      <c r="H794" s="18"/>
      <c r="I794" s="19"/>
      <c r="J794" s="18"/>
      <c r="K794" s="19"/>
      <c r="L794" s="17"/>
      <c r="M794" s="93" t="str">
        <f t="shared" si="36"/>
        <v/>
      </c>
      <c r="N794" s="13" t="str">
        <f t="shared" si="37"/>
        <v/>
      </c>
    </row>
    <row r="795" spans="2:14" x14ac:dyDescent="0.3">
      <c r="B795" s="1" t="str">
        <f>IF(C795=1,"",IF(Kasszakonyv!$K$2&gt;C795,"q",IF(Kasszakonyv!$K$2=C795,COUNTIF($C$7:C795,C795),"")))</f>
        <v/>
      </c>
      <c r="C795" s="9">
        <f t="shared" si="38"/>
        <v>1</v>
      </c>
      <c r="D795" s="14"/>
      <c r="E795" s="15"/>
      <c r="F795" s="16"/>
      <c r="G795" s="17"/>
      <c r="H795" s="18"/>
      <c r="I795" s="19"/>
      <c r="J795" s="18"/>
      <c r="K795" s="19"/>
      <c r="L795" s="17"/>
      <c r="M795" s="93" t="str">
        <f t="shared" si="36"/>
        <v/>
      </c>
      <c r="N795" s="13" t="str">
        <f t="shared" si="37"/>
        <v/>
      </c>
    </row>
    <row r="796" spans="2:14" x14ac:dyDescent="0.3">
      <c r="B796" s="1" t="str">
        <f>IF(C796=1,"",IF(Kasszakonyv!$K$2&gt;C796,"q",IF(Kasszakonyv!$K$2=C796,COUNTIF($C$7:C796,C796),"")))</f>
        <v/>
      </c>
      <c r="C796" s="9">
        <f t="shared" si="38"/>
        <v>1</v>
      </c>
      <c r="D796" s="14"/>
      <c r="E796" s="15"/>
      <c r="F796" s="16"/>
      <c r="G796" s="17"/>
      <c r="H796" s="18"/>
      <c r="I796" s="19"/>
      <c r="J796" s="18"/>
      <c r="K796" s="19"/>
      <c r="L796" s="17"/>
      <c r="M796" s="93" t="str">
        <f t="shared" si="36"/>
        <v/>
      </c>
      <c r="N796" s="13" t="str">
        <f t="shared" si="37"/>
        <v/>
      </c>
    </row>
    <row r="797" spans="2:14" x14ac:dyDescent="0.3">
      <c r="B797" s="1" t="str">
        <f>IF(C797=1,"",IF(Kasszakonyv!$K$2&gt;C797,"q",IF(Kasszakonyv!$K$2=C797,COUNTIF($C$7:C797,C797),"")))</f>
        <v/>
      </c>
      <c r="C797" s="9">
        <f t="shared" si="38"/>
        <v>1</v>
      </c>
      <c r="D797" s="14"/>
      <c r="E797" s="15"/>
      <c r="F797" s="16"/>
      <c r="G797" s="17"/>
      <c r="H797" s="18"/>
      <c r="I797" s="19"/>
      <c r="J797" s="18"/>
      <c r="K797" s="19"/>
      <c r="L797" s="17"/>
      <c r="M797" s="93" t="str">
        <f t="shared" si="36"/>
        <v/>
      </c>
      <c r="N797" s="13" t="str">
        <f t="shared" si="37"/>
        <v/>
      </c>
    </row>
    <row r="798" spans="2:14" x14ac:dyDescent="0.3">
      <c r="B798" s="1" t="str">
        <f>IF(C798=1,"",IF(Kasszakonyv!$K$2&gt;C798,"q",IF(Kasszakonyv!$K$2=C798,COUNTIF($C$7:C798,C798),"")))</f>
        <v/>
      </c>
      <c r="C798" s="9">
        <f t="shared" si="38"/>
        <v>1</v>
      </c>
      <c r="D798" s="14"/>
      <c r="E798" s="15"/>
      <c r="F798" s="16"/>
      <c r="G798" s="17"/>
      <c r="H798" s="18"/>
      <c r="I798" s="19"/>
      <c r="J798" s="18"/>
      <c r="K798" s="19"/>
      <c r="L798" s="17"/>
      <c r="M798" s="93" t="str">
        <f t="shared" si="36"/>
        <v/>
      </c>
      <c r="N798" s="13" t="str">
        <f t="shared" si="37"/>
        <v/>
      </c>
    </row>
    <row r="799" spans="2:14" x14ac:dyDescent="0.3">
      <c r="B799" s="1" t="str">
        <f>IF(C799=1,"",IF(Kasszakonyv!$K$2&gt;C799,"q",IF(Kasszakonyv!$K$2=C799,COUNTIF($C$7:C799,C799),"")))</f>
        <v/>
      </c>
      <c r="C799" s="9">
        <f t="shared" si="38"/>
        <v>1</v>
      </c>
      <c r="D799" s="14"/>
      <c r="E799" s="15"/>
      <c r="F799" s="16"/>
      <c r="G799" s="17"/>
      <c r="H799" s="18"/>
      <c r="I799" s="19"/>
      <c r="J799" s="18"/>
      <c r="K799" s="19"/>
      <c r="L799" s="17"/>
      <c r="M799" s="93" t="str">
        <f t="shared" si="36"/>
        <v/>
      </c>
      <c r="N799" s="13" t="str">
        <f t="shared" si="37"/>
        <v/>
      </c>
    </row>
    <row r="800" spans="2:14" x14ac:dyDescent="0.3">
      <c r="B800" s="1" t="str">
        <f>IF(C800=1,"",IF(Kasszakonyv!$K$2&gt;C800,"q",IF(Kasszakonyv!$K$2=C800,COUNTIF($C$7:C800,C800),"")))</f>
        <v/>
      </c>
      <c r="C800" s="9">
        <f t="shared" si="38"/>
        <v>1</v>
      </c>
      <c r="D800" s="14"/>
      <c r="E800" s="15"/>
      <c r="F800" s="16"/>
      <c r="G800" s="17"/>
      <c r="H800" s="18"/>
      <c r="I800" s="19"/>
      <c r="J800" s="18"/>
      <c r="K800" s="19"/>
      <c r="L800" s="17"/>
      <c r="M800" s="93" t="str">
        <f t="shared" si="36"/>
        <v/>
      </c>
      <c r="N800" s="13" t="str">
        <f t="shared" si="37"/>
        <v/>
      </c>
    </row>
    <row r="801" spans="2:14" x14ac:dyDescent="0.3">
      <c r="B801" s="1" t="str">
        <f>IF(C801=1,"",IF(Kasszakonyv!$K$2&gt;C801,"q",IF(Kasszakonyv!$K$2=C801,COUNTIF($C$7:C801,C801),"")))</f>
        <v/>
      </c>
      <c r="C801" s="9">
        <f t="shared" si="38"/>
        <v>1</v>
      </c>
      <c r="D801" s="14"/>
      <c r="E801" s="15"/>
      <c r="F801" s="16"/>
      <c r="G801" s="17"/>
      <c r="H801" s="18"/>
      <c r="I801" s="19"/>
      <c r="J801" s="18"/>
      <c r="K801" s="19"/>
      <c r="L801" s="17"/>
      <c r="M801" s="93" t="str">
        <f t="shared" si="36"/>
        <v/>
      </c>
      <c r="N801" s="13" t="str">
        <f t="shared" si="37"/>
        <v/>
      </c>
    </row>
    <row r="802" spans="2:14" x14ac:dyDescent="0.3">
      <c r="B802" s="1" t="str">
        <f>IF(C802=1,"",IF(Kasszakonyv!$K$2&gt;C802,"q",IF(Kasszakonyv!$K$2=C802,COUNTIF($C$7:C802,C802),"")))</f>
        <v/>
      </c>
      <c r="C802" s="9">
        <f t="shared" si="38"/>
        <v>1</v>
      </c>
      <c r="D802" s="14"/>
      <c r="E802" s="15"/>
      <c r="F802" s="16"/>
      <c r="G802" s="17"/>
      <c r="H802" s="18"/>
      <c r="I802" s="19"/>
      <c r="J802" s="18"/>
      <c r="K802" s="19"/>
      <c r="L802" s="17"/>
      <c r="M802" s="93" t="str">
        <f t="shared" si="36"/>
        <v/>
      </c>
      <c r="N802" s="13" t="str">
        <f t="shared" si="37"/>
        <v/>
      </c>
    </row>
    <row r="803" spans="2:14" x14ac:dyDescent="0.3">
      <c r="B803" s="1" t="str">
        <f>IF(C803=1,"",IF(Kasszakonyv!$K$2&gt;C803,"q",IF(Kasszakonyv!$K$2=C803,COUNTIF($C$7:C803,C803),"")))</f>
        <v/>
      </c>
      <c r="C803" s="9">
        <f t="shared" si="38"/>
        <v>1</v>
      </c>
      <c r="D803" s="14"/>
      <c r="E803" s="15"/>
      <c r="F803" s="16"/>
      <c r="G803" s="17"/>
      <c r="H803" s="18"/>
      <c r="I803" s="19"/>
      <c r="J803" s="18"/>
      <c r="K803" s="19"/>
      <c r="L803" s="17"/>
      <c r="M803" s="93" t="str">
        <f t="shared" si="36"/>
        <v/>
      </c>
      <c r="N803" s="13" t="str">
        <f t="shared" si="37"/>
        <v/>
      </c>
    </row>
    <row r="804" spans="2:14" x14ac:dyDescent="0.3">
      <c r="B804" s="1" t="str">
        <f>IF(C804=1,"",IF(Kasszakonyv!$K$2&gt;C804,"q",IF(Kasszakonyv!$K$2=C804,COUNTIF($C$7:C804,C804),"")))</f>
        <v/>
      </c>
      <c r="C804" s="9">
        <f t="shared" si="38"/>
        <v>1</v>
      </c>
      <c r="D804" s="14"/>
      <c r="E804" s="15"/>
      <c r="F804" s="16"/>
      <c r="G804" s="17"/>
      <c r="H804" s="18"/>
      <c r="I804" s="19"/>
      <c r="J804" s="18"/>
      <c r="K804" s="19"/>
      <c r="L804" s="17"/>
      <c r="M804" s="93" t="str">
        <f t="shared" si="36"/>
        <v/>
      </c>
      <c r="N804" s="13" t="str">
        <f t="shared" si="37"/>
        <v/>
      </c>
    </row>
    <row r="805" spans="2:14" x14ac:dyDescent="0.3">
      <c r="B805" s="1" t="str">
        <f>IF(C805=1,"",IF(Kasszakonyv!$K$2&gt;C805,"q",IF(Kasszakonyv!$K$2=C805,COUNTIF($C$7:C805,C805),"")))</f>
        <v/>
      </c>
      <c r="C805" s="9">
        <f t="shared" si="38"/>
        <v>1</v>
      </c>
      <c r="D805" s="14"/>
      <c r="E805" s="15"/>
      <c r="F805" s="16"/>
      <c r="G805" s="17"/>
      <c r="H805" s="18"/>
      <c r="I805" s="19"/>
      <c r="J805" s="18"/>
      <c r="K805" s="19"/>
      <c r="L805" s="17"/>
      <c r="M805" s="93" t="str">
        <f t="shared" si="36"/>
        <v/>
      </c>
      <c r="N805" s="13" t="str">
        <f t="shared" si="37"/>
        <v/>
      </c>
    </row>
    <row r="806" spans="2:14" x14ac:dyDescent="0.3">
      <c r="B806" s="1" t="str">
        <f>IF(C806=1,"",IF(Kasszakonyv!$K$2&gt;C806,"q",IF(Kasszakonyv!$K$2=C806,COUNTIF($C$7:C806,C806),"")))</f>
        <v/>
      </c>
      <c r="C806" s="9">
        <f t="shared" si="38"/>
        <v>1</v>
      </c>
      <c r="D806" s="14"/>
      <c r="E806" s="15"/>
      <c r="F806" s="16"/>
      <c r="G806" s="17"/>
      <c r="H806" s="18"/>
      <c r="I806" s="19"/>
      <c r="J806" s="18"/>
      <c r="K806" s="19"/>
      <c r="L806" s="17"/>
      <c r="M806" s="93" t="str">
        <f t="shared" si="36"/>
        <v/>
      </c>
      <c r="N806" s="13" t="str">
        <f t="shared" si="37"/>
        <v/>
      </c>
    </row>
    <row r="807" spans="2:14" x14ac:dyDescent="0.3">
      <c r="B807" s="1" t="str">
        <f>IF(C807=1,"",IF(Kasszakonyv!$K$2&gt;C807,"q",IF(Kasszakonyv!$K$2=C807,COUNTIF($C$7:C807,C807),"")))</f>
        <v/>
      </c>
      <c r="C807" s="9">
        <f t="shared" si="38"/>
        <v>1</v>
      </c>
      <c r="D807" s="14"/>
      <c r="E807" s="15"/>
      <c r="F807" s="16"/>
      <c r="G807" s="17"/>
      <c r="H807" s="18"/>
      <c r="I807" s="19"/>
      <c r="J807" s="18"/>
      <c r="K807" s="19"/>
      <c r="L807" s="17"/>
      <c r="M807" s="93" t="str">
        <f t="shared" si="36"/>
        <v/>
      </c>
      <c r="N807" s="13" t="str">
        <f t="shared" si="37"/>
        <v/>
      </c>
    </row>
    <row r="808" spans="2:14" x14ac:dyDescent="0.3">
      <c r="B808" s="1" t="str">
        <f>IF(C808=1,"",IF(Kasszakonyv!$K$2&gt;C808,"q",IF(Kasszakonyv!$K$2=C808,COUNTIF($C$7:C808,C808),"")))</f>
        <v/>
      </c>
      <c r="C808" s="9">
        <f t="shared" si="38"/>
        <v>1</v>
      </c>
      <c r="D808" s="14"/>
      <c r="E808" s="15"/>
      <c r="F808" s="16"/>
      <c r="G808" s="17"/>
      <c r="H808" s="18"/>
      <c r="I808" s="19"/>
      <c r="J808" s="18"/>
      <c r="K808" s="19"/>
      <c r="L808" s="17"/>
      <c r="M808" s="93" t="str">
        <f t="shared" si="36"/>
        <v/>
      </c>
      <c r="N808" s="13" t="str">
        <f t="shared" si="37"/>
        <v/>
      </c>
    </row>
    <row r="809" spans="2:14" x14ac:dyDescent="0.3">
      <c r="B809" s="1" t="str">
        <f>IF(C809=1,"",IF(Kasszakonyv!$K$2&gt;C809,"q",IF(Kasszakonyv!$K$2=C809,COUNTIF($C$7:C809,C809),"")))</f>
        <v/>
      </c>
      <c r="C809" s="9">
        <f t="shared" si="38"/>
        <v>1</v>
      </c>
      <c r="D809" s="14"/>
      <c r="E809" s="15"/>
      <c r="F809" s="16"/>
      <c r="G809" s="17"/>
      <c r="H809" s="18"/>
      <c r="I809" s="19"/>
      <c r="J809" s="18"/>
      <c r="K809" s="19"/>
      <c r="L809" s="17"/>
      <c r="M809" s="93" t="str">
        <f t="shared" si="36"/>
        <v/>
      </c>
      <c r="N809" s="13" t="str">
        <f t="shared" si="37"/>
        <v/>
      </c>
    </row>
    <row r="810" spans="2:14" x14ac:dyDescent="0.3">
      <c r="B810" s="1" t="str">
        <f>IF(C810=1,"",IF(Kasszakonyv!$K$2&gt;C810,"q",IF(Kasszakonyv!$K$2=C810,COUNTIF($C$7:C810,C810),"")))</f>
        <v/>
      </c>
      <c r="C810" s="9">
        <f t="shared" si="38"/>
        <v>1</v>
      </c>
      <c r="D810" s="14"/>
      <c r="E810" s="15"/>
      <c r="F810" s="16"/>
      <c r="G810" s="17"/>
      <c r="H810" s="18"/>
      <c r="I810" s="19"/>
      <c r="J810" s="18"/>
      <c r="K810" s="19"/>
      <c r="L810" s="17"/>
      <c r="M810" s="93" t="str">
        <f t="shared" si="36"/>
        <v/>
      </c>
      <c r="N810" s="13" t="str">
        <f t="shared" si="37"/>
        <v/>
      </c>
    </row>
    <row r="811" spans="2:14" x14ac:dyDescent="0.3">
      <c r="B811" s="1" t="str">
        <f>IF(C811=1,"",IF(Kasszakonyv!$K$2&gt;C811,"q",IF(Kasszakonyv!$K$2=C811,COUNTIF($C$7:C811,C811),"")))</f>
        <v/>
      </c>
      <c r="C811" s="9">
        <f t="shared" si="38"/>
        <v>1</v>
      </c>
      <c r="D811" s="14"/>
      <c r="E811" s="15"/>
      <c r="F811" s="16"/>
      <c r="G811" s="17"/>
      <c r="H811" s="18"/>
      <c r="I811" s="19"/>
      <c r="J811" s="18"/>
      <c r="K811" s="19"/>
      <c r="L811" s="17"/>
      <c r="M811" s="93" t="str">
        <f t="shared" si="36"/>
        <v/>
      </c>
      <c r="N811" s="13" t="str">
        <f t="shared" si="37"/>
        <v/>
      </c>
    </row>
    <row r="812" spans="2:14" x14ac:dyDescent="0.3">
      <c r="B812" s="1" t="str">
        <f>IF(C812=1,"",IF(Kasszakonyv!$K$2&gt;C812,"q",IF(Kasszakonyv!$K$2=C812,COUNTIF($C$7:C812,C812),"")))</f>
        <v/>
      </c>
      <c r="C812" s="9">
        <f t="shared" si="38"/>
        <v>1</v>
      </c>
      <c r="D812" s="14"/>
      <c r="E812" s="15"/>
      <c r="F812" s="16"/>
      <c r="G812" s="17"/>
      <c r="H812" s="18"/>
      <c r="I812" s="19"/>
      <c r="J812" s="18"/>
      <c r="K812" s="19"/>
      <c r="L812" s="17"/>
      <c r="M812" s="93" t="str">
        <f t="shared" si="36"/>
        <v/>
      </c>
      <c r="N812" s="13" t="str">
        <f t="shared" si="37"/>
        <v/>
      </c>
    </row>
    <row r="813" spans="2:14" x14ac:dyDescent="0.3">
      <c r="B813" s="1" t="str">
        <f>IF(C813=1,"",IF(Kasszakonyv!$K$2&gt;C813,"q",IF(Kasszakonyv!$K$2=C813,COUNTIF($C$7:C813,C813),"")))</f>
        <v/>
      </c>
      <c r="C813" s="9">
        <f t="shared" si="38"/>
        <v>1</v>
      </c>
      <c r="D813" s="14"/>
      <c r="E813" s="15"/>
      <c r="F813" s="16"/>
      <c r="G813" s="17"/>
      <c r="H813" s="18"/>
      <c r="I813" s="19"/>
      <c r="J813" s="18"/>
      <c r="K813" s="19"/>
      <c r="L813" s="17"/>
      <c r="M813" s="93" t="str">
        <f t="shared" si="36"/>
        <v/>
      </c>
      <c r="N813" s="13" t="str">
        <f t="shared" si="37"/>
        <v/>
      </c>
    </row>
    <row r="814" spans="2:14" x14ac:dyDescent="0.3">
      <c r="B814" s="1" t="str">
        <f>IF(C814=1,"",IF(Kasszakonyv!$K$2&gt;C814,"q",IF(Kasszakonyv!$K$2=C814,COUNTIF($C$7:C814,C814),"")))</f>
        <v/>
      </c>
      <c r="C814" s="9">
        <f t="shared" si="38"/>
        <v>1</v>
      </c>
      <c r="D814" s="14"/>
      <c r="E814" s="15"/>
      <c r="F814" s="16"/>
      <c r="G814" s="17"/>
      <c r="H814" s="18"/>
      <c r="I814" s="19"/>
      <c r="J814" s="18"/>
      <c r="K814" s="19"/>
      <c r="L814" s="17"/>
      <c r="M814" s="93" t="str">
        <f t="shared" si="36"/>
        <v/>
      </c>
      <c r="N814" s="13" t="str">
        <f t="shared" si="37"/>
        <v/>
      </c>
    </row>
    <row r="815" spans="2:14" x14ac:dyDescent="0.3">
      <c r="B815" s="1" t="str">
        <f>IF(C815=1,"",IF(Kasszakonyv!$K$2&gt;C815,"q",IF(Kasszakonyv!$K$2=C815,COUNTIF($C$7:C815,C815),"")))</f>
        <v/>
      </c>
      <c r="C815" s="9">
        <f t="shared" si="38"/>
        <v>1</v>
      </c>
      <c r="D815" s="14"/>
      <c r="E815" s="15"/>
      <c r="F815" s="16"/>
      <c r="G815" s="17"/>
      <c r="H815" s="18"/>
      <c r="I815" s="19"/>
      <c r="J815" s="18"/>
      <c r="K815" s="19"/>
      <c r="L815" s="17"/>
      <c r="M815" s="93" t="str">
        <f t="shared" si="36"/>
        <v/>
      </c>
      <c r="N815" s="13" t="str">
        <f t="shared" si="37"/>
        <v/>
      </c>
    </row>
    <row r="816" spans="2:14" x14ac:dyDescent="0.3">
      <c r="B816" s="1" t="str">
        <f>IF(C816=1,"",IF(Kasszakonyv!$K$2&gt;C816,"q",IF(Kasszakonyv!$K$2=C816,COUNTIF($C$7:C816,C816),"")))</f>
        <v/>
      </c>
      <c r="C816" s="9">
        <f t="shared" si="38"/>
        <v>1</v>
      </c>
      <c r="D816" s="14"/>
      <c r="E816" s="15"/>
      <c r="F816" s="16"/>
      <c r="G816" s="17"/>
      <c r="H816" s="18"/>
      <c r="I816" s="19"/>
      <c r="J816" s="18"/>
      <c r="K816" s="19"/>
      <c r="L816" s="17"/>
      <c r="M816" s="93" t="str">
        <f t="shared" si="36"/>
        <v/>
      </c>
      <c r="N816" s="13" t="str">
        <f t="shared" si="37"/>
        <v/>
      </c>
    </row>
    <row r="817" spans="2:14" x14ac:dyDescent="0.3">
      <c r="B817" s="1" t="str">
        <f>IF(C817=1,"",IF(Kasszakonyv!$K$2&gt;C817,"q",IF(Kasszakonyv!$K$2=C817,COUNTIF($C$7:C817,C817),"")))</f>
        <v/>
      </c>
      <c r="C817" s="9">
        <f t="shared" si="38"/>
        <v>1</v>
      </c>
      <c r="D817" s="14"/>
      <c r="E817" s="15"/>
      <c r="F817" s="16"/>
      <c r="G817" s="17"/>
      <c r="H817" s="18"/>
      <c r="I817" s="19"/>
      <c r="J817" s="18"/>
      <c r="K817" s="19"/>
      <c r="L817" s="17"/>
      <c r="M817" s="93" t="str">
        <f t="shared" si="36"/>
        <v/>
      </c>
      <c r="N817" s="13" t="str">
        <f t="shared" si="37"/>
        <v/>
      </c>
    </row>
    <row r="818" spans="2:14" x14ac:dyDescent="0.3">
      <c r="B818" s="1" t="str">
        <f>IF(C818=1,"",IF(Kasszakonyv!$K$2&gt;C818,"q",IF(Kasszakonyv!$K$2=C818,COUNTIF($C$7:C818,C818),"")))</f>
        <v/>
      </c>
      <c r="C818" s="9">
        <f t="shared" si="38"/>
        <v>1</v>
      </c>
      <c r="D818" s="14"/>
      <c r="E818" s="15"/>
      <c r="F818" s="16"/>
      <c r="G818" s="17"/>
      <c r="H818" s="18"/>
      <c r="I818" s="19"/>
      <c r="J818" s="18"/>
      <c r="K818" s="19"/>
      <c r="L818" s="17"/>
      <c r="M818" s="93" t="str">
        <f t="shared" si="36"/>
        <v/>
      </c>
      <c r="N818" s="13" t="str">
        <f t="shared" si="37"/>
        <v/>
      </c>
    </row>
    <row r="819" spans="2:14" x14ac:dyDescent="0.3">
      <c r="B819" s="1" t="str">
        <f>IF(C819=1,"",IF(Kasszakonyv!$K$2&gt;C819,"q",IF(Kasszakonyv!$K$2=C819,COUNTIF($C$7:C819,C819),"")))</f>
        <v/>
      </c>
      <c r="C819" s="9">
        <f t="shared" si="38"/>
        <v>1</v>
      </c>
      <c r="D819" s="14"/>
      <c r="E819" s="15"/>
      <c r="F819" s="16"/>
      <c r="G819" s="17"/>
      <c r="H819" s="18"/>
      <c r="I819" s="19"/>
      <c r="J819" s="18"/>
      <c r="K819" s="19"/>
      <c r="L819" s="17"/>
      <c r="M819" s="93" t="str">
        <f t="shared" si="36"/>
        <v/>
      </c>
      <c r="N819" s="13" t="str">
        <f t="shared" si="37"/>
        <v/>
      </c>
    </row>
    <row r="820" spans="2:14" x14ac:dyDescent="0.3">
      <c r="B820" s="1" t="str">
        <f>IF(C820=1,"",IF(Kasszakonyv!$K$2&gt;C820,"q",IF(Kasszakonyv!$K$2=C820,COUNTIF($C$7:C820,C820),"")))</f>
        <v/>
      </c>
      <c r="C820" s="9">
        <f t="shared" si="38"/>
        <v>1</v>
      </c>
      <c r="D820" s="14"/>
      <c r="E820" s="15"/>
      <c r="F820" s="16"/>
      <c r="G820" s="17"/>
      <c r="H820" s="18"/>
      <c r="I820" s="19"/>
      <c r="J820" s="18"/>
      <c r="K820" s="19"/>
      <c r="L820" s="17"/>
      <c r="M820" s="93" t="str">
        <f t="shared" si="36"/>
        <v/>
      </c>
      <c r="N820" s="13" t="str">
        <f t="shared" si="37"/>
        <v/>
      </c>
    </row>
    <row r="821" spans="2:14" x14ac:dyDescent="0.3">
      <c r="B821" s="1" t="str">
        <f>IF(C821=1,"",IF(Kasszakonyv!$K$2&gt;C821,"q",IF(Kasszakonyv!$K$2=C821,COUNTIF($C$7:C821,C821),"")))</f>
        <v/>
      </c>
      <c r="C821" s="9">
        <f t="shared" si="38"/>
        <v>1</v>
      </c>
      <c r="D821" s="14"/>
      <c r="E821" s="15"/>
      <c r="F821" s="16"/>
      <c r="G821" s="17"/>
      <c r="H821" s="18"/>
      <c r="I821" s="19"/>
      <c r="J821" s="18"/>
      <c r="K821" s="19"/>
      <c r="L821" s="17"/>
      <c r="M821" s="93" t="str">
        <f t="shared" si="36"/>
        <v/>
      </c>
      <c r="N821" s="13" t="str">
        <f t="shared" si="37"/>
        <v/>
      </c>
    </row>
    <row r="822" spans="2:14" x14ac:dyDescent="0.3">
      <c r="B822" s="1" t="str">
        <f>IF(C822=1,"",IF(Kasszakonyv!$K$2&gt;C822,"q",IF(Kasszakonyv!$K$2=C822,COUNTIF($C$7:C822,C822),"")))</f>
        <v/>
      </c>
      <c r="C822" s="9">
        <f t="shared" si="38"/>
        <v>1</v>
      </c>
      <c r="D822" s="14"/>
      <c r="E822" s="15"/>
      <c r="F822" s="16"/>
      <c r="G822" s="17"/>
      <c r="H822" s="18"/>
      <c r="I822" s="19"/>
      <c r="J822" s="18"/>
      <c r="K822" s="19"/>
      <c r="L822" s="17"/>
      <c r="M822" s="93" t="str">
        <f t="shared" si="36"/>
        <v/>
      </c>
      <c r="N822" s="13" t="str">
        <f t="shared" si="37"/>
        <v/>
      </c>
    </row>
    <row r="823" spans="2:14" x14ac:dyDescent="0.3">
      <c r="B823" s="1" t="str">
        <f>IF(C823=1,"",IF(Kasszakonyv!$K$2&gt;C823,"q",IF(Kasszakonyv!$K$2=C823,COUNTIF($C$7:C823,C823),"")))</f>
        <v/>
      </c>
      <c r="C823" s="9">
        <f t="shared" si="38"/>
        <v>1</v>
      </c>
      <c r="D823" s="14"/>
      <c r="E823" s="15"/>
      <c r="F823" s="16"/>
      <c r="G823" s="17"/>
      <c r="H823" s="18"/>
      <c r="I823" s="19"/>
      <c r="J823" s="18"/>
      <c r="K823" s="19"/>
      <c r="L823" s="17"/>
      <c r="M823" s="93" t="str">
        <f t="shared" si="36"/>
        <v/>
      </c>
      <c r="N823" s="13" t="str">
        <f t="shared" si="37"/>
        <v/>
      </c>
    </row>
    <row r="824" spans="2:14" x14ac:dyDescent="0.3">
      <c r="B824" s="1" t="str">
        <f>IF(C824=1,"",IF(Kasszakonyv!$K$2&gt;C824,"q",IF(Kasszakonyv!$K$2=C824,COUNTIF($C$7:C824,C824),"")))</f>
        <v/>
      </c>
      <c r="C824" s="9">
        <f t="shared" si="38"/>
        <v>1</v>
      </c>
      <c r="D824" s="14"/>
      <c r="E824" s="15"/>
      <c r="F824" s="16"/>
      <c r="G824" s="17"/>
      <c r="H824" s="18"/>
      <c r="I824" s="19"/>
      <c r="J824" s="18"/>
      <c r="K824" s="19"/>
      <c r="L824" s="17"/>
      <c r="M824" s="93" t="str">
        <f t="shared" si="36"/>
        <v/>
      </c>
      <c r="N824" s="13" t="str">
        <f t="shared" si="37"/>
        <v/>
      </c>
    </row>
    <row r="825" spans="2:14" x14ac:dyDescent="0.3">
      <c r="B825" s="1" t="str">
        <f>IF(C825=1,"",IF(Kasszakonyv!$K$2&gt;C825,"q",IF(Kasszakonyv!$K$2=C825,COUNTIF($C$7:C825,C825),"")))</f>
        <v/>
      </c>
      <c r="C825" s="9">
        <f t="shared" si="38"/>
        <v>1</v>
      </c>
      <c r="D825" s="14"/>
      <c r="E825" s="15"/>
      <c r="F825" s="16"/>
      <c r="G825" s="17"/>
      <c r="H825" s="18"/>
      <c r="I825" s="19"/>
      <c r="J825" s="18"/>
      <c r="K825" s="19"/>
      <c r="L825" s="17"/>
      <c r="M825" s="93" t="str">
        <f t="shared" si="36"/>
        <v/>
      </c>
      <c r="N825" s="13" t="str">
        <f t="shared" si="37"/>
        <v/>
      </c>
    </row>
    <row r="826" spans="2:14" x14ac:dyDescent="0.3">
      <c r="B826" s="1" t="str">
        <f>IF(C826=1,"",IF(Kasszakonyv!$K$2&gt;C826,"q",IF(Kasszakonyv!$K$2=C826,COUNTIF($C$7:C826,C826),"")))</f>
        <v/>
      </c>
      <c r="C826" s="9">
        <f t="shared" si="38"/>
        <v>1</v>
      </c>
      <c r="D826" s="14"/>
      <c r="E826" s="15"/>
      <c r="F826" s="16"/>
      <c r="G826" s="17"/>
      <c r="H826" s="18"/>
      <c r="I826" s="19"/>
      <c r="J826" s="18"/>
      <c r="K826" s="19"/>
      <c r="L826" s="17"/>
      <c r="M826" s="93" t="str">
        <f t="shared" si="36"/>
        <v/>
      </c>
      <c r="N826" s="13" t="str">
        <f t="shared" si="37"/>
        <v/>
      </c>
    </row>
    <row r="827" spans="2:14" x14ac:dyDescent="0.3">
      <c r="B827" s="1" t="str">
        <f>IF(C827=1,"",IF(Kasszakonyv!$K$2&gt;C827,"q",IF(Kasszakonyv!$K$2=C827,COUNTIF($C$7:C827,C827),"")))</f>
        <v/>
      </c>
      <c r="C827" s="9">
        <f t="shared" si="38"/>
        <v>1</v>
      </c>
      <c r="D827" s="14"/>
      <c r="E827" s="15"/>
      <c r="F827" s="16"/>
      <c r="G827" s="17"/>
      <c r="H827" s="18"/>
      <c r="I827" s="19"/>
      <c r="J827" s="18"/>
      <c r="K827" s="19"/>
      <c r="L827" s="17"/>
      <c r="M827" s="93" t="str">
        <f t="shared" si="36"/>
        <v/>
      </c>
      <c r="N827" s="13" t="str">
        <f t="shared" si="37"/>
        <v/>
      </c>
    </row>
    <row r="828" spans="2:14" x14ac:dyDescent="0.3">
      <c r="B828" s="1" t="str">
        <f>IF(C828=1,"",IF(Kasszakonyv!$K$2&gt;C828,"q",IF(Kasszakonyv!$K$2=C828,COUNTIF($C$7:C828,C828),"")))</f>
        <v/>
      </c>
      <c r="C828" s="9">
        <f t="shared" si="38"/>
        <v>1</v>
      </c>
      <c r="D828" s="14"/>
      <c r="E828" s="15"/>
      <c r="F828" s="16"/>
      <c r="G828" s="17"/>
      <c r="H828" s="18"/>
      <c r="I828" s="19"/>
      <c r="J828" s="18"/>
      <c r="K828" s="19"/>
      <c r="L828" s="17"/>
      <c r="M828" s="93" t="str">
        <f t="shared" si="36"/>
        <v/>
      </c>
      <c r="N828" s="13" t="str">
        <f t="shared" si="37"/>
        <v/>
      </c>
    </row>
    <row r="829" spans="2:14" x14ac:dyDescent="0.3">
      <c r="B829" s="1" t="str">
        <f>IF(C829=1,"",IF(Kasszakonyv!$K$2&gt;C829,"q",IF(Kasszakonyv!$K$2=C829,COUNTIF($C$7:C829,C829),"")))</f>
        <v/>
      </c>
      <c r="C829" s="9">
        <f t="shared" si="38"/>
        <v>1</v>
      </c>
      <c r="D829" s="14"/>
      <c r="E829" s="15"/>
      <c r="F829" s="16"/>
      <c r="G829" s="17"/>
      <c r="H829" s="18"/>
      <c r="I829" s="19"/>
      <c r="J829" s="18"/>
      <c r="K829" s="19"/>
      <c r="L829" s="17"/>
      <c r="M829" s="93" t="str">
        <f t="shared" si="36"/>
        <v/>
      </c>
      <c r="N829" s="13" t="str">
        <f t="shared" si="37"/>
        <v/>
      </c>
    </row>
    <row r="830" spans="2:14" x14ac:dyDescent="0.3">
      <c r="B830" s="1" t="str">
        <f>IF(C830=1,"",IF(Kasszakonyv!$K$2&gt;C830,"q",IF(Kasszakonyv!$K$2=C830,COUNTIF($C$7:C830,C830),"")))</f>
        <v/>
      </c>
      <c r="C830" s="9">
        <f t="shared" si="38"/>
        <v>1</v>
      </c>
      <c r="D830" s="14"/>
      <c r="E830" s="15"/>
      <c r="F830" s="16"/>
      <c r="G830" s="17"/>
      <c r="H830" s="18"/>
      <c r="I830" s="19"/>
      <c r="J830" s="18"/>
      <c r="K830" s="19"/>
      <c r="L830" s="17"/>
      <c r="M830" s="93" t="str">
        <f t="shared" si="36"/>
        <v/>
      </c>
      <c r="N830" s="13" t="str">
        <f t="shared" si="37"/>
        <v/>
      </c>
    </row>
    <row r="831" spans="2:14" x14ac:dyDescent="0.3">
      <c r="B831" s="1" t="str">
        <f>IF(C831=1,"",IF(Kasszakonyv!$K$2&gt;C831,"q",IF(Kasszakonyv!$K$2=C831,COUNTIF($C$7:C831,C831),"")))</f>
        <v/>
      </c>
      <c r="C831" s="9">
        <f t="shared" si="38"/>
        <v>1</v>
      </c>
      <c r="D831" s="14"/>
      <c r="E831" s="15"/>
      <c r="F831" s="16"/>
      <c r="G831" s="17"/>
      <c r="H831" s="18"/>
      <c r="I831" s="19"/>
      <c r="J831" s="18"/>
      <c r="K831" s="19"/>
      <c r="L831" s="17"/>
      <c r="M831" s="93" t="str">
        <f t="shared" si="36"/>
        <v/>
      </c>
      <c r="N831" s="13" t="str">
        <f t="shared" si="37"/>
        <v/>
      </c>
    </row>
    <row r="832" spans="2:14" x14ac:dyDescent="0.3">
      <c r="B832" s="1" t="str">
        <f>IF(C832=1,"",IF(Kasszakonyv!$K$2&gt;C832,"q",IF(Kasszakonyv!$K$2=C832,COUNTIF($C$7:C832,C832),"")))</f>
        <v/>
      </c>
      <c r="C832" s="9">
        <f t="shared" si="38"/>
        <v>1</v>
      </c>
      <c r="D832" s="14"/>
      <c r="E832" s="15"/>
      <c r="F832" s="16"/>
      <c r="G832" s="17"/>
      <c r="H832" s="18"/>
      <c r="I832" s="19"/>
      <c r="J832" s="18"/>
      <c r="K832" s="19"/>
      <c r="L832" s="17"/>
      <c r="M832" s="93" t="str">
        <f t="shared" si="36"/>
        <v/>
      </c>
      <c r="N832" s="13" t="str">
        <f t="shared" si="37"/>
        <v/>
      </c>
    </row>
    <row r="833" spans="2:14" x14ac:dyDescent="0.3">
      <c r="B833" s="1" t="str">
        <f>IF(C833=1,"",IF(Kasszakonyv!$K$2&gt;C833,"q",IF(Kasszakonyv!$K$2=C833,COUNTIF($C$7:C833,C833),"")))</f>
        <v/>
      </c>
      <c r="C833" s="9">
        <f t="shared" si="38"/>
        <v>1</v>
      </c>
      <c r="D833" s="14"/>
      <c r="E833" s="15"/>
      <c r="F833" s="16"/>
      <c r="G833" s="17"/>
      <c r="H833" s="18"/>
      <c r="I833" s="19"/>
      <c r="J833" s="18"/>
      <c r="K833" s="19"/>
      <c r="L833" s="17"/>
      <c r="M833" s="93" t="str">
        <f t="shared" si="36"/>
        <v/>
      </c>
      <c r="N833" s="13" t="str">
        <f t="shared" si="37"/>
        <v/>
      </c>
    </row>
    <row r="834" spans="2:14" x14ac:dyDescent="0.3">
      <c r="B834" s="1" t="str">
        <f>IF(C834=1,"",IF(Kasszakonyv!$K$2&gt;C834,"q",IF(Kasszakonyv!$K$2=C834,COUNTIF($C$7:C834,C834),"")))</f>
        <v/>
      </c>
      <c r="C834" s="9">
        <f t="shared" si="38"/>
        <v>1</v>
      </c>
      <c r="D834" s="14"/>
      <c r="E834" s="15"/>
      <c r="F834" s="16"/>
      <c r="G834" s="17"/>
      <c r="H834" s="18"/>
      <c r="I834" s="19"/>
      <c r="J834" s="18"/>
      <c r="K834" s="19"/>
      <c r="L834" s="17"/>
      <c r="M834" s="93" t="str">
        <f t="shared" si="36"/>
        <v/>
      </c>
      <c r="N834" s="13" t="str">
        <f t="shared" si="37"/>
        <v/>
      </c>
    </row>
    <row r="835" spans="2:14" x14ac:dyDescent="0.3">
      <c r="B835" s="1" t="str">
        <f>IF(C835=1,"",IF(Kasszakonyv!$K$2&gt;C835,"q",IF(Kasszakonyv!$K$2=C835,COUNTIF($C$7:C835,C835),"")))</f>
        <v/>
      </c>
      <c r="C835" s="9">
        <f t="shared" si="38"/>
        <v>1</v>
      </c>
      <c r="D835" s="14"/>
      <c r="E835" s="15"/>
      <c r="F835" s="16"/>
      <c r="G835" s="17"/>
      <c r="H835" s="18"/>
      <c r="I835" s="19"/>
      <c r="J835" s="18"/>
      <c r="K835" s="19"/>
      <c r="L835" s="17"/>
      <c r="M835" s="93" t="str">
        <f t="shared" si="36"/>
        <v/>
      </c>
      <c r="N835" s="13" t="str">
        <f t="shared" si="37"/>
        <v/>
      </c>
    </row>
    <row r="836" spans="2:14" x14ac:dyDescent="0.3">
      <c r="B836" s="1" t="str">
        <f>IF(C836=1,"",IF(Kasszakonyv!$K$2&gt;C836,"q",IF(Kasszakonyv!$K$2=C836,COUNTIF($C$7:C836,C836),"")))</f>
        <v/>
      </c>
      <c r="C836" s="9">
        <f t="shared" si="38"/>
        <v>1</v>
      </c>
      <c r="D836" s="14"/>
      <c r="E836" s="15"/>
      <c r="F836" s="16"/>
      <c r="G836" s="17"/>
      <c r="H836" s="18"/>
      <c r="I836" s="19"/>
      <c r="J836" s="18"/>
      <c r="K836" s="19"/>
      <c r="L836" s="17"/>
      <c r="M836" s="93" t="str">
        <f t="shared" si="36"/>
        <v/>
      </c>
      <c r="N836" s="13" t="str">
        <f t="shared" si="37"/>
        <v/>
      </c>
    </row>
    <row r="837" spans="2:14" x14ac:dyDescent="0.3">
      <c r="B837" s="1" t="str">
        <f>IF(C837=1,"",IF(Kasszakonyv!$K$2&gt;C837,"q",IF(Kasszakonyv!$K$2=C837,COUNTIF($C$7:C837,C837),"")))</f>
        <v/>
      </c>
      <c r="C837" s="9">
        <f t="shared" si="38"/>
        <v>1</v>
      </c>
      <c r="D837" s="14"/>
      <c r="E837" s="15"/>
      <c r="F837" s="16"/>
      <c r="G837" s="17"/>
      <c r="H837" s="18"/>
      <c r="I837" s="19"/>
      <c r="J837" s="18"/>
      <c r="K837" s="19"/>
      <c r="L837" s="17"/>
      <c r="M837" s="93" t="str">
        <f t="shared" si="36"/>
        <v/>
      </c>
      <c r="N837" s="13" t="str">
        <f t="shared" si="37"/>
        <v/>
      </c>
    </row>
    <row r="838" spans="2:14" x14ac:dyDescent="0.3">
      <c r="B838" s="1" t="str">
        <f>IF(C838=1,"",IF(Kasszakonyv!$K$2&gt;C838,"q",IF(Kasszakonyv!$K$2=C838,COUNTIF($C$7:C838,C838),"")))</f>
        <v/>
      </c>
      <c r="C838" s="9">
        <f t="shared" si="38"/>
        <v>1</v>
      </c>
      <c r="D838" s="14"/>
      <c r="E838" s="15"/>
      <c r="F838" s="16"/>
      <c r="G838" s="17"/>
      <c r="H838" s="18"/>
      <c r="I838" s="19"/>
      <c r="J838" s="18"/>
      <c r="K838" s="19"/>
      <c r="L838" s="17"/>
      <c r="M838" s="93" t="str">
        <f t="shared" si="36"/>
        <v/>
      </c>
      <c r="N838" s="13" t="str">
        <f t="shared" si="37"/>
        <v/>
      </c>
    </row>
    <row r="839" spans="2:14" x14ac:dyDescent="0.3">
      <c r="B839" s="1" t="str">
        <f>IF(C839=1,"",IF(Kasszakonyv!$K$2&gt;C839,"q",IF(Kasszakonyv!$K$2=C839,COUNTIF($C$7:C839,C839),"")))</f>
        <v/>
      </c>
      <c r="C839" s="9">
        <f t="shared" si="38"/>
        <v>1</v>
      </c>
      <c r="D839" s="14"/>
      <c r="E839" s="15"/>
      <c r="F839" s="16"/>
      <c r="G839" s="17"/>
      <c r="H839" s="18"/>
      <c r="I839" s="19"/>
      <c r="J839" s="18"/>
      <c r="K839" s="19"/>
      <c r="L839" s="17"/>
      <c r="M839" s="93" t="str">
        <f t="shared" ref="M839:M902" si="39">IF(I839&amp;K839&lt;&gt;"",VLOOKUP(I839&amp;K839,fif,3,FALSE),"")</f>
        <v/>
      </c>
      <c r="N839" s="13" t="str">
        <f t="shared" ref="N839:N902" si="40">IF(I839&amp;K839&lt;&gt;"",VLOOKUP(I839&amp;K839,fi,2,FALSE),"")</f>
        <v/>
      </c>
    </row>
    <row r="840" spans="2:14" x14ac:dyDescent="0.3">
      <c r="B840" s="1" t="str">
        <f>IF(C840=1,"",IF(Kasszakonyv!$K$2&gt;C840,"q",IF(Kasszakonyv!$K$2=C840,COUNTIF($C$7:C840,C840),"")))</f>
        <v/>
      </c>
      <c r="C840" s="9">
        <f t="shared" ref="C840:C903" si="41">IF(AND(D840&lt;&gt;0,D840&gt;=$C$1,D840&lt;=$C$3),D840,IF(SUM(H840:J850)&lt;&gt;0,C839,1))</f>
        <v>1</v>
      </c>
      <c r="D840" s="14"/>
      <c r="E840" s="15"/>
      <c r="F840" s="16"/>
      <c r="G840" s="17"/>
      <c r="H840" s="18"/>
      <c r="I840" s="19"/>
      <c r="J840" s="18"/>
      <c r="K840" s="19"/>
      <c r="L840" s="17"/>
      <c r="M840" s="93" t="str">
        <f t="shared" si="39"/>
        <v/>
      </c>
      <c r="N840" s="13" t="str">
        <f t="shared" si="40"/>
        <v/>
      </c>
    </row>
    <row r="841" spans="2:14" x14ac:dyDescent="0.3">
      <c r="B841" s="1" t="str">
        <f>IF(C841=1,"",IF(Kasszakonyv!$K$2&gt;C841,"q",IF(Kasszakonyv!$K$2=C841,COUNTIF($C$7:C841,C841),"")))</f>
        <v/>
      </c>
      <c r="C841" s="9">
        <f t="shared" si="41"/>
        <v>1</v>
      </c>
      <c r="D841" s="14"/>
      <c r="E841" s="15"/>
      <c r="F841" s="16"/>
      <c r="G841" s="17"/>
      <c r="H841" s="18"/>
      <c r="I841" s="19"/>
      <c r="J841" s="18"/>
      <c r="K841" s="19"/>
      <c r="L841" s="17"/>
      <c r="M841" s="93" t="str">
        <f t="shared" si="39"/>
        <v/>
      </c>
      <c r="N841" s="13" t="str">
        <f t="shared" si="40"/>
        <v/>
      </c>
    </row>
    <row r="842" spans="2:14" x14ac:dyDescent="0.3">
      <c r="B842" s="1" t="str">
        <f>IF(C842=1,"",IF(Kasszakonyv!$K$2&gt;C842,"q",IF(Kasszakonyv!$K$2=C842,COUNTIF($C$7:C842,C842),"")))</f>
        <v/>
      </c>
      <c r="C842" s="9">
        <f t="shared" si="41"/>
        <v>1</v>
      </c>
      <c r="D842" s="14"/>
      <c r="E842" s="15"/>
      <c r="F842" s="16"/>
      <c r="G842" s="17"/>
      <c r="H842" s="18"/>
      <c r="I842" s="19"/>
      <c r="J842" s="18"/>
      <c r="K842" s="19"/>
      <c r="L842" s="17"/>
      <c r="M842" s="93" t="str">
        <f t="shared" si="39"/>
        <v/>
      </c>
      <c r="N842" s="13" t="str">
        <f t="shared" si="40"/>
        <v/>
      </c>
    </row>
    <row r="843" spans="2:14" x14ac:dyDescent="0.3">
      <c r="B843" s="1" t="str">
        <f>IF(C843=1,"",IF(Kasszakonyv!$K$2&gt;C843,"q",IF(Kasszakonyv!$K$2=C843,COUNTIF($C$7:C843,C843),"")))</f>
        <v/>
      </c>
      <c r="C843" s="9">
        <f t="shared" si="41"/>
        <v>1</v>
      </c>
      <c r="D843" s="14"/>
      <c r="E843" s="15"/>
      <c r="F843" s="16"/>
      <c r="G843" s="17"/>
      <c r="H843" s="18"/>
      <c r="I843" s="19"/>
      <c r="J843" s="18"/>
      <c r="K843" s="19"/>
      <c r="L843" s="17"/>
      <c r="M843" s="93" t="str">
        <f t="shared" si="39"/>
        <v/>
      </c>
      <c r="N843" s="13" t="str">
        <f t="shared" si="40"/>
        <v/>
      </c>
    </row>
    <row r="844" spans="2:14" x14ac:dyDescent="0.3">
      <c r="B844" s="1" t="str">
        <f>IF(C844=1,"",IF(Kasszakonyv!$K$2&gt;C844,"q",IF(Kasszakonyv!$K$2=C844,COUNTIF($C$7:C844,C844),"")))</f>
        <v/>
      </c>
      <c r="C844" s="9">
        <f t="shared" si="41"/>
        <v>1</v>
      </c>
      <c r="D844" s="14"/>
      <c r="E844" s="15"/>
      <c r="F844" s="16"/>
      <c r="G844" s="17"/>
      <c r="H844" s="18"/>
      <c r="I844" s="19"/>
      <c r="J844" s="18"/>
      <c r="K844" s="19"/>
      <c r="L844" s="17"/>
      <c r="M844" s="93" t="str">
        <f t="shared" si="39"/>
        <v/>
      </c>
      <c r="N844" s="13" t="str">
        <f t="shared" si="40"/>
        <v/>
      </c>
    </row>
    <row r="845" spans="2:14" x14ac:dyDescent="0.3">
      <c r="B845" s="1" t="str">
        <f>IF(C845=1,"",IF(Kasszakonyv!$K$2&gt;C845,"q",IF(Kasszakonyv!$K$2=C845,COUNTIF($C$7:C845,C845),"")))</f>
        <v/>
      </c>
      <c r="C845" s="9">
        <f t="shared" si="41"/>
        <v>1</v>
      </c>
      <c r="D845" s="14"/>
      <c r="E845" s="15"/>
      <c r="F845" s="16"/>
      <c r="G845" s="17"/>
      <c r="H845" s="18"/>
      <c r="I845" s="19"/>
      <c r="J845" s="18"/>
      <c r="K845" s="19"/>
      <c r="L845" s="17"/>
      <c r="M845" s="93" t="str">
        <f t="shared" si="39"/>
        <v/>
      </c>
      <c r="N845" s="13" t="str">
        <f t="shared" si="40"/>
        <v/>
      </c>
    </row>
    <row r="846" spans="2:14" x14ac:dyDescent="0.3">
      <c r="B846" s="1" t="str">
        <f>IF(C846=1,"",IF(Kasszakonyv!$K$2&gt;C846,"q",IF(Kasszakonyv!$K$2=C846,COUNTIF($C$7:C846,C846),"")))</f>
        <v/>
      </c>
      <c r="C846" s="9">
        <f t="shared" si="41"/>
        <v>1</v>
      </c>
      <c r="D846" s="14"/>
      <c r="E846" s="15"/>
      <c r="F846" s="16"/>
      <c r="G846" s="17"/>
      <c r="H846" s="18"/>
      <c r="I846" s="19"/>
      <c r="J846" s="18"/>
      <c r="K846" s="19"/>
      <c r="L846" s="17"/>
      <c r="M846" s="93" t="str">
        <f t="shared" si="39"/>
        <v/>
      </c>
      <c r="N846" s="13" t="str">
        <f t="shared" si="40"/>
        <v/>
      </c>
    </row>
    <row r="847" spans="2:14" x14ac:dyDescent="0.3">
      <c r="B847" s="1" t="str">
        <f>IF(C847=1,"",IF(Kasszakonyv!$K$2&gt;C847,"q",IF(Kasszakonyv!$K$2=C847,COUNTIF($C$7:C847,C847),"")))</f>
        <v/>
      </c>
      <c r="C847" s="9">
        <f t="shared" si="41"/>
        <v>1</v>
      </c>
      <c r="D847" s="14"/>
      <c r="E847" s="15"/>
      <c r="F847" s="16"/>
      <c r="G847" s="17"/>
      <c r="H847" s="18"/>
      <c r="I847" s="19"/>
      <c r="J847" s="18"/>
      <c r="K847" s="19"/>
      <c r="L847" s="17"/>
      <c r="M847" s="93" t="str">
        <f t="shared" si="39"/>
        <v/>
      </c>
      <c r="N847" s="13" t="str">
        <f t="shared" si="40"/>
        <v/>
      </c>
    </row>
    <row r="848" spans="2:14" x14ac:dyDescent="0.3">
      <c r="B848" s="1" t="str">
        <f>IF(C848=1,"",IF(Kasszakonyv!$K$2&gt;C848,"q",IF(Kasszakonyv!$K$2=C848,COUNTIF($C$7:C848,C848),"")))</f>
        <v/>
      </c>
      <c r="C848" s="9">
        <f t="shared" si="41"/>
        <v>1</v>
      </c>
      <c r="D848" s="14"/>
      <c r="E848" s="15"/>
      <c r="F848" s="16"/>
      <c r="G848" s="17"/>
      <c r="H848" s="18"/>
      <c r="I848" s="19"/>
      <c r="J848" s="18"/>
      <c r="K848" s="19"/>
      <c r="L848" s="17"/>
      <c r="M848" s="93" t="str">
        <f t="shared" si="39"/>
        <v/>
      </c>
      <c r="N848" s="13" t="str">
        <f t="shared" si="40"/>
        <v/>
      </c>
    </row>
    <row r="849" spans="2:14" x14ac:dyDescent="0.3">
      <c r="B849" s="1" t="str">
        <f>IF(C849=1,"",IF(Kasszakonyv!$K$2&gt;C849,"q",IF(Kasszakonyv!$K$2=C849,COUNTIF($C$7:C849,C849),"")))</f>
        <v/>
      </c>
      <c r="C849" s="9">
        <f t="shared" si="41"/>
        <v>1</v>
      </c>
      <c r="D849" s="14"/>
      <c r="E849" s="15"/>
      <c r="F849" s="16"/>
      <c r="G849" s="17"/>
      <c r="H849" s="18"/>
      <c r="I849" s="19"/>
      <c r="J849" s="18"/>
      <c r="K849" s="19"/>
      <c r="L849" s="17"/>
      <c r="M849" s="93" t="str">
        <f t="shared" si="39"/>
        <v/>
      </c>
      <c r="N849" s="13" t="str">
        <f t="shared" si="40"/>
        <v/>
      </c>
    </row>
    <row r="850" spans="2:14" x14ac:dyDescent="0.3">
      <c r="B850" s="1" t="str">
        <f>IF(C850=1,"",IF(Kasszakonyv!$K$2&gt;C850,"q",IF(Kasszakonyv!$K$2=C850,COUNTIF($C$7:C850,C850),"")))</f>
        <v/>
      </c>
      <c r="C850" s="9">
        <f t="shared" si="41"/>
        <v>1</v>
      </c>
      <c r="D850" s="14"/>
      <c r="E850" s="15"/>
      <c r="F850" s="16"/>
      <c r="G850" s="17"/>
      <c r="H850" s="18"/>
      <c r="I850" s="19"/>
      <c r="J850" s="18"/>
      <c r="K850" s="19"/>
      <c r="L850" s="17"/>
      <c r="M850" s="93" t="str">
        <f t="shared" si="39"/>
        <v/>
      </c>
      <c r="N850" s="13" t="str">
        <f t="shared" si="40"/>
        <v/>
      </c>
    </row>
    <row r="851" spans="2:14" x14ac:dyDescent="0.3">
      <c r="B851" s="1" t="str">
        <f>IF(C851=1,"",IF(Kasszakonyv!$K$2&gt;C851,"q",IF(Kasszakonyv!$K$2=C851,COUNTIF($C$7:C851,C851),"")))</f>
        <v/>
      </c>
      <c r="C851" s="9">
        <f t="shared" si="41"/>
        <v>1</v>
      </c>
      <c r="D851" s="14"/>
      <c r="E851" s="15"/>
      <c r="F851" s="16"/>
      <c r="G851" s="17"/>
      <c r="H851" s="18"/>
      <c r="I851" s="19"/>
      <c r="J851" s="18"/>
      <c r="K851" s="19"/>
      <c r="L851" s="17"/>
      <c r="M851" s="93" t="str">
        <f t="shared" si="39"/>
        <v/>
      </c>
      <c r="N851" s="13" t="str">
        <f t="shared" si="40"/>
        <v/>
      </c>
    </row>
    <row r="852" spans="2:14" x14ac:dyDescent="0.3">
      <c r="B852" s="1" t="str">
        <f>IF(C852=1,"",IF(Kasszakonyv!$K$2&gt;C852,"q",IF(Kasszakonyv!$K$2=C852,COUNTIF($C$7:C852,C852),"")))</f>
        <v/>
      </c>
      <c r="C852" s="9">
        <f t="shared" si="41"/>
        <v>1</v>
      </c>
      <c r="D852" s="14"/>
      <c r="E852" s="15"/>
      <c r="F852" s="16"/>
      <c r="G852" s="17"/>
      <c r="H852" s="18"/>
      <c r="I852" s="19"/>
      <c r="J852" s="18"/>
      <c r="K852" s="19"/>
      <c r="L852" s="17"/>
      <c r="M852" s="93" t="str">
        <f t="shared" si="39"/>
        <v/>
      </c>
      <c r="N852" s="13" t="str">
        <f t="shared" si="40"/>
        <v/>
      </c>
    </row>
    <row r="853" spans="2:14" x14ac:dyDescent="0.3">
      <c r="B853" s="1" t="str">
        <f>IF(C853=1,"",IF(Kasszakonyv!$K$2&gt;C853,"q",IF(Kasszakonyv!$K$2=C853,COUNTIF($C$7:C853,C853),"")))</f>
        <v/>
      </c>
      <c r="C853" s="9">
        <f t="shared" si="41"/>
        <v>1</v>
      </c>
      <c r="D853" s="14"/>
      <c r="E853" s="15"/>
      <c r="F853" s="16"/>
      <c r="G853" s="17"/>
      <c r="H853" s="18"/>
      <c r="I853" s="19"/>
      <c r="J853" s="18"/>
      <c r="K853" s="19"/>
      <c r="L853" s="17"/>
      <c r="M853" s="93" t="str">
        <f t="shared" si="39"/>
        <v/>
      </c>
      <c r="N853" s="13" t="str">
        <f t="shared" si="40"/>
        <v/>
      </c>
    </row>
    <row r="854" spans="2:14" x14ac:dyDescent="0.3">
      <c r="B854" s="1" t="str">
        <f>IF(C854=1,"",IF(Kasszakonyv!$K$2&gt;C854,"q",IF(Kasszakonyv!$K$2=C854,COUNTIF($C$7:C854,C854),"")))</f>
        <v/>
      </c>
      <c r="C854" s="9">
        <f t="shared" si="41"/>
        <v>1</v>
      </c>
      <c r="D854" s="14"/>
      <c r="E854" s="15"/>
      <c r="F854" s="16"/>
      <c r="G854" s="17"/>
      <c r="H854" s="18"/>
      <c r="I854" s="19"/>
      <c r="J854" s="18"/>
      <c r="K854" s="19"/>
      <c r="L854" s="17"/>
      <c r="M854" s="93" t="str">
        <f t="shared" si="39"/>
        <v/>
      </c>
      <c r="N854" s="13" t="str">
        <f t="shared" si="40"/>
        <v/>
      </c>
    </row>
    <row r="855" spans="2:14" x14ac:dyDescent="0.3">
      <c r="B855" s="1" t="str">
        <f>IF(C855=1,"",IF(Kasszakonyv!$K$2&gt;C855,"q",IF(Kasszakonyv!$K$2=C855,COUNTIF($C$7:C855,C855),"")))</f>
        <v/>
      </c>
      <c r="C855" s="9">
        <f t="shared" si="41"/>
        <v>1</v>
      </c>
      <c r="D855" s="14"/>
      <c r="E855" s="15"/>
      <c r="F855" s="16"/>
      <c r="G855" s="17"/>
      <c r="H855" s="18"/>
      <c r="I855" s="19"/>
      <c r="J855" s="18"/>
      <c r="K855" s="19"/>
      <c r="L855" s="17"/>
      <c r="M855" s="93" t="str">
        <f t="shared" si="39"/>
        <v/>
      </c>
      <c r="N855" s="13" t="str">
        <f t="shared" si="40"/>
        <v/>
      </c>
    </row>
    <row r="856" spans="2:14" x14ac:dyDescent="0.3">
      <c r="B856" s="1" t="str">
        <f>IF(C856=1,"",IF(Kasszakonyv!$K$2&gt;C856,"q",IF(Kasszakonyv!$K$2=C856,COUNTIF($C$7:C856,C856),"")))</f>
        <v/>
      </c>
      <c r="C856" s="9">
        <f t="shared" si="41"/>
        <v>1</v>
      </c>
      <c r="D856" s="14"/>
      <c r="E856" s="15"/>
      <c r="F856" s="16"/>
      <c r="G856" s="17"/>
      <c r="H856" s="18"/>
      <c r="I856" s="19"/>
      <c r="J856" s="18"/>
      <c r="K856" s="19"/>
      <c r="L856" s="17"/>
      <c r="M856" s="93" t="str">
        <f t="shared" si="39"/>
        <v/>
      </c>
      <c r="N856" s="13" t="str">
        <f t="shared" si="40"/>
        <v/>
      </c>
    </row>
    <row r="857" spans="2:14" x14ac:dyDescent="0.3">
      <c r="B857" s="1" t="str">
        <f>IF(C857=1,"",IF(Kasszakonyv!$K$2&gt;C857,"q",IF(Kasszakonyv!$K$2=C857,COUNTIF($C$7:C857,C857),"")))</f>
        <v/>
      </c>
      <c r="C857" s="9">
        <f t="shared" si="41"/>
        <v>1</v>
      </c>
      <c r="D857" s="14"/>
      <c r="E857" s="15"/>
      <c r="F857" s="16"/>
      <c r="G857" s="17"/>
      <c r="H857" s="18"/>
      <c r="I857" s="19"/>
      <c r="J857" s="18"/>
      <c r="K857" s="19"/>
      <c r="L857" s="17"/>
      <c r="M857" s="93" t="str">
        <f t="shared" si="39"/>
        <v/>
      </c>
      <c r="N857" s="13" t="str">
        <f t="shared" si="40"/>
        <v/>
      </c>
    </row>
    <row r="858" spans="2:14" x14ac:dyDescent="0.3">
      <c r="B858" s="1" t="str">
        <f>IF(C858=1,"",IF(Kasszakonyv!$K$2&gt;C858,"q",IF(Kasszakonyv!$K$2=C858,COUNTIF($C$7:C858,C858),"")))</f>
        <v/>
      </c>
      <c r="C858" s="9">
        <f t="shared" si="41"/>
        <v>1</v>
      </c>
      <c r="D858" s="14"/>
      <c r="E858" s="15"/>
      <c r="F858" s="16"/>
      <c r="G858" s="17"/>
      <c r="H858" s="18"/>
      <c r="I858" s="19"/>
      <c r="J858" s="18"/>
      <c r="K858" s="19"/>
      <c r="L858" s="17"/>
      <c r="M858" s="93" t="str">
        <f t="shared" si="39"/>
        <v/>
      </c>
      <c r="N858" s="13" t="str">
        <f t="shared" si="40"/>
        <v/>
      </c>
    </row>
    <row r="859" spans="2:14" x14ac:dyDescent="0.3">
      <c r="B859" s="1" t="str">
        <f>IF(C859=1,"",IF(Kasszakonyv!$K$2&gt;C859,"q",IF(Kasszakonyv!$K$2=C859,COUNTIF($C$7:C859,C859),"")))</f>
        <v/>
      </c>
      <c r="C859" s="9">
        <f t="shared" si="41"/>
        <v>1</v>
      </c>
      <c r="D859" s="14"/>
      <c r="E859" s="15"/>
      <c r="F859" s="16"/>
      <c r="G859" s="17"/>
      <c r="H859" s="18"/>
      <c r="I859" s="19"/>
      <c r="J859" s="18"/>
      <c r="K859" s="19"/>
      <c r="L859" s="17"/>
      <c r="M859" s="93" t="str">
        <f t="shared" si="39"/>
        <v/>
      </c>
      <c r="N859" s="13" t="str">
        <f t="shared" si="40"/>
        <v/>
      </c>
    </row>
    <row r="860" spans="2:14" x14ac:dyDescent="0.3">
      <c r="B860" s="1" t="str">
        <f>IF(C860=1,"",IF(Kasszakonyv!$K$2&gt;C860,"q",IF(Kasszakonyv!$K$2=C860,COUNTIF($C$7:C860,C860),"")))</f>
        <v/>
      </c>
      <c r="C860" s="9">
        <f t="shared" si="41"/>
        <v>1</v>
      </c>
      <c r="D860" s="14"/>
      <c r="E860" s="15"/>
      <c r="F860" s="16"/>
      <c r="G860" s="17"/>
      <c r="H860" s="18"/>
      <c r="I860" s="19"/>
      <c r="J860" s="18"/>
      <c r="K860" s="19"/>
      <c r="L860" s="17"/>
      <c r="M860" s="93" t="str">
        <f t="shared" si="39"/>
        <v/>
      </c>
      <c r="N860" s="13" t="str">
        <f t="shared" si="40"/>
        <v/>
      </c>
    </row>
    <row r="861" spans="2:14" x14ac:dyDescent="0.3">
      <c r="B861" s="1" t="str">
        <f>IF(C861=1,"",IF(Kasszakonyv!$K$2&gt;C861,"q",IF(Kasszakonyv!$K$2=C861,COUNTIF($C$7:C861,C861),"")))</f>
        <v/>
      </c>
      <c r="C861" s="9">
        <f t="shared" si="41"/>
        <v>1</v>
      </c>
      <c r="D861" s="14"/>
      <c r="E861" s="15"/>
      <c r="F861" s="16"/>
      <c r="G861" s="17"/>
      <c r="H861" s="18"/>
      <c r="I861" s="19"/>
      <c r="J861" s="18"/>
      <c r="K861" s="19"/>
      <c r="L861" s="17"/>
      <c r="M861" s="93" t="str">
        <f t="shared" si="39"/>
        <v/>
      </c>
      <c r="N861" s="13" t="str">
        <f t="shared" si="40"/>
        <v/>
      </c>
    </row>
    <row r="862" spans="2:14" x14ac:dyDescent="0.3">
      <c r="B862" s="1" t="str">
        <f>IF(C862=1,"",IF(Kasszakonyv!$K$2&gt;C862,"q",IF(Kasszakonyv!$K$2=C862,COUNTIF($C$7:C862,C862),"")))</f>
        <v/>
      </c>
      <c r="C862" s="9">
        <f t="shared" si="41"/>
        <v>1</v>
      </c>
      <c r="D862" s="14"/>
      <c r="E862" s="15"/>
      <c r="F862" s="16"/>
      <c r="G862" s="17"/>
      <c r="H862" s="18"/>
      <c r="I862" s="19"/>
      <c r="J862" s="18"/>
      <c r="K862" s="19"/>
      <c r="L862" s="17"/>
      <c r="M862" s="93" t="str">
        <f t="shared" si="39"/>
        <v/>
      </c>
      <c r="N862" s="13" t="str">
        <f t="shared" si="40"/>
        <v/>
      </c>
    </row>
    <row r="863" spans="2:14" x14ac:dyDescent="0.3">
      <c r="B863" s="1" t="str">
        <f>IF(C863=1,"",IF(Kasszakonyv!$K$2&gt;C863,"q",IF(Kasszakonyv!$K$2=C863,COUNTIF($C$7:C863,C863),"")))</f>
        <v/>
      </c>
      <c r="C863" s="9">
        <f t="shared" si="41"/>
        <v>1</v>
      </c>
      <c r="D863" s="14"/>
      <c r="E863" s="15"/>
      <c r="F863" s="16"/>
      <c r="G863" s="17"/>
      <c r="H863" s="18"/>
      <c r="I863" s="19"/>
      <c r="J863" s="18"/>
      <c r="K863" s="19"/>
      <c r="L863" s="17"/>
      <c r="M863" s="93" t="str">
        <f t="shared" si="39"/>
        <v/>
      </c>
      <c r="N863" s="13" t="str">
        <f t="shared" si="40"/>
        <v/>
      </c>
    </row>
    <row r="864" spans="2:14" x14ac:dyDescent="0.3">
      <c r="B864" s="1" t="str">
        <f>IF(C864=1,"",IF(Kasszakonyv!$K$2&gt;C864,"q",IF(Kasszakonyv!$K$2=C864,COUNTIF($C$7:C864,C864),"")))</f>
        <v/>
      </c>
      <c r="C864" s="9">
        <f t="shared" si="41"/>
        <v>1</v>
      </c>
      <c r="D864" s="14"/>
      <c r="E864" s="15"/>
      <c r="F864" s="16"/>
      <c r="G864" s="17"/>
      <c r="H864" s="18"/>
      <c r="I864" s="19"/>
      <c r="J864" s="18"/>
      <c r="K864" s="19"/>
      <c r="L864" s="17"/>
      <c r="M864" s="93" t="str">
        <f t="shared" si="39"/>
        <v/>
      </c>
      <c r="N864" s="13" t="str">
        <f t="shared" si="40"/>
        <v/>
      </c>
    </row>
    <row r="865" spans="2:14" x14ac:dyDescent="0.3">
      <c r="B865" s="1" t="str">
        <f>IF(C865=1,"",IF(Kasszakonyv!$K$2&gt;C865,"q",IF(Kasszakonyv!$K$2=C865,COUNTIF($C$7:C865,C865),"")))</f>
        <v/>
      </c>
      <c r="C865" s="9">
        <f t="shared" si="41"/>
        <v>1</v>
      </c>
      <c r="D865" s="14"/>
      <c r="E865" s="15"/>
      <c r="F865" s="16"/>
      <c r="G865" s="17"/>
      <c r="H865" s="18"/>
      <c r="I865" s="19"/>
      <c r="J865" s="18"/>
      <c r="K865" s="19"/>
      <c r="L865" s="17"/>
      <c r="M865" s="93" t="str">
        <f t="shared" si="39"/>
        <v/>
      </c>
      <c r="N865" s="13" t="str">
        <f t="shared" si="40"/>
        <v/>
      </c>
    </row>
    <row r="866" spans="2:14" x14ac:dyDescent="0.3">
      <c r="B866" s="1" t="str">
        <f>IF(C866=1,"",IF(Kasszakonyv!$K$2&gt;C866,"q",IF(Kasszakonyv!$K$2=C866,COUNTIF($C$7:C866,C866),"")))</f>
        <v/>
      </c>
      <c r="C866" s="9">
        <f t="shared" si="41"/>
        <v>1</v>
      </c>
      <c r="D866" s="14"/>
      <c r="E866" s="15"/>
      <c r="F866" s="16"/>
      <c r="G866" s="17"/>
      <c r="H866" s="18"/>
      <c r="I866" s="19"/>
      <c r="J866" s="18"/>
      <c r="K866" s="19"/>
      <c r="L866" s="17"/>
      <c r="M866" s="93" t="str">
        <f t="shared" si="39"/>
        <v/>
      </c>
      <c r="N866" s="13" t="str">
        <f t="shared" si="40"/>
        <v/>
      </c>
    </row>
    <row r="867" spans="2:14" x14ac:dyDescent="0.3">
      <c r="B867" s="1" t="str">
        <f>IF(C867=1,"",IF(Kasszakonyv!$K$2&gt;C867,"q",IF(Kasszakonyv!$K$2=C867,COUNTIF($C$7:C867,C867),"")))</f>
        <v/>
      </c>
      <c r="C867" s="9">
        <f t="shared" si="41"/>
        <v>1</v>
      </c>
      <c r="D867" s="14"/>
      <c r="E867" s="15"/>
      <c r="F867" s="16"/>
      <c r="G867" s="17"/>
      <c r="H867" s="18"/>
      <c r="I867" s="19"/>
      <c r="J867" s="18"/>
      <c r="K867" s="19"/>
      <c r="L867" s="17"/>
      <c r="M867" s="93" t="str">
        <f t="shared" si="39"/>
        <v/>
      </c>
      <c r="N867" s="13" t="str">
        <f t="shared" si="40"/>
        <v/>
      </c>
    </row>
    <row r="868" spans="2:14" x14ac:dyDescent="0.3">
      <c r="B868" s="1" t="str">
        <f>IF(C868=1,"",IF(Kasszakonyv!$K$2&gt;C868,"q",IF(Kasszakonyv!$K$2=C868,COUNTIF($C$7:C868,C868),"")))</f>
        <v/>
      </c>
      <c r="C868" s="9">
        <f t="shared" si="41"/>
        <v>1</v>
      </c>
      <c r="D868" s="14"/>
      <c r="E868" s="15"/>
      <c r="F868" s="16"/>
      <c r="G868" s="17"/>
      <c r="H868" s="18"/>
      <c r="I868" s="19"/>
      <c r="J868" s="18"/>
      <c r="K868" s="19"/>
      <c r="L868" s="17"/>
      <c r="M868" s="93" t="str">
        <f t="shared" si="39"/>
        <v/>
      </c>
      <c r="N868" s="13" t="str">
        <f t="shared" si="40"/>
        <v/>
      </c>
    </row>
    <row r="869" spans="2:14" x14ac:dyDescent="0.3">
      <c r="B869" s="1" t="str">
        <f>IF(C869=1,"",IF(Kasszakonyv!$K$2&gt;C869,"q",IF(Kasszakonyv!$K$2=C869,COUNTIF($C$7:C869,C869),"")))</f>
        <v/>
      </c>
      <c r="C869" s="9">
        <f t="shared" si="41"/>
        <v>1</v>
      </c>
      <c r="D869" s="14"/>
      <c r="E869" s="15"/>
      <c r="F869" s="16"/>
      <c r="G869" s="17"/>
      <c r="H869" s="18"/>
      <c r="I869" s="19"/>
      <c r="J869" s="18"/>
      <c r="K869" s="19"/>
      <c r="L869" s="17"/>
      <c r="M869" s="93" t="str">
        <f t="shared" si="39"/>
        <v/>
      </c>
      <c r="N869" s="13" t="str">
        <f t="shared" si="40"/>
        <v/>
      </c>
    </row>
    <row r="870" spans="2:14" x14ac:dyDescent="0.3">
      <c r="B870" s="1" t="str">
        <f>IF(C870=1,"",IF(Kasszakonyv!$K$2&gt;C870,"q",IF(Kasszakonyv!$K$2=C870,COUNTIF($C$7:C870,C870),"")))</f>
        <v/>
      </c>
      <c r="C870" s="9">
        <f t="shared" si="41"/>
        <v>1</v>
      </c>
      <c r="D870" s="14"/>
      <c r="E870" s="15"/>
      <c r="F870" s="16"/>
      <c r="G870" s="17"/>
      <c r="H870" s="18"/>
      <c r="I870" s="19"/>
      <c r="J870" s="18"/>
      <c r="K870" s="19"/>
      <c r="L870" s="17"/>
      <c r="M870" s="93" t="str">
        <f t="shared" si="39"/>
        <v/>
      </c>
      <c r="N870" s="13" t="str">
        <f t="shared" si="40"/>
        <v/>
      </c>
    </row>
    <row r="871" spans="2:14" x14ac:dyDescent="0.3">
      <c r="B871" s="1" t="str">
        <f>IF(C871=1,"",IF(Kasszakonyv!$K$2&gt;C871,"q",IF(Kasszakonyv!$K$2=C871,COUNTIF($C$7:C871,C871),"")))</f>
        <v/>
      </c>
      <c r="C871" s="9">
        <f t="shared" si="41"/>
        <v>1</v>
      </c>
      <c r="D871" s="14"/>
      <c r="E871" s="15"/>
      <c r="F871" s="16"/>
      <c r="G871" s="17"/>
      <c r="H871" s="18"/>
      <c r="I871" s="19"/>
      <c r="J871" s="18"/>
      <c r="K871" s="19"/>
      <c r="L871" s="17"/>
      <c r="M871" s="93" t="str">
        <f t="shared" si="39"/>
        <v/>
      </c>
      <c r="N871" s="13" t="str">
        <f t="shared" si="40"/>
        <v/>
      </c>
    </row>
    <row r="872" spans="2:14" x14ac:dyDescent="0.3">
      <c r="B872" s="1" t="str">
        <f>IF(C872=1,"",IF(Kasszakonyv!$K$2&gt;C872,"q",IF(Kasszakonyv!$K$2=C872,COUNTIF($C$7:C872,C872),"")))</f>
        <v/>
      </c>
      <c r="C872" s="9">
        <f t="shared" si="41"/>
        <v>1</v>
      </c>
      <c r="D872" s="14"/>
      <c r="E872" s="15"/>
      <c r="F872" s="16"/>
      <c r="G872" s="17"/>
      <c r="H872" s="18"/>
      <c r="I872" s="19"/>
      <c r="J872" s="18"/>
      <c r="K872" s="19"/>
      <c r="L872" s="17"/>
      <c r="M872" s="93" t="str">
        <f t="shared" si="39"/>
        <v/>
      </c>
      <c r="N872" s="13" t="str">
        <f t="shared" si="40"/>
        <v/>
      </c>
    </row>
    <row r="873" spans="2:14" x14ac:dyDescent="0.3">
      <c r="B873" s="1" t="str">
        <f>IF(C873=1,"",IF(Kasszakonyv!$K$2&gt;C873,"q",IF(Kasszakonyv!$K$2=C873,COUNTIF($C$7:C873,C873),"")))</f>
        <v/>
      </c>
      <c r="C873" s="9">
        <f t="shared" si="41"/>
        <v>1</v>
      </c>
      <c r="D873" s="14"/>
      <c r="E873" s="15"/>
      <c r="F873" s="16"/>
      <c r="G873" s="17"/>
      <c r="H873" s="18"/>
      <c r="I873" s="19"/>
      <c r="J873" s="18"/>
      <c r="K873" s="19"/>
      <c r="L873" s="17"/>
      <c r="M873" s="93" t="str">
        <f t="shared" si="39"/>
        <v/>
      </c>
      <c r="N873" s="13" t="str">
        <f t="shared" si="40"/>
        <v/>
      </c>
    </row>
    <row r="874" spans="2:14" x14ac:dyDescent="0.3">
      <c r="B874" s="1" t="str">
        <f>IF(C874=1,"",IF(Kasszakonyv!$K$2&gt;C874,"q",IF(Kasszakonyv!$K$2=C874,COUNTIF($C$7:C874,C874),"")))</f>
        <v/>
      </c>
      <c r="C874" s="9">
        <f t="shared" si="41"/>
        <v>1</v>
      </c>
      <c r="D874" s="14"/>
      <c r="E874" s="15"/>
      <c r="F874" s="16"/>
      <c r="G874" s="17"/>
      <c r="H874" s="18"/>
      <c r="I874" s="19"/>
      <c r="J874" s="18"/>
      <c r="K874" s="19"/>
      <c r="L874" s="17"/>
      <c r="M874" s="93" t="str">
        <f t="shared" si="39"/>
        <v/>
      </c>
      <c r="N874" s="13" t="str">
        <f t="shared" si="40"/>
        <v/>
      </c>
    </row>
    <row r="875" spans="2:14" x14ac:dyDescent="0.3">
      <c r="B875" s="1" t="str">
        <f>IF(C875=1,"",IF(Kasszakonyv!$K$2&gt;C875,"q",IF(Kasszakonyv!$K$2=C875,COUNTIF($C$7:C875,C875),"")))</f>
        <v/>
      </c>
      <c r="C875" s="9">
        <f t="shared" si="41"/>
        <v>1</v>
      </c>
      <c r="D875" s="14"/>
      <c r="E875" s="15"/>
      <c r="F875" s="16"/>
      <c r="G875" s="17"/>
      <c r="H875" s="18"/>
      <c r="I875" s="19"/>
      <c r="J875" s="18"/>
      <c r="K875" s="19"/>
      <c r="L875" s="17"/>
      <c r="M875" s="93" t="str">
        <f t="shared" si="39"/>
        <v/>
      </c>
      <c r="N875" s="13" t="str">
        <f t="shared" si="40"/>
        <v/>
      </c>
    </row>
    <row r="876" spans="2:14" x14ac:dyDescent="0.3">
      <c r="B876" s="1" t="str">
        <f>IF(C876=1,"",IF(Kasszakonyv!$K$2&gt;C876,"q",IF(Kasszakonyv!$K$2=C876,COUNTIF($C$7:C876,C876),"")))</f>
        <v/>
      </c>
      <c r="C876" s="9">
        <f t="shared" si="41"/>
        <v>1</v>
      </c>
      <c r="D876" s="14"/>
      <c r="E876" s="15"/>
      <c r="F876" s="16"/>
      <c r="G876" s="17"/>
      <c r="H876" s="18"/>
      <c r="I876" s="19"/>
      <c r="J876" s="18"/>
      <c r="K876" s="19"/>
      <c r="L876" s="17"/>
      <c r="M876" s="93" t="str">
        <f t="shared" si="39"/>
        <v/>
      </c>
      <c r="N876" s="13" t="str">
        <f t="shared" si="40"/>
        <v/>
      </c>
    </row>
    <row r="877" spans="2:14" x14ac:dyDescent="0.3">
      <c r="B877" s="1" t="str">
        <f>IF(C877=1,"",IF(Kasszakonyv!$K$2&gt;C877,"q",IF(Kasszakonyv!$K$2=C877,COUNTIF($C$7:C877,C877),"")))</f>
        <v/>
      </c>
      <c r="C877" s="9">
        <f t="shared" si="41"/>
        <v>1</v>
      </c>
      <c r="D877" s="14"/>
      <c r="E877" s="15"/>
      <c r="F877" s="16"/>
      <c r="G877" s="17"/>
      <c r="H877" s="18"/>
      <c r="I877" s="19"/>
      <c r="J877" s="18"/>
      <c r="K877" s="19"/>
      <c r="L877" s="17"/>
      <c r="M877" s="93" t="str">
        <f t="shared" si="39"/>
        <v/>
      </c>
      <c r="N877" s="13" t="str">
        <f t="shared" si="40"/>
        <v/>
      </c>
    </row>
    <row r="878" spans="2:14" x14ac:dyDescent="0.3">
      <c r="B878" s="1" t="str">
        <f>IF(C878=1,"",IF(Kasszakonyv!$K$2&gt;C878,"q",IF(Kasszakonyv!$K$2=C878,COUNTIF($C$7:C878,C878),"")))</f>
        <v/>
      </c>
      <c r="C878" s="9">
        <f t="shared" si="41"/>
        <v>1</v>
      </c>
      <c r="D878" s="14"/>
      <c r="E878" s="15"/>
      <c r="F878" s="16"/>
      <c r="G878" s="17"/>
      <c r="H878" s="18"/>
      <c r="I878" s="19"/>
      <c r="J878" s="18"/>
      <c r="K878" s="19"/>
      <c r="L878" s="17"/>
      <c r="M878" s="93" t="str">
        <f t="shared" si="39"/>
        <v/>
      </c>
      <c r="N878" s="13" t="str">
        <f t="shared" si="40"/>
        <v/>
      </c>
    </row>
    <row r="879" spans="2:14" x14ac:dyDescent="0.3">
      <c r="B879" s="1" t="str">
        <f>IF(C879=1,"",IF(Kasszakonyv!$K$2&gt;C879,"q",IF(Kasszakonyv!$K$2=C879,COUNTIF($C$7:C879,C879),"")))</f>
        <v/>
      </c>
      <c r="C879" s="9">
        <f t="shared" si="41"/>
        <v>1</v>
      </c>
      <c r="D879" s="14"/>
      <c r="E879" s="15"/>
      <c r="F879" s="16"/>
      <c r="G879" s="17"/>
      <c r="H879" s="18"/>
      <c r="I879" s="19"/>
      <c r="J879" s="18"/>
      <c r="K879" s="19"/>
      <c r="L879" s="17"/>
      <c r="M879" s="93" t="str">
        <f t="shared" si="39"/>
        <v/>
      </c>
      <c r="N879" s="13" t="str">
        <f t="shared" si="40"/>
        <v/>
      </c>
    </row>
    <row r="880" spans="2:14" x14ac:dyDescent="0.3">
      <c r="B880" s="1" t="str">
        <f>IF(C880=1,"",IF(Kasszakonyv!$K$2&gt;C880,"q",IF(Kasszakonyv!$K$2=C880,COUNTIF($C$7:C880,C880),"")))</f>
        <v/>
      </c>
      <c r="C880" s="9">
        <f t="shared" si="41"/>
        <v>1</v>
      </c>
      <c r="D880" s="14"/>
      <c r="E880" s="15"/>
      <c r="F880" s="16"/>
      <c r="G880" s="17"/>
      <c r="H880" s="18"/>
      <c r="I880" s="19"/>
      <c r="J880" s="18"/>
      <c r="K880" s="19"/>
      <c r="L880" s="17"/>
      <c r="M880" s="93" t="str">
        <f t="shared" si="39"/>
        <v/>
      </c>
      <c r="N880" s="13" t="str">
        <f t="shared" si="40"/>
        <v/>
      </c>
    </row>
    <row r="881" spans="2:14" x14ac:dyDescent="0.3">
      <c r="B881" s="1" t="str">
        <f>IF(C881=1,"",IF(Kasszakonyv!$K$2&gt;C881,"q",IF(Kasszakonyv!$K$2=C881,COUNTIF($C$7:C881,C881),"")))</f>
        <v/>
      </c>
      <c r="C881" s="9">
        <f t="shared" si="41"/>
        <v>1</v>
      </c>
      <c r="D881" s="14"/>
      <c r="E881" s="15"/>
      <c r="F881" s="16"/>
      <c r="G881" s="17"/>
      <c r="H881" s="18"/>
      <c r="I881" s="19"/>
      <c r="J881" s="18"/>
      <c r="K881" s="19"/>
      <c r="L881" s="17"/>
      <c r="M881" s="93" t="str">
        <f t="shared" si="39"/>
        <v/>
      </c>
      <c r="N881" s="13" t="str">
        <f t="shared" si="40"/>
        <v/>
      </c>
    </row>
    <row r="882" spans="2:14" x14ac:dyDescent="0.3">
      <c r="B882" s="1" t="str">
        <f>IF(C882=1,"",IF(Kasszakonyv!$K$2&gt;C882,"q",IF(Kasszakonyv!$K$2=C882,COUNTIF($C$7:C882,C882),"")))</f>
        <v/>
      </c>
      <c r="C882" s="9">
        <f t="shared" si="41"/>
        <v>1</v>
      </c>
      <c r="D882" s="14"/>
      <c r="E882" s="15"/>
      <c r="F882" s="16"/>
      <c r="G882" s="17"/>
      <c r="H882" s="18"/>
      <c r="I882" s="19"/>
      <c r="J882" s="18"/>
      <c r="K882" s="19"/>
      <c r="L882" s="17"/>
      <c r="M882" s="93" t="str">
        <f t="shared" si="39"/>
        <v/>
      </c>
      <c r="N882" s="13" t="str">
        <f t="shared" si="40"/>
        <v/>
      </c>
    </row>
    <row r="883" spans="2:14" x14ac:dyDescent="0.3">
      <c r="B883" s="1" t="str">
        <f>IF(C883=1,"",IF(Kasszakonyv!$K$2&gt;C883,"q",IF(Kasszakonyv!$K$2=C883,COUNTIF($C$7:C883,C883),"")))</f>
        <v/>
      </c>
      <c r="C883" s="9">
        <f t="shared" si="41"/>
        <v>1</v>
      </c>
      <c r="D883" s="14"/>
      <c r="E883" s="15"/>
      <c r="F883" s="16"/>
      <c r="G883" s="17"/>
      <c r="H883" s="18"/>
      <c r="I883" s="19"/>
      <c r="J883" s="18"/>
      <c r="K883" s="19"/>
      <c r="L883" s="17"/>
      <c r="M883" s="93" t="str">
        <f t="shared" si="39"/>
        <v/>
      </c>
      <c r="N883" s="13" t="str">
        <f t="shared" si="40"/>
        <v/>
      </c>
    </row>
    <row r="884" spans="2:14" x14ac:dyDescent="0.3">
      <c r="B884" s="1" t="str">
        <f>IF(C884=1,"",IF(Kasszakonyv!$K$2&gt;C884,"q",IF(Kasszakonyv!$K$2=C884,COUNTIF($C$7:C884,C884),"")))</f>
        <v/>
      </c>
      <c r="C884" s="9">
        <f t="shared" si="41"/>
        <v>1</v>
      </c>
      <c r="D884" s="14"/>
      <c r="E884" s="15"/>
      <c r="F884" s="16"/>
      <c r="G884" s="17"/>
      <c r="H884" s="18"/>
      <c r="I884" s="19"/>
      <c r="J884" s="18"/>
      <c r="K884" s="19"/>
      <c r="L884" s="17"/>
      <c r="M884" s="93" t="str">
        <f t="shared" si="39"/>
        <v/>
      </c>
      <c r="N884" s="13" t="str">
        <f t="shared" si="40"/>
        <v/>
      </c>
    </row>
    <row r="885" spans="2:14" x14ac:dyDescent="0.3">
      <c r="B885" s="1" t="str">
        <f>IF(C885=1,"",IF(Kasszakonyv!$K$2&gt;C885,"q",IF(Kasszakonyv!$K$2=C885,COUNTIF($C$7:C885,C885),"")))</f>
        <v/>
      </c>
      <c r="C885" s="9">
        <f t="shared" si="41"/>
        <v>1</v>
      </c>
      <c r="D885" s="14"/>
      <c r="E885" s="15"/>
      <c r="F885" s="16"/>
      <c r="G885" s="17"/>
      <c r="H885" s="18"/>
      <c r="I885" s="19"/>
      <c r="J885" s="18"/>
      <c r="K885" s="19"/>
      <c r="L885" s="17"/>
      <c r="M885" s="93" t="str">
        <f t="shared" si="39"/>
        <v/>
      </c>
      <c r="N885" s="13" t="str">
        <f t="shared" si="40"/>
        <v/>
      </c>
    </row>
    <row r="886" spans="2:14" x14ac:dyDescent="0.3">
      <c r="B886" s="1" t="str">
        <f>IF(C886=1,"",IF(Kasszakonyv!$K$2&gt;C886,"q",IF(Kasszakonyv!$K$2=C886,COUNTIF($C$7:C886,C886),"")))</f>
        <v/>
      </c>
      <c r="C886" s="9">
        <f t="shared" si="41"/>
        <v>1</v>
      </c>
      <c r="D886" s="14"/>
      <c r="E886" s="15"/>
      <c r="F886" s="16"/>
      <c r="G886" s="17"/>
      <c r="H886" s="18"/>
      <c r="I886" s="19"/>
      <c r="J886" s="18"/>
      <c r="K886" s="19"/>
      <c r="L886" s="17"/>
      <c r="M886" s="93" t="str">
        <f t="shared" si="39"/>
        <v/>
      </c>
      <c r="N886" s="13" t="str">
        <f t="shared" si="40"/>
        <v/>
      </c>
    </row>
    <row r="887" spans="2:14" x14ac:dyDescent="0.3">
      <c r="B887" s="1" t="str">
        <f>IF(C887=1,"",IF(Kasszakonyv!$K$2&gt;C887,"q",IF(Kasszakonyv!$K$2=C887,COUNTIF($C$7:C887,C887),"")))</f>
        <v/>
      </c>
      <c r="C887" s="9">
        <f t="shared" si="41"/>
        <v>1</v>
      </c>
      <c r="D887" s="14"/>
      <c r="E887" s="15"/>
      <c r="F887" s="16"/>
      <c r="G887" s="17"/>
      <c r="H887" s="18"/>
      <c r="I887" s="19"/>
      <c r="J887" s="18"/>
      <c r="K887" s="19"/>
      <c r="L887" s="17"/>
      <c r="M887" s="93" t="str">
        <f t="shared" si="39"/>
        <v/>
      </c>
      <c r="N887" s="13" t="str">
        <f t="shared" si="40"/>
        <v/>
      </c>
    </row>
    <row r="888" spans="2:14" x14ac:dyDescent="0.3">
      <c r="B888" s="1" t="str">
        <f>IF(C888=1,"",IF(Kasszakonyv!$K$2&gt;C888,"q",IF(Kasszakonyv!$K$2=C888,COUNTIF($C$7:C888,C888),"")))</f>
        <v/>
      </c>
      <c r="C888" s="9">
        <f t="shared" si="41"/>
        <v>1</v>
      </c>
      <c r="D888" s="14"/>
      <c r="E888" s="15"/>
      <c r="F888" s="16"/>
      <c r="G888" s="17"/>
      <c r="H888" s="18"/>
      <c r="I888" s="19"/>
      <c r="J888" s="18"/>
      <c r="K888" s="19"/>
      <c r="L888" s="17"/>
      <c r="M888" s="93" t="str">
        <f t="shared" si="39"/>
        <v/>
      </c>
      <c r="N888" s="13" t="str">
        <f t="shared" si="40"/>
        <v/>
      </c>
    </row>
    <row r="889" spans="2:14" x14ac:dyDescent="0.3">
      <c r="B889" s="1" t="str">
        <f>IF(C889=1,"",IF(Kasszakonyv!$K$2&gt;C889,"q",IF(Kasszakonyv!$K$2=C889,COUNTIF($C$7:C889,C889),"")))</f>
        <v/>
      </c>
      <c r="C889" s="9">
        <f t="shared" si="41"/>
        <v>1</v>
      </c>
      <c r="D889" s="14"/>
      <c r="E889" s="15"/>
      <c r="F889" s="16"/>
      <c r="G889" s="17"/>
      <c r="H889" s="18"/>
      <c r="I889" s="19"/>
      <c r="J889" s="18"/>
      <c r="K889" s="19"/>
      <c r="L889" s="17"/>
      <c r="M889" s="93" t="str">
        <f t="shared" si="39"/>
        <v/>
      </c>
      <c r="N889" s="13" t="str">
        <f t="shared" si="40"/>
        <v/>
      </c>
    </row>
    <row r="890" spans="2:14" x14ac:dyDescent="0.3">
      <c r="B890" s="1" t="str">
        <f>IF(C890=1,"",IF(Kasszakonyv!$K$2&gt;C890,"q",IF(Kasszakonyv!$K$2=C890,COUNTIF($C$7:C890,C890),"")))</f>
        <v/>
      </c>
      <c r="C890" s="9">
        <f t="shared" si="41"/>
        <v>1</v>
      </c>
      <c r="D890" s="14"/>
      <c r="E890" s="15"/>
      <c r="F890" s="16"/>
      <c r="G890" s="17"/>
      <c r="H890" s="18"/>
      <c r="I890" s="19"/>
      <c r="J890" s="18"/>
      <c r="K890" s="19"/>
      <c r="L890" s="17"/>
      <c r="M890" s="93" t="str">
        <f t="shared" si="39"/>
        <v/>
      </c>
      <c r="N890" s="13" t="str">
        <f t="shared" si="40"/>
        <v/>
      </c>
    </row>
    <row r="891" spans="2:14" x14ac:dyDescent="0.3">
      <c r="B891" s="1" t="str">
        <f>IF(C891=1,"",IF(Kasszakonyv!$K$2&gt;C891,"q",IF(Kasszakonyv!$K$2=C891,COUNTIF($C$7:C891,C891),"")))</f>
        <v/>
      </c>
      <c r="C891" s="9">
        <f t="shared" si="41"/>
        <v>1</v>
      </c>
      <c r="D891" s="14"/>
      <c r="E891" s="15"/>
      <c r="F891" s="16"/>
      <c r="G891" s="17"/>
      <c r="H891" s="18"/>
      <c r="I891" s="19"/>
      <c r="J891" s="18"/>
      <c r="K891" s="19"/>
      <c r="L891" s="17"/>
      <c r="M891" s="93" t="str">
        <f t="shared" si="39"/>
        <v/>
      </c>
      <c r="N891" s="13" t="str">
        <f t="shared" si="40"/>
        <v/>
      </c>
    </row>
    <row r="892" spans="2:14" x14ac:dyDescent="0.3">
      <c r="B892" s="1" t="str">
        <f>IF(C892=1,"",IF(Kasszakonyv!$K$2&gt;C892,"q",IF(Kasszakonyv!$K$2=C892,COUNTIF($C$7:C892,C892),"")))</f>
        <v/>
      </c>
      <c r="C892" s="9">
        <f t="shared" si="41"/>
        <v>1</v>
      </c>
      <c r="D892" s="14"/>
      <c r="E892" s="15"/>
      <c r="F892" s="16"/>
      <c r="G892" s="17"/>
      <c r="H892" s="18"/>
      <c r="I892" s="19"/>
      <c r="J892" s="18"/>
      <c r="K892" s="19"/>
      <c r="L892" s="17"/>
      <c r="M892" s="93" t="str">
        <f t="shared" si="39"/>
        <v/>
      </c>
      <c r="N892" s="13" t="str">
        <f t="shared" si="40"/>
        <v/>
      </c>
    </row>
    <row r="893" spans="2:14" x14ac:dyDescent="0.3">
      <c r="B893" s="1" t="str">
        <f>IF(C893=1,"",IF(Kasszakonyv!$K$2&gt;C893,"q",IF(Kasszakonyv!$K$2=C893,COUNTIF($C$7:C893,C893),"")))</f>
        <v/>
      </c>
      <c r="C893" s="9">
        <f t="shared" si="41"/>
        <v>1</v>
      </c>
      <c r="D893" s="14"/>
      <c r="E893" s="15"/>
      <c r="F893" s="16"/>
      <c r="G893" s="17"/>
      <c r="H893" s="18"/>
      <c r="I893" s="19"/>
      <c r="J893" s="18"/>
      <c r="K893" s="19"/>
      <c r="L893" s="17"/>
      <c r="M893" s="93" t="str">
        <f t="shared" si="39"/>
        <v/>
      </c>
      <c r="N893" s="13" t="str">
        <f t="shared" si="40"/>
        <v/>
      </c>
    </row>
    <row r="894" spans="2:14" x14ac:dyDescent="0.3">
      <c r="B894" s="1" t="str">
        <f>IF(C894=1,"",IF(Kasszakonyv!$K$2&gt;C894,"q",IF(Kasszakonyv!$K$2=C894,COUNTIF($C$7:C894,C894),"")))</f>
        <v/>
      </c>
      <c r="C894" s="9">
        <f t="shared" si="41"/>
        <v>1</v>
      </c>
      <c r="D894" s="14"/>
      <c r="E894" s="15"/>
      <c r="F894" s="16"/>
      <c r="G894" s="17"/>
      <c r="H894" s="18"/>
      <c r="I894" s="19"/>
      <c r="J894" s="18"/>
      <c r="K894" s="19"/>
      <c r="L894" s="17"/>
      <c r="M894" s="93" t="str">
        <f t="shared" si="39"/>
        <v/>
      </c>
      <c r="N894" s="13" t="str">
        <f t="shared" si="40"/>
        <v/>
      </c>
    </row>
    <row r="895" spans="2:14" x14ac:dyDescent="0.3">
      <c r="B895" s="1" t="str">
        <f>IF(C895=1,"",IF(Kasszakonyv!$K$2&gt;C895,"q",IF(Kasszakonyv!$K$2=C895,COUNTIF($C$7:C895,C895),"")))</f>
        <v/>
      </c>
      <c r="C895" s="9">
        <f t="shared" si="41"/>
        <v>1</v>
      </c>
      <c r="D895" s="14"/>
      <c r="E895" s="15"/>
      <c r="F895" s="16"/>
      <c r="G895" s="17"/>
      <c r="H895" s="18"/>
      <c r="I895" s="19"/>
      <c r="J895" s="18"/>
      <c r="K895" s="19"/>
      <c r="L895" s="17"/>
      <c r="M895" s="93" t="str">
        <f t="shared" si="39"/>
        <v/>
      </c>
      <c r="N895" s="13" t="str">
        <f t="shared" si="40"/>
        <v/>
      </c>
    </row>
    <row r="896" spans="2:14" x14ac:dyDescent="0.3">
      <c r="B896" s="1" t="str">
        <f>IF(C896=1,"",IF(Kasszakonyv!$K$2&gt;C896,"q",IF(Kasszakonyv!$K$2=C896,COUNTIF($C$7:C896,C896),"")))</f>
        <v/>
      </c>
      <c r="C896" s="9">
        <f t="shared" si="41"/>
        <v>1</v>
      </c>
      <c r="D896" s="14"/>
      <c r="E896" s="15"/>
      <c r="F896" s="16"/>
      <c r="G896" s="17"/>
      <c r="H896" s="18"/>
      <c r="I896" s="19"/>
      <c r="J896" s="18"/>
      <c r="K896" s="19"/>
      <c r="L896" s="17"/>
      <c r="M896" s="93" t="str">
        <f t="shared" si="39"/>
        <v/>
      </c>
      <c r="N896" s="13" t="str">
        <f t="shared" si="40"/>
        <v/>
      </c>
    </row>
    <row r="897" spans="2:14" x14ac:dyDescent="0.3">
      <c r="B897" s="1" t="str">
        <f>IF(C897=1,"",IF(Kasszakonyv!$K$2&gt;C897,"q",IF(Kasszakonyv!$K$2=C897,COUNTIF($C$7:C897,C897),"")))</f>
        <v/>
      </c>
      <c r="C897" s="9">
        <f t="shared" si="41"/>
        <v>1</v>
      </c>
      <c r="D897" s="14"/>
      <c r="E897" s="15"/>
      <c r="F897" s="16"/>
      <c r="G897" s="17"/>
      <c r="H897" s="18"/>
      <c r="I897" s="19"/>
      <c r="J897" s="18"/>
      <c r="K897" s="19"/>
      <c r="L897" s="17"/>
      <c r="M897" s="93" t="str">
        <f t="shared" si="39"/>
        <v/>
      </c>
      <c r="N897" s="13" t="str">
        <f t="shared" si="40"/>
        <v/>
      </c>
    </row>
    <row r="898" spans="2:14" x14ac:dyDescent="0.3">
      <c r="B898" s="1" t="str">
        <f>IF(C898=1,"",IF(Kasszakonyv!$K$2&gt;C898,"q",IF(Kasszakonyv!$K$2=C898,COUNTIF($C$7:C898,C898),"")))</f>
        <v/>
      </c>
      <c r="C898" s="9">
        <f t="shared" si="41"/>
        <v>1</v>
      </c>
      <c r="D898" s="14"/>
      <c r="E898" s="15"/>
      <c r="F898" s="16"/>
      <c r="G898" s="17"/>
      <c r="H898" s="18"/>
      <c r="I898" s="19"/>
      <c r="J898" s="18"/>
      <c r="K898" s="19"/>
      <c r="L898" s="17"/>
      <c r="M898" s="93" t="str">
        <f t="shared" si="39"/>
        <v/>
      </c>
      <c r="N898" s="13" t="str">
        <f t="shared" si="40"/>
        <v/>
      </c>
    </row>
    <row r="899" spans="2:14" x14ac:dyDescent="0.3">
      <c r="B899" s="1" t="str">
        <f>IF(C899=1,"",IF(Kasszakonyv!$K$2&gt;C899,"q",IF(Kasszakonyv!$K$2=C899,COUNTIF($C$7:C899,C899),"")))</f>
        <v/>
      </c>
      <c r="C899" s="9">
        <f t="shared" si="41"/>
        <v>1</v>
      </c>
      <c r="D899" s="14"/>
      <c r="E899" s="15"/>
      <c r="F899" s="16"/>
      <c r="G899" s="17"/>
      <c r="H899" s="18"/>
      <c r="I899" s="19"/>
      <c r="J899" s="18"/>
      <c r="K899" s="19"/>
      <c r="L899" s="17"/>
      <c r="M899" s="93" t="str">
        <f t="shared" si="39"/>
        <v/>
      </c>
      <c r="N899" s="13" t="str">
        <f t="shared" si="40"/>
        <v/>
      </c>
    </row>
    <row r="900" spans="2:14" x14ac:dyDescent="0.3">
      <c r="B900" s="1" t="str">
        <f>IF(C900=1,"",IF(Kasszakonyv!$K$2&gt;C900,"q",IF(Kasszakonyv!$K$2=C900,COUNTIF($C$7:C900,C900),"")))</f>
        <v/>
      </c>
      <c r="C900" s="9">
        <f t="shared" si="41"/>
        <v>1</v>
      </c>
      <c r="D900" s="14"/>
      <c r="E900" s="15"/>
      <c r="F900" s="16"/>
      <c r="G900" s="17"/>
      <c r="H900" s="18"/>
      <c r="I900" s="19"/>
      <c r="J900" s="18"/>
      <c r="K900" s="19"/>
      <c r="L900" s="17"/>
      <c r="M900" s="93" t="str">
        <f t="shared" si="39"/>
        <v/>
      </c>
      <c r="N900" s="13" t="str">
        <f t="shared" si="40"/>
        <v/>
      </c>
    </row>
    <row r="901" spans="2:14" x14ac:dyDescent="0.3">
      <c r="B901" s="1" t="str">
        <f>IF(C901=1,"",IF(Kasszakonyv!$K$2&gt;C901,"q",IF(Kasszakonyv!$K$2=C901,COUNTIF($C$7:C901,C901),"")))</f>
        <v/>
      </c>
      <c r="C901" s="9">
        <f t="shared" si="41"/>
        <v>1</v>
      </c>
      <c r="D901" s="14"/>
      <c r="E901" s="15"/>
      <c r="F901" s="16"/>
      <c r="G901" s="17"/>
      <c r="H901" s="18"/>
      <c r="I901" s="19"/>
      <c r="J901" s="18"/>
      <c r="K901" s="19"/>
      <c r="L901" s="17"/>
      <c r="M901" s="93" t="str">
        <f t="shared" si="39"/>
        <v/>
      </c>
      <c r="N901" s="13" t="str">
        <f t="shared" si="40"/>
        <v/>
      </c>
    </row>
    <row r="902" spans="2:14" x14ac:dyDescent="0.3">
      <c r="B902" s="1" t="str">
        <f>IF(C902=1,"",IF(Kasszakonyv!$K$2&gt;C902,"q",IF(Kasszakonyv!$K$2=C902,COUNTIF($C$7:C902,C902),"")))</f>
        <v/>
      </c>
      <c r="C902" s="9">
        <f t="shared" si="41"/>
        <v>1</v>
      </c>
      <c r="D902" s="14"/>
      <c r="E902" s="15"/>
      <c r="F902" s="16"/>
      <c r="G902" s="17"/>
      <c r="H902" s="18"/>
      <c r="I902" s="19"/>
      <c r="J902" s="18"/>
      <c r="K902" s="19"/>
      <c r="L902" s="17"/>
      <c r="M902" s="93" t="str">
        <f t="shared" si="39"/>
        <v/>
      </c>
      <c r="N902" s="13" t="str">
        <f t="shared" si="40"/>
        <v/>
      </c>
    </row>
    <row r="903" spans="2:14" x14ac:dyDescent="0.3">
      <c r="B903" s="1" t="str">
        <f>IF(C903=1,"",IF(Kasszakonyv!$K$2&gt;C903,"q",IF(Kasszakonyv!$K$2=C903,COUNTIF($C$7:C903,C903),"")))</f>
        <v/>
      </c>
      <c r="C903" s="9">
        <f t="shared" si="41"/>
        <v>1</v>
      </c>
      <c r="D903" s="14"/>
      <c r="E903" s="15"/>
      <c r="F903" s="16"/>
      <c r="G903" s="17"/>
      <c r="H903" s="18"/>
      <c r="I903" s="19"/>
      <c r="J903" s="18"/>
      <c r="K903" s="19"/>
      <c r="L903" s="17"/>
      <c r="M903" s="93" t="str">
        <f t="shared" ref="M903:M966" si="42">IF(I903&amp;K903&lt;&gt;"",VLOOKUP(I903&amp;K903,fif,3,FALSE),"")</f>
        <v/>
      </c>
      <c r="N903" s="13" t="str">
        <f t="shared" ref="N903:N966" si="43">IF(I903&amp;K903&lt;&gt;"",VLOOKUP(I903&amp;K903,fi,2,FALSE),"")</f>
        <v/>
      </c>
    </row>
    <row r="904" spans="2:14" x14ac:dyDescent="0.3">
      <c r="B904" s="1" t="str">
        <f>IF(C904=1,"",IF(Kasszakonyv!$K$2&gt;C904,"q",IF(Kasszakonyv!$K$2=C904,COUNTIF($C$7:C904,C904),"")))</f>
        <v/>
      </c>
      <c r="C904" s="9">
        <f t="shared" ref="C904:C967" si="44">IF(AND(D904&lt;&gt;0,D904&gt;=$C$1,D904&lt;=$C$3),D904,IF(SUM(H904:J914)&lt;&gt;0,C903,1))</f>
        <v>1</v>
      </c>
      <c r="D904" s="14"/>
      <c r="E904" s="15"/>
      <c r="F904" s="16"/>
      <c r="G904" s="17"/>
      <c r="H904" s="18"/>
      <c r="I904" s="19"/>
      <c r="J904" s="18"/>
      <c r="K904" s="19"/>
      <c r="L904" s="17"/>
      <c r="M904" s="93" t="str">
        <f t="shared" si="42"/>
        <v/>
      </c>
      <c r="N904" s="13" t="str">
        <f t="shared" si="43"/>
        <v/>
      </c>
    </row>
    <row r="905" spans="2:14" x14ac:dyDescent="0.3">
      <c r="B905" s="1" t="str">
        <f>IF(C905=1,"",IF(Kasszakonyv!$K$2&gt;C905,"q",IF(Kasszakonyv!$K$2=C905,COUNTIF($C$7:C905,C905),"")))</f>
        <v/>
      </c>
      <c r="C905" s="9">
        <f t="shared" si="44"/>
        <v>1</v>
      </c>
      <c r="D905" s="14"/>
      <c r="E905" s="15"/>
      <c r="F905" s="16"/>
      <c r="G905" s="17"/>
      <c r="H905" s="18"/>
      <c r="I905" s="19"/>
      <c r="J905" s="18"/>
      <c r="K905" s="19"/>
      <c r="L905" s="17"/>
      <c r="M905" s="93" t="str">
        <f t="shared" si="42"/>
        <v/>
      </c>
      <c r="N905" s="13" t="str">
        <f t="shared" si="43"/>
        <v/>
      </c>
    </row>
    <row r="906" spans="2:14" x14ac:dyDescent="0.3">
      <c r="B906" s="1" t="str">
        <f>IF(C906=1,"",IF(Kasszakonyv!$K$2&gt;C906,"q",IF(Kasszakonyv!$K$2=C906,COUNTIF($C$7:C906,C906),"")))</f>
        <v/>
      </c>
      <c r="C906" s="9">
        <f t="shared" si="44"/>
        <v>1</v>
      </c>
      <c r="D906" s="14"/>
      <c r="E906" s="15"/>
      <c r="F906" s="16"/>
      <c r="G906" s="17"/>
      <c r="H906" s="18"/>
      <c r="I906" s="19"/>
      <c r="J906" s="18"/>
      <c r="K906" s="19"/>
      <c r="L906" s="17"/>
      <c r="M906" s="93" t="str">
        <f t="shared" si="42"/>
        <v/>
      </c>
      <c r="N906" s="13" t="str">
        <f t="shared" si="43"/>
        <v/>
      </c>
    </row>
    <row r="907" spans="2:14" x14ac:dyDescent="0.3">
      <c r="B907" s="1" t="str">
        <f>IF(C907=1,"",IF(Kasszakonyv!$K$2&gt;C907,"q",IF(Kasszakonyv!$K$2=C907,COUNTIF($C$7:C907,C907),"")))</f>
        <v/>
      </c>
      <c r="C907" s="9">
        <f t="shared" si="44"/>
        <v>1</v>
      </c>
      <c r="D907" s="14"/>
      <c r="E907" s="15"/>
      <c r="F907" s="16"/>
      <c r="G907" s="17"/>
      <c r="H907" s="18"/>
      <c r="I907" s="19"/>
      <c r="J907" s="18"/>
      <c r="K907" s="19"/>
      <c r="L907" s="17"/>
      <c r="M907" s="93" t="str">
        <f t="shared" si="42"/>
        <v/>
      </c>
      <c r="N907" s="13" t="str">
        <f t="shared" si="43"/>
        <v/>
      </c>
    </row>
    <row r="908" spans="2:14" x14ac:dyDescent="0.3">
      <c r="B908" s="1" t="str">
        <f>IF(C908=1,"",IF(Kasszakonyv!$K$2&gt;C908,"q",IF(Kasszakonyv!$K$2=C908,COUNTIF($C$7:C908,C908),"")))</f>
        <v/>
      </c>
      <c r="C908" s="9">
        <f t="shared" si="44"/>
        <v>1</v>
      </c>
      <c r="D908" s="14"/>
      <c r="E908" s="15"/>
      <c r="F908" s="16"/>
      <c r="G908" s="17"/>
      <c r="H908" s="18"/>
      <c r="I908" s="19"/>
      <c r="J908" s="18"/>
      <c r="K908" s="19"/>
      <c r="L908" s="17"/>
      <c r="M908" s="93" t="str">
        <f t="shared" si="42"/>
        <v/>
      </c>
      <c r="N908" s="13" t="str">
        <f t="shared" si="43"/>
        <v/>
      </c>
    </row>
    <row r="909" spans="2:14" x14ac:dyDescent="0.3">
      <c r="B909" s="1" t="str">
        <f>IF(C909=1,"",IF(Kasszakonyv!$K$2&gt;C909,"q",IF(Kasszakonyv!$K$2=C909,COUNTIF($C$7:C909,C909),"")))</f>
        <v/>
      </c>
      <c r="C909" s="9">
        <f t="shared" si="44"/>
        <v>1</v>
      </c>
      <c r="D909" s="14"/>
      <c r="E909" s="15"/>
      <c r="F909" s="16"/>
      <c r="G909" s="17"/>
      <c r="H909" s="18"/>
      <c r="I909" s="19"/>
      <c r="J909" s="18"/>
      <c r="K909" s="19"/>
      <c r="L909" s="17"/>
      <c r="M909" s="93" t="str">
        <f t="shared" si="42"/>
        <v/>
      </c>
      <c r="N909" s="13" t="str">
        <f t="shared" si="43"/>
        <v/>
      </c>
    </row>
    <row r="910" spans="2:14" x14ac:dyDescent="0.3">
      <c r="B910" s="1" t="str">
        <f>IF(C910=1,"",IF(Kasszakonyv!$K$2&gt;C910,"q",IF(Kasszakonyv!$K$2=C910,COUNTIF($C$7:C910,C910),"")))</f>
        <v/>
      </c>
      <c r="C910" s="9">
        <f t="shared" si="44"/>
        <v>1</v>
      </c>
      <c r="D910" s="14"/>
      <c r="E910" s="15"/>
      <c r="F910" s="16"/>
      <c r="G910" s="17"/>
      <c r="H910" s="18"/>
      <c r="I910" s="19"/>
      <c r="J910" s="18"/>
      <c r="K910" s="19"/>
      <c r="L910" s="17"/>
      <c r="M910" s="93" t="str">
        <f t="shared" si="42"/>
        <v/>
      </c>
      <c r="N910" s="13" t="str">
        <f t="shared" si="43"/>
        <v/>
      </c>
    </row>
    <row r="911" spans="2:14" x14ac:dyDescent="0.3">
      <c r="B911" s="1" t="str">
        <f>IF(C911=1,"",IF(Kasszakonyv!$K$2&gt;C911,"q",IF(Kasszakonyv!$K$2=C911,COUNTIF($C$7:C911,C911),"")))</f>
        <v/>
      </c>
      <c r="C911" s="9">
        <f t="shared" si="44"/>
        <v>1</v>
      </c>
      <c r="D911" s="14"/>
      <c r="E911" s="15"/>
      <c r="F911" s="16"/>
      <c r="G911" s="17"/>
      <c r="H911" s="18"/>
      <c r="I911" s="19"/>
      <c r="J911" s="18"/>
      <c r="K911" s="19"/>
      <c r="L911" s="17"/>
      <c r="M911" s="93" t="str">
        <f t="shared" si="42"/>
        <v/>
      </c>
      <c r="N911" s="13" t="str">
        <f t="shared" si="43"/>
        <v/>
      </c>
    </row>
    <row r="912" spans="2:14" x14ac:dyDescent="0.3">
      <c r="B912" s="1" t="str">
        <f>IF(C912=1,"",IF(Kasszakonyv!$K$2&gt;C912,"q",IF(Kasszakonyv!$K$2=C912,COUNTIF($C$7:C912,C912),"")))</f>
        <v/>
      </c>
      <c r="C912" s="9">
        <f t="shared" si="44"/>
        <v>1</v>
      </c>
      <c r="D912" s="14"/>
      <c r="E912" s="15"/>
      <c r="F912" s="16"/>
      <c r="G912" s="17"/>
      <c r="H912" s="18"/>
      <c r="I912" s="19"/>
      <c r="J912" s="18"/>
      <c r="K912" s="19"/>
      <c r="L912" s="17"/>
      <c r="M912" s="93" t="str">
        <f t="shared" si="42"/>
        <v/>
      </c>
      <c r="N912" s="13" t="str">
        <f t="shared" si="43"/>
        <v/>
      </c>
    </row>
    <row r="913" spans="2:14" x14ac:dyDescent="0.3">
      <c r="B913" s="1" t="str">
        <f>IF(C913=1,"",IF(Kasszakonyv!$K$2&gt;C913,"q",IF(Kasszakonyv!$K$2=C913,COUNTIF($C$7:C913,C913),"")))</f>
        <v/>
      </c>
      <c r="C913" s="9">
        <f t="shared" si="44"/>
        <v>1</v>
      </c>
      <c r="D913" s="14"/>
      <c r="E913" s="15"/>
      <c r="F913" s="16"/>
      <c r="G913" s="17"/>
      <c r="H913" s="18"/>
      <c r="I913" s="19"/>
      <c r="J913" s="18"/>
      <c r="K913" s="19"/>
      <c r="L913" s="17"/>
      <c r="M913" s="93" t="str">
        <f t="shared" si="42"/>
        <v/>
      </c>
      <c r="N913" s="13" t="str">
        <f t="shared" si="43"/>
        <v/>
      </c>
    </row>
    <row r="914" spans="2:14" x14ac:dyDescent="0.3">
      <c r="B914" s="1" t="str">
        <f>IF(C914=1,"",IF(Kasszakonyv!$K$2&gt;C914,"q",IF(Kasszakonyv!$K$2=C914,COUNTIF($C$7:C914,C914),"")))</f>
        <v/>
      </c>
      <c r="C914" s="9">
        <f t="shared" si="44"/>
        <v>1</v>
      </c>
      <c r="D914" s="14"/>
      <c r="E914" s="15"/>
      <c r="F914" s="16"/>
      <c r="G914" s="17"/>
      <c r="H914" s="18"/>
      <c r="I914" s="19"/>
      <c r="J914" s="18"/>
      <c r="K914" s="19"/>
      <c r="L914" s="17"/>
      <c r="M914" s="93" t="str">
        <f t="shared" si="42"/>
        <v/>
      </c>
      <c r="N914" s="13" t="str">
        <f t="shared" si="43"/>
        <v/>
      </c>
    </row>
    <row r="915" spans="2:14" x14ac:dyDescent="0.3">
      <c r="B915" s="1" t="str">
        <f>IF(C915=1,"",IF(Kasszakonyv!$K$2&gt;C915,"q",IF(Kasszakonyv!$K$2=C915,COUNTIF($C$7:C915,C915),"")))</f>
        <v/>
      </c>
      <c r="C915" s="9">
        <f t="shared" si="44"/>
        <v>1</v>
      </c>
      <c r="D915" s="14"/>
      <c r="E915" s="15"/>
      <c r="F915" s="16"/>
      <c r="G915" s="17"/>
      <c r="H915" s="18"/>
      <c r="I915" s="19"/>
      <c r="J915" s="18"/>
      <c r="K915" s="19"/>
      <c r="L915" s="17"/>
      <c r="M915" s="93" t="str">
        <f t="shared" si="42"/>
        <v/>
      </c>
      <c r="N915" s="13" t="str">
        <f t="shared" si="43"/>
        <v/>
      </c>
    </row>
    <row r="916" spans="2:14" x14ac:dyDescent="0.3">
      <c r="B916" s="1" t="str">
        <f>IF(C916=1,"",IF(Kasszakonyv!$K$2&gt;C916,"q",IF(Kasszakonyv!$K$2=C916,COUNTIF($C$7:C916,C916),"")))</f>
        <v/>
      </c>
      <c r="C916" s="9">
        <f t="shared" si="44"/>
        <v>1</v>
      </c>
      <c r="D916" s="14"/>
      <c r="E916" s="15"/>
      <c r="F916" s="16"/>
      <c r="G916" s="17"/>
      <c r="H916" s="18"/>
      <c r="I916" s="19"/>
      <c r="J916" s="18"/>
      <c r="K916" s="19"/>
      <c r="L916" s="17"/>
      <c r="M916" s="93" t="str">
        <f t="shared" si="42"/>
        <v/>
      </c>
      <c r="N916" s="13" t="str">
        <f t="shared" si="43"/>
        <v/>
      </c>
    </row>
    <row r="917" spans="2:14" x14ac:dyDescent="0.3">
      <c r="B917" s="1" t="str">
        <f>IF(C917=1,"",IF(Kasszakonyv!$K$2&gt;C917,"q",IF(Kasszakonyv!$K$2=C917,COUNTIF($C$7:C917,C917),"")))</f>
        <v/>
      </c>
      <c r="C917" s="9">
        <f t="shared" si="44"/>
        <v>1</v>
      </c>
      <c r="D917" s="14"/>
      <c r="E917" s="15"/>
      <c r="F917" s="16"/>
      <c r="G917" s="17"/>
      <c r="H917" s="18"/>
      <c r="I917" s="19"/>
      <c r="J917" s="18"/>
      <c r="K917" s="19"/>
      <c r="L917" s="17"/>
      <c r="M917" s="93" t="str">
        <f t="shared" si="42"/>
        <v/>
      </c>
      <c r="N917" s="13" t="str">
        <f t="shared" si="43"/>
        <v/>
      </c>
    </row>
    <row r="918" spans="2:14" x14ac:dyDescent="0.3">
      <c r="B918" s="1" t="str">
        <f>IF(C918=1,"",IF(Kasszakonyv!$K$2&gt;C918,"q",IF(Kasszakonyv!$K$2=C918,COUNTIF($C$7:C918,C918),"")))</f>
        <v/>
      </c>
      <c r="C918" s="9">
        <f t="shared" si="44"/>
        <v>1</v>
      </c>
      <c r="D918" s="14"/>
      <c r="E918" s="15"/>
      <c r="F918" s="16"/>
      <c r="G918" s="17"/>
      <c r="H918" s="18"/>
      <c r="I918" s="19"/>
      <c r="J918" s="18"/>
      <c r="K918" s="19"/>
      <c r="L918" s="17"/>
      <c r="M918" s="93" t="str">
        <f t="shared" si="42"/>
        <v/>
      </c>
      <c r="N918" s="13" t="str">
        <f t="shared" si="43"/>
        <v/>
      </c>
    </row>
    <row r="919" spans="2:14" x14ac:dyDescent="0.3">
      <c r="B919" s="1" t="str">
        <f>IF(C919=1,"",IF(Kasszakonyv!$K$2&gt;C919,"q",IF(Kasszakonyv!$K$2=C919,COUNTIF($C$7:C919,C919),"")))</f>
        <v/>
      </c>
      <c r="C919" s="9">
        <f t="shared" si="44"/>
        <v>1</v>
      </c>
      <c r="D919" s="14"/>
      <c r="E919" s="15"/>
      <c r="F919" s="16"/>
      <c r="G919" s="17"/>
      <c r="H919" s="18"/>
      <c r="I919" s="19"/>
      <c r="J919" s="18"/>
      <c r="K919" s="19"/>
      <c r="L919" s="17"/>
      <c r="M919" s="93" t="str">
        <f t="shared" si="42"/>
        <v/>
      </c>
      <c r="N919" s="13" t="str">
        <f t="shared" si="43"/>
        <v/>
      </c>
    </row>
    <row r="920" spans="2:14" x14ac:dyDescent="0.3">
      <c r="B920" s="1" t="str">
        <f>IF(C920=1,"",IF(Kasszakonyv!$K$2&gt;C920,"q",IF(Kasszakonyv!$K$2=C920,COUNTIF($C$7:C920,C920),"")))</f>
        <v/>
      </c>
      <c r="C920" s="9">
        <f t="shared" si="44"/>
        <v>1</v>
      </c>
      <c r="D920" s="14"/>
      <c r="E920" s="15"/>
      <c r="F920" s="16"/>
      <c r="G920" s="17"/>
      <c r="H920" s="18"/>
      <c r="I920" s="19"/>
      <c r="J920" s="18"/>
      <c r="K920" s="19"/>
      <c r="L920" s="17"/>
      <c r="M920" s="93" t="str">
        <f t="shared" si="42"/>
        <v/>
      </c>
      <c r="N920" s="13" t="str">
        <f t="shared" si="43"/>
        <v/>
      </c>
    </row>
    <row r="921" spans="2:14" x14ac:dyDescent="0.3">
      <c r="B921" s="1" t="str">
        <f>IF(C921=1,"",IF(Kasszakonyv!$K$2&gt;C921,"q",IF(Kasszakonyv!$K$2=C921,COUNTIF($C$7:C921,C921),"")))</f>
        <v/>
      </c>
      <c r="C921" s="9">
        <f t="shared" si="44"/>
        <v>1</v>
      </c>
      <c r="D921" s="14"/>
      <c r="E921" s="15"/>
      <c r="F921" s="16"/>
      <c r="G921" s="17"/>
      <c r="H921" s="18"/>
      <c r="I921" s="19"/>
      <c r="J921" s="18"/>
      <c r="K921" s="19"/>
      <c r="L921" s="17"/>
      <c r="M921" s="93" t="str">
        <f t="shared" si="42"/>
        <v/>
      </c>
      <c r="N921" s="13" t="str">
        <f t="shared" si="43"/>
        <v/>
      </c>
    </row>
    <row r="922" spans="2:14" x14ac:dyDescent="0.3">
      <c r="B922" s="1" t="str">
        <f>IF(C922=1,"",IF(Kasszakonyv!$K$2&gt;C922,"q",IF(Kasszakonyv!$K$2=C922,COUNTIF($C$7:C922,C922),"")))</f>
        <v/>
      </c>
      <c r="C922" s="9">
        <f t="shared" si="44"/>
        <v>1</v>
      </c>
      <c r="D922" s="14"/>
      <c r="E922" s="15"/>
      <c r="F922" s="16"/>
      <c r="G922" s="17"/>
      <c r="H922" s="18"/>
      <c r="I922" s="19"/>
      <c r="J922" s="18"/>
      <c r="K922" s="19"/>
      <c r="L922" s="17"/>
      <c r="M922" s="93" t="str">
        <f t="shared" si="42"/>
        <v/>
      </c>
      <c r="N922" s="13" t="str">
        <f t="shared" si="43"/>
        <v/>
      </c>
    </row>
    <row r="923" spans="2:14" x14ac:dyDescent="0.3">
      <c r="B923" s="1" t="str">
        <f>IF(C923=1,"",IF(Kasszakonyv!$K$2&gt;C923,"q",IF(Kasszakonyv!$K$2=C923,COUNTIF($C$7:C923,C923),"")))</f>
        <v/>
      </c>
      <c r="C923" s="9">
        <f t="shared" si="44"/>
        <v>1</v>
      </c>
      <c r="D923" s="14"/>
      <c r="E923" s="15"/>
      <c r="F923" s="16"/>
      <c r="G923" s="17"/>
      <c r="H923" s="18"/>
      <c r="I923" s="19"/>
      <c r="J923" s="18"/>
      <c r="K923" s="19"/>
      <c r="L923" s="17"/>
      <c r="M923" s="93" t="str">
        <f t="shared" si="42"/>
        <v/>
      </c>
      <c r="N923" s="13" t="str">
        <f t="shared" si="43"/>
        <v/>
      </c>
    </row>
    <row r="924" spans="2:14" x14ac:dyDescent="0.3">
      <c r="B924" s="1" t="str">
        <f>IF(C924=1,"",IF(Kasszakonyv!$K$2&gt;C924,"q",IF(Kasszakonyv!$K$2=C924,COUNTIF($C$7:C924,C924),"")))</f>
        <v/>
      </c>
      <c r="C924" s="9">
        <f t="shared" si="44"/>
        <v>1</v>
      </c>
      <c r="D924" s="14"/>
      <c r="E924" s="15"/>
      <c r="F924" s="16"/>
      <c r="G924" s="17"/>
      <c r="H924" s="18"/>
      <c r="I924" s="19"/>
      <c r="J924" s="18"/>
      <c r="K924" s="19"/>
      <c r="L924" s="17"/>
      <c r="M924" s="93" t="str">
        <f t="shared" si="42"/>
        <v/>
      </c>
      <c r="N924" s="13" t="str">
        <f t="shared" si="43"/>
        <v/>
      </c>
    </row>
    <row r="925" spans="2:14" x14ac:dyDescent="0.3">
      <c r="B925" s="1" t="str">
        <f>IF(C925=1,"",IF(Kasszakonyv!$K$2&gt;C925,"q",IF(Kasszakonyv!$K$2=C925,COUNTIF($C$7:C925,C925),"")))</f>
        <v/>
      </c>
      <c r="C925" s="9">
        <f t="shared" si="44"/>
        <v>1</v>
      </c>
      <c r="D925" s="14"/>
      <c r="E925" s="15"/>
      <c r="F925" s="16"/>
      <c r="G925" s="17"/>
      <c r="H925" s="18"/>
      <c r="I925" s="19"/>
      <c r="J925" s="18"/>
      <c r="K925" s="19"/>
      <c r="L925" s="17"/>
      <c r="M925" s="93" t="str">
        <f t="shared" si="42"/>
        <v/>
      </c>
      <c r="N925" s="13" t="str">
        <f t="shared" si="43"/>
        <v/>
      </c>
    </row>
    <row r="926" spans="2:14" x14ac:dyDescent="0.3">
      <c r="B926" s="1" t="str">
        <f>IF(C926=1,"",IF(Kasszakonyv!$K$2&gt;C926,"q",IF(Kasszakonyv!$K$2=C926,COUNTIF($C$7:C926,C926),"")))</f>
        <v/>
      </c>
      <c r="C926" s="9">
        <f t="shared" si="44"/>
        <v>1</v>
      </c>
      <c r="D926" s="14"/>
      <c r="E926" s="15"/>
      <c r="F926" s="16"/>
      <c r="G926" s="17"/>
      <c r="H926" s="18"/>
      <c r="I926" s="19"/>
      <c r="J926" s="18"/>
      <c r="K926" s="19"/>
      <c r="L926" s="17"/>
      <c r="M926" s="93" t="str">
        <f t="shared" si="42"/>
        <v/>
      </c>
      <c r="N926" s="13" t="str">
        <f t="shared" si="43"/>
        <v/>
      </c>
    </row>
    <row r="927" spans="2:14" x14ac:dyDescent="0.3">
      <c r="B927" s="1" t="str">
        <f>IF(C927=1,"",IF(Kasszakonyv!$K$2&gt;C927,"q",IF(Kasszakonyv!$K$2=C927,COUNTIF($C$7:C927,C927),"")))</f>
        <v/>
      </c>
      <c r="C927" s="9">
        <f t="shared" si="44"/>
        <v>1</v>
      </c>
      <c r="D927" s="14"/>
      <c r="E927" s="15"/>
      <c r="F927" s="16"/>
      <c r="G927" s="17"/>
      <c r="H927" s="18"/>
      <c r="I927" s="19"/>
      <c r="J927" s="18"/>
      <c r="K927" s="19"/>
      <c r="L927" s="17"/>
      <c r="M927" s="93" t="str">
        <f t="shared" si="42"/>
        <v/>
      </c>
      <c r="N927" s="13" t="str">
        <f t="shared" si="43"/>
        <v/>
      </c>
    </row>
    <row r="928" spans="2:14" x14ac:dyDescent="0.3">
      <c r="B928" s="1" t="str">
        <f>IF(C928=1,"",IF(Kasszakonyv!$K$2&gt;C928,"q",IF(Kasszakonyv!$K$2=C928,COUNTIF($C$7:C928,C928),"")))</f>
        <v/>
      </c>
      <c r="C928" s="9">
        <f t="shared" si="44"/>
        <v>1</v>
      </c>
      <c r="D928" s="14"/>
      <c r="E928" s="15"/>
      <c r="F928" s="16"/>
      <c r="G928" s="17"/>
      <c r="H928" s="18"/>
      <c r="I928" s="19"/>
      <c r="J928" s="18"/>
      <c r="K928" s="19"/>
      <c r="L928" s="17"/>
      <c r="M928" s="93" t="str">
        <f t="shared" si="42"/>
        <v/>
      </c>
      <c r="N928" s="13" t="str">
        <f t="shared" si="43"/>
        <v/>
      </c>
    </row>
    <row r="929" spans="2:14" x14ac:dyDescent="0.3">
      <c r="B929" s="1" t="str">
        <f>IF(C929=1,"",IF(Kasszakonyv!$K$2&gt;C929,"q",IF(Kasszakonyv!$K$2=C929,COUNTIF($C$7:C929,C929),"")))</f>
        <v/>
      </c>
      <c r="C929" s="9">
        <f t="shared" si="44"/>
        <v>1</v>
      </c>
      <c r="D929" s="14"/>
      <c r="E929" s="15"/>
      <c r="F929" s="16"/>
      <c r="G929" s="17"/>
      <c r="H929" s="18"/>
      <c r="I929" s="19"/>
      <c r="J929" s="18"/>
      <c r="K929" s="19"/>
      <c r="L929" s="17"/>
      <c r="M929" s="93" t="str">
        <f t="shared" si="42"/>
        <v/>
      </c>
      <c r="N929" s="13" t="str">
        <f t="shared" si="43"/>
        <v/>
      </c>
    </row>
    <row r="930" spans="2:14" x14ac:dyDescent="0.3">
      <c r="B930" s="1" t="str">
        <f>IF(C930=1,"",IF(Kasszakonyv!$K$2&gt;C930,"q",IF(Kasszakonyv!$K$2=C930,COUNTIF($C$7:C930,C930),"")))</f>
        <v/>
      </c>
      <c r="C930" s="9">
        <f t="shared" si="44"/>
        <v>1</v>
      </c>
      <c r="D930" s="14"/>
      <c r="E930" s="15"/>
      <c r="F930" s="16"/>
      <c r="G930" s="17"/>
      <c r="H930" s="18"/>
      <c r="I930" s="19"/>
      <c r="J930" s="18"/>
      <c r="K930" s="19"/>
      <c r="L930" s="17"/>
      <c r="M930" s="93" t="str">
        <f t="shared" si="42"/>
        <v/>
      </c>
      <c r="N930" s="13" t="str">
        <f t="shared" si="43"/>
        <v/>
      </c>
    </row>
    <row r="931" spans="2:14" x14ac:dyDescent="0.3">
      <c r="B931" s="1" t="str">
        <f>IF(C931=1,"",IF(Kasszakonyv!$K$2&gt;C931,"q",IF(Kasszakonyv!$K$2=C931,COUNTIF($C$7:C931,C931),"")))</f>
        <v/>
      </c>
      <c r="C931" s="9">
        <f t="shared" si="44"/>
        <v>1</v>
      </c>
      <c r="D931" s="14"/>
      <c r="E931" s="15"/>
      <c r="F931" s="16"/>
      <c r="G931" s="17"/>
      <c r="H931" s="18"/>
      <c r="I931" s="19"/>
      <c r="J931" s="18"/>
      <c r="K931" s="19"/>
      <c r="L931" s="17"/>
      <c r="M931" s="93" t="str">
        <f t="shared" si="42"/>
        <v/>
      </c>
      <c r="N931" s="13" t="str">
        <f t="shared" si="43"/>
        <v/>
      </c>
    </row>
    <row r="932" spans="2:14" x14ac:dyDescent="0.3">
      <c r="B932" s="1" t="str">
        <f>IF(C932=1,"",IF(Kasszakonyv!$K$2&gt;C932,"q",IF(Kasszakonyv!$K$2=C932,COUNTIF($C$7:C932,C932),"")))</f>
        <v/>
      </c>
      <c r="C932" s="9">
        <f t="shared" si="44"/>
        <v>1</v>
      </c>
      <c r="D932" s="14"/>
      <c r="E932" s="15"/>
      <c r="F932" s="16"/>
      <c r="G932" s="17"/>
      <c r="H932" s="18"/>
      <c r="I932" s="19"/>
      <c r="J932" s="18"/>
      <c r="K932" s="19"/>
      <c r="L932" s="17"/>
      <c r="M932" s="93" t="str">
        <f t="shared" si="42"/>
        <v/>
      </c>
      <c r="N932" s="13" t="str">
        <f t="shared" si="43"/>
        <v/>
      </c>
    </row>
    <row r="933" spans="2:14" x14ac:dyDescent="0.3">
      <c r="B933" s="1" t="str">
        <f>IF(C933=1,"",IF(Kasszakonyv!$K$2&gt;C933,"q",IF(Kasszakonyv!$K$2=C933,COUNTIF($C$7:C933,C933),"")))</f>
        <v/>
      </c>
      <c r="C933" s="9">
        <f t="shared" si="44"/>
        <v>1</v>
      </c>
      <c r="D933" s="14"/>
      <c r="E933" s="15"/>
      <c r="F933" s="16"/>
      <c r="G933" s="17"/>
      <c r="H933" s="18"/>
      <c r="I933" s="19"/>
      <c r="J933" s="18"/>
      <c r="K933" s="19"/>
      <c r="L933" s="17"/>
      <c r="M933" s="93" t="str">
        <f t="shared" si="42"/>
        <v/>
      </c>
      <c r="N933" s="13" t="str">
        <f t="shared" si="43"/>
        <v/>
      </c>
    </row>
    <row r="934" spans="2:14" x14ac:dyDescent="0.3">
      <c r="B934" s="1" t="str">
        <f>IF(C934=1,"",IF(Kasszakonyv!$K$2&gt;C934,"q",IF(Kasszakonyv!$K$2=C934,COUNTIF($C$7:C934,C934),"")))</f>
        <v/>
      </c>
      <c r="C934" s="9">
        <f t="shared" si="44"/>
        <v>1</v>
      </c>
      <c r="D934" s="14"/>
      <c r="E934" s="15"/>
      <c r="F934" s="16"/>
      <c r="G934" s="17"/>
      <c r="H934" s="18"/>
      <c r="I934" s="19"/>
      <c r="J934" s="18"/>
      <c r="K934" s="19"/>
      <c r="L934" s="17"/>
      <c r="M934" s="93" t="str">
        <f t="shared" si="42"/>
        <v/>
      </c>
      <c r="N934" s="13" t="str">
        <f t="shared" si="43"/>
        <v/>
      </c>
    </row>
    <row r="935" spans="2:14" x14ac:dyDescent="0.3">
      <c r="B935" s="1" t="str">
        <f>IF(C935=1,"",IF(Kasszakonyv!$K$2&gt;C935,"q",IF(Kasszakonyv!$K$2=C935,COUNTIF($C$7:C935,C935),"")))</f>
        <v/>
      </c>
      <c r="C935" s="9">
        <f t="shared" si="44"/>
        <v>1</v>
      </c>
      <c r="D935" s="14"/>
      <c r="E935" s="15"/>
      <c r="F935" s="16"/>
      <c r="G935" s="17"/>
      <c r="H935" s="18"/>
      <c r="I935" s="19"/>
      <c r="J935" s="18"/>
      <c r="K935" s="19"/>
      <c r="L935" s="17"/>
      <c r="M935" s="93" t="str">
        <f t="shared" si="42"/>
        <v/>
      </c>
      <c r="N935" s="13" t="str">
        <f t="shared" si="43"/>
        <v/>
      </c>
    </row>
    <row r="936" spans="2:14" x14ac:dyDescent="0.3">
      <c r="B936" s="1" t="str">
        <f>IF(C936=1,"",IF(Kasszakonyv!$K$2&gt;C936,"q",IF(Kasszakonyv!$K$2=C936,COUNTIF($C$7:C936,C936),"")))</f>
        <v/>
      </c>
      <c r="C936" s="9">
        <f t="shared" si="44"/>
        <v>1</v>
      </c>
      <c r="D936" s="14"/>
      <c r="E936" s="15"/>
      <c r="F936" s="16"/>
      <c r="G936" s="17"/>
      <c r="H936" s="18"/>
      <c r="I936" s="19"/>
      <c r="J936" s="18"/>
      <c r="K936" s="19"/>
      <c r="L936" s="17"/>
      <c r="M936" s="93" t="str">
        <f t="shared" si="42"/>
        <v/>
      </c>
      <c r="N936" s="13" t="str">
        <f t="shared" si="43"/>
        <v/>
      </c>
    </row>
    <row r="937" spans="2:14" x14ac:dyDescent="0.3">
      <c r="B937" s="1" t="str">
        <f>IF(C937=1,"",IF(Kasszakonyv!$K$2&gt;C937,"q",IF(Kasszakonyv!$K$2=C937,COUNTIF($C$7:C937,C937),"")))</f>
        <v/>
      </c>
      <c r="C937" s="9">
        <f t="shared" si="44"/>
        <v>1</v>
      </c>
      <c r="D937" s="14"/>
      <c r="E937" s="15"/>
      <c r="F937" s="16"/>
      <c r="G937" s="17"/>
      <c r="H937" s="18"/>
      <c r="I937" s="19"/>
      <c r="J937" s="18"/>
      <c r="K937" s="19"/>
      <c r="L937" s="17"/>
      <c r="M937" s="93" t="str">
        <f t="shared" si="42"/>
        <v/>
      </c>
      <c r="N937" s="13" t="str">
        <f t="shared" si="43"/>
        <v/>
      </c>
    </row>
    <row r="938" spans="2:14" x14ac:dyDescent="0.3">
      <c r="B938" s="1" t="str">
        <f>IF(C938=1,"",IF(Kasszakonyv!$K$2&gt;C938,"q",IF(Kasszakonyv!$K$2=C938,COUNTIF($C$7:C938,C938),"")))</f>
        <v/>
      </c>
      <c r="C938" s="9">
        <f t="shared" si="44"/>
        <v>1</v>
      </c>
      <c r="D938" s="14"/>
      <c r="E938" s="15"/>
      <c r="F938" s="16"/>
      <c r="G938" s="17"/>
      <c r="H938" s="18"/>
      <c r="I938" s="19"/>
      <c r="J938" s="18"/>
      <c r="K938" s="19"/>
      <c r="L938" s="17"/>
      <c r="M938" s="93" t="str">
        <f t="shared" si="42"/>
        <v/>
      </c>
      <c r="N938" s="13" t="str">
        <f t="shared" si="43"/>
        <v/>
      </c>
    </row>
    <row r="939" spans="2:14" x14ac:dyDescent="0.3">
      <c r="B939" s="1" t="str">
        <f>IF(C939=1,"",IF(Kasszakonyv!$K$2&gt;C939,"q",IF(Kasszakonyv!$K$2=C939,COUNTIF($C$7:C939,C939),"")))</f>
        <v/>
      </c>
      <c r="C939" s="9">
        <f t="shared" si="44"/>
        <v>1</v>
      </c>
      <c r="D939" s="14"/>
      <c r="E939" s="15"/>
      <c r="F939" s="16"/>
      <c r="G939" s="17"/>
      <c r="H939" s="18"/>
      <c r="I939" s="19"/>
      <c r="J939" s="18"/>
      <c r="K939" s="19"/>
      <c r="L939" s="17"/>
      <c r="M939" s="93" t="str">
        <f t="shared" si="42"/>
        <v/>
      </c>
      <c r="N939" s="13" t="str">
        <f t="shared" si="43"/>
        <v/>
      </c>
    </row>
    <row r="940" spans="2:14" x14ac:dyDescent="0.3">
      <c r="B940" s="1" t="str">
        <f>IF(C940=1,"",IF(Kasszakonyv!$K$2&gt;C940,"q",IF(Kasszakonyv!$K$2=C940,COUNTIF($C$7:C940,C940),"")))</f>
        <v/>
      </c>
      <c r="C940" s="9">
        <f t="shared" si="44"/>
        <v>1</v>
      </c>
      <c r="D940" s="14"/>
      <c r="E940" s="15"/>
      <c r="F940" s="16"/>
      <c r="G940" s="17"/>
      <c r="H940" s="18"/>
      <c r="I940" s="19"/>
      <c r="J940" s="18"/>
      <c r="K940" s="19"/>
      <c r="L940" s="17"/>
      <c r="M940" s="93" t="str">
        <f t="shared" si="42"/>
        <v/>
      </c>
      <c r="N940" s="13" t="str">
        <f t="shared" si="43"/>
        <v/>
      </c>
    </row>
    <row r="941" spans="2:14" x14ac:dyDescent="0.3">
      <c r="B941" s="1" t="str">
        <f>IF(C941=1,"",IF(Kasszakonyv!$K$2&gt;C941,"q",IF(Kasszakonyv!$K$2=C941,COUNTIF($C$7:C941,C941),"")))</f>
        <v/>
      </c>
      <c r="C941" s="9">
        <f t="shared" si="44"/>
        <v>1</v>
      </c>
      <c r="D941" s="14"/>
      <c r="E941" s="15"/>
      <c r="F941" s="16"/>
      <c r="G941" s="17"/>
      <c r="H941" s="18"/>
      <c r="I941" s="19"/>
      <c r="J941" s="18"/>
      <c r="K941" s="19"/>
      <c r="L941" s="17"/>
      <c r="M941" s="93" t="str">
        <f t="shared" si="42"/>
        <v/>
      </c>
      <c r="N941" s="13" t="str">
        <f t="shared" si="43"/>
        <v/>
      </c>
    </row>
    <row r="942" spans="2:14" x14ac:dyDescent="0.3">
      <c r="B942" s="1" t="str">
        <f>IF(C942=1,"",IF(Kasszakonyv!$K$2&gt;C942,"q",IF(Kasszakonyv!$K$2=C942,COUNTIF($C$7:C942,C942),"")))</f>
        <v/>
      </c>
      <c r="C942" s="9">
        <f t="shared" si="44"/>
        <v>1</v>
      </c>
      <c r="D942" s="14"/>
      <c r="E942" s="15"/>
      <c r="F942" s="16"/>
      <c r="G942" s="17"/>
      <c r="H942" s="18"/>
      <c r="I942" s="19"/>
      <c r="J942" s="18"/>
      <c r="K942" s="19"/>
      <c r="L942" s="17"/>
      <c r="M942" s="93" t="str">
        <f t="shared" si="42"/>
        <v/>
      </c>
      <c r="N942" s="13" t="str">
        <f t="shared" si="43"/>
        <v/>
      </c>
    </row>
    <row r="943" spans="2:14" x14ac:dyDescent="0.3">
      <c r="B943" s="1" t="str">
        <f>IF(C943=1,"",IF(Kasszakonyv!$K$2&gt;C943,"q",IF(Kasszakonyv!$K$2=C943,COUNTIF($C$7:C943,C943),"")))</f>
        <v/>
      </c>
      <c r="C943" s="9">
        <f t="shared" si="44"/>
        <v>1</v>
      </c>
      <c r="D943" s="14"/>
      <c r="E943" s="15"/>
      <c r="F943" s="16"/>
      <c r="G943" s="17"/>
      <c r="H943" s="18"/>
      <c r="I943" s="19"/>
      <c r="J943" s="18"/>
      <c r="K943" s="19"/>
      <c r="L943" s="17"/>
      <c r="M943" s="93" t="str">
        <f t="shared" si="42"/>
        <v/>
      </c>
      <c r="N943" s="13" t="str">
        <f t="shared" si="43"/>
        <v/>
      </c>
    </row>
    <row r="944" spans="2:14" x14ac:dyDescent="0.3">
      <c r="B944" s="1" t="str">
        <f>IF(C944=1,"",IF(Kasszakonyv!$K$2&gt;C944,"q",IF(Kasszakonyv!$K$2=C944,COUNTIF($C$7:C944,C944),"")))</f>
        <v/>
      </c>
      <c r="C944" s="9">
        <f t="shared" si="44"/>
        <v>1</v>
      </c>
      <c r="D944" s="14"/>
      <c r="E944" s="15"/>
      <c r="F944" s="16"/>
      <c r="G944" s="17"/>
      <c r="H944" s="18"/>
      <c r="I944" s="19"/>
      <c r="J944" s="18"/>
      <c r="K944" s="19"/>
      <c r="L944" s="17"/>
      <c r="M944" s="93" t="str">
        <f t="shared" si="42"/>
        <v/>
      </c>
      <c r="N944" s="13" t="str">
        <f t="shared" si="43"/>
        <v/>
      </c>
    </row>
    <row r="945" spans="2:14" x14ac:dyDescent="0.3">
      <c r="B945" s="1" t="str">
        <f>IF(C945=1,"",IF(Kasszakonyv!$K$2&gt;C945,"q",IF(Kasszakonyv!$K$2=C945,COUNTIF($C$7:C945,C945),"")))</f>
        <v/>
      </c>
      <c r="C945" s="9">
        <f t="shared" si="44"/>
        <v>1</v>
      </c>
      <c r="D945" s="14"/>
      <c r="E945" s="15"/>
      <c r="F945" s="16"/>
      <c r="G945" s="17"/>
      <c r="H945" s="18"/>
      <c r="I945" s="19"/>
      <c r="J945" s="18"/>
      <c r="K945" s="19"/>
      <c r="L945" s="17"/>
      <c r="M945" s="93" t="str">
        <f t="shared" si="42"/>
        <v/>
      </c>
      <c r="N945" s="13" t="str">
        <f t="shared" si="43"/>
        <v/>
      </c>
    </row>
    <row r="946" spans="2:14" x14ac:dyDescent="0.3">
      <c r="B946" s="1" t="str">
        <f>IF(C946=1,"",IF(Kasszakonyv!$K$2&gt;C946,"q",IF(Kasszakonyv!$K$2=C946,COUNTIF($C$7:C946,C946),"")))</f>
        <v/>
      </c>
      <c r="C946" s="9">
        <f t="shared" si="44"/>
        <v>1</v>
      </c>
      <c r="D946" s="14"/>
      <c r="E946" s="15"/>
      <c r="F946" s="16"/>
      <c r="G946" s="17"/>
      <c r="H946" s="18"/>
      <c r="I946" s="19"/>
      <c r="J946" s="18"/>
      <c r="K946" s="19"/>
      <c r="L946" s="17"/>
      <c r="M946" s="93" t="str">
        <f t="shared" si="42"/>
        <v/>
      </c>
      <c r="N946" s="13" t="str">
        <f t="shared" si="43"/>
        <v/>
      </c>
    </row>
    <row r="947" spans="2:14" x14ac:dyDescent="0.3">
      <c r="B947" s="1" t="str">
        <f>IF(C947=1,"",IF(Kasszakonyv!$K$2&gt;C947,"q",IF(Kasszakonyv!$K$2=C947,COUNTIF($C$7:C947,C947),"")))</f>
        <v/>
      </c>
      <c r="C947" s="9">
        <f t="shared" si="44"/>
        <v>1</v>
      </c>
      <c r="D947" s="14"/>
      <c r="E947" s="15"/>
      <c r="F947" s="16"/>
      <c r="G947" s="17"/>
      <c r="H947" s="18"/>
      <c r="I947" s="19"/>
      <c r="J947" s="18"/>
      <c r="K947" s="19"/>
      <c r="L947" s="17"/>
      <c r="M947" s="93" t="str">
        <f t="shared" si="42"/>
        <v/>
      </c>
      <c r="N947" s="13" t="str">
        <f t="shared" si="43"/>
        <v/>
      </c>
    </row>
    <row r="948" spans="2:14" x14ac:dyDescent="0.3">
      <c r="B948" s="1" t="str">
        <f>IF(C948=1,"",IF(Kasszakonyv!$K$2&gt;C948,"q",IF(Kasszakonyv!$K$2=C948,COUNTIF($C$7:C948,C948),"")))</f>
        <v/>
      </c>
      <c r="C948" s="9">
        <f t="shared" si="44"/>
        <v>1</v>
      </c>
      <c r="D948" s="14"/>
      <c r="E948" s="15"/>
      <c r="F948" s="16"/>
      <c r="G948" s="17"/>
      <c r="H948" s="18"/>
      <c r="I948" s="19"/>
      <c r="J948" s="18"/>
      <c r="K948" s="19"/>
      <c r="L948" s="17"/>
      <c r="M948" s="93" t="str">
        <f t="shared" si="42"/>
        <v/>
      </c>
      <c r="N948" s="13" t="str">
        <f t="shared" si="43"/>
        <v/>
      </c>
    </row>
    <row r="949" spans="2:14" x14ac:dyDescent="0.3">
      <c r="B949" s="1" t="str">
        <f>IF(C949=1,"",IF(Kasszakonyv!$K$2&gt;C949,"q",IF(Kasszakonyv!$K$2=C949,COUNTIF($C$7:C949,C949),"")))</f>
        <v/>
      </c>
      <c r="C949" s="9">
        <f t="shared" si="44"/>
        <v>1</v>
      </c>
      <c r="D949" s="14"/>
      <c r="E949" s="15"/>
      <c r="F949" s="16"/>
      <c r="G949" s="17"/>
      <c r="H949" s="18"/>
      <c r="I949" s="19"/>
      <c r="J949" s="18"/>
      <c r="K949" s="19"/>
      <c r="L949" s="17"/>
      <c r="M949" s="93" t="str">
        <f t="shared" si="42"/>
        <v/>
      </c>
      <c r="N949" s="13" t="str">
        <f t="shared" si="43"/>
        <v/>
      </c>
    </row>
    <row r="950" spans="2:14" x14ac:dyDescent="0.3">
      <c r="B950" s="1" t="str">
        <f>IF(C950=1,"",IF(Kasszakonyv!$K$2&gt;C950,"q",IF(Kasszakonyv!$K$2=C950,COUNTIF($C$7:C950,C950),"")))</f>
        <v/>
      </c>
      <c r="C950" s="9">
        <f t="shared" si="44"/>
        <v>1</v>
      </c>
      <c r="D950" s="14"/>
      <c r="E950" s="15"/>
      <c r="F950" s="16"/>
      <c r="G950" s="17"/>
      <c r="H950" s="18"/>
      <c r="I950" s="19"/>
      <c r="J950" s="18"/>
      <c r="K950" s="19"/>
      <c r="L950" s="17"/>
      <c r="M950" s="93" t="str">
        <f t="shared" si="42"/>
        <v/>
      </c>
      <c r="N950" s="13" t="str">
        <f t="shared" si="43"/>
        <v/>
      </c>
    </row>
    <row r="951" spans="2:14" x14ac:dyDescent="0.3">
      <c r="B951" s="1" t="str">
        <f>IF(C951=1,"",IF(Kasszakonyv!$K$2&gt;C951,"q",IF(Kasszakonyv!$K$2=C951,COUNTIF($C$7:C951,C951),"")))</f>
        <v/>
      </c>
      <c r="C951" s="9">
        <f t="shared" si="44"/>
        <v>1</v>
      </c>
      <c r="D951" s="14"/>
      <c r="E951" s="15"/>
      <c r="F951" s="16"/>
      <c r="G951" s="17"/>
      <c r="H951" s="18"/>
      <c r="I951" s="19"/>
      <c r="J951" s="18"/>
      <c r="K951" s="19"/>
      <c r="L951" s="17"/>
      <c r="M951" s="93" t="str">
        <f t="shared" si="42"/>
        <v/>
      </c>
      <c r="N951" s="13" t="str">
        <f t="shared" si="43"/>
        <v/>
      </c>
    </row>
    <row r="952" spans="2:14" x14ac:dyDescent="0.3">
      <c r="B952" s="1" t="str">
        <f>IF(C952=1,"",IF(Kasszakonyv!$K$2&gt;C952,"q",IF(Kasszakonyv!$K$2=C952,COUNTIF($C$7:C952,C952),"")))</f>
        <v/>
      </c>
      <c r="C952" s="9">
        <f t="shared" si="44"/>
        <v>1</v>
      </c>
      <c r="D952" s="14"/>
      <c r="E952" s="15"/>
      <c r="F952" s="16"/>
      <c r="G952" s="17"/>
      <c r="H952" s="18"/>
      <c r="I952" s="19"/>
      <c r="J952" s="18"/>
      <c r="K952" s="19"/>
      <c r="L952" s="17"/>
      <c r="M952" s="93" t="str">
        <f t="shared" si="42"/>
        <v/>
      </c>
      <c r="N952" s="13" t="str">
        <f t="shared" si="43"/>
        <v/>
      </c>
    </row>
    <row r="953" spans="2:14" x14ac:dyDescent="0.3">
      <c r="B953" s="1" t="str">
        <f>IF(C953=1,"",IF(Kasszakonyv!$K$2&gt;C953,"q",IF(Kasszakonyv!$K$2=C953,COUNTIF($C$7:C953,C953),"")))</f>
        <v/>
      </c>
      <c r="C953" s="9">
        <f t="shared" si="44"/>
        <v>1</v>
      </c>
      <c r="D953" s="14"/>
      <c r="E953" s="15"/>
      <c r="F953" s="16"/>
      <c r="G953" s="17"/>
      <c r="H953" s="18"/>
      <c r="I953" s="19"/>
      <c r="J953" s="18"/>
      <c r="K953" s="19"/>
      <c r="L953" s="17"/>
      <c r="M953" s="93" t="str">
        <f t="shared" si="42"/>
        <v/>
      </c>
      <c r="N953" s="13" t="str">
        <f t="shared" si="43"/>
        <v/>
      </c>
    </row>
    <row r="954" spans="2:14" x14ac:dyDescent="0.3">
      <c r="B954" s="1" t="str">
        <f>IF(C954=1,"",IF(Kasszakonyv!$K$2&gt;C954,"q",IF(Kasszakonyv!$K$2=C954,COUNTIF($C$7:C954,C954),"")))</f>
        <v/>
      </c>
      <c r="C954" s="9">
        <f t="shared" si="44"/>
        <v>1</v>
      </c>
      <c r="D954" s="14"/>
      <c r="E954" s="15"/>
      <c r="F954" s="16"/>
      <c r="G954" s="17"/>
      <c r="H954" s="18"/>
      <c r="I954" s="19"/>
      <c r="J954" s="18"/>
      <c r="K954" s="19"/>
      <c r="L954" s="17"/>
      <c r="M954" s="93" t="str">
        <f t="shared" si="42"/>
        <v/>
      </c>
      <c r="N954" s="13" t="str">
        <f t="shared" si="43"/>
        <v/>
      </c>
    </row>
    <row r="955" spans="2:14" x14ac:dyDescent="0.3">
      <c r="B955" s="1" t="str">
        <f>IF(C955=1,"",IF(Kasszakonyv!$K$2&gt;C955,"q",IF(Kasszakonyv!$K$2=C955,COUNTIF($C$7:C955,C955),"")))</f>
        <v/>
      </c>
      <c r="C955" s="9">
        <f t="shared" si="44"/>
        <v>1</v>
      </c>
      <c r="D955" s="14"/>
      <c r="E955" s="15"/>
      <c r="F955" s="16"/>
      <c r="G955" s="17"/>
      <c r="H955" s="18"/>
      <c r="I955" s="19"/>
      <c r="J955" s="18"/>
      <c r="K955" s="19"/>
      <c r="L955" s="17"/>
      <c r="M955" s="93" t="str">
        <f t="shared" si="42"/>
        <v/>
      </c>
      <c r="N955" s="13" t="str">
        <f t="shared" si="43"/>
        <v/>
      </c>
    </row>
    <row r="956" spans="2:14" x14ac:dyDescent="0.3">
      <c r="B956" s="1" t="str">
        <f>IF(C956=1,"",IF(Kasszakonyv!$K$2&gt;C956,"q",IF(Kasszakonyv!$K$2=C956,COUNTIF($C$7:C956,C956),"")))</f>
        <v/>
      </c>
      <c r="C956" s="9">
        <f t="shared" si="44"/>
        <v>1</v>
      </c>
      <c r="D956" s="14"/>
      <c r="E956" s="15"/>
      <c r="F956" s="16"/>
      <c r="G956" s="17"/>
      <c r="H956" s="18"/>
      <c r="I956" s="19"/>
      <c r="J956" s="18"/>
      <c r="K956" s="19"/>
      <c r="L956" s="17"/>
      <c r="M956" s="93" t="str">
        <f t="shared" si="42"/>
        <v/>
      </c>
      <c r="N956" s="13" t="str">
        <f t="shared" si="43"/>
        <v/>
      </c>
    </row>
    <row r="957" spans="2:14" x14ac:dyDescent="0.3">
      <c r="B957" s="1" t="str">
        <f>IF(C957=1,"",IF(Kasszakonyv!$K$2&gt;C957,"q",IF(Kasszakonyv!$K$2=C957,COUNTIF($C$7:C957,C957),"")))</f>
        <v/>
      </c>
      <c r="C957" s="9">
        <f t="shared" si="44"/>
        <v>1</v>
      </c>
      <c r="D957" s="14"/>
      <c r="E957" s="15"/>
      <c r="F957" s="16"/>
      <c r="G957" s="17"/>
      <c r="H957" s="18"/>
      <c r="I957" s="19"/>
      <c r="J957" s="18"/>
      <c r="K957" s="19"/>
      <c r="L957" s="17"/>
      <c r="M957" s="93" t="str">
        <f t="shared" si="42"/>
        <v/>
      </c>
      <c r="N957" s="13" t="str">
        <f t="shared" si="43"/>
        <v/>
      </c>
    </row>
    <row r="958" spans="2:14" x14ac:dyDescent="0.3">
      <c r="B958" s="1" t="str">
        <f>IF(C958=1,"",IF(Kasszakonyv!$K$2&gt;C958,"q",IF(Kasszakonyv!$K$2=C958,COUNTIF($C$7:C958,C958),"")))</f>
        <v/>
      </c>
      <c r="C958" s="9">
        <f t="shared" si="44"/>
        <v>1</v>
      </c>
      <c r="D958" s="14"/>
      <c r="E958" s="15"/>
      <c r="F958" s="16"/>
      <c r="G958" s="17"/>
      <c r="H958" s="18"/>
      <c r="I958" s="19"/>
      <c r="J958" s="18"/>
      <c r="K958" s="19"/>
      <c r="L958" s="17"/>
      <c r="M958" s="93" t="str">
        <f t="shared" si="42"/>
        <v/>
      </c>
      <c r="N958" s="13" t="str">
        <f t="shared" si="43"/>
        <v/>
      </c>
    </row>
    <row r="959" spans="2:14" x14ac:dyDescent="0.3">
      <c r="B959" s="1" t="str">
        <f>IF(C959=1,"",IF(Kasszakonyv!$K$2&gt;C959,"q",IF(Kasszakonyv!$K$2=C959,COUNTIF($C$7:C959,C959),"")))</f>
        <v/>
      </c>
      <c r="C959" s="9">
        <f t="shared" si="44"/>
        <v>1</v>
      </c>
      <c r="D959" s="14"/>
      <c r="E959" s="15"/>
      <c r="F959" s="16"/>
      <c r="G959" s="17"/>
      <c r="H959" s="18"/>
      <c r="I959" s="19"/>
      <c r="J959" s="18"/>
      <c r="K959" s="19"/>
      <c r="L959" s="17"/>
      <c r="M959" s="93" t="str">
        <f t="shared" si="42"/>
        <v/>
      </c>
      <c r="N959" s="13" t="str">
        <f t="shared" si="43"/>
        <v/>
      </c>
    </row>
    <row r="960" spans="2:14" x14ac:dyDescent="0.3">
      <c r="B960" s="1" t="str">
        <f>IF(C960=1,"",IF(Kasszakonyv!$K$2&gt;C960,"q",IF(Kasszakonyv!$K$2=C960,COUNTIF($C$7:C960,C960),"")))</f>
        <v/>
      </c>
      <c r="C960" s="9">
        <f t="shared" si="44"/>
        <v>1</v>
      </c>
      <c r="D960" s="14"/>
      <c r="E960" s="15"/>
      <c r="F960" s="16"/>
      <c r="G960" s="17"/>
      <c r="H960" s="18"/>
      <c r="I960" s="19"/>
      <c r="J960" s="18"/>
      <c r="K960" s="19"/>
      <c r="L960" s="17"/>
      <c r="M960" s="93" t="str">
        <f t="shared" si="42"/>
        <v/>
      </c>
      <c r="N960" s="13" t="str">
        <f t="shared" si="43"/>
        <v/>
      </c>
    </row>
    <row r="961" spans="2:14" x14ac:dyDescent="0.3">
      <c r="B961" s="1" t="str">
        <f>IF(C961=1,"",IF(Kasszakonyv!$K$2&gt;C961,"q",IF(Kasszakonyv!$K$2=C961,COUNTIF($C$7:C961,C961),"")))</f>
        <v/>
      </c>
      <c r="C961" s="9">
        <f t="shared" si="44"/>
        <v>1</v>
      </c>
      <c r="D961" s="14"/>
      <c r="E961" s="15"/>
      <c r="F961" s="16"/>
      <c r="G961" s="17"/>
      <c r="H961" s="18"/>
      <c r="I961" s="19"/>
      <c r="J961" s="18"/>
      <c r="K961" s="19"/>
      <c r="L961" s="17"/>
      <c r="M961" s="93" t="str">
        <f t="shared" si="42"/>
        <v/>
      </c>
      <c r="N961" s="13" t="str">
        <f t="shared" si="43"/>
        <v/>
      </c>
    </row>
    <row r="962" spans="2:14" x14ac:dyDescent="0.3">
      <c r="B962" s="1" t="str">
        <f>IF(C962=1,"",IF(Kasszakonyv!$K$2&gt;C962,"q",IF(Kasszakonyv!$K$2=C962,COUNTIF($C$7:C962,C962),"")))</f>
        <v/>
      </c>
      <c r="C962" s="9">
        <f t="shared" si="44"/>
        <v>1</v>
      </c>
      <c r="D962" s="14"/>
      <c r="E962" s="15"/>
      <c r="F962" s="16"/>
      <c r="G962" s="17"/>
      <c r="H962" s="18"/>
      <c r="I962" s="19"/>
      <c r="J962" s="18"/>
      <c r="K962" s="19"/>
      <c r="L962" s="17"/>
      <c r="M962" s="93" t="str">
        <f t="shared" si="42"/>
        <v/>
      </c>
      <c r="N962" s="13" t="str">
        <f t="shared" si="43"/>
        <v/>
      </c>
    </row>
    <row r="963" spans="2:14" x14ac:dyDescent="0.3">
      <c r="B963" s="1" t="str">
        <f>IF(C963=1,"",IF(Kasszakonyv!$K$2&gt;C963,"q",IF(Kasszakonyv!$K$2=C963,COUNTIF($C$7:C963,C963),"")))</f>
        <v/>
      </c>
      <c r="C963" s="9">
        <f t="shared" si="44"/>
        <v>1</v>
      </c>
      <c r="D963" s="14"/>
      <c r="E963" s="15"/>
      <c r="F963" s="16"/>
      <c r="G963" s="17"/>
      <c r="H963" s="18"/>
      <c r="I963" s="19"/>
      <c r="J963" s="18"/>
      <c r="K963" s="19"/>
      <c r="L963" s="17"/>
      <c r="M963" s="93" t="str">
        <f t="shared" si="42"/>
        <v/>
      </c>
      <c r="N963" s="13" t="str">
        <f t="shared" si="43"/>
        <v/>
      </c>
    </row>
    <row r="964" spans="2:14" x14ac:dyDescent="0.3">
      <c r="B964" s="1" t="str">
        <f>IF(C964=1,"",IF(Kasszakonyv!$K$2&gt;C964,"q",IF(Kasszakonyv!$K$2=C964,COUNTIF($C$7:C964,C964),"")))</f>
        <v/>
      </c>
      <c r="C964" s="9">
        <f t="shared" si="44"/>
        <v>1</v>
      </c>
      <c r="D964" s="14"/>
      <c r="E964" s="15"/>
      <c r="F964" s="16"/>
      <c r="G964" s="17"/>
      <c r="H964" s="18"/>
      <c r="I964" s="19"/>
      <c r="J964" s="18"/>
      <c r="K964" s="19"/>
      <c r="L964" s="17"/>
      <c r="M964" s="93" t="str">
        <f t="shared" si="42"/>
        <v/>
      </c>
      <c r="N964" s="13" t="str">
        <f t="shared" si="43"/>
        <v/>
      </c>
    </row>
    <row r="965" spans="2:14" x14ac:dyDescent="0.3">
      <c r="B965" s="1" t="str">
        <f>IF(C965=1,"",IF(Kasszakonyv!$K$2&gt;C965,"q",IF(Kasszakonyv!$K$2=C965,COUNTIF($C$7:C965,C965),"")))</f>
        <v/>
      </c>
      <c r="C965" s="9">
        <f t="shared" si="44"/>
        <v>1</v>
      </c>
      <c r="D965" s="14"/>
      <c r="E965" s="15"/>
      <c r="F965" s="16"/>
      <c r="G965" s="17"/>
      <c r="H965" s="18"/>
      <c r="I965" s="19"/>
      <c r="J965" s="18"/>
      <c r="K965" s="19"/>
      <c r="L965" s="17"/>
      <c r="M965" s="93" t="str">
        <f t="shared" si="42"/>
        <v/>
      </c>
      <c r="N965" s="13" t="str">
        <f t="shared" si="43"/>
        <v/>
      </c>
    </row>
    <row r="966" spans="2:14" x14ac:dyDescent="0.3">
      <c r="B966" s="1" t="str">
        <f>IF(C966=1,"",IF(Kasszakonyv!$K$2&gt;C966,"q",IF(Kasszakonyv!$K$2=C966,COUNTIF($C$7:C966,C966),"")))</f>
        <v/>
      </c>
      <c r="C966" s="9">
        <f t="shared" si="44"/>
        <v>1</v>
      </c>
      <c r="D966" s="14"/>
      <c r="E966" s="15"/>
      <c r="F966" s="16"/>
      <c r="G966" s="17"/>
      <c r="H966" s="18"/>
      <c r="I966" s="19"/>
      <c r="J966" s="18"/>
      <c r="K966" s="19"/>
      <c r="L966" s="17"/>
      <c r="M966" s="93" t="str">
        <f t="shared" si="42"/>
        <v/>
      </c>
      <c r="N966" s="13" t="str">
        <f t="shared" si="43"/>
        <v/>
      </c>
    </row>
    <row r="967" spans="2:14" x14ac:dyDescent="0.3">
      <c r="B967" s="1" t="str">
        <f>IF(C967=1,"",IF(Kasszakonyv!$K$2&gt;C967,"q",IF(Kasszakonyv!$K$2=C967,COUNTIF($C$7:C967,C967),"")))</f>
        <v/>
      </c>
      <c r="C967" s="9">
        <f t="shared" si="44"/>
        <v>1</v>
      </c>
      <c r="D967" s="14"/>
      <c r="E967" s="15"/>
      <c r="F967" s="16"/>
      <c r="G967" s="17"/>
      <c r="H967" s="18"/>
      <c r="I967" s="19"/>
      <c r="J967" s="18"/>
      <c r="K967" s="19"/>
      <c r="L967" s="17"/>
      <c r="M967" s="93" t="str">
        <f t="shared" ref="M967:M1030" si="45">IF(I967&amp;K967&lt;&gt;"",VLOOKUP(I967&amp;K967,fif,3,FALSE),"")</f>
        <v/>
      </c>
      <c r="N967" s="13" t="str">
        <f t="shared" ref="N967:N999" si="46">IF(I967&amp;K967&lt;&gt;"",VLOOKUP(I967&amp;K967,fi,2,FALSE),"")</f>
        <v/>
      </c>
    </row>
    <row r="968" spans="2:14" x14ac:dyDescent="0.3">
      <c r="B968" s="1" t="str">
        <f>IF(C968=1,"",IF(Kasszakonyv!$K$2&gt;C968,"q",IF(Kasszakonyv!$K$2=C968,COUNTIF($C$7:C968,C968),"")))</f>
        <v/>
      </c>
      <c r="C968" s="9">
        <f t="shared" ref="C968:C999" si="47">IF(AND(D968&lt;&gt;0,D968&gt;=$C$1,D968&lt;=$C$3),D968,IF(SUM(H968:J978)&lt;&gt;0,C967,1))</f>
        <v>1</v>
      </c>
      <c r="D968" s="14"/>
      <c r="E968" s="15"/>
      <c r="F968" s="16"/>
      <c r="G968" s="17"/>
      <c r="H968" s="18"/>
      <c r="I968" s="19"/>
      <c r="J968" s="18"/>
      <c r="K968" s="19"/>
      <c r="L968" s="17"/>
      <c r="M968" s="93" t="str">
        <f t="shared" si="45"/>
        <v/>
      </c>
      <c r="N968" s="13" t="str">
        <f t="shared" si="46"/>
        <v/>
      </c>
    </row>
    <row r="969" spans="2:14" x14ac:dyDescent="0.3">
      <c r="B969" s="1" t="str">
        <f>IF(C969=1,"",IF(Kasszakonyv!$K$2&gt;C969,"q",IF(Kasszakonyv!$K$2=C969,COUNTIF($C$7:C969,C969),"")))</f>
        <v/>
      </c>
      <c r="C969" s="9">
        <f t="shared" si="47"/>
        <v>1</v>
      </c>
      <c r="D969" s="14"/>
      <c r="E969" s="15"/>
      <c r="F969" s="16"/>
      <c r="G969" s="17"/>
      <c r="H969" s="18"/>
      <c r="I969" s="19"/>
      <c r="J969" s="18"/>
      <c r="K969" s="19"/>
      <c r="L969" s="17"/>
      <c r="M969" s="93" t="str">
        <f t="shared" si="45"/>
        <v/>
      </c>
      <c r="N969" s="13" t="str">
        <f t="shared" si="46"/>
        <v/>
      </c>
    </row>
    <row r="970" spans="2:14" x14ac:dyDescent="0.3">
      <c r="B970" s="1" t="str">
        <f>IF(C970=1,"",IF(Kasszakonyv!$K$2&gt;C970,"q",IF(Kasszakonyv!$K$2=C970,COUNTIF($C$7:C970,C970),"")))</f>
        <v/>
      </c>
      <c r="C970" s="9">
        <f t="shared" si="47"/>
        <v>1</v>
      </c>
      <c r="D970" s="14"/>
      <c r="E970" s="15"/>
      <c r="F970" s="16"/>
      <c r="G970" s="17"/>
      <c r="H970" s="18"/>
      <c r="I970" s="19"/>
      <c r="J970" s="18"/>
      <c r="K970" s="19"/>
      <c r="L970" s="17"/>
      <c r="M970" s="93" t="str">
        <f t="shared" si="45"/>
        <v/>
      </c>
      <c r="N970" s="13" t="str">
        <f t="shared" si="46"/>
        <v/>
      </c>
    </row>
    <row r="971" spans="2:14" x14ac:dyDescent="0.3">
      <c r="B971" s="1" t="str">
        <f>IF(C971=1,"",IF(Kasszakonyv!$K$2&gt;C971,"q",IF(Kasszakonyv!$K$2=C971,COUNTIF($C$7:C971,C971),"")))</f>
        <v/>
      </c>
      <c r="C971" s="9">
        <f t="shared" si="47"/>
        <v>1</v>
      </c>
      <c r="D971" s="14"/>
      <c r="E971" s="15"/>
      <c r="F971" s="16"/>
      <c r="G971" s="17"/>
      <c r="H971" s="18"/>
      <c r="I971" s="19"/>
      <c r="J971" s="18"/>
      <c r="K971" s="19"/>
      <c r="L971" s="17"/>
      <c r="M971" s="93" t="str">
        <f t="shared" si="45"/>
        <v/>
      </c>
      <c r="N971" s="13" t="str">
        <f t="shared" si="46"/>
        <v/>
      </c>
    </row>
    <row r="972" spans="2:14" x14ac:dyDescent="0.3">
      <c r="B972" s="1" t="str">
        <f>IF(C972=1,"",IF(Kasszakonyv!$K$2&gt;C972,"q",IF(Kasszakonyv!$K$2=C972,COUNTIF($C$7:C972,C972),"")))</f>
        <v/>
      </c>
      <c r="C972" s="9">
        <f t="shared" si="47"/>
        <v>1</v>
      </c>
      <c r="D972" s="14"/>
      <c r="E972" s="15"/>
      <c r="F972" s="16"/>
      <c r="G972" s="17"/>
      <c r="H972" s="18"/>
      <c r="I972" s="19"/>
      <c r="J972" s="18"/>
      <c r="K972" s="19"/>
      <c r="L972" s="17"/>
      <c r="M972" s="93" t="str">
        <f t="shared" si="45"/>
        <v/>
      </c>
      <c r="N972" s="13" t="str">
        <f t="shared" si="46"/>
        <v/>
      </c>
    </row>
    <row r="973" spans="2:14" x14ac:dyDescent="0.3">
      <c r="B973" s="1" t="str">
        <f>IF(C973=1,"",IF(Kasszakonyv!$K$2&gt;C973,"q",IF(Kasszakonyv!$K$2=C973,COUNTIF($C$7:C973,C973),"")))</f>
        <v/>
      </c>
      <c r="C973" s="9">
        <f t="shared" si="47"/>
        <v>1</v>
      </c>
      <c r="D973" s="14"/>
      <c r="E973" s="15"/>
      <c r="F973" s="16"/>
      <c r="G973" s="17"/>
      <c r="H973" s="18"/>
      <c r="I973" s="19"/>
      <c r="J973" s="18"/>
      <c r="K973" s="19"/>
      <c r="L973" s="17"/>
      <c r="M973" s="93" t="str">
        <f t="shared" si="45"/>
        <v/>
      </c>
      <c r="N973" s="13" t="str">
        <f t="shared" si="46"/>
        <v/>
      </c>
    </row>
    <row r="974" spans="2:14" x14ac:dyDescent="0.3">
      <c r="B974" s="1" t="str">
        <f>IF(C974=1,"",IF(Kasszakonyv!$K$2&gt;C974,"q",IF(Kasszakonyv!$K$2=C974,COUNTIF($C$7:C974,C974),"")))</f>
        <v/>
      </c>
      <c r="C974" s="9">
        <f t="shared" si="47"/>
        <v>1</v>
      </c>
      <c r="D974" s="14"/>
      <c r="E974" s="15"/>
      <c r="F974" s="16"/>
      <c r="G974" s="17"/>
      <c r="H974" s="18"/>
      <c r="I974" s="19"/>
      <c r="J974" s="18"/>
      <c r="K974" s="19"/>
      <c r="L974" s="17"/>
      <c r="M974" s="93" t="str">
        <f t="shared" si="45"/>
        <v/>
      </c>
      <c r="N974" s="13" t="str">
        <f t="shared" si="46"/>
        <v/>
      </c>
    </row>
    <row r="975" spans="2:14" x14ac:dyDescent="0.3">
      <c r="B975" s="1" t="str">
        <f>IF(C975=1,"",IF(Kasszakonyv!$K$2&gt;C975,"q",IF(Kasszakonyv!$K$2=C975,COUNTIF($C$7:C975,C975),"")))</f>
        <v/>
      </c>
      <c r="C975" s="9">
        <f t="shared" si="47"/>
        <v>1</v>
      </c>
      <c r="D975" s="14"/>
      <c r="E975" s="15"/>
      <c r="F975" s="16"/>
      <c r="G975" s="17"/>
      <c r="H975" s="18"/>
      <c r="I975" s="19"/>
      <c r="J975" s="18"/>
      <c r="K975" s="19"/>
      <c r="L975" s="17"/>
      <c r="M975" s="93" t="str">
        <f t="shared" si="45"/>
        <v/>
      </c>
      <c r="N975" s="13" t="str">
        <f t="shared" si="46"/>
        <v/>
      </c>
    </row>
    <row r="976" spans="2:14" x14ac:dyDescent="0.3">
      <c r="B976" s="1" t="str">
        <f>IF(C976=1,"",IF(Kasszakonyv!$K$2&gt;C976,"q",IF(Kasszakonyv!$K$2=C976,COUNTIF($C$7:C976,C976),"")))</f>
        <v/>
      </c>
      <c r="C976" s="9">
        <f t="shared" si="47"/>
        <v>1</v>
      </c>
      <c r="D976" s="14"/>
      <c r="E976" s="15"/>
      <c r="F976" s="16"/>
      <c r="G976" s="17"/>
      <c r="H976" s="18"/>
      <c r="I976" s="19"/>
      <c r="J976" s="18"/>
      <c r="K976" s="19"/>
      <c r="L976" s="17"/>
      <c r="M976" s="93" t="str">
        <f t="shared" si="45"/>
        <v/>
      </c>
      <c r="N976" s="13" t="str">
        <f t="shared" si="46"/>
        <v/>
      </c>
    </row>
    <row r="977" spans="2:14" x14ac:dyDescent="0.3">
      <c r="B977" s="1" t="str">
        <f>IF(C977=1,"",IF(Kasszakonyv!$K$2&gt;C977,"q",IF(Kasszakonyv!$K$2=C977,COUNTIF($C$7:C977,C977),"")))</f>
        <v/>
      </c>
      <c r="C977" s="9">
        <f t="shared" si="47"/>
        <v>1</v>
      </c>
      <c r="D977" s="14"/>
      <c r="E977" s="15"/>
      <c r="F977" s="16"/>
      <c r="G977" s="17"/>
      <c r="H977" s="18"/>
      <c r="I977" s="19"/>
      <c r="J977" s="18"/>
      <c r="K977" s="19"/>
      <c r="L977" s="17"/>
      <c r="M977" s="93" t="str">
        <f t="shared" si="45"/>
        <v/>
      </c>
      <c r="N977" s="13" t="str">
        <f t="shared" si="46"/>
        <v/>
      </c>
    </row>
    <row r="978" spans="2:14" x14ac:dyDescent="0.3">
      <c r="B978" s="1" t="str">
        <f>IF(C978=1,"",IF(Kasszakonyv!$K$2&gt;C978,"q",IF(Kasszakonyv!$K$2=C978,COUNTIF($C$7:C978,C978),"")))</f>
        <v/>
      </c>
      <c r="C978" s="9">
        <f t="shared" si="47"/>
        <v>1</v>
      </c>
      <c r="D978" s="14"/>
      <c r="E978" s="15"/>
      <c r="F978" s="16"/>
      <c r="G978" s="17"/>
      <c r="H978" s="18"/>
      <c r="I978" s="19"/>
      <c r="J978" s="18"/>
      <c r="K978" s="19"/>
      <c r="L978" s="17"/>
      <c r="M978" s="93" t="str">
        <f t="shared" si="45"/>
        <v/>
      </c>
      <c r="N978" s="13" t="str">
        <f t="shared" si="46"/>
        <v/>
      </c>
    </row>
    <row r="979" spans="2:14" x14ac:dyDescent="0.3">
      <c r="B979" s="1" t="str">
        <f>IF(C979=1,"",IF(Kasszakonyv!$K$2&gt;C979,"q",IF(Kasszakonyv!$K$2=C979,COUNTIF($C$7:C979,C979),"")))</f>
        <v/>
      </c>
      <c r="C979" s="9">
        <f t="shared" si="47"/>
        <v>1</v>
      </c>
      <c r="D979" s="14"/>
      <c r="E979" s="15"/>
      <c r="F979" s="16"/>
      <c r="G979" s="17"/>
      <c r="H979" s="18"/>
      <c r="I979" s="19"/>
      <c r="J979" s="18"/>
      <c r="K979" s="19"/>
      <c r="L979" s="17"/>
      <c r="M979" s="93" t="str">
        <f t="shared" si="45"/>
        <v/>
      </c>
      <c r="N979" s="13" t="str">
        <f t="shared" si="46"/>
        <v/>
      </c>
    </row>
    <row r="980" spans="2:14" x14ac:dyDescent="0.3">
      <c r="B980" s="1" t="str">
        <f>IF(C980=1,"",IF(Kasszakonyv!$K$2&gt;C980,"q",IF(Kasszakonyv!$K$2=C980,COUNTIF($C$7:C980,C980),"")))</f>
        <v/>
      </c>
      <c r="C980" s="9">
        <f t="shared" si="47"/>
        <v>1</v>
      </c>
      <c r="D980" s="14"/>
      <c r="E980" s="15"/>
      <c r="F980" s="16"/>
      <c r="G980" s="17"/>
      <c r="H980" s="18"/>
      <c r="I980" s="19"/>
      <c r="J980" s="18"/>
      <c r="K980" s="19"/>
      <c r="L980" s="17"/>
      <c r="M980" s="93" t="str">
        <f t="shared" si="45"/>
        <v/>
      </c>
      <c r="N980" s="13" t="str">
        <f t="shared" si="46"/>
        <v/>
      </c>
    </row>
    <row r="981" spans="2:14" x14ac:dyDescent="0.3">
      <c r="B981" s="1" t="str">
        <f>IF(C981=1,"",IF(Kasszakonyv!$K$2&gt;C981,"q",IF(Kasszakonyv!$K$2=C981,COUNTIF($C$7:C981,C981),"")))</f>
        <v/>
      </c>
      <c r="C981" s="9">
        <f t="shared" si="47"/>
        <v>1</v>
      </c>
      <c r="D981" s="14"/>
      <c r="E981" s="15"/>
      <c r="F981" s="16"/>
      <c r="G981" s="17"/>
      <c r="H981" s="18"/>
      <c r="I981" s="19"/>
      <c r="J981" s="18"/>
      <c r="K981" s="19"/>
      <c r="L981" s="17"/>
      <c r="M981" s="93" t="str">
        <f t="shared" si="45"/>
        <v/>
      </c>
      <c r="N981" s="13" t="str">
        <f t="shared" si="46"/>
        <v/>
      </c>
    </row>
    <row r="982" spans="2:14" x14ac:dyDescent="0.3">
      <c r="B982" s="1" t="str">
        <f>IF(C982=1,"",IF(Kasszakonyv!$K$2&gt;C982,"q",IF(Kasszakonyv!$K$2=C982,COUNTIF($C$7:C982,C982),"")))</f>
        <v/>
      </c>
      <c r="C982" s="9">
        <f t="shared" si="47"/>
        <v>1</v>
      </c>
      <c r="D982" s="14"/>
      <c r="E982" s="15"/>
      <c r="F982" s="16"/>
      <c r="G982" s="17"/>
      <c r="H982" s="18"/>
      <c r="I982" s="19"/>
      <c r="J982" s="18"/>
      <c r="K982" s="19"/>
      <c r="L982" s="17"/>
      <c r="M982" s="93" t="str">
        <f t="shared" si="45"/>
        <v/>
      </c>
      <c r="N982" s="13" t="str">
        <f t="shared" si="46"/>
        <v/>
      </c>
    </row>
    <row r="983" spans="2:14" x14ac:dyDescent="0.3">
      <c r="B983" s="1" t="str">
        <f>IF(C983=1,"",IF(Kasszakonyv!$K$2&gt;C983,"q",IF(Kasszakonyv!$K$2=C983,COUNTIF($C$7:C983,C983),"")))</f>
        <v/>
      </c>
      <c r="C983" s="9">
        <f t="shared" si="47"/>
        <v>1</v>
      </c>
      <c r="D983" s="14"/>
      <c r="E983" s="15"/>
      <c r="F983" s="16"/>
      <c r="G983" s="17"/>
      <c r="H983" s="18"/>
      <c r="I983" s="19"/>
      <c r="J983" s="18"/>
      <c r="K983" s="19"/>
      <c r="L983" s="17"/>
      <c r="M983" s="93" t="str">
        <f t="shared" si="45"/>
        <v/>
      </c>
      <c r="N983" s="13" t="str">
        <f t="shared" si="46"/>
        <v/>
      </c>
    </row>
    <row r="984" spans="2:14" x14ac:dyDescent="0.3">
      <c r="B984" s="1" t="str">
        <f>IF(C984=1,"",IF(Kasszakonyv!$K$2&gt;C984,"q",IF(Kasszakonyv!$K$2=C984,COUNTIF($C$7:C984,C984),"")))</f>
        <v/>
      </c>
      <c r="C984" s="9">
        <f t="shared" si="47"/>
        <v>1</v>
      </c>
      <c r="D984" s="14"/>
      <c r="E984" s="15"/>
      <c r="F984" s="16"/>
      <c r="G984" s="17"/>
      <c r="H984" s="18"/>
      <c r="I984" s="19"/>
      <c r="J984" s="18"/>
      <c r="K984" s="19"/>
      <c r="L984" s="17"/>
      <c r="M984" s="93" t="str">
        <f t="shared" si="45"/>
        <v/>
      </c>
      <c r="N984" s="13" t="str">
        <f t="shared" si="46"/>
        <v/>
      </c>
    </row>
    <row r="985" spans="2:14" x14ac:dyDescent="0.3">
      <c r="B985" s="1" t="str">
        <f>IF(C985=1,"",IF(Kasszakonyv!$K$2&gt;C985,"q",IF(Kasszakonyv!$K$2=C985,COUNTIF($C$7:C985,C985),"")))</f>
        <v/>
      </c>
      <c r="C985" s="9">
        <f t="shared" si="47"/>
        <v>1</v>
      </c>
      <c r="D985" s="14"/>
      <c r="E985" s="15"/>
      <c r="F985" s="16"/>
      <c r="G985" s="17"/>
      <c r="H985" s="18"/>
      <c r="I985" s="19"/>
      <c r="J985" s="18"/>
      <c r="K985" s="19"/>
      <c r="L985" s="17"/>
      <c r="M985" s="93" t="str">
        <f t="shared" si="45"/>
        <v/>
      </c>
      <c r="N985" s="13" t="str">
        <f t="shared" si="46"/>
        <v/>
      </c>
    </row>
    <row r="986" spans="2:14" x14ac:dyDescent="0.3">
      <c r="B986" s="1" t="str">
        <f>IF(C986=1,"",IF(Kasszakonyv!$K$2&gt;C986,"q",IF(Kasszakonyv!$K$2=C986,COUNTIF($C$7:C986,C986),"")))</f>
        <v/>
      </c>
      <c r="C986" s="9">
        <f t="shared" si="47"/>
        <v>1</v>
      </c>
      <c r="D986" s="14"/>
      <c r="E986" s="15"/>
      <c r="F986" s="16"/>
      <c r="G986" s="17"/>
      <c r="H986" s="18"/>
      <c r="I986" s="19"/>
      <c r="J986" s="18"/>
      <c r="K986" s="19"/>
      <c r="L986" s="17"/>
      <c r="M986" s="93" t="str">
        <f t="shared" si="45"/>
        <v/>
      </c>
      <c r="N986" s="13" t="str">
        <f t="shared" si="46"/>
        <v/>
      </c>
    </row>
    <row r="987" spans="2:14" x14ac:dyDescent="0.3">
      <c r="B987" s="1" t="str">
        <f>IF(C987=1,"",IF(Kasszakonyv!$K$2&gt;C987,"q",IF(Kasszakonyv!$K$2=C987,COUNTIF($C$7:C987,C987),"")))</f>
        <v/>
      </c>
      <c r="C987" s="9">
        <f t="shared" si="47"/>
        <v>1</v>
      </c>
      <c r="D987" s="14"/>
      <c r="E987" s="15"/>
      <c r="F987" s="16"/>
      <c r="G987" s="17"/>
      <c r="H987" s="18"/>
      <c r="I987" s="19"/>
      <c r="J987" s="18"/>
      <c r="K987" s="19"/>
      <c r="L987" s="17"/>
      <c r="M987" s="93" t="str">
        <f t="shared" si="45"/>
        <v/>
      </c>
      <c r="N987" s="13" t="str">
        <f t="shared" si="46"/>
        <v/>
      </c>
    </row>
    <row r="988" spans="2:14" x14ac:dyDescent="0.3">
      <c r="B988" s="1" t="str">
        <f>IF(C988=1,"",IF(Kasszakonyv!$K$2&gt;C988,"q",IF(Kasszakonyv!$K$2=C988,COUNTIF($C$7:C988,C988),"")))</f>
        <v/>
      </c>
      <c r="C988" s="9">
        <f t="shared" si="47"/>
        <v>1</v>
      </c>
      <c r="D988" s="14"/>
      <c r="E988" s="15"/>
      <c r="F988" s="16"/>
      <c r="G988" s="17"/>
      <c r="H988" s="18"/>
      <c r="I988" s="19"/>
      <c r="J988" s="18"/>
      <c r="K988" s="19"/>
      <c r="L988" s="17"/>
      <c r="M988" s="93" t="str">
        <f t="shared" si="45"/>
        <v/>
      </c>
      <c r="N988" s="13" t="str">
        <f t="shared" si="46"/>
        <v/>
      </c>
    </row>
    <row r="989" spans="2:14" x14ac:dyDescent="0.3">
      <c r="B989" s="1" t="str">
        <f>IF(C989=1,"",IF(Kasszakonyv!$K$2&gt;C989,"q",IF(Kasszakonyv!$K$2=C989,COUNTIF($C$7:C989,C989),"")))</f>
        <v/>
      </c>
      <c r="C989" s="9">
        <f t="shared" si="47"/>
        <v>1</v>
      </c>
      <c r="D989" s="14"/>
      <c r="E989" s="15"/>
      <c r="F989" s="16"/>
      <c r="G989" s="17"/>
      <c r="H989" s="18"/>
      <c r="I989" s="19"/>
      <c r="J989" s="18"/>
      <c r="K989" s="19"/>
      <c r="L989" s="17"/>
      <c r="M989" s="93" t="str">
        <f t="shared" si="45"/>
        <v/>
      </c>
      <c r="N989" s="13" t="str">
        <f t="shared" si="46"/>
        <v/>
      </c>
    </row>
    <row r="990" spans="2:14" x14ac:dyDescent="0.3">
      <c r="B990" s="1" t="str">
        <f>IF(C990=1,"",IF(Kasszakonyv!$K$2&gt;C990,"q",IF(Kasszakonyv!$K$2=C990,COUNTIF($C$7:C990,C990),"")))</f>
        <v/>
      </c>
      <c r="C990" s="9">
        <f t="shared" si="47"/>
        <v>1</v>
      </c>
      <c r="D990" s="14"/>
      <c r="E990" s="15"/>
      <c r="F990" s="16"/>
      <c r="G990" s="17"/>
      <c r="H990" s="18"/>
      <c r="I990" s="19"/>
      <c r="J990" s="18"/>
      <c r="K990" s="19"/>
      <c r="L990" s="17"/>
      <c r="M990" s="93" t="str">
        <f t="shared" si="45"/>
        <v/>
      </c>
      <c r="N990" s="13" t="str">
        <f t="shared" si="46"/>
        <v/>
      </c>
    </row>
    <row r="991" spans="2:14" x14ac:dyDescent="0.3">
      <c r="B991" s="1" t="str">
        <f>IF(C991=1,"",IF(Kasszakonyv!$K$2&gt;C991,"q",IF(Kasszakonyv!$K$2=C991,COUNTIF($C$7:C991,C991),"")))</f>
        <v/>
      </c>
      <c r="C991" s="9">
        <f t="shared" si="47"/>
        <v>1</v>
      </c>
      <c r="D991" s="14"/>
      <c r="E991" s="15"/>
      <c r="F991" s="16"/>
      <c r="G991" s="17"/>
      <c r="H991" s="18"/>
      <c r="I991" s="19"/>
      <c r="J991" s="18"/>
      <c r="K991" s="19"/>
      <c r="L991" s="17"/>
      <c r="M991" s="93" t="str">
        <f t="shared" si="45"/>
        <v/>
      </c>
      <c r="N991" s="13" t="str">
        <f t="shared" si="46"/>
        <v/>
      </c>
    </row>
    <row r="992" spans="2:14" x14ac:dyDescent="0.3">
      <c r="B992" s="1" t="str">
        <f>IF(C992=1,"",IF(Kasszakonyv!$K$2&gt;C992,"q",IF(Kasszakonyv!$K$2=C992,COUNTIF($C$7:C992,C992),"")))</f>
        <v/>
      </c>
      <c r="C992" s="9">
        <f t="shared" si="47"/>
        <v>1</v>
      </c>
      <c r="D992" s="14"/>
      <c r="E992" s="15"/>
      <c r="F992" s="16"/>
      <c r="G992" s="17"/>
      <c r="H992" s="18"/>
      <c r="I992" s="19"/>
      <c r="J992" s="18"/>
      <c r="K992" s="19"/>
      <c r="L992" s="17"/>
      <c r="M992" s="93" t="str">
        <f t="shared" si="45"/>
        <v/>
      </c>
      <c r="N992" s="13" t="str">
        <f t="shared" si="46"/>
        <v/>
      </c>
    </row>
    <row r="993" spans="2:14" x14ac:dyDescent="0.3">
      <c r="B993" s="1" t="str">
        <f>IF(C993=1,"",IF(Kasszakonyv!$K$2&gt;C993,"q",IF(Kasszakonyv!$K$2=C993,COUNTIF($C$7:C993,C993),"")))</f>
        <v/>
      </c>
      <c r="C993" s="9">
        <f t="shared" si="47"/>
        <v>1</v>
      </c>
      <c r="D993" s="14"/>
      <c r="E993" s="15"/>
      <c r="F993" s="16"/>
      <c r="G993" s="17"/>
      <c r="H993" s="18"/>
      <c r="I993" s="19"/>
      <c r="J993" s="18"/>
      <c r="K993" s="19"/>
      <c r="L993" s="17"/>
      <c r="M993" s="93" t="str">
        <f t="shared" si="45"/>
        <v/>
      </c>
      <c r="N993" s="13" t="str">
        <f t="shared" si="46"/>
        <v/>
      </c>
    </row>
    <row r="994" spans="2:14" x14ac:dyDescent="0.3">
      <c r="B994" s="1" t="str">
        <f>IF(C994=1,"",IF(Kasszakonyv!$K$2&gt;C994,"q",IF(Kasszakonyv!$K$2=C994,COUNTIF($C$7:C994,C994),"")))</f>
        <v/>
      </c>
      <c r="C994" s="9">
        <f t="shared" si="47"/>
        <v>1</v>
      </c>
      <c r="D994" s="14"/>
      <c r="E994" s="15"/>
      <c r="F994" s="16"/>
      <c r="G994" s="17"/>
      <c r="H994" s="18"/>
      <c r="I994" s="19"/>
      <c r="J994" s="18"/>
      <c r="K994" s="19"/>
      <c r="L994" s="17"/>
      <c r="M994" s="93" t="str">
        <f t="shared" si="45"/>
        <v/>
      </c>
      <c r="N994" s="13" t="str">
        <f t="shared" si="46"/>
        <v/>
      </c>
    </row>
    <row r="995" spans="2:14" x14ac:dyDescent="0.3">
      <c r="B995" s="1" t="str">
        <f>IF(C995=1,"",IF(Kasszakonyv!$K$2&gt;C995,"q",IF(Kasszakonyv!$K$2=C995,COUNTIF($C$7:C995,C995),"")))</f>
        <v/>
      </c>
      <c r="C995" s="9">
        <f t="shared" si="47"/>
        <v>1</v>
      </c>
      <c r="D995" s="14"/>
      <c r="E995" s="15"/>
      <c r="F995" s="16"/>
      <c r="G995" s="17"/>
      <c r="H995" s="18"/>
      <c r="I995" s="19"/>
      <c r="J995" s="18"/>
      <c r="K995" s="19"/>
      <c r="L995" s="17"/>
      <c r="M995" s="93" t="str">
        <f t="shared" si="45"/>
        <v/>
      </c>
      <c r="N995" s="13" t="str">
        <f t="shared" si="46"/>
        <v/>
      </c>
    </row>
    <row r="996" spans="2:14" x14ac:dyDescent="0.3">
      <c r="B996" s="1" t="str">
        <f>IF(C996=1,"",IF(Kasszakonyv!$K$2&gt;C996,"q",IF(Kasszakonyv!$K$2=C996,COUNTIF($C$7:C996,C996),"")))</f>
        <v/>
      </c>
      <c r="C996" s="9">
        <f t="shared" si="47"/>
        <v>1</v>
      </c>
      <c r="D996" s="14"/>
      <c r="E996" s="15"/>
      <c r="F996" s="16"/>
      <c r="G996" s="17"/>
      <c r="H996" s="18"/>
      <c r="I996" s="19"/>
      <c r="J996" s="18"/>
      <c r="K996" s="19"/>
      <c r="L996" s="17"/>
      <c r="M996" s="93" t="str">
        <f t="shared" si="45"/>
        <v/>
      </c>
      <c r="N996" s="13" t="str">
        <f t="shared" si="46"/>
        <v/>
      </c>
    </row>
    <row r="997" spans="2:14" x14ac:dyDescent="0.3">
      <c r="B997" s="1" t="str">
        <f>IF(C997=1,"",IF(Kasszakonyv!$K$2&gt;C997,"q",IF(Kasszakonyv!$K$2=C997,COUNTIF($C$7:C997,C997),"")))</f>
        <v/>
      </c>
      <c r="C997" s="9">
        <f t="shared" si="47"/>
        <v>1</v>
      </c>
      <c r="D997" s="14"/>
      <c r="E997" s="15"/>
      <c r="F997" s="16"/>
      <c r="G997" s="17"/>
      <c r="H997" s="18"/>
      <c r="I997" s="19"/>
      <c r="J997" s="18"/>
      <c r="K997" s="19"/>
      <c r="L997" s="17"/>
      <c r="M997" s="93" t="str">
        <f t="shared" si="45"/>
        <v/>
      </c>
      <c r="N997" s="13" t="str">
        <f t="shared" si="46"/>
        <v/>
      </c>
    </row>
    <row r="998" spans="2:14" x14ac:dyDescent="0.3">
      <c r="B998" s="1" t="str">
        <f>IF(C998=1,"",IF(Kasszakonyv!$K$2&gt;C998,"q",IF(Kasszakonyv!$K$2=C998,COUNTIF($C$7:C998,C998),"")))</f>
        <v/>
      </c>
      <c r="C998" s="9">
        <f t="shared" si="47"/>
        <v>1</v>
      </c>
      <c r="D998" s="14"/>
      <c r="E998" s="15"/>
      <c r="F998" s="16"/>
      <c r="G998" s="17"/>
      <c r="H998" s="18"/>
      <c r="I998" s="19"/>
      <c r="J998" s="18"/>
      <c r="K998" s="19"/>
      <c r="L998" s="17"/>
      <c r="M998" s="93" t="str">
        <f t="shared" si="45"/>
        <v/>
      </c>
      <c r="N998" s="13" t="str">
        <f t="shared" si="46"/>
        <v/>
      </c>
    </row>
    <row r="999" spans="2:14" x14ac:dyDescent="0.3">
      <c r="B999" s="1" t="str">
        <f>IF(C999=1,"",IF(Kasszakonyv!$K$2&gt;C999,"q",IF(Kasszakonyv!$K$2=C999,COUNTIF($C$7:C999,C999),"")))</f>
        <v/>
      </c>
      <c r="C999" s="9">
        <f t="shared" si="47"/>
        <v>1</v>
      </c>
      <c r="D999" s="14"/>
      <c r="E999" s="15"/>
      <c r="F999" s="16"/>
      <c r="G999" s="17"/>
      <c r="H999" s="18"/>
      <c r="I999" s="19"/>
      <c r="J999" s="18"/>
      <c r="K999" s="19"/>
      <c r="L999" s="17"/>
      <c r="M999" s="93" t="str">
        <f t="shared" si="45"/>
        <v/>
      </c>
      <c r="N999" s="13" t="str">
        <f t="shared" si="46"/>
        <v/>
      </c>
    </row>
    <row r="1000" spans="2:14" x14ac:dyDescent="0.3">
      <c r="B1000" s="1" t="str">
        <f>IF(C1000=1,"",IF(Kasszakonyv!$K$2&gt;C1000,"q",IF(Kasszakonyv!$K$2=C1000,COUNTIF($C$7:C1000,C1000),"")))</f>
        <v/>
      </c>
      <c r="C1000" s="9">
        <f t="shared" ref="C1000:C1063" si="48">IF(AND(D1000&lt;&gt;0,D1000&gt;=$C$1,D1000&lt;=$C$3),D1000,IF(SUM(H1000:J1010)&lt;&gt;0,C999,1))</f>
        <v>1</v>
      </c>
      <c r="D1000" s="14"/>
      <c r="E1000" s="15"/>
      <c r="F1000" s="16"/>
      <c r="G1000" s="17"/>
      <c r="H1000" s="18"/>
      <c r="I1000" s="19"/>
      <c r="J1000" s="18"/>
      <c r="K1000" s="19"/>
      <c r="L1000" s="17"/>
      <c r="M1000" s="93" t="str">
        <f t="shared" si="45"/>
        <v/>
      </c>
      <c r="N1000" s="13" t="str">
        <f t="shared" ref="N1000:N1063" si="49">IF(I1000&amp;K1000&lt;&gt;"",VLOOKUP(I1000&amp;K1000,fi,2,FALSE),"")</f>
        <v/>
      </c>
    </row>
    <row r="1001" spans="2:14" x14ac:dyDescent="0.3">
      <c r="B1001" s="1" t="str">
        <f>IF(C1001=1,"",IF(Kasszakonyv!$K$2&gt;C1001,"q",IF(Kasszakonyv!$K$2=C1001,COUNTIF($C$7:C1001,C1001),"")))</f>
        <v/>
      </c>
      <c r="C1001" s="9">
        <f t="shared" si="48"/>
        <v>1</v>
      </c>
      <c r="D1001" s="14"/>
      <c r="E1001" s="15"/>
      <c r="F1001" s="16"/>
      <c r="G1001" s="17"/>
      <c r="H1001" s="18"/>
      <c r="I1001" s="19"/>
      <c r="J1001" s="18"/>
      <c r="K1001" s="19"/>
      <c r="L1001" s="17"/>
      <c r="M1001" s="93" t="str">
        <f t="shared" si="45"/>
        <v/>
      </c>
      <c r="N1001" s="13" t="str">
        <f t="shared" si="49"/>
        <v/>
      </c>
    </row>
    <row r="1002" spans="2:14" x14ac:dyDescent="0.3">
      <c r="B1002" s="1" t="str">
        <f>IF(C1002=1,"",IF(Kasszakonyv!$K$2&gt;C1002,"q",IF(Kasszakonyv!$K$2=C1002,COUNTIF($C$7:C1002,C1002),"")))</f>
        <v/>
      </c>
      <c r="C1002" s="9">
        <f t="shared" si="48"/>
        <v>1</v>
      </c>
      <c r="D1002" s="14"/>
      <c r="E1002" s="15"/>
      <c r="F1002" s="16"/>
      <c r="G1002" s="17"/>
      <c r="H1002" s="18"/>
      <c r="I1002" s="19"/>
      <c r="J1002" s="18"/>
      <c r="K1002" s="19"/>
      <c r="L1002" s="17"/>
      <c r="M1002" s="93" t="str">
        <f t="shared" si="45"/>
        <v/>
      </c>
      <c r="N1002" s="13" t="str">
        <f t="shared" si="49"/>
        <v/>
      </c>
    </row>
    <row r="1003" spans="2:14" x14ac:dyDescent="0.3">
      <c r="B1003" s="1" t="str">
        <f>IF(C1003=1,"",IF(Kasszakonyv!$K$2&gt;C1003,"q",IF(Kasszakonyv!$K$2=C1003,COUNTIF($C$7:C1003,C1003),"")))</f>
        <v/>
      </c>
      <c r="C1003" s="9">
        <f t="shared" si="48"/>
        <v>1</v>
      </c>
      <c r="D1003" s="14"/>
      <c r="E1003" s="15"/>
      <c r="F1003" s="16"/>
      <c r="G1003" s="17"/>
      <c r="H1003" s="18"/>
      <c r="I1003" s="19"/>
      <c r="J1003" s="18"/>
      <c r="K1003" s="19"/>
      <c r="L1003" s="17"/>
      <c r="M1003" s="93" t="str">
        <f t="shared" si="45"/>
        <v/>
      </c>
      <c r="N1003" s="13" t="str">
        <f t="shared" si="49"/>
        <v/>
      </c>
    </row>
    <row r="1004" spans="2:14" x14ac:dyDescent="0.3">
      <c r="B1004" s="1" t="str">
        <f>IF(C1004=1,"",IF(Kasszakonyv!$K$2&gt;C1004,"q",IF(Kasszakonyv!$K$2=C1004,COUNTIF($C$7:C1004,C1004),"")))</f>
        <v/>
      </c>
      <c r="C1004" s="9">
        <f t="shared" si="48"/>
        <v>1</v>
      </c>
      <c r="D1004" s="14"/>
      <c r="E1004" s="15"/>
      <c r="F1004" s="16"/>
      <c r="G1004" s="17"/>
      <c r="H1004" s="18"/>
      <c r="I1004" s="19"/>
      <c r="J1004" s="18"/>
      <c r="K1004" s="19"/>
      <c r="L1004" s="17"/>
      <c r="M1004" s="93" t="str">
        <f t="shared" si="45"/>
        <v/>
      </c>
      <c r="N1004" s="13" t="str">
        <f t="shared" si="49"/>
        <v/>
      </c>
    </row>
    <row r="1005" spans="2:14" x14ac:dyDescent="0.3">
      <c r="B1005" s="1" t="str">
        <f>IF(C1005=1,"",IF(Kasszakonyv!$K$2&gt;C1005,"q",IF(Kasszakonyv!$K$2=C1005,COUNTIF($C$7:C1005,C1005),"")))</f>
        <v/>
      </c>
      <c r="C1005" s="9">
        <f t="shared" si="48"/>
        <v>1</v>
      </c>
      <c r="D1005" s="14"/>
      <c r="E1005" s="15"/>
      <c r="F1005" s="16"/>
      <c r="G1005" s="17"/>
      <c r="H1005" s="18"/>
      <c r="I1005" s="19"/>
      <c r="J1005" s="18"/>
      <c r="K1005" s="19"/>
      <c r="L1005" s="17"/>
      <c r="M1005" s="93" t="str">
        <f t="shared" si="45"/>
        <v/>
      </c>
      <c r="N1005" s="13" t="str">
        <f t="shared" si="49"/>
        <v/>
      </c>
    </row>
    <row r="1006" spans="2:14" x14ac:dyDescent="0.3">
      <c r="B1006" s="1" t="str">
        <f>IF(C1006=1,"",IF(Kasszakonyv!$K$2&gt;C1006,"q",IF(Kasszakonyv!$K$2=C1006,COUNTIF($C$7:C1006,C1006),"")))</f>
        <v/>
      </c>
      <c r="C1006" s="9">
        <f t="shared" si="48"/>
        <v>1</v>
      </c>
      <c r="D1006" s="14"/>
      <c r="E1006" s="15"/>
      <c r="F1006" s="16"/>
      <c r="G1006" s="17"/>
      <c r="H1006" s="18"/>
      <c r="I1006" s="19"/>
      <c r="J1006" s="18"/>
      <c r="K1006" s="19"/>
      <c r="L1006" s="17"/>
      <c r="M1006" s="93" t="str">
        <f t="shared" si="45"/>
        <v/>
      </c>
      <c r="N1006" s="13" t="str">
        <f t="shared" si="49"/>
        <v/>
      </c>
    </row>
    <row r="1007" spans="2:14" x14ac:dyDescent="0.3">
      <c r="B1007" s="1" t="str">
        <f>IF(C1007=1,"",IF(Kasszakonyv!$K$2&gt;C1007,"q",IF(Kasszakonyv!$K$2=C1007,COUNTIF($C$7:C1007,C1007),"")))</f>
        <v/>
      </c>
      <c r="C1007" s="9">
        <f t="shared" si="48"/>
        <v>1</v>
      </c>
      <c r="D1007" s="14"/>
      <c r="E1007" s="15"/>
      <c r="F1007" s="16"/>
      <c r="G1007" s="17"/>
      <c r="H1007" s="18"/>
      <c r="I1007" s="19"/>
      <c r="J1007" s="18"/>
      <c r="K1007" s="19"/>
      <c r="L1007" s="17"/>
      <c r="M1007" s="93" t="str">
        <f t="shared" si="45"/>
        <v/>
      </c>
      <c r="N1007" s="13" t="str">
        <f t="shared" si="49"/>
        <v/>
      </c>
    </row>
    <row r="1008" spans="2:14" x14ac:dyDescent="0.3">
      <c r="B1008" s="1" t="str">
        <f>IF(C1008=1,"",IF(Kasszakonyv!$K$2&gt;C1008,"q",IF(Kasszakonyv!$K$2=C1008,COUNTIF($C$7:C1008,C1008),"")))</f>
        <v/>
      </c>
      <c r="C1008" s="9">
        <f t="shared" si="48"/>
        <v>1</v>
      </c>
      <c r="D1008" s="14"/>
      <c r="E1008" s="15"/>
      <c r="F1008" s="16"/>
      <c r="G1008" s="17"/>
      <c r="H1008" s="18"/>
      <c r="I1008" s="19"/>
      <c r="J1008" s="18"/>
      <c r="K1008" s="19"/>
      <c r="L1008" s="17"/>
      <c r="M1008" s="93" t="str">
        <f t="shared" si="45"/>
        <v/>
      </c>
      <c r="N1008" s="13" t="str">
        <f t="shared" si="49"/>
        <v/>
      </c>
    </row>
    <row r="1009" spans="2:14" x14ac:dyDescent="0.3">
      <c r="B1009" s="1" t="str">
        <f>IF(C1009=1,"",IF(Kasszakonyv!$K$2&gt;C1009,"q",IF(Kasszakonyv!$K$2=C1009,COUNTIF($C$7:C1009,C1009),"")))</f>
        <v/>
      </c>
      <c r="C1009" s="9">
        <f t="shared" si="48"/>
        <v>1</v>
      </c>
      <c r="D1009" s="14"/>
      <c r="E1009" s="15"/>
      <c r="F1009" s="16"/>
      <c r="G1009" s="17"/>
      <c r="H1009" s="18"/>
      <c r="I1009" s="19"/>
      <c r="J1009" s="18"/>
      <c r="K1009" s="19"/>
      <c r="L1009" s="17"/>
      <c r="M1009" s="93" t="str">
        <f t="shared" si="45"/>
        <v/>
      </c>
      <c r="N1009" s="13" t="str">
        <f t="shared" si="49"/>
        <v/>
      </c>
    </row>
    <row r="1010" spans="2:14" x14ac:dyDescent="0.3">
      <c r="B1010" s="1" t="str">
        <f>IF(C1010=1,"",IF(Kasszakonyv!$K$2&gt;C1010,"q",IF(Kasszakonyv!$K$2=C1010,COUNTIF($C$7:C1010,C1010),"")))</f>
        <v/>
      </c>
      <c r="C1010" s="9">
        <f t="shared" si="48"/>
        <v>1</v>
      </c>
      <c r="D1010" s="14"/>
      <c r="E1010" s="15"/>
      <c r="F1010" s="16"/>
      <c r="G1010" s="17"/>
      <c r="H1010" s="18"/>
      <c r="I1010" s="19"/>
      <c r="J1010" s="18"/>
      <c r="K1010" s="19"/>
      <c r="L1010" s="17"/>
      <c r="M1010" s="93" t="str">
        <f t="shared" si="45"/>
        <v/>
      </c>
      <c r="N1010" s="13" t="str">
        <f t="shared" si="49"/>
        <v/>
      </c>
    </row>
    <row r="1011" spans="2:14" x14ac:dyDescent="0.3">
      <c r="B1011" s="1" t="str">
        <f>IF(C1011=1,"",IF(Kasszakonyv!$K$2&gt;C1011,"q",IF(Kasszakonyv!$K$2=C1011,COUNTIF($C$7:C1011,C1011),"")))</f>
        <v/>
      </c>
      <c r="C1011" s="9">
        <f t="shared" si="48"/>
        <v>1</v>
      </c>
      <c r="D1011" s="14"/>
      <c r="E1011" s="15"/>
      <c r="F1011" s="16"/>
      <c r="G1011" s="17"/>
      <c r="H1011" s="18"/>
      <c r="I1011" s="19"/>
      <c r="J1011" s="18"/>
      <c r="K1011" s="19"/>
      <c r="L1011" s="17"/>
      <c r="M1011" s="93" t="str">
        <f t="shared" si="45"/>
        <v/>
      </c>
      <c r="N1011" s="13" t="str">
        <f t="shared" si="49"/>
        <v/>
      </c>
    </row>
    <row r="1012" spans="2:14" x14ac:dyDescent="0.3">
      <c r="B1012" s="1" t="str">
        <f>IF(C1012=1,"",IF(Kasszakonyv!$K$2&gt;C1012,"q",IF(Kasszakonyv!$K$2=C1012,COUNTIF($C$7:C1012,C1012),"")))</f>
        <v/>
      </c>
      <c r="C1012" s="9">
        <f t="shared" si="48"/>
        <v>1</v>
      </c>
      <c r="D1012" s="14"/>
      <c r="E1012" s="15"/>
      <c r="F1012" s="16"/>
      <c r="G1012" s="17"/>
      <c r="H1012" s="18"/>
      <c r="I1012" s="19"/>
      <c r="J1012" s="18"/>
      <c r="K1012" s="19"/>
      <c r="L1012" s="17"/>
      <c r="M1012" s="93" t="str">
        <f t="shared" si="45"/>
        <v/>
      </c>
      <c r="N1012" s="13" t="str">
        <f t="shared" si="49"/>
        <v/>
      </c>
    </row>
    <row r="1013" spans="2:14" x14ac:dyDescent="0.3">
      <c r="B1013" s="1" t="str">
        <f>IF(C1013=1,"",IF(Kasszakonyv!$K$2&gt;C1013,"q",IF(Kasszakonyv!$K$2=C1013,COUNTIF($C$7:C1013,C1013),"")))</f>
        <v/>
      </c>
      <c r="C1013" s="9">
        <f t="shared" si="48"/>
        <v>1</v>
      </c>
      <c r="D1013" s="14"/>
      <c r="E1013" s="15"/>
      <c r="F1013" s="16"/>
      <c r="G1013" s="17"/>
      <c r="H1013" s="18"/>
      <c r="I1013" s="19"/>
      <c r="J1013" s="18"/>
      <c r="K1013" s="19"/>
      <c r="L1013" s="17"/>
      <c r="M1013" s="93" t="str">
        <f t="shared" si="45"/>
        <v/>
      </c>
      <c r="N1013" s="13" t="str">
        <f t="shared" si="49"/>
        <v/>
      </c>
    </row>
    <row r="1014" spans="2:14" x14ac:dyDescent="0.3">
      <c r="B1014" s="1" t="str">
        <f>IF(C1014=1,"",IF(Kasszakonyv!$K$2&gt;C1014,"q",IF(Kasszakonyv!$K$2=C1014,COUNTIF($C$7:C1014,C1014),"")))</f>
        <v/>
      </c>
      <c r="C1014" s="9">
        <f t="shared" si="48"/>
        <v>1</v>
      </c>
      <c r="D1014" s="14"/>
      <c r="E1014" s="15"/>
      <c r="F1014" s="16"/>
      <c r="G1014" s="17"/>
      <c r="H1014" s="18"/>
      <c r="I1014" s="19"/>
      <c r="J1014" s="18"/>
      <c r="K1014" s="19"/>
      <c r="L1014" s="17"/>
      <c r="M1014" s="93" t="str">
        <f t="shared" si="45"/>
        <v/>
      </c>
      <c r="N1014" s="13" t="str">
        <f t="shared" si="49"/>
        <v/>
      </c>
    </row>
    <row r="1015" spans="2:14" x14ac:dyDescent="0.3">
      <c r="B1015" s="1" t="str">
        <f>IF(C1015=1,"",IF(Kasszakonyv!$K$2&gt;C1015,"q",IF(Kasszakonyv!$K$2=C1015,COUNTIF($C$7:C1015,C1015),"")))</f>
        <v/>
      </c>
      <c r="C1015" s="9">
        <f t="shared" si="48"/>
        <v>1</v>
      </c>
      <c r="D1015" s="14"/>
      <c r="E1015" s="15"/>
      <c r="F1015" s="16"/>
      <c r="G1015" s="17"/>
      <c r="H1015" s="18"/>
      <c r="I1015" s="19"/>
      <c r="J1015" s="18"/>
      <c r="K1015" s="19"/>
      <c r="L1015" s="17"/>
      <c r="M1015" s="93" t="str">
        <f t="shared" si="45"/>
        <v/>
      </c>
      <c r="N1015" s="13" t="str">
        <f t="shared" si="49"/>
        <v/>
      </c>
    </row>
    <row r="1016" spans="2:14" x14ac:dyDescent="0.3">
      <c r="B1016" s="1" t="str">
        <f>IF(C1016=1,"",IF(Kasszakonyv!$K$2&gt;C1016,"q",IF(Kasszakonyv!$K$2=C1016,COUNTIF($C$7:C1016,C1016),"")))</f>
        <v/>
      </c>
      <c r="C1016" s="9">
        <f t="shared" si="48"/>
        <v>1</v>
      </c>
      <c r="D1016" s="14"/>
      <c r="E1016" s="15"/>
      <c r="F1016" s="16"/>
      <c r="G1016" s="17"/>
      <c r="H1016" s="18"/>
      <c r="I1016" s="19"/>
      <c r="J1016" s="18"/>
      <c r="K1016" s="19"/>
      <c r="L1016" s="17"/>
      <c r="M1016" s="93" t="str">
        <f t="shared" si="45"/>
        <v/>
      </c>
      <c r="N1016" s="13" t="str">
        <f t="shared" si="49"/>
        <v/>
      </c>
    </row>
    <row r="1017" spans="2:14" x14ac:dyDescent="0.3">
      <c r="B1017" s="1" t="str">
        <f>IF(C1017=1,"",IF(Kasszakonyv!$K$2&gt;C1017,"q",IF(Kasszakonyv!$K$2=C1017,COUNTIF($C$7:C1017,C1017),"")))</f>
        <v/>
      </c>
      <c r="C1017" s="9">
        <f t="shared" si="48"/>
        <v>1</v>
      </c>
      <c r="D1017" s="14"/>
      <c r="E1017" s="15"/>
      <c r="F1017" s="16"/>
      <c r="G1017" s="17"/>
      <c r="H1017" s="18"/>
      <c r="I1017" s="19"/>
      <c r="J1017" s="18"/>
      <c r="K1017" s="19"/>
      <c r="L1017" s="17"/>
      <c r="M1017" s="93" t="str">
        <f t="shared" si="45"/>
        <v/>
      </c>
      <c r="N1017" s="13" t="str">
        <f t="shared" si="49"/>
        <v/>
      </c>
    </row>
    <row r="1018" spans="2:14" x14ac:dyDescent="0.3">
      <c r="B1018" s="1" t="str">
        <f>IF(C1018=1,"",IF(Kasszakonyv!$K$2&gt;C1018,"q",IF(Kasszakonyv!$K$2=C1018,COUNTIF($C$7:C1018,C1018),"")))</f>
        <v/>
      </c>
      <c r="C1018" s="9">
        <f t="shared" si="48"/>
        <v>1</v>
      </c>
      <c r="D1018" s="14"/>
      <c r="E1018" s="15"/>
      <c r="F1018" s="16"/>
      <c r="G1018" s="17"/>
      <c r="H1018" s="18"/>
      <c r="I1018" s="19"/>
      <c r="J1018" s="18"/>
      <c r="K1018" s="19"/>
      <c r="L1018" s="17"/>
      <c r="M1018" s="93" t="str">
        <f t="shared" si="45"/>
        <v/>
      </c>
      <c r="N1018" s="13" t="str">
        <f t="shared" si="49"/>
        <v/>
      </c>
    </row>
    <row r="1019" spans="2:14" x14ac:dyDescent="0.3">
      <c r="B1019" s="1" t="str">
        <f>IF(C1019=1,"",IF(Kasszakonyv!$K$2&gt;C1019,"q",IF(Kasszakonyv!$K$2=C1019,COUNTIF($C$7:C1019,C1019),"")))</f>
        <v/>
      </c>
      <c r="C1019" s="9">
        <f t="shared" si="48"/>
        <v>1</v>
      </c>
      <c r="D1019" s="14"/>
      <c r="E1019" s="15"/>
      <c r="F1019" s="16"/>
      <c r="G1019" s="17"/>
      <c r="H1019" s="18"/>
      <c r="I1019" s="19"/>
      <c r="J1019" s="18"/>
      <c r="K1019" s="19"/>
      <c r="L1019" s="17"/>
      <c r="M1019" s="93" t="str">
        <f t="shared" si="45"/>
        <v/>
      </c>
      <c r="N1019" s="13" t="str">
        <f t="shared" si="49"/>
        <v/>
      </c>
    </row>
    <row r="1020" spans="2:14" x14ac:dyDescent="0.3">
      <c r="B1020" s="1" t="str">
        <f>IF(C1020=1,"",IF(Kasszakonyv!$K$2&gt;C1020,"q",IF(Kasszakonyv!$K$2=C1020,COUNTIF($C$7:C1020,C1020),"")))</f>
        <v/>
      </c>
      <c r="C1020" s="9">
        <f t="shared" si="48"/>
        <v>1</v>
      </c>
      <c r="D1020" s="14"/>
      <c r="E1020" s="15"/>
      <c r="F1020" s="16"/>
      <c r="G1020" s="17"/>
      <c r="H1020" s="18"/>
      <c r="I1020" s="19"/>
      <c r="J1020" s="18"/>
      <c r="K1020" s="19"/>
      <c r="L1020" s="17"/>
      <c r="M1020" s="93" t="str">
        <f t="shared" si="45"/>
        <v/>
      </c>
      <c r="N1020" s="13" t="str">
        <f t="shared" si="49"/>
        <v/>
      </c>
    </row>
    <row r="1021" spans="2:14" x14ac:dyDescent="0.3">
      <c r="B1021" s="1" t="str">
        <f>IF(C1021=1,"",IF(Kasszakonyv!$K$2&gt;C1021,"q",IF(Kasszakonyv!$K$2=C1021,COUNTIF($C$7:C1021,C1021),"")))</f>
        <v/>
      </c>
      <c r="C1021" s="9">
        <f t="shared" si="48"/>
        <v>1</v>
      </c>
      <c r="D1021" s="14"/>
      <c r="E1021" s="15"/>
      <c r="F1021" s="16"/>
      <c r="G1021" s="17"/>
      <c r="H1021" s="18"/>
      <c r="I1021" s="19"/>
      <c r="J1021" s="18"/>
      <c r="K1021" s="19"/>
      <c r="L1021" s="17"/>
      <c r="M1021" s="93" t="str">
        <f t="shared" si="45"/>
        <v/>
      </c>
      <c r="N1021" s="13" t="str">
        <f t="shared" si="49"/>
        <v/>
      </c>
    </row>
    <row r="1022" spans="2:14" x14ac:dyDescent="0.3">
      <c r="B1022" s="1" t="str">
        <f>IF(C1022=1,"",IF(Kasszakonyv!$K$2&gt;C1022,"q",IF(Kasszakonyv!$K$2=C1022,COUNTIF($C$7:C1022,C1022),"")))</f>
        <v/>
      </c>
      <c r="C1022" s="9">
        <f t="shared" si="48"/>
        <v>1</v>
      </c>
      <c r="D1022" s="14"/>
      <c r="E1022" s="15"/>
      <c r="F1022" s="16"/>
      <c r="G1022" s="17"/>
      <c r="H1022" s="18"/>
      <c r="I1022" s="19"/>
      <c r="J1022" s="18"/>
      <c r="K1022" s="19"/>
      <c r="L1022" s="17"/>
      <c r="M1022" s="93" t="str">
        <f t="shared" si="45"/>
        <v/>
      </c>
      <c r="N1022" s="13" t="str">
        <f t="shared" si="49"/>
        <v/>
      </c>
    </row>
    <row r="1023" spans="2:14" x14ac:dyDescent="0.3">
      <c r="B1023" s="1" t="str">
        <f>IF(C1023=1,"",IF(Kasszakonyv!$K$2&gt;C1023,"q",IF(Kasszakonyv!$K$2=C1023,COUNTIF($C$7:C1023,C1023),"")))</f>
        <v/>
      </c>
      <c r="C1023" s="9">
        <f t="shared" si="48"/>
        <v>1</v>
      </c>
      <c r="D1023" s="14"/>
      <c r="E1023" s="15"/>
      <c r="F1023" s="16"/>
      <c r="G1023" s="17"/>
      <c r="H1023" s="18"/>
      <c r="I1023" s="19"/>
      <c r="J1023" s="18"/>
      <c r="K1023" s="19"/>
      <c r="L1023" s="17"/>
      <c r="M1023" s="93" t="str">
        <f t="shared" si="45"/>
        <v/>
      </c>
      <c r="N1023" s="13" t="str">
        <f t="shared" si="49"/>
        <v/>
      </c>
    </row>
    <row r="1024" spans="2:14" x14ac:dyDescent="0.3">
      <c r="B1024" s="1" t="str">
        <f>IF(C1024=1,"",IF(Kasszakonyv!$K$2&gt;C1024,"q",IF(Kasszakonyv!$K$2=C1024,COUNTIF($C$7:C1024,C1024),"")))</f>
        <v/>
      </c>
      <c r="C1024" s="9">
        <f t="shared" si="48"/>
        <v>1</v>
      </c>
      <c r="D1024" s="14"/>
      <c r="E1024" s="15"/>
      <c r="F1024" s="16"/>
      <c r="G1024" s="17"/>
      <c r="H1024" s="18"/>
      <c r="I1024" s="19"/>
      <c r="J1024" s="18"/>
      <c r="K1024" s="19"/>
      <c r="L1024" s="17"/>
      <c r="M1024" s="93" t="str">
        <f t="shared" si="45"/>
        <v/>
      </c>
      <c r="N1024" s="13" t="str">
        <f t="shared" si="49"/>
        <v/>
      </c>
    </row>
    <row r="1025" spans="2:14" x14ac:dyDescent="0.3">
      <c r="B1025" s="1" t="str">
        <f>IF(C1025=1,"",IF(Kasszakonyv!$K$2&gt;C1025,"q",IF(Kasszakonyv!$K$2=C1025,COUNTIF($C$7:C1025,C1025),"")))</f>
        <v/>
      </c>
      <c r="C1025" s="9">
        <f t="shared" si="48"/>
        <v>1</v>
      </c>
      <c r="D1025" s="14"/>
      <c r="E1025" s="15"/>
      <c r="F1025" s="16"/>
      <c r="G1025" s="17"/>
      <c r="H1025" s="18"/>
      <c r="I1025" s="19"/>
      <c r="J1025" s="18"/>
      <c r="K1025" s="19"/>
      <c r="L1025" s="17"/>
      <c r="M1025" s="93" t="str">
        <f t="shared" si="45"/>
        <v/>
      </c>
      <c r="N1025" s="13" t="str">
        <f t="shared" si="49"/>
        <v/>
      </c>
    </row>
    <row r="1026" spans="2:14" x14ac:dyDescent="0.3">
      <c r="B1026" s="1" t="str">
        <f>IF(C1026=1,"",IF(Kasszakonyv!$K$2&gt;C1026,"q",IF(Kasszakonyv!$K$2=C1026,COUNTIF($C$7:C1026,C1026),"")))</f>
        <v/>
      </c>
      <c r="C1026" s="9">
        <f t="shared" si="48"/>
        <v>1</v>
      </c>
      <c r="D1026" s="14"/>
      <c r="E1026" s="15"/>
      <c r="F1026" s="16"/>
      <c r="G1026" s="17"/>
      <c r="H1026" s="18"/>
      <c r="I1026" s="19"/>
      <c r="J1026" s="18"/>
      <c r="K1026" s="19"/>
      <c r="L1026" s="17"/>
      <c r="M1026" s="93" t="str">
        <f t="shared" si="45"/>
        <v/>
      </c>
      <c r="N1026" s="13" t="str">
        <f t="shared" si="49"/>
        <v/>
      </c>
    </row>
    <row r="1027" spans="2:14" x14ac:dyDescent="0.3">
      <c r="B1027" s="1" t="str">
        <f>IF(C1027=1,"",IF(Kasszakonyv!$K$2&gt;C1027,"q",IF(Kasszakonyv!$K$2=C1027,COUNTIF($C$7:C1027,C1027),"")))</f>
        <v/>
      </c>
      <c r="C1027" s="9">
        <f t="shared" si="48"/>
        <v>1</v>
      </c>
      <c r="D1027" s="14"/>
      <c r="E1027" s="15"/>
      <c r="F1027" s="16"/>
      <c r="G1027" s="17"/>
      <c r="H1027" s="18"/>
      <c r="I1027" s="19"/>
      <c r="J1027" s="18"/>
      <c r="K1027" s="19"/>
      <c r="L1027" s="17"/>
      <c r="M1027" s="93" t="str">
        <f t="shared" si="45"/>
        <v/>
      </c>
      <c r="N1027" s="13" t="str">
        <f t="shared" si="49"/>
        <v/>
      </c>
    </row>
    <row r="1028" spans="2:14" x14ac:dyDescent="0.3">
      <c r="B1028" s="1" t="str">
        <f>IF(C1028=1,"",IF(Kasszakonyv!$K$2&gt;C1028,"q",IF(Kasszakonyv!$K$2=C1028,COUNTIF($C$7:C1028,C1028),"")))</f>
        <v/>
      </c>
      <c r="C1028" s="9">
        <f t="shared" si="48"/>
        <v>1</v>
      </c>
      <c r="D1028" s="14"/>
      <c r="E1028" s="15"/>
      <c r="F1028" s="16"/>
      <c r="G1028" s="17"/>
      <c r="H1028" s="18"/>
      <c r="I1028" s="19"/>
      <c r="J1028" s="18"/>
      <c r="K1028" s="19"/>
      <c r="L1028" s="17"/>
      <c r="M1028" s="93" t="str">
        <f t="shared" si="45"/>
        <v/>
      </c>
      <c r="N1028" s="13" t="str">
        <f t="shared" si="49"/>
        <v/>
      </c>
    </row>
    <row r="1029" spans="2:14" x14ac:dyDescent="0.3">
      <c r="B1029" s="1" t="str">
        <f>IF(C1029=1,"",IF(Kasszakonyv!$K$2&gt;C1029,"q",IF(Kasszakonyv!$K$2=C1029,COUNTIF($C$7:C1029,C1029),"")))</f>
        <v/>
      </c>
      <c r="C1029" s="9">
        <f t="shared" si="48"/>
        <v>1</v>
      </c>
      <c r="D1029" s="14"/>
      <c r="E1029" s="15"/>
      <c r="F1029" s="16"/>
      <c r="G1029" s="17"/>
      <c r="H1029" s="18"/>
      <c r="I1029" s="19"/>
      <c r="J1029" s="18"/>
      <c r="K1029" s="19"/>
      <c r="L1029" s="17"/>
      <c r="M1029" s="93" t="str">
        <f t="shared" si="45"/>
        <v/>
      </c>
      <c r="N1029" s="13" t="str">
        <f t="shared" si="49"/>
        <v/>
      </c>
    </row>
    <row r="1030" spans="2:14" x14ac:dyDescent="0.3">
      <c r="B1030" s="1" t="str">
        <f>IF(C1030=1,"",IF(Kasszakonyv!$K$2&gt;C1030,"q",IF(Kasszakonyv!$K$2=C1030,COUNTIF($C$7:C1030,C1030),"")))</f>
        <v/>
      </c>
      <c r="C1030" s="9">
        <f t="shared" si="48"/>
        <v>1</v>
      </c>
      <c r="D1030" s="14"/>
      <c r="E1030" s="15"/>
      <c r="F1030" s="16"/>
      <c r="G1030" s="17"/>
      <c r="H1030" s="18"/>
      <c r="I1030" s="19"/>
      <c r="J1030" s="18"/>
      <c r="K1030" s="19"/>
      <c r="L1030" s="17"/>
      <c r="M1030" s="93" t="str">
        <f t="shared" si="45"/>
        <v/>
      </c>
      <c r="N1030" s="13" t="str">
        <f t="shared" si="49"/>
        <v/>
      </c>
    </row>
    <row r="1031" spans="2:14" x14ac:dyDescent="0.3">
      <c r="B1031" s="1" t="str">
        <f>IF(C1031=1,"",IF(Kasszakonyv!$K$2&gt;C1031,"q",IF(Kasszakonyv!$K$2=C1031,COUNTIF($C$7:C1031,C1031),"")))</f>
        <v/>
      </c>
      <c r="C1031" s="9">
        <f t="shared" si="48"/>
        <v>1</v>
      </c>
      <c r="D1031" s="14"/>
      <c r="E1031" s="15"/>
      <c r="F1031" s="16"/>
      <c r="G1031" s="17"/>
      <c r="H1031" s="18"/>
      <c r="I1031" s="19"/>
      <c r="J1031" s="18"/>
      <c r="K1031" s="19"/>
      <c r="L1031" s="17"/>
      <c r="M1031" s="93" t="str">
        <f t="shared" ref="M1031:M1094" si="50">IF(I1031&amp;K1031&lt;&gt;"",VLOOKUP(I1031&amp;K1031,fif,3,FALSE),"")</f>
        <v/>
      </c>
      <c r="N1031" s="13" t="str">
        <f t="shared" si="49"/>
        <v/>
      </c>
    </row>
    <row r="1032" spans="2:14" x14ac:dyDescent="0.3">
      <c r="B1032" s="1" t="str">
        <f>IF(C1032=1,"",IF(Kasszakonyv!$K$2&gt;C1032,"q",IF(Kasszakonyv!$K$2=C1032,COUNTIF($C$7:C1032,C1032),"")))</f>
        <v/>
      </c>
      <c r="C1032" s="9">
        <f t="shared" si="48"/>
        <v>1</v>
      </c>
      <c r="D1032" s="14"/>
      <c r="E1032" s="15"/>
      <c r="F1032" s="16"/>
      <c r="G1032" s="17"/>
      <c r="H1032" s="18"/>
      <c r="I1032" s="19"/>
      <c r="J1032" s="18"/>
      <c r="K1032" s="19"/>
      <c r="L1032" s="17"/>
      <c r="M1032" s="93" t="str">
        <f t="shared" si="50"/>
        <v/>
      </c>
      <c r="N1032" s="13" t="str">
        <f t="shared" si="49"/>
        <v/>
      </c>
    </row>
    <row r="1033" spans="2:14" x14ac:dyDescent="0.3">
      <c r="B1033" s="1" t="str">
        <f>IF(C1033=1,"",IF(Kasszakonyv!$K$2&gt;C1033,"q",IF(Kasszakonyv!$K$2=C1033,COUNTIF($C$7:C1033,C1033),"")))</f>
        <v/>
      </c>
      <c r="C1033" s="9">
        <f t="shared" si="48"/>
        <v>1</v>
      </c>
      <c r="D1033" s="14"/>
      <c r="E1033" s="15"/>
      <c r="F1033" s="16"/>
      <c r="G1033" s="17"/>
      <c r="H1033" s="18"/>
      <c r="I1033" s="19"/>
      <c r="J1033" s="18"/>
      <c r="K1033" s="19"/>
      <c r="L1033" s="17"/>
      <c r="M1033" s="93" t="str">
        <f t="shared" si="50"/>
        <v/>
      </c>
      <c r="N1033" s="13" t="str">
        <f t="shared" si="49"/>
        <v/>
      </c>
    </row>
    <row r="1034" spans="2:14" x14ac:dyDescent="0.3">
      <c r="B1034" s="1" t="str">
        <f>IF(C1034=1,"",IF(Kasszakonyv!$K$2&gt;C1034,"q",IF(Kasszakonyv!$K$2=C1034,COUNTIF($C$7:C1034,C1034),"")))</f>
        <v/>
      </c>
      <c r="C1034" s="9">
        <f t="shared" si="48"/>
        <v>1</v>
      </c>
      <c r="D1034" s="14"/>
      <c r="E1034" s="15"/>
      <c r="F1034" s="16"/>
      <c r="G1034" s="17"/>
      <c r="H1034" s="18"/>
      <c r="I1034" s="19"/>
      <c r="J1034" s="18"/>
      <c r="K1034" s="19"/>
      <c r="L1034" s="17"/>
      <c r="M1034" s="93" t="str">
        <f t="shared" si="50"/>
        <v/>
      </c>
      <c r="N1034" s="13" t="str">
        <f t="shared" si="49"/>
        <v/>
      </c>
    </row>
    <row r="1035" spans="2:14" x14ac:dyDescent="0.3">
      <c r="B1035" s="1" t="str">
        <f>IF(C1035=1,"",IF(Kasszakonyv!$K$2&gt;C1035,"q",IF(Kasszakonyv!$K$2=C1035,COUNTIF($C$7:C1035,C1035),"")))</f>
        <v/>
      </c>
      <c r="C1035" s="9">
        <f t="shared" si="48"/>
        <v>1</v>
      </c>
      <c r="D1035" s="14"/>
      <c r="E1035" s="15"/>
      <c r="F1035" s="16"/>
      <c r="G1035" s="17"/>
      <c r="H1035" s="18"/>
      <c r="I1035" s="19"/>
      <c r="J1035" s="18"/>
      <c r="K1035" s="19"/>
      <c r="L1035" s="17"/>
      <c r="M1035" s="93" t="str">
        <f t="shared" si="50"/>
        <v/>
      </c>
      <c r="N1035" s="13" t="str">
        <f t="shared" si="49"/>
        <v/>
      </c>
    </row>
    <row r="1036" spans="2:14" x14ac:dyDescent="0.3">
      <c r="B1036" s="1" t="str">
        <f>IF(C1036=1,"",IF(Kasszakonyv!$K$2&gt;C1036,"q",IF(Kasszakonyv!$K$2=C1036,COUNTIF($C$7:C1036,C1036),"")))</f>
        <v/>
      </c>
      <c r="C1036" s="9">
        <f t="shared" si="48"/>
        <v>1</v>
      </c>
      <c r="D1036" s="14"/>
      <c r="E1036" s="15"/>
      <c r="F1036" s="16"/>
      <c r="G1036" s="17"/>
      <c r="H1036" s="18"/>
      <c r="I1036" s="19"/>
      <c r="J1036" s="18"/>
      <c r="K1036" s="19"/>
      <c r="L1036" s="17"/>
      <c r="M1036" s="93" t="str">
        <f t="shared" si="50"/>
        <v/>
      </c>
      <c r="N1036" s="13" t="str">
        <f t="shared" si="49"/>
        <v/>
      </c>
    </row>
    <row r="1037" spans="2:14" x14ac:dyDescent="0.3">
      <c r="B1037" s="1" t="str">
        <f>IF(C1037=1,"",IF(Kasszakonyv!$K$2&gt;C1037,"q",IF(Kasszakonyv!$K$2=C1037,COUNTIF($C$7:C1037,C1037),"")))</f>
        <v/>
      </c>
      <c r="C1037" s="9">
        <f t="shared" si="48"/>
        <v>1</v>
      </c>
      <c r="D1037" s="14"/>
      <c r="E1037" s="15"/>
      <c r="F1037" s="16"/>
      <c r="G1037" s="17"/>
      <c r="H1037" s="18"/>
      <c r="I1037" s="19"/>
      <c r="J1037" s="18"/>
      <c r="K1037" s="19"/>
      <c r="L1037" s="17"/>
      <c r="M1037" s="93" t="str">
        <f t="shared" si="50"/>
        <v/>
      </c>
      <c r="N1037" s="13" t="str">
        <f t="shared" si="49"/>
        <v/>
      </c>
    </row>
    <row r="1038" spans="2:14" x14ac:dyDescent="0.3">
      <c r="B1038" s="1" t="str">
        <f>IF(C1038=1,"",IF(Kasszakonyv!$K$2&gt;C1038,"q",IF(Kasszakonyv!$K$2=C1038,COUNTIF($C$7:C1038,C1038),"")))</f>
        <v/>
      </c>
      <c r="C1038" s="9">
        <f t="shared" si="48"/>
        <v>1</v>
      </c>
      <c r="D1038" s="14"/>
      <c r="E1038" s="15"/>
      <c r="F1038" s="16"/>
      <c r="G1038" s="17"/>
      <c r="H1038" s="18"/>
      <c r="I1038" s="19"/>
      <c r="J1038" s="18"/>
      <c r="K1038" s="19"/>
      <c r="L1038" s="17"/>
      <c r="M1038" s="93" t="str">
        <f t="shared" si="50"/>
        <v/>
      </c>
      <c r="N1038" s="13" t="str">
        <f t="shared" si="49"/>
        <v/>
      </c>
    </row>
    <row r="1039" spans="2:14" x14ac:dyDescent="0.3">
      <c r="B1039" s="1" t="str">
        <f>IF(C1039=1,"",IF(Kasszakonyv!$K$2&gt;C1039,"q",IF(Kasszakonyv!$K$2=C1039,COUNTIF($C$7:C1039,C1039),"")))</f>
        <v/>
      </c>
      <c r="C1039" s="9">
        <f t="shared" si="48"/>
        <v>1</v>
      </c>
      <c r="D1039" s="14"/>
      <c r="E1039" s="15"/>
      <c r="F1039" s="16"/>
      <c r="G1039" s="17"/>
      <c r="H1039" s="18"/>
      <c r="I1039" s="19"/>
      <c r="J1039" s="18"/>
      <c r="K1039" s="19"/>
      <c r="L1039" s="17"/>
      <c r="M1039" s="93" t="str">
        <f t="shared" si="50"/>
        <v/>
      </c>
      <c r="N1039" s="13" t="str">
        <f t="shared" si="49"/>
        <v/>
      </c>
    </row>
    <row r="1040" spans="2:14" x14ac:dyDescent="0.3">
      <c r="B1040" s="1" t="str">
        <f>IF(C1040=1,"",IF(Kasszakonyv!$K$2&gt;C1040,"q",IF(Kasszakonyv!$K$2=C1040,COUNTIF($C$7:C1040,C1040),"")))</f>
        <v/>
      </c>
      <c r="C1040" s="9">
        <f t="shared" si="48"/>
        <v>1</v>
      </c>
      <c r="D1040" s="14"/>
      <c r="E1040" s="15"/>
      <c r="F1040" s="16"/>
      <c r="G1040" s="17"/>
      <c r="H1040" s="18"/>
      <c r="I1040" s="19"/>
      <c r="J1040" s="18"/>
      <c r="K1040" s="19"/>
      <c r="L1040" s="17"/>
      <c r="M1040" s="93" t="str">
        <f t="shared" si="50"/>
        <v/>
      </c>
      <c r="N1040" s="13" t="str">
        <f t="shared" si="49"/>
        <v/>
      </c>
    </row>
    <row r="1041" spans="2:14" x14ac:dyDescent="0.3">
      <c r="B1041" s="1" t="str">
        <f>IF(C1041=1,"",IF(Kasszakonyv!$K$2&gt;C1041,"q",IF(Kasszakonyv!$K$2=C1041,COUNTIF($C$7:C1041,C1041),"")))</f>
        <v/>
      </c>
      <c r="C1041" s="9">
        <f t="shared" si="48"/>
        <v>1</v>
      </c>
      <c r="D1041" s="14"/>
      <c r="E1041" s="15"/>
      <c r="F1041" s="16"/>
      <c r="G1041" s="17"/>
      <c r="H1041" s="18"/>
      <c r="I1041" s="19"/>
      <c r="J1041" s="18"/>
      <c r="K1041" s="19"/>
      <c r="L1041" s="17"/>
      <c r="M1041" s="93" t="str">
        <f t="shared" si="50"/>
        <v/>
      </c>
      <c r="N1041" s="13" t="str">
        <f t="shared" si="49"/>
        <v/>
      </c>
    </row>
    <row r="1042" spans="2:14" x14ac:dyDescent="0.3">
      <c r="B1042" s="1" t="str">
        <f>IF(C1042=1,"",IF(Kasszakonyv!$K$2&gt;C1042,"q",IF(Kasszakonyv!$K$2=C1042,COUNTIF($C$7:C1042,C1042),"")))</f>
        <v/>
      </c>
      <c r="C1042" s="9">
        <f t="shared" si="48"/>
        <v>1</v>
      </c>
      <c r="D1042" s="14"/>
      <c r="E1042" s="15"/>
      <c r="F1042" s="16"/>
      <c r="G1042" s="17"/>
      <c r="H1042" s="18"/>
      <c r="I1042" s="19"/>
      <c r="J1042" s="18"/>
      <c r="K1042" s="19"/>
      <c r="L1042" s="17"/>
      <c r="M1042" s="93" t="str">
        <f t="shared" si="50"/>
        <v/>
      </c>
      <c r="N1042" s="13" t="str">
        <f t="shared" si="49"/>
        <v/>
      </c>
    </row>
    <row r="1043" spans="2:14" x14ac:dyDescent="0.3">
      <c r="B1043" s="1" t="str">
        <f>IF(C1043=1,"",IF(Kasszakonyv!$K$2&gt;C1043,"q",IF(Kasszakonyv!$K$2=C1043,COUNTIF($C$7:C1043,C1043),"")))</f>
        <v/>
      </c>
      <c r="C1043" s="9">
        <f t="shared" si="48"/>
        <v>1</v>
      </c>
      <c r="D1043" s="14"/>
      <c r="E1043" s="15"/>
      <c r="F1043" s="16"/>
      <c r="G1043" s="17"/>
      <c r="H1043" s="18"/>
      <c r="I1043" s="19"/>
      <c r="J1043" s="18"/>
      <c r="K1043" s="19"/>
      <c r="L1043" s="17"/>
      <c r="M1043" s="93" t="str">
        <f t="shared" si="50"/>
        <v/>
      </c>
      <c r="N1043" s="13" t="str">
        <f t="shared" si="49"/>
        <v/>
      </c>
    </row>
    <row r="1044" spans="2:14" x14ac:dyDescent="0.3">
      <c r="B1044" s="1" t="str">
        <f>IF(C1044=1,"",IF(Kasszakonyv!$K$2&gt;C1044,"q",IF(Kasszakonyv!$K$2=C1044,COUNTIF($C$7:C1044,C1044),"")))</f>
        <v/>
      </c>
      <c r="C1044" s="9">
        <f t="shared" si="48"/>
        <v>1</v>
      </c>
      <c r="D1044" s="14"/>
      <c r="E1044" s="15"/>
      <c r="F1044" s="16"/>
      <c r="G1044" s="17"/>
      <c r="H1044" s="18"/>
      <c r="I1044" s="19"/>
      <c r="J1044" s="18"/>
      <c r="K1044" s="19"/>
      <c r="L1044" s="17"/>
      <c r="M1044" s="93" t="str">
        <f t="shared" si="50"/>
        <v/>
      </c>
      <c r="N1044" s="13" t="str">
        <f t="shared" si="49"/>
        <v/>
      </c>
    </row>
    <row r="1045" spans="2:14" x14ac:dyDescent="0.3">
      <c r="B1045" s="1" t="str">
        <f>IF(C1045=1,"",IF(Kasszakonyv!$K$2&gt;C1045,"q",IF(Kasszakonyv!$K$2=C1045,COUNTIF($C$7:C1045,C1045),"")))</f>
        <v/>
      </c>
      <c r="C1045" s="9">
        <f t="shared" si="48"/>
        <v>1</v>
      </c>
      <c r="D1045" s="14"/>
      <c r="E1045" s="15"/>
      <c r="F1045" s="16"/>
      <c r="G1045" s="17"/>
      <c r="H1045" s="18"/>
      <c r="I1045" s="19"/>
      <c r="J1045" s="18"/>
      <c r="K1045" s="19"/>
      <c r="L1045" s="17"/>
      <c r="M1045" s="93" t="str">
        <f t="shared" si="50"/>
        <v/>
      </c>
      <c r="N1045" s="13" t="str">
        <f t="shared" si="49"/>
        <v/>
      </c>
    </row>
    <row r="1046" spans="2:14" x14ac:dyDescent="0.3">
      <c r="B1046" s="1" t="str">
        <f>IF(C1046=1,"",IF(Kasszakonyv!$K$2&gt;C1046,"q",IF(Kasszakonyv!$K$2=C1046,COUNTIF($C$7:C1046,C1046),"")))</f>
        <v/>
      </c>
      <c r="C1046" s="9">
        <f t="shared" si="48"/>
        <v>1</v>
      </c>
      <c r="D1046" s="14"/>
      <c r="E1046" s="15"/>
      <c r="F1046" s="16"/>
      <c r="G1046" s="17"/>
      <c r="H1046" s="18"/>
      <c r="I1046" s="19"/>
      <c r="J1046" s="18"/>
      <c r="K1046" s="19"/>
      <c r="L1046" s="17"/>
      <c r="M1046" s="93" t="str">
        <f t="shared" si="50"/>
        <v/>
      </c>
      <c r="N1046" s="13" t="str">
        <f t="shared" si="49"/>
        <v/>
      </c>
    </row>
    <row r="1047" spans="2:14" x14ac:dyDescent="0.3">
      <c r="B1047" s="1" t="str">
        <f>IF(C1047=1,"",IF(Kasszakonyv!$K$2&gt;C1047,"q",IF(Kasszakonyv!$K$2=C1047,COUNTIF($C$7:C1047,C1047),"")))</f>
        <v/>
      </c>
      <c r="C1047" s="9">
        <f t="shared" si="48"/>
        <v>1</v>
      </c>
      <c r="D1047" s="14"/>
      <c r="E1047" s="15"/>
      <c r="F1047" s="16"/>
      <c r="G1047" s="17"/>
      <c r="H1047" s="18"/>
      <c r="I1047" s="19"/>
      <c r="J1047" s="18"/>
      <c r="K1047" s="19"/>
      <c r="L1047" s="17"/>
      <c r="M1047" s="93" t="str">
        <f t="shared" si="50"/>
        <v/>
      </c>
      <c r="N1047" s="13" t="str">
        <f t="shared" si="49"/>
        <v/>
      </c>
    </row>
    <row r="1048" spans="2:14" x14ac:dyDescent="0.3">
      <c r="B1048" s="1" t="str">
        <f>IF(C1048=1,"",IF(Kasszakonyv!$K$2&gt;C1048,"q",IF(Kasszakonyv!$K$2=C1048,COUNTIF($C$7:C1048,C1048),"")))</f>
        <v/>
      </c>
      <c r="C1048" s="9">
        <f t="shared" si="48"/>
        <v>1</v>
      </c>
      <c r="D1048" s="14"/>
      <c r="E1048" s="15"/>
      <c r="F1048" s="16"/>
      <c r="G1048" s="17"/>
      <c r="H1048" s="18"/>
      <c r="I1048" s="19"/>
      <c r="J1048" s="18"/>
      <c r="K1048" s="19"/>
      <c r="L1048" s="17"/>
      <c r="M1048" s="93" t="str">
        <f t="shared" si="50"/>
        <v/>
      </c>
      <c r="N1048" s="13" t="str">
        <f t="shared" si="49"/>
        <v/>
      </c>
    </row>
    <row r="1049" spans="2:14" x14ac:dyDescent="0.3">
      <c r="B1049" s="1" t="str">
        <f>IF(C1049=1,"",IF(Kasszakonyv!$K$2&gt;C1049,"q",IF(Kasszakonyv!$K$2=C1049,COUNTIF($C$7:C1049,C1049),"")))</f>
        <v/>
      </c>
      <c r="C1049" s="9">
        <f t="shared" si="48"/>
        <v>1</v>
      </c>
      <c r="D1049" s="14"/>
      <c r="E1049" s="15"/>
      <c r="F1049" s="16"/>
      <c r="G1049" s="17"/>
      <c r="H1049" s="18"/>
      <c r="I1049" s="19"/>
      <c r="J1049" s="18"/>
      <c r="K1049" s="19"/>
      <c r="L1049" s="17"/>
      <c r="M1049" s="93" t="str">
        <f t="shared" si="50"/>
        <v/>
      </c>
      <c r="N1049" s="13" t="str">
        <f t="shared" si="49"/>
        <v/>
      </c>
    </row>
    <row r="1050" spans="2:14" x14ac:dyDescent="0.3">
      <c r="B1050" s="1" t="str">
        <f>IF(C1050=1,"",IF(Kasszakonyv!$K$2&gt;C1050,"q",IF(Kasszakonyv!$K$2=C1050,COUNTIF($C$7:C1050,C1050),"")))</f>
        <v/>
      </c>
      <c r="C1050" s="9">
        <f t="shared" si="48"/>
        <v>1</v>
      </c>
      <c r="D1050" s="14"/>
      <c r="E1050" s="15"/>
      <c r="F1050" s="16"/>
      <c r="G1050" s="17"/>
      <c r="H1050" s="18"/>
      <c r="I1050" s="19"/>
      <c r="J1050" s="18"/>
      <c r="K1050" s="19"/>
      <c r="L1050" s="17"/>
      <c r="M1050" s="93" t="str">
        <f t="shared" si="50"/>
        <v/>
      </c>
      <c r="N1050" s="13" t="str">
        <f t="shared" si="49"/>
        <v/>
      </c>
    </row>
    <row r="1051" spans="2:14" x14ac:dyDescent="0.3">
      <c r="B1051" s="1" t="str">
        <f>IF(C1051=1,"",IF(Kasszakonyv!$K$2&gt;C1051,"q",IF(Kasszakonyv!$K$2=C1051,COUNTIF($C$7:C1051,C1051),"")))</f>
        <v/>
      </c>
      <c r="C1051" s="9">
        <f t="shared" si="48"/>
        <v>1</v>
      </c>
      <c r="D1051" s="14"/>
      <c r="E1051" s="15"/>
      <c r="F1051" s="16"/>
      <c r="G1051" s="17"/>
      <c r="H1051" s="18"/>
      <c r="I1051" s="19"/>
      <c r="J1051" s="18"/>
      <c r="K1051" s="19"/>
      <c r="L1051" s="17"/>
      <c r="M1051" s="93" t="str">
        <f t="shared" si="50"/>
        <v/>
      </c>
      <c r="N1051" s="13" t="str">
        <f t="shared" si="49"/>
        <v/>
      </c>
    </row>
    <row r="1052" spans="2:14" x14ac:dyDescent="0.3">
      <c r="B1052" s="1" t="str">
        <f>IF(C1052=1,"",IF(Kasszakonyv!$K$2&gt;C1052,"q",IF(Kasszakonyv!$K$2=C1052,COUNTIF($C$7:C1052,C1052),"")))</f>
        <v/>
      </c>
      <c r="C1052" s="9">
        <f t="shared" si="48"/>
        <v>1</v>
      </c>
      <c r="D1052" s="14"/>
      <c r="E1052" s="15"/>
      <c r="F1052" s="16"/>
      <c r="G1052" s="17"/>
      <c r="H1052" s="18"/>
      <c r="I1052" s="19"/>
      <c r="J1052" s="18"/>
      <c r="K1052" s="19"/>
      <c r="L1052" s="17"/>
      <c r="M1052" s="93" t="str">
        <f t="shared" si="50"/>
        <v/>
      </c>
      <c r="N1052" s="13" t="str">
        <f t="shared" si="49"/>
        <v/>
      </c>
    </row>
    <row r="1053" spans="2:14" x14ac:dyDescent="0.3">
      <c r="B1053" s="1" t="str">
        <f>IF(C1053=1,"",IF(Kasszakonyv!$K$2&gt;C1053,"q",IF(Kasszakonyv!$K$2=C1053,COUNTIF($C$7:C1053,C1053),"")))</f>
        <v/>
      </c>
      <c r="C1053" s="9">
        <f t="shared" si="48"/>
        <v>1</v>
      </c>
      <c r="D1053" s="14"/>
      <c r="E1053" s="15"/>
      <c r="F1053" s="16"/>
      <c r="G1053" s="17"/>
      <c r="H1053" s="18"/>
      <c r="I1053" s="19"/>
      <c r="J1053" s="18"/>
      <c r="K1053" s="19"/>
      <c r="L1053" s="17"/>
      <c r="M1053" s="93" t="str">
        <f t="shared" si="50"/>
        <v/>
      </c>
      <c r="N1053" s="13" t="str">
        <f t="shared" si="49"/>
        <v/>
      </c>
    </row>
    <row r="1054" spans="2:14" x14ac:dyDescent="0.3">
      <c r="B1054" s="1" t="str">
        <f>IF(C1054=1,"",IF(Kasszakonyv!$K$2&gt;C1054,"q",IF(Kasszakonyv!$K$2=C1054,COUNTIF($C$7:C1054,C1054),"")))</f>
        <v/>
      </c>
      <c r="C1054" s="9">
        <f t="shared" si="48"/>
        <v>1</v>
      </c>
      <c r="D1054" s="14"/>
      <c r="E1054" s="15"/>
      <c r="F1054" s="16"/>
      <c r="G1054" s="17"/>
      <c r="H1054" s="18"/>
      <c r="I1054" s="19"/>
      <c r="J1054" s="18"/>
      <c r="K1054" s="19"/>
      <c r="L1054" s="17"/>
      <c r="M1054" s="93" t="str">
        <f t="shared" si="50"/>
        <v/>
      </c>
      <c r="N1054" s="13" t="str">
        <f t="shared" si="49"/>
        <v/>
      </c>
    </row>
    <row r="1055" spans="2:14" x14ac:dyDescent="0.3">
      <c r="B1055" s="1" t="str">
        <f>IF(C1055=1,"",IF(Kasszakonyv!$K$2&gt;C1055,"q",IF(Kasszakonyv!$K$2=C1055,COUNTIF($C$7:C1055,C1055),"")))</f>
        <v/>
      </c>
      <c r="C1055" s="9">
        <f t="shared" si="48"/>
        <v>1</v>
      </c>
      <c r="D1055" s="14"/>
      <c r="E1055" s="15"/>
      <c r="F1055" s="16"/>
      <c r="G1055" s="17"/>
      <c r="H1055" s="18"/>
      <c r="I1055" s="19"/>
      <c r="J1055" s="18"/>
      <c r="K1055" s="19"/>
      <c r="L1055" s="17"/>
      <c r="M1055" s="93" t="str">
        <f t="shared" si="50"/>
        <v/>
      </c>
      <c r="N1055" s="13" t="str">
        <f t="shared" si="49"/>
        <v/>
      </c>
    </row>
    <row r="1056" spans="2:14" x14ac:dyDescent="0.3">
      <c r="B1056" s="1" t="str">
        <f>IF(C1056=1,"",IF(Kasszakonyv!$K$2&gt;C1056,"q",IF(Kasszakonyv!$K$2=C1056,COUNTIF($C$7:C1056,C1056),"")))</f>
        <v/>
      </c>
      <c r="C1056" s="9">
        <f t="shared" si="48"/>
        <v>1</v>
      </c>
      <c r="D1056" s="14"/>
      <c r="E1056" s="15"/>
      <c r="F1056" s="16"/>
      <c r="G1056" s="17"/>
      <c r="H1056" s="18"/>
      <c r="I1056" s="19"/>
      <c r="J1056" s="18"/>
      <c r="K1056" s="19"/>
      <c r="L1056" s="17"/>
      <c r="M1056" s="93" t="str">
        <f t="shared" si="50"/>
        <v/>
      </c>
      <c r="N1056" s="13" t="str">
        <f t="shared" si="49"/>
        <v/>
      </c>
    </row>
    <row r="1057" spans="2:14" x14ac:dyDescent="0.3">
      <c r="B1057" s="1" t="str">
        <f>IF(C1057=1,"",IF(Kasszakonyv!$K$2&gt;C1057,"q",IF(Kasszakonyv!$K$2=C1057,COUNTIF($C$7:C1057,C1057),"")))</f>
        <v/>
      </c>
      <c r="C1057" s="9">
        <f t="shared" si="48"/>
        <v>1</v>
      </c>
      <c r="D1057" s="14"/>
      <c r="E1057" s="15"/>
      <c r="F1057" s="16"/>
      <c r="G1057" s="17"/>
      <c r="H1057" s="18"/>
      <c r="I1057" s="19"/>
      <c r="J1057" s="18"/>
      <c r="K1057" s="19"/>
      <c r="L1057" s="17"/>
      <c r="M1057" s="93" t="str">
        <f t="shared" si="50"/>
        <v/>
      </c>
      <c r="N1057" s="13" t="str">
        <f t="shared" si="49"/>
        <v/>
      </c>
    </row>
    <row r="1058" spans="2:14" x14ac:dyDescent="0.3">
      <c r="B1058" s="1" t="str">
        <f>IF(C1058=1,"",IF(Kasszakonyv!$K$2&gt;C1058,"q",IF(Kasszakonyv!$K$2=C1058,COUNTIF($C$7:C1058,C1058),"")))</f>
        <v/>
      </c>
      <c r="C1058" s="9">
        <f t="shared" si="48"/>
        <v>1</v>
      </c>
      <c r="D1058" s="14"/>
      <c r="E1058" s="15"/>
      <c r="F1058" s="16"/>
      <c r="G1058" s="17"/>
      <c r="H1058" s="18"/>
      <c r="I1058" s="19"/>
      <c r="J1058" s="18"/>
      <c r="K1058" s="19"/>
      <c r="L1058" s="17"/>
      <c r="M1058" s="93" t="str">
        <f t="shared" si="50"/>
        <v/>
      </c>
      <c r="N1058" s="13" t="str">
        <f t="shared" si="49"/>
        <v/>
      </c>
    </row>
    <row r="1059" spans="2:14" x14ac:dyDescent="0.3">
      <c r="B1059" s="1" t="str">
        <f>IF(C1059=1,"",IF(Kasszakonyv!$K$2&gt;C1059,"q",IF(Kasszakonyv!$K$2=C1059,COUNTIF($C$7:C1059,C1059),"")))</f>
        <v/>
      </c>
      <c r="C1059" s="9">
        <f t="shared" si="48"/>
        <v>1</v>
      </c>
      <c r="D1059" s="14"/>
      <c r="E1059" s="15"/>
      <c r="F1059" s="16"/>
      <c r="G1059" s="17"/>
      <c r="H1059" s="18"/>
      <c r="I1059" s="19"/>
      <c r="J1059" s="18"/>
      <c r="K1059" s="19"/>
      <c r="L1059" s="17"/>
      <c r="M1059" s="93" t="str">
        <f t="shared" si="50"/>
        <v/>
      </c>
      <c r="N1059" s="13" t="str">
        <f t="shared" si="49"/>
        <v/>
      </c>
    </row>
    <row r="1060" spans="2:14" x14ac:dyDescent="0.3">
      <c r="B1060" s="1" t="str">
        <f>IF(C1060=1,"",IF(Kasszakonyv!$K$2&gt;C1060,"q",IF(Kasszakonyv!$K$2=C1060,COUNTIF($C$7:C1060,C1060),"")))</f>
        <v/>
      </c>
      <c r="C1060" s="9">
        <f t="shared" si="48"/>
        <v>1</v>
      </c>
      <c r="D1060" s="14"/>
      <c r="E1060" s="15"/>
      <c r="F1060" s="16"/>
      <c r="G1060" s="17"/>
      <c r="H1060" s="18"/>
      <c r="I1060" s="19"/>
      <c r="J1060" s="18"/>
      <c r="K1060" s="19"/>
      <c r="L1060" s="17"/>
      <c r="M1060" s="93" t="str">
        <f t="shared" si="50"/>
        <v/>
      </c>
      <c r="N1060" s="13" t="str">
        <f t="shared" si="49"/>
        <v/>
      </c>
    </row>
    <row r="1061" spans="2:14" x14ac:dyDescent="0.3">
      <c r="B1061" s="1" t="str">
        <f>IF(C1061=1,"",IF(Kasszakonyv!$K$2&gt;C1061,"q",IF(Kasszakonyv!$K$2=C1061,COUNTIF($C$7:C1061,C1061),"")))</f>
        <v/>
      </c>
      <c r="C1061" s="9">
        <f t="shared" si="48"/>
        <v>1</v>
      </c>
      <c r="D1061" s="14"/>
      <c r="E1061" s="15"/>
      <c r="F1061" s="16"/>
      <c r="G1061" s="17"/>
      <c r="H1061" s="18"/>
      <c r="I1061" s="19"/>
      <c r="J1061" s="18"/>
      <c r="K1061" s="19"/>
      <c r="L1061" s="17"/>
      <c r="M1061" s="93" t="str">
        <f t="shared" si="50"/>
        <v/>
      </c>
      <c r="N1061" s="13" t="str">
        <f t="shared" si="49"/>
        <v/>
      </c>
    </row>
    <row r="1062" spans="2:14" x14ac:dyDescent="0.3">
      <c r="B1062" s="1" t="str">
        <f>IF(C1062=1,"",IF(Kasszakonyv!$K$2&gt;C1062,"q",IF(Kasszakonyv!$K$2=C1062,COUNTIF($C$7:C1062,C1062),"")))</f>
        <v/>
      </c>
      <c r="C1062" s="9">
        <f t="shared" si="48"/>
        <v>1</v>
      </c>
      <c r="D1062" s="14"/>
      <c r="E1062" s="15"/>
      <c r="F1062" s="16"/>
      <c r="G1062" s="17"/>
      <c r="H1062" s="18"/>
      <c r="I1062" s="19"/>
      <c r="J1062" s="18"/>
      <c r="K1062" s="19"/>
      <c r="L1062" s="17"/>
      <c r="M1062" s="93" t="str">
        <f t="shared" si="50"/>
        <v/>
      </c>
      <c r="N1062" s="13" t="str">
        <f t="shared" si="49"/>
        <v/>
      </c>
    </row>
    <row r="1063" spans="2:14" x14ac:dyDescent="0.3">
      <c r="B1063" s="1" t="str">
        <f>IF(C1063=1,"",IF(Kasszakonyv!$K$2&gt;C1063,"q",IF(Kasszakonyv!$K$2=C1063,COUNTIF($C$7:C1063,C1063),"")))</f>
        <v/>
      </c>
      <c r="C1063" s="9">
        <f t="shared" si="48"/>
        <v>1</v>
      </c>
      <c r="D1063" s="14"/>
      <c r="E1063" s="15"/>
      <c r="F1063" s="16"/>
      <c r="G1063" s="17"/>
      <c r="H1063" s="18"/>
      <c r="I1063" s="19"/>
      <c r="J1063" s="18"/>
      <c r="K1063" s="19"/>
      <c r="L1063" s="17"/>
      <c r="M1063" s="93" t="str">
        <f t="shared" si="50"/>
        <v/>
      </c>
      <c r="N1063" s="13" t="str">
        <f t="shared" si="49"/>
        <v/>
      </c>
    </row>
    <row r="1064" spans="2:14" x14ac:dyDescent="0.3">
      <c r="B1064" s="1" t="str">
        <f>IF(C1064=1,"",IF(Kasszakonyv!$K$2&gt;C1064,"q",IF(Kasszakonyv!$K$2=C1064,COUNTIF($C$7:C1064,C1064),"")))</f>
        <v/>
      </c>
      <c r="C1064" s="9">
        <f t="shared" ref="C1064:C1127" si="51">IF(AND(D1064&lt;&gt;0,D1064&gt;=$C$1,D1064&lt;=$C$3),D1064,IF(SUM(H1064:J1074)&lt;&gt;0,C1063,1))</f>
        <v>1</v>
      </c>
      <c r="D1064" s="14"/>
      <c r="E1064" s="15"/>
      <c r="F1064" s="16"/>
      <c r="G1064" s="17"/>
      <c r="H1064" s="18"/>
      <c r="I1064" s="19"/>
      <c r="J1064" s="18"/>
      <c r="K1064" s="19"/>
      <c r="L1064" s="17"/>
      <c r="M1064" s="93" t="str">
        <f t="shared" si="50"/>
        <v/>
      </c>
      <c r="N1064" s="13" t="str">
        <f t="shared" ref="N1064:N1127" si="52">IF(I1064&amp;K1064&lt;&gt;"",VLOOKUP(I1064&amp;K1064,fi,2,FALSE),"")</f>
        <v/>
      </c>
    </row>
    <row r="1065" spans="2:14" x14ac:dyDescent="0.3">
      <c r="B1065" s="1" t="str">
        <f>IF(C1065=1,"",IF(Kasszakonyv!$K$2&gt;C1065,"q",IF(Kasszakonyv!$K$2=C1065,COUNTIF($C$7:C1065,C1065),"")))</f>
        <v/>
      </c>
      <c r="C1065" s="9">
        <f t="shared" si="51"/>
        <v>1</v>
      </c>
      <c r="D1065" s="14"/>
      <c r="E1065" s="15"/>
      <c r="F1065" s="16"/>
      <c r="G1065" s="17"/>
      <c r="H1065" s="18"/>
      <c r="I1065" s="19"/>
      <c r="J1065" s="18"/>
      <c r="K1065" s="19"/>
      <c r="L1065" s="17"/>
      <c r="M1065" s="93" t="str">
        <f t="shared" si="50"/>
        <v/>
      </c>
      <c r="N1065" s="13" t="str">
        <f t="shared" si="52"/>
        <v/>
      </c>
    </row>
    <row r="1066" spans="2:14" x14ac:dyDescent="0.3">
      <c r="B1066" s="1" t="str">
        <f>IF(C1066=1,"",IF(Kasszakonyv!$K$2&gt;C1066,"q",IF(Kasszakonyv!$K$2=C1066,COUNTIF($C$7:C1066,C1066),"")))</f>
        <v/>
      </c>
      <c r="C1066" s="9">
        <f t="shared" si="51"/>
        <v>1</v>
      </c>
      <c r="D1066" s="14"/>
      <c r="E1066" s="15"/>
      <c r="F1066" s="16"/>
      <c r="G1066" s="17"/>
      <c r="H1066" s="18"/>
      <c r="I1066" s="19"/>
      <c r="J1066" s="18"/>
      <c r="K1066" s="19"/>
      <c r="L1066" s="17"/>
      <c r="M1066" s="93" t="str">
        <f t="shared" si="50"/>
        <v/>
      </c>
      <c r="N1066" s="13" t="str">
        <f t="shared" si="52"/>
        <v/>
      </c>
    </row>
    <row r="1067" spans="2:14" x14ac:dyDescent="0.3">
      <c r="B1067" s="1" t="str">
        <f>IF(C1067=1,"",IF(Kasszakonyv!$K$2&gt;C1067,"q",IF(Kasszakonyv!$K$2=C1067,COUNTIF($C$7:C1067,C1067),"")))</f>
        <v/>
      </c>
      <c r="C1067" s="9">
        <f t="shared" si="51"/>
        <v>1</v>
      </c>
      <c r="D1067" s="14"/>
      <c r="E1067" s="15"/>
      <c r="F1067" s="16"/>
      <c r="G1067" s="17"/>
      <c r="H1067" s="18"/>
      <c r="I1067" s="19"/>
      <c r="J1067" s="18"/>
      <c r="K1067" s="19"/>
      <c r="L1067" s="17"/>
      <c r="M1067" s="93" t="str">
        <f t="shared" si="50"/>
        <v/>
      </c>
      <c r="N1067" s="13" t="str">
        <f t="shared" si="52"/>
        <v/>
      </c>
    </row>
    <row r="1068" spans="2:14" x14ac:dyDescent="0.3">
      <c r="B1068" s="1" t="str">
        <f>IF(C1068=1,"",IF(Kasszakonyv!$K$2&gt;C1068,"q",IF(Kasszakonyv!$K$2=C1068,COUNTIF($C$7:C1068,C1068),"")))</f>
        <v/>
      </c>
      <c r="C1068" s="9">
        <f t="shared" si="51"/>
        <v>1</v>
      </c>
      <c r="D1068" s="14"/>
      <c r="E1068" s="15"/>
      <c r="F1068" s="16"/>
      <c r="G1068" s="17"/>
      <c r="H1068" s="18"/>
      <c r="I1068" s="19"/>
      <c r="J1068" s="18"/>
      <c r="K1068" s="19"/>
      <c r="L1068" s="17"/>
      <c r="M1068" s="93" t="str">
        <f t="shared" si="50"/>
        <v/>
      </c>
      <c r="N1068" s="13" t="str">
        <f t="shared" si="52"/>
        <v/>
      </c>
    </row>
    <row r="1069" spans="2:14" x14ac:dyDescent="0.3">
      <c r="B1069" s="1" t="str">
        <f>IF(C1069=1,"",IF(Kasszakonyv!$K$2&gt;C1069,"q",IF(Kasszakonyv!$K$2=C1069,COUNTIF($C$7:C1069,C1069),"")))</f>
        <v/>
      </c>
      <c r="C1069" s="9">
        <f t="shared" si="51"/>
        <v>1</v>
      </c>
      <c r="D1069" s="14"/>
      <c r="E1069" s="15"/>
      <c r="F1069" s="16"/>
      <c r="G1069" s="17"/>
      <c r="H1069" s="18"/>
      <c r="I1069" s="19"/>
      <c r="J1069" s="18"/>
      <c r="K1069" s="19"/>
      <c r="L1069" s="17"/>
      <c r="M1069" s="93" t="str">
        <f t="shared" si="50"/>
        <v/>
      </c>
      <c r="N1069" s="13" t="str">
        <f t="shared" si="52"/>
        <v/>
      </c>
    </row>
    <row r="1070" spans="2:14" x14ac:dyDescent="0.3">
      <c r="B1070" s="1" t="str">
        <f>IF(C1070=1,"",IF(Kasszakonyv!$K$2&gt;C1070,"q",IF(Kasszakonyv!$K$2=C1070,COUNTIF($C$7:C1070,C1070),"")))</f>
        <v/>
      </c>
      <c r="C1070" s="9">
        <f t="shared" si="51"/>
        <v>1</v>
      </c>
      <c r="D1070" s="14"/>
      <c r="E1070" s="15"/>
      <c r="F1070" s="16"/>
      <c r="G1070" s="17"/>
      <c r="H1070" s="18"/>
      <c r="I1070" s="19"/>
      <c r="J1070" s="18"/>
      <c r="K1070" s="19"/>
      <c r="L1070" s="17"/>
      <c r="M1070" s="93" t="str">
        <f t="shared" si="50"/>
        <v/>
      </c>
      <c r="N1070" s="13" t="str">
        <f t="shared" si="52"/>
        <v/>
      </c>
    </row>
    <row r="1071" spans="2:14" x14ac:dyDescent="0.3">
      <c r="B1071" s="1" t="str">
        <f>IF(C1071=1,"",IF(Kasszakonyv!$K$2&gt;C1071,"q",IF(Kasszakonyv!$K$2=C1071,COUNTIF($C$7:C1071,C1071),"")))</f>
        <v/>
      </c>
      <c r="C1071" s="9">
        <f t="shared" si="51"/>
        <v>1</v>
      </c>
      <c r="D1071" s="14"/>
      <c r="E1071" s="15"/>
      <c r="F1071" s="16"/>
      <c r="G1071" s="17"/>
      <c r="H1071" s="18"/>
      <c r="I1071" s="19"/>
      <c r="J1071" s="18"/>
      <c r="K1071" s="19"/>
      <c r="L1071" s="17"/>
      <c r="M1071" s="93" t="str">
        <f t="shared" si="50"/>
        <v/>
      </c>
      <c r="N1071" s="13" t="str">
        <f t="shared" si="52"/>
        <v/>
      </c>
    </row>
    <row r="1072" spans="2:14" x14ac:dyDescent="0.3">
      <c r="B1072" s="1" t="str">
        <f>IF(C1072=1,"",IF(Kasszakonyv!$K$2&gt;C1072,"q",IF(Kasszakonyv!$K$2=C1072,COUNTIF($C$7:C1072,C1072),"")))</f>
        <v/>
      </c>
      <c r="C1072" s="9">
        <f t="shared" si="51"/>
        <v>1</v>
      </c>
      <c r="D1072" s="14"/>
      <c r="E1072" s="15"/>
      <c r="F1072" s="16"/>
      <c r="G1072" s="17"/>
      <c r="H1072" s="18"/>
      <c r="I1072" s="19"/>
      <c r="J1072" s="18"/>
      <c r="K1072" s="19"/>
      <c r="L1072" s="17"/>
      <c r="M1072" s="93" t="str">
        <f t="shared" si="50"/>
        <v/>
      </c>
      <c r="N1072" s="13" t="str">
        <f t="shared" si="52"/>
        <v/>
      </c>
    </row>
    <row r="1073" spans="2:14" x14ac:dyDescent="0.3">
      <c r="B1073" s="1" t="str">
        <f>IF(C1073=1,"",IF(Kasszakonyv!$K$2&gt;C1073,"q",IF(Kasszakonyv!$K$2=C1073,COUNTIF($C$7:C1073,C1073),"")))</f>
        <v/>
      </c>
      <c r="C1073" s="9">
        <f t="shared" si="51"/>
        <v>1</v>
      </c>
      <c r="D1073" s="14"/>
      <c r="E1073" s="15"/>
      <c r="F1073" s="16"/>
      <c r="G1073" s="17"/>
      <c r="H1073" s="18"/>
      <c r="I1073" s="19"/>
      <c r="J1073" s="18"/>
      <c r="K1073" s="19"/>
      <c r="L1073" s="17"/>
      <c r="M1073" s="93" t="str">
        <f t="shared" si="50"/>
        <v/>
      </c>
      <c r="N1073" s="13" t="str">
        <f t="shared" si="52"/>
        <v/>
      </c>
    </row>
    <row r="1074" spans="2:14" x14ac:dyDescent="0.3">
      <c r="B1074" s="1" t="str">
        <f>IF(C1074=1,"",IF(Kasszakonyv!$K$2&gt;C1074,"q",IF(Kasszakonyv!$K$2=C1074,COUNTIF($C$7:C1074,C1074),"")))</f>
        <v/>
      </c>
      <c r="C1074" s="9">
        <f t="shared" si="51"/>
        <v>1</v>
      </c>
      <c r="D1074" s="14"/>
      <c r="E1074" s="15"/>
      <c r="F1074" s="16"/>
      <c r="G1074" s="17"/>
      <c r="H1074" s="18"/>
      <c r="I1074" s="19"/>
      <c r="J1074" s="18"/>
      <c r="K1074" s="19"/>
      <c r="L1074" s="17"/>
      <c r="M1074" s="93" t="str">
        <f t="shared" si="50"/>
        <v/>
      </c>
      <c r="N1074" s="13" t="str">
        <f t="shared" si="52"/>
        <v/>
      </c>
    </row>
    <row r="1075" spans="2:14" x14ac:dyDescent="0.3">
      <c r="B1075" s="1" t="str">
        <f>IF(C1075=1,"",IF(Kasszakonyv!$K$2&gt;C1075,"q",IF(Kasszakonyv!$K$2=C1075,COUNTIF($C$7:C1075,C1075),"")))</f>
        <v/>
      </c>
      <c r="C1075" s="9">
        <f t="shared" si="51"/>
        <v>1</v>
      </c>
      <c r="D1075" s="14"/>
      <c r="E1075" s="15"/>
      <c r="F1075" s="16"/>
      <c r="G1075" s="17"/>
      <c r="H1075" s="18"/>
      <c r="I1075" s="19"/>
      <c r="J1075" s="18"/>
      <c r="K1075" s="19"/>
      <c r="L1075" s="17"/>
      <c r="M1075" s="93" t="str">
        <f t="shared" si="50"/>
        <v/>
      </c>
      <c r="N1075" s="13" t="str">
        <f t="shared" si="52"/>
        <v/>
      </c>
    </row>
    <row r="1076" spans="2:14" x14ac:dyDescent="0.3">
      <c r="B1076" s="1" t="str">
        <f>IF(C1076=1,"",IF(Kasszakonyv!$K$2&gt;C1076,"q",IF(Kasszakonyv!$K$2=C1076,COUNTIF($C$7:C1076,C1076),"")))</f>
        <v/>
      </c>
      <c r="C1076" s="9">
        <f t="shared" si="51"/>
        <v>1</v>
      </c>
      <c r="D1076" s="14"/>
      <c r="E1076" s="15"/>
      <c r="F1076" s="16"/>
      <c r="G1076" s="17"/>
      <c r="H1076" s="18"/>
      <c r="I1076" s="19"/>
      <c r="J1076" s="18"/>
      <c r="K1076" s="19"/>
      <c r="L1076" s="17"/>
      <c r="M1076" s="93" t="str">
        <f t="shared" si="50"/>
        <v/>
      </c>
      <c r="N1076" s="13" t="str">
        <f t="shared" si="52"/>
        <v/>
      </c>
    </row>
    <row r="1077" spans="2:14" x14ac:dyDescent="0.3">
      <c r="B1077" s="1" t="str">
        <f>IF(C1077=1,"",IF(Kasszakonyv!$K$2&gt;C1077,"q",IF(Kasszakonyv!$K$2=C1077,COUNTIF($C$7:C1077,C1077),"")))</f>
        <v/>
      </c>
      <c r="C1077" s="9">
        <f t="shared" si="51"/>
        <v>1</v>
      </c>
      <c r="D1077" s="14"/>
      <c r="E1077" s="15"/>
      <c r="F1077" s="16"/>
      <c r="G1077" s="17"/>
      <c r="H1077" s="18"/>
      <c r="I1077" s="19"/>
      <c r="J1077" s="18"/>
      <c r="K1077" s="19"/>
      <c r="L1077" s="17"/>
      <c r="M1077" s="93" t="str">
        <f t="shared" si="50"/>
        <v/>
      </c>
      <c r="N1077" s="13" t="str">
        <f t="shared" si="52"/>
        <v/>
      </c>
    </row>
    <row r="1078" spans="2:14" x14ac:dyDescent="0.3">
      <c r="B1078" s="1" t="str">
        <f>IF(C1078=1,"",IF(Kasszakonyv!$K$2&gt;C1078,"q",IF(Kasszakonyv!$K$2=C1078,COUNTIF($C$7:C1078,C1078),"")))</f>
        <v/>
      </c>
      <c r="C1078" s="9">
        <f t="shared" si="51"/>
        <v>1</v>
      </c>
      <c r="D1078" s="14"/>
      <c r="E1078" s="15"/>
      <c r="F1078" s="16"/>
      <c r="G1078" s="17"/>
      <c r="H1078" s="18"/>
      <c r="I1078" s="19"/>
      <c r="J1078" s="18"/>
      <c r="K1078" s="19"/>
      <c r="L1078" s="17"/>
      <c r="M1078" s="93" t="str">
        <f t="shared" si="50"/>
        <v/>
      </c>
      <c r="N1078" s="13" t="str">
        <f t="shared" si="52"/>
        <v/>
      </c>
    </row>
    <row r="1079" spans="2:14" x14ac:dyDescent="0.3">
      <c r="B1079" s="1" t="str">
        <f>IF(C1079=1,"",IF(Kasszakonyv!$K$2&gt;C1079,"q",IF(Kasszakonyv!$K$2=C1079,COUNTIF($C$7:C1079,C1079),"")))</f>
        <v/>
      </c>
      <c r="C1079" s="9">
        <f t="shared" si="51"/>
        <v>1</v>
      </c>
      <c r="D1079" s="14"/>
      <c r="E1079" s="15"/>
      <c r="F1079" s="16"/>
      <c r="G1079" s="17"/>
      <c r="H1079" s="18"/>
      <c r="I1079" s="19"/>
      <c r="J1079" s="18"/>
      <c r="K1079" s="19"/>
      <c r="L1079" s="17"/>
      <c r="M1079" s="93" t="str">
        <f t="shared" si="50"/>
        <v/>
      </c>
      <c r="N1079" s="13" t="str">
        <f t="shared" si="52"/>
        <v/>
      </c>
    </row>
    <row r="1080" spans="2:14" x14ac:dyDescent="0.3">
      <c r="B1080" s="1" t="str">
        <f>IF(C1080=1,"",IF(Kasszakonyv!$K$2&gt;C1080,"q",IF(Kasszakonyv!$K$2=C1080,COUNTIF($C$7:C1080,C1080),"")))</f>
        <v/>
      </c>
      <c r="C1080" s="9">
        <f t="shared" si="51"/>
        <v>1</v>
      </c>
      <c r="D1080" s="14"/>
      <c r="E1080" s="15"/>
      <c r="F1080" s="16"/>
      <c r="G1080" s="17"/>
      <c r="H1080" s="18"/>
      <c r="I1080" s="19"/>
      <c r="J1080" s="18"/>
      <c r="K1080" s="19"/>
      <c r="L1080" s="17"/>
      <c r="M1080" s="93" t="str">
        <f t="shared" si="50"/>
        <v/>
      </c>
      <c r="N1080" s="13" t="str">
        <f t="shared" si="52"/>
        <v/>
      </c>
    </row>
    <row r="1081" spans="2:14" x14ac:dyDescent="0.3">
      <c r="B1081" s="1" t="str">
        <f>IF(C1081=1,"",IF(Kasszakonyv!$K$2&gt;C1081,"q",IF(Kasszakonyv!$K$2=C1081,COUNTIF($C$7:C1081,C1081),"")))</f>
        <v/>
      </c>
      <c r="C1081" s="9">
        <f t="shared" si="51"/>
        <v>1</v>
      </c>
      <c r="D1081" s="14"/>
      <c r="E1081" s="15"/>
      <c r="F1081" s="16"/>
      <c r="G1081" s="17"/>
      <c r="H1081" s="18"/>
      <c r="I1081" s="19"/>
      <c r="J1081" s="18"/>
      <c r="K1081" s="19"/>
      <c r="L1081" s="17"/>
      <c r="M1081" s="93" t="str">
        <f t="shared" si="50"/>
        <v/>
      </c>
      <c r="N1081" s="13" t="str">
        <f t="shared" si="52"/>
        <v/>
      </c>
    </row>
    <row r="1082" spans="2:14" x14ac:dyDescent="0.3">
      <c r="B1082" s="1" t="str">
        <f>IF(C1082=1,"",IF(Kasszakonyv!$K$2&gt;C1082,"q",IF(Kasszakonyv!$K$2=C1082,COUNTIF($C$7:C1082,C1082),"")))</f>
        <v/>
      </c>
      <c r="C1082" s="9">
        <f t="shared" si="51"/>
        <v>1</v>
      </c>
      <c r="D1082" s="14"/>
      <c r="E1082" s="15"/>
      <c r="F1082" s="16"/>
      <c r="G1082" s="17"/>
      <c r="H1082" s="18"/>
      <c r="I1082" s="19"/>
      <c r="J1082" s="18"/>
      <c r="K1082" s="19"/>
      <c r="L1082" s="17"/>
      <c r="M1082" s="93" t="str">
        <f t="shared" si="50"/>
        <v/>
      </c>
      <c r="N1082" s="13" t="str">
        <f t="shared" si="52"/>
        <v/>
      </c>
    </row>
    <row r="1083" spans="2:14" x14ac:dyDescent="0.3">
      <c r="B1083" s="1" t="str">
        <f>IF(C1083=1,"",IF(Kasszakonyv!$K$2&gt;C1083,"q",IF(Kasszakonyv!$K$2=C1083,COUNTIF($C$7:C1083,C1083),"")))</f>
        <v/>
      </c>
      <c r="C1083" s="9">
        <f t="shared" si="51"/>
        <v>1</v>
      </c>
      <c r="D1083" s="14"/>
      <c r="E1083" s="15"/>
      <c r="F1083" s="16"/>
      <c r="G1083" s="17"/>
      <c r="H1083" s="18"/>
      <c r="I1083" s="19"/>
      <c r="J1083" s="18"/>
      <c r="K1083" s="19"/>
      <c r="L1083" s="17"/>
      <c r="M1083" s="93" t="str">
        <f t="shared" si="50"/>
        <v/>
      </c>
      <c r="N1083" s="13" t="str">
        <f t="shared" si="52"/>
        <v/>
      </c>
    </row>
    <row r="1084" spans="2:14" x14ac:dyDescent="0.3">
      <c r="B1084" s="1" t="str">
        <f>IF(C1084=1,"",IF(Kasszakonyv!$K$2&gt;C1084,"q",IF(Kasszakonyv!$K$2=C1084,COUNTIF($C$7:C1084,C1084),"")))</f>
        <v/>
      </c>
      <c r="C1084" s="9">
        <f t="shared" si="51"/>
        <v>1</v>
      </c>
      <c r="D1084" s="14"/>
      <c r="E1084" s="15"/>
      <c r="F1084" s="16"/>
      <c r="G1084" s="17"/>
      <c r="H1084" s="18"/>
      <c r="I1084" s="19"/>
      <c r="J1084" s="18"/>
      <c r="K1084" s="19"/>
      <c r="L1084" s="17"/>
      <c r="M1084" s="93" t="str">
        <f t="shared" si="50"/>
        <v/>
      </c>
      <c r="N1084" s="13" t="str">
        <f t="shared" si="52"/>
        <v/>
      </c>
    </row>
    <row r="1085" spans="2:14" x14ac:dyDescent="0.3">
      <c r="B1085" s="1" t="str">
        <f>IF(C1085=1,"",IF(Kasszakonyv!$K$2&gt;C1085,"q",IF(Kasszakonyv!$K$2=C1085,COUNTIF($C$7:C1085,C1085),"")))</f>
        <v/>
      </c>
      <c r="C1085" s="9">
        <f t="shared" si="51"/>
        <v>1</v>
      </c>
      <c r="D1085" s="14"/>
      <c r="E1085" s="15"/>
      <c r="F1085" s="16"/>
      <c r="G1085" s="17"/>
      <c r="H1085" s="18"/>
      <c r="I1085" s="19"/>
      <c r="J1085" s="18"/>
      <c r="K1085" s="19"/>
      <c r="L1085" s="17"/>
      <c r="M1085" s="93" t="str">
        <f t="shared" si="50"/>
        <v/>
      </c>
      <c r="N1085" s="13" t="str">
        <f t="shared" si="52"/>
        <v/>
      </c>
    </row>
    <row r="1086" spans="2:14" x14ac:dyDescent="0.3">
      <c r="B1086" s="1" t="str">
        <f>IF(C1086=1,"",IF(Kasszakonyv!$K$2&gt;C1086,"q",IF(Kasszakonyv!$K$2=C1086,COUNTIF($C$7:C1086,C1086),"")))</f>
        <v/>
      </c>
      <c r="C1086" s="9">
        <f t="shared" si="51"/>
        <v>1</v>
      </c>
      <c r="D1086" s="14"/>
      <c r="E1086" s="15"/>
      <c r="F1086" s="16"/>
      <c r="G1086" s="17"/>
      <c r="H1086" s="18"/>
      <c r="I1086" s="19"/>
      <c r="J1086" s="18"/>
      <c r="K1086" s="19"/>
      <c r="L1086" s="17"/>
      <c r="M1086" s="93" t="str">
        <f t="shared" si="50"/>
        <v/>
      </c>
      <c r="N1086" s="13" t="str">
        <f t="shared" si="52"/>
        <v/>
      </c>
    </row>
    <row r="1087" spans="2:14" x14ac:dyDescent="0.3">
      <c r="B1087" s="1" t="str">
        <f>IF(C1087=1,"",IF(Kasszakonyv!$K$2&gt;C1087,"q",IF(Kasszakonyv!$K$2=C1087,COUNTIF($C$7:C1087,C1087),"")))</f>
        <v/>
      </c>
      <c r="C1087" s="9">
        <f t="shared" si="51"/>
        <v>1</v>
      </c>
      <c r="D1087" s="14"/>
      <c r="E1087" s="15"/>
      <c r="F1087" s="16"/>
      <c r="G1087" s="17"/>
      <c r="H1087" s="18"/>
      <c r="I1087" s="19"/>
      <c r="J1087" s="18"/>
      <c r="K1087" s="19"/>
      <c r="L1087" s="17"/>
      <c r="M1087" s="93" t="str">
        <f t="shared" si="50"/>
        <v/>
      </c>
      <c r="N1087" s="13" t="str">
        <f t="shared" si="52"/>
        <v/>
      </c>
    </row>
    <row r="1088" spans="2:14" x14ac:dyDescent="0.3">
      <c r="B1088" s="1" t="str">
        <f>IF(C1088=1,"",IF(Kasszakonyv!$K$2&gt;C1088,"q",IF(Kasszakonyv!$K$2=C1088,COUNTIF($C$7:C1088,C1088),"")))</f>
        <v/>
      </c>
      <c r="C1088" s="9">
        <f t="shared" si="51"/>
        <v>1</v>
      </c>
      <c r="D1088" s="14"/>
      <c r="E1088" s="15"/>
      <c r="F1088" s="16"/>
      <c r="G1088" s="17"/>
      <c r="H1088" s="18"/>
      <c r="I1088" s="19"/>
      <c r="J1088" s="18"/>
      <c r="K1088" s="19"/>
      <c r="L1088" s="17"/>
      <c r="M1088" s="93" t="str">
        <f t="shared" si="50"/>
        <v/>
      </c>
      <c r="N1088" s="13" t="str">
        <f t="shared" si="52"/>
        <v/>
      </c>
    </row>
    <row r="1089" spans="2:14" x14ac:dyDescent="0.3">
      <c r="B1089" s="1" t="str">
        <f>IF(C1089=1,"",IF(Kasszakonyv!$K$2&gt;C1089,"q",IF(Kasszakonyv!$K$2=C1089,COUNTIF($C$7:C1089,C1089),"")))</f>
        <v/>
      </c>
      <c r="C1089" s="9">
        <f t="shared" si="51"/>
        <v>1</v>
      </c>
      <c r="D1089" s="14"/>
      <c r="E1089" s="15"/>
      <c r="F1089" s="16"/>
      <c r="G1089" s="17"/>
      <c r="H1089" s="18"/>
      <c r="I1089" s="19"/>
      <c r="J1089" s="18"/>
      <c r="K1089" s="19"/>
      <c r="L1089" s="17"/>
      <c r="M1089" s="93" t="str">
        <f t="shared" si="50"/>
        <v/>
      </c>
      <c r="N1089" s="13" t="str">
        <f t="shared" si="52"/>
        <v/>
      </c>
    </row>
    <row r="1090" spans="2:14" x14ac:dyDescent="0.3">
      <c r="B1090" s="1" t="str">
        <f>IF(C1090=1,"",IF(Kasszakonyv!$K$2&gt;C1090,"q",IF(Kasszakonyv!$K$2=C1090,COUNTIF($C$7:C1090,C1090),"")))</f>
        <v/>
      </c>
      <c r="C1090" s="9">
        <f t="shared" si="51"/>
        <v>1</v>
      </c>
      <c r="D1090" s="14"/>
      <c r="E1090" s="15"/>
      <c r="F1090" s="16"/>
      <c r="G1090" s="17"/>
      <c r="H1090" s="18"/>
      <c r="I1090" s="19"/>
      <c r="J1090" s="18"/>
      <c r="K1090" s="19"/>
      <c r="L1090" s="17"/>
      <c r="M1090" s="93" t="str">
        <f t="shared" si="50"/>
        <v/>
      </c>
      <c r="N1090" s="13" t="str">
        <f t="shared" si="52"/>
        <v/>
      </c>
    </row>
    <row r="1091" spans="2:14" x14ac:dyDescent="0.3">
      <c r="B1091" s="1" t="str">
        <f>IF(C1091=1,"",IF(Kasszakonyv!$K$2&gt;C1091,"q",IF(Kasszakonyv!$K$2=C1091,COUNTIF($C$7:C1091,C1091),"")))</f>
        <v/>
      </c>
      <c r="C1091" s="9">
        <f t="shared" si="51"/>
        <v>1</v>
      </c>
      <c r="D1091" s="14"/>
      <c r="E1091" s="15"/>
      <c r="F1091" s="16"/>
      <c r="G1091" s="17"/>
      <c r="H1091" s="18"/>
      <c r="I1091" s="19"/>
      <c r="J1091" s="18"/>
      <c r="K1091" s="19"/>
      <c r="L1091" s="17"/>
      <c r="M1091" s="93" t="str">
        <f t="shared" si="50"/>
        <v/>
      </c>
      <c r="N1091" s="13" t="str">
        <f t="shared" si="52"/>
        <v/>
      </c>
    </row>
    <row r="1092" spans="2:14" x14ac:dyDescent="0.3">
      <c r="B1092" s="1" t="str">
        <f>IF(C1092=1,"",IF(Kasszakonyv!$K$2&gt;C1092,"q",IF(Kasszakonyv!$K$2=C1092,COUNTIF($C$7:C1092,C1092),"")))</f>
        <v/>
      </c>
      <c r="C1092" s="9">
        <f t="shared" si="51"/>
        <v>1</v>
      </c>
      <c r="D1092" s="14"/>
      <c r="E1092" s="15"/>
      <c r="F1092" s="16"/>
      <c r="G1092" s="17"/>
      <c r="H1092" s="18"/>
      <c r="I1092" s="19"/>
      <c r="J1092" s="18"/>
      <c r="K1092" s="19"/>
      <c r="L1092" s="17"/>
      <c r="M1092" s="93" t="str">
        <f t="shared" si="50"/>
        <v/>
      </c>
      <c r="N1092" s="13" t="str">
        <f t="shared" si="52"/>
        <v/>
      </c>
    </row>
    <row r="1093" spans="2:14" x14ac:dyDescent="0.3">
      <c r="B1093" s="1" t="str">
        <f>IF(C1093=1,"",IF(Kasszakonyv!$K$2&gt;C1093,"q",IF(Kasszakonyv!$K$2=C1093,COUNTIF($C$7:C1093,C1093),"")))</f>
        <v/>
      </c>
      <c r="C1093" s="9">
        <f t="shared" si="51"/>
        <v>1</v>
      </c>
      <c r="D1093" s="14"/>
      <c r="E1093" s="15"/>
      <c r="F1093" s="16"/>
      <c r="G1093" s="17"/>
      <c r="H1093" s="18"/>
      <c r="I1093" s="19"/>
      <c r="J1093" s="18"/>
      <c r="K1093" s="19"/>
      <c r="L1093" s="17"/>
      <c r="M1093" s="93" t="str">
        <f t="shared" si="50"/>
        <v/>
      </c>
      <c r="N1093" s="13" t="str">
        <f t="shared" si="52"/>
        <v/>
      </c>
    </row>
    <row r="1094" spans="2:14" x14ac:dyDescent="0.3">
      <c r="B1094" s="1" t="str">
        <f>IF(C1094=1,"",IF(Kasszakonyv!$K$2&gt;C1094,"q",IF(Kasszakonyv!$K$2=C1094,COUNTIF($C$7:C1094,C1094),"")))</f>
        <v/>
      </c>
      <c r="C1094" s="9">
        <f t="shared" si="51"/>
        <v>1</v>
      </c>
      <c r="D1094" s="14"/>
      <c r="E1094" s="15"/>
      <c r="F1094" s="16"/>
      <c r="G1094" s="17"/>
      <c r="H1094" s="18"/>
      <c r="I1094" s="19"/>
      <c r="J1094" s="18"/>
      <c r="K1094" s="19"/>
      <c r="L1094" s="17"/>
      <c r="M1094" s="93" t="str">
        <f t="shared" si="50"/>
        <v/>
      </c>
      <c r="N1094" s="13" t="str">
        <f t="shared" si="52"/>
        <v/>
      </c>
    </row>
    <row r="1095" spans="2:14" x14ac:dyDescent="0.3">
      <c r="B1095" s="1" t="str">
        <f>IF(C1095=1,"",IF(Kasszakonyv!$K$2&gt;C1095,"q",IF(Kasszakonyv!$K$2=C1095,COUNTIF($C$7:C1095,C1095),"")))</f>
        <v/>
      </c>
      <c r="C1095" s="9">
        <f t="shared" si="51"/>
        <v>1</v>
      </c>
      <c r="D1095" s="14"/>
      <c r="E1095" s="15"/>
      <c r="F1095" s="16"/>
      <c r="G1095" s="17"/>
      <c r="H1095" s="18"/>
      <c r="I1095" s="19"/>
      <c r="J1095" s="18"/>
      <c r="K1095" s="19"/>
      <c r="L1095" s="17"/>
      <c r="M1095" s="93" t="str">
        <f t="shared" ref="M1095:M1158" si="53">IF(I1095&amp;K1095&lt;&gt;"",VLOOKUP(I1095&amp;K1095,fif,3,FALSE),"")</f>
        <v/>
      </c>
      <c r="N1095" s="13" t="str">
        <f t="shared" si="52"/>
        <v/>
      </c>
    </row>
    <row r="1096" spans="2:14" x14ac:dyDescent="0.3">
      <c r="B1096" s="1" t="str">
        <f>IF(C1096=1,"",IF(Kasszakonyv!$K$2&gt;C1096,"q",IF(Kasszakonyv!$K$2=C1096,COUNTIF($C$7:C1096,C1096),"")))</f>
        <v/>
      </c>
      <c r="C1096" s="9">
        <f t="shared" si="51"/>
        <v>1</v>
      </c>
      <c r="D1096" s="14"/>
      <c r="E1096" s="15"/>
      <c r="F1096" s="16"/>
      <c r="G1096" s="17"/>
      <c r="H1096" s="18"/>
      <c r="I1096" s="19"/>
      <c r="J1096" s="18"/>
      <c r="K1096" s="19"/>
      <c r="L1096" s="17"/>
      <c r="M1096" s="93" t="str">
        <f t="shared" si="53"/>
        <v/>
      </c>
      <c r="N1096" s="13" t="str">
        <f t="shared" si="52"/>
        <v/>
      </c>
    </row>
    <row r="1097" spans="2:14" x14ac:dyDescent="0.3">
      <c r="B1097" s="1" t="str">
        <f>IF(C1097=1,"",IF(Kasszakonyv!$K$2&gt;C1097,"q",IF(Kasszakonyv!$K$2=C1097,COUNTIF($C$7:C1097,C1097),"")))</f>
        <v/>
      </c>
      <c r="C1097" s="9">
        <f t="shared" si="51"/>
        <v>1</v>
      </c>
      <c r="D1097" s="14"/>
      <c r="E1097" s="15"/>
      <c r="F1097" s="16"/>
      <c r="G1097" s="17"/>
      <c r="H1097" s="18"/>
      <c r="I1097" s="19"/>
      <c r="J1097" s="18"/>
      <c r="K1097" s="19"/>
      <c r="L1097" s="17"/>
      <c r="M1097" s="93" t="str">
        <f t="shared" si="53"/>
        <v/>
      </c>
      <c r="N1097" s="13" t="str">
        <f t="shared" si="52"/>
        <v/>
      </c>
    </row>
    <row r="1098" spans="2:14" x14ac:dyDescent="0.3">
      <c r="B1098" s="1" t="str">
        <f>IF(C1098=1,"",IF(Kasszakonyv!$K$2&gt;C1098,"q",IF(Kasszakonyv!$K$2=C1098,COUNTIF($C$7:C1098,C1098),"")))</f>
        <v/>
      </c>
      <c r="C1098" s="9">
        <f t="shared" si="51"/>
        <v>1</v>
      </c>
      <c r="D1098" s="14"/>
      <c r="E1098" s="15"/>
      <c r="F1098" s="16"/>
      <c r="G1098" s="17"/>
      <c r="H1098" s="18"/>
      <c r="I1098" s="19"/>
      <c r="J1098" s="18"/>
      <c r="K1098" s="19"/>
      <c r="L1098" s="17"/>
      <c r="M1098" s="93" t="str">
        <f t="shared" si="53"/>
        <v/>
      </c>
      <c r="N1098" s="13" t="str">
        <f t="shared" si="52"/>
        <v/>
      </c>
    </row>
    <row r="1099" spans="2:14" x14ac:dyDescent="0.3">
      <c r="B1099" s="1" t="str">
        <f>IF(C1099=1,"",IF(Kasszakonyv!$K$2&gt;C1099,"q",IF(Kasszakonyv!$K$2=C1099,COUNTIF($C$7:C1099,C1099),"")))</f>
        <v/>
      </c>
      <c r="C1099" s="9">
        <f t="shared" si="51"/>
        <v>1</v>
      </c>
      <c r="D1099" s="14"/>
      <c r="E1099" s="15"/>
      <c r="F1099" s="16"/>
      <c r="G1099" s="17"/>
      <c r="H1099" s="18"/>
      <c r="I1099" s="19"/>
      <c r="J1099" s="18"/>
      <c r="K1099" s="19"/>
      <c r="L1099" s="17"/>
      <c r="M1099" s="93" t="str">
        <f t="shared" si="53"/>
        <v/>
      </c>
      <c r="N1099" s="13" t="str">
        <f t="shared" si="52"/>
        <v/>
      </c>
    </row>
    <row r="1100" spans="2:14" x14ac:dyDescent="0.3">
      <c r="B1100" s="1" t="str">
        <f>IF(C1100=1,"",IF(Kasszakonyv!$K$2&gt;C1100,"q",IF(Kasszakonyv!$K$2=C1100,COUNTIF($C$7:C1100,C1100),"")))</f>
        <v/>
      </c>
      <c r="C1100" s="9">
        <f t="shared" si="51"/>
        <v>1</v>
      </c>
      <c r="D1100" s="14"/>
      <c r="E1100" s="15"/>
      <c r="F1100" s="16"/>
      <c r="G1100" s="17"/>
      <c r="H1100" s="18"/>
      <c r="I1100" s="19"/>
      <c r="J1100" s="18"/>
      <c r="K1100" s="19"/>
      <c r="L1100" s="17"/>
      <c r="M1100" s="93" t="str">
        <f t="shared" si="53"/>
        <v/>
      </c>
      <c r="N1100" s="13" t="str">
        <f t="shared" si="52"/>
        <v/>
      </c>
    </row>
    <row r="1101" spans="2:14" x14ac:dyDescent="0.3">
      <c r="B1101" s="1" t="str">
        <f>IF(C1101=1,"",IF(Kasszakonyv!$K$2&gt;C1101,"q",IF(Kasszakonyv!$K$2=C1101,COUNTIF($C$7:C1101,C1101),"")))</f>
        <v/>
      </c>
      <c r="C1101" s="9">
        <f t="shared" si="51"/>
        <v>1</v>
      </c>
      <c r="D1101" s="14"/>
      <c r="E1101" s="15"/>
      <c r="F1101" s="16"/>
      <c r="G1101" s="17"/>
      <c r="H1101" s="18"/>
      <c r="I1101" s="19"/>
      <c r="J1101" s="18"/>
      <c r="K1101" s="19"/>
      <c r="L1101" s="17"/>
      <c r="M1101" s="93" t="str">
        <f t="shared" si="53"/>
        <v/>
      </c>
      <c r="N1101" s="13" t="str">
        <f t="shared" si="52"/>
        <v/>
      </c>
    </row>
    <row r="1102" spans="2:14" x14ac:dyDescent="0.3">
      <c r="B1102" s="1" t="str">
        <f>IF(C1102=1,"",IF(Kasszakonyv!$K$2&gt;C1102,"q",IF(Kasszakonyv!$K$2=C1102,COUNTIF($C$7:C1102,C1102),"")))</f>
        <v/>
      </c>
      <c r="C1102" s="9">
        <f t="shared" si="51"/>
        <v>1</v>
      </c>
      <c r="D1102" s="14"/>
      <c r="E1102" s="15"/>
      <c r="F1102" s="16"/>
      <c r="G1102" s="17"/>
      <c r="H1102" s="18"/>
      <c r="I1102" s="19"/>
      <c r="J1102" s="18"/>
      <c r="K1102" s="19"/>
      <c r="L1102" s="17"/>
      <c r="M1102" s="93" t="str">
        <f t="shared" si="53"/>
        <v/>
      </c>
      <c r="N1102" s="13" t="str">
        <f t="shared" si="52"/>
        <v/>
      </c>
    </row>
    <row r="1103" spans="2:14" x14ac:dyDescent="0.3">
      <c r="B1103" s="1" t="str">
        <f>IF(C1103=1,"",IF(Kasszakonyv!$K$2&gt;C1103,"q",IF(Kasszakonyv!$K$2=C1103,COUNTIF($C$7:C1103,C1103),"")))</f>
        <v/>
      </c>
      <c r="C1103" s="9">
        <f t="shared" si="51"/>
        <v>1</v>
      </c>
      <c r="D1103" s="14"/>
      <c r="E1103" s="15"/>
      <c r="F1103" s="16"/>
      <c r="G1103" s="17"/>
      <c r="H1103" s="18"/>
      <c r="I1103" s="19"/>
      <c r="J1103" s="18"/>
      <c r="K1103" s="19"/>
      <c r="L1103" s="17"/>
      <c r="M1103" s="93" t="str">
        <f t="shared" si="53"/>
        <v/>
      </c>
      <c r="N1103" s="13" t="str">
        <f t="shared" si="52"/>
        <v/>
      </c>
    </row>
    <row r="1104" spans="2:14" x14ac:dyDescent="0.3">
      <c r="B1104" s="1" t="str">
        <f>IF(C1104=1,"",IF(Kasszakonyv!$K$2&gt;C1104,"q",IF(Kasszakonyv!$K$2=C1104,COUNTIF($C$7:C1104,C1104),"")))</f>
        <v/>
      </c>
      <c r="C1104" s="9">
        <f t="shared" si="51"/>
        <v>1</v>
      </c>
      <c r="D1104" s="14"/>
      <c r="E1104" s="15"/>
      <c r="F1104" s="16"/>
      <c r="G1104" s="17"/>
      <c r="H1104" s="18"/>
      <c r="I1104" s="19"/>
      <c r="J1104" s="18"/>
      <c r="K1104" s="19"/>
      <c r="L1104" s="17"/>
      <c r="M1104" s="93" t="str">
        <f t="shared" si="53"/>
        <v/>
      </c>
      <c r="N1104" s="13" t="str">
        <f t="shared" si="52"/>
        <v/>
      </c>
    </row>
    <row r="1105" spans="2:14" x14ac:dyDescent="0.3">
      <c r="B1105" s="1" t="str">
        <f>IF(C1105=1,"",IF(Kasszakonyv!$K$2&gt;C1105,"q",IF(Kasszakonyv!$K$2=C1105,COUNTIF($C$7:C1105,C1105),"")))</f>
        <v/>
      </c>
      <c r="C1105" s="9">
        <f t="shared" si="51"/>
        <v>1</v>
      </c>
      <c r="D1105" s="14"/>
      <c r="E1105" s="15"/>
      <c r="F1105" s="16"/>
      <c r="G1105" s="17"/>
      <c r="H1105" s="18"/>
      <c r="I1105" s="19"/>
      <c r="J1105" s="18"/>
      <c r="K1105" s="19"/>
      <c r="L1105" s="17"/>
      <c r="M1105" s="93" t="str">
        <f t="shared" si="53"/>
        <v/>
      </c>
      <c r="N1105" s="13" t="str">
        <f t="shared" si="52"/>
        <v/>
      </c>
    </row>
    <row r="1106" spans="2:14" x14ac:dyDescent="0.3">
      <c r="B1106" s="1" t="str">
        <f>IF(C1106=1,"",IF(Kasszakonyv!$K$2&gt;C1106,"q",IF(Kasszakonyv!$K$2=C1106,COUNTIF($C$7:C1106,C1106),"")))</f>
        <v/>
      </c>
      <c r="C1106" s="9">
        <f t="shared" si="51"/>
        <v>1</v>
      </c>
      <c r="D1106" s="14"/>
      <c r="E1106" s="15"/>
      <c r="F1106" s="16"/>
      <c r="G1106" s="17"/>
      <c r="H1106" s="18"/>
      <c r="I1106" s="19"/>
      <c r="J1106" s="18"/>
      <c r="K1106" s="19"/>
      <c r="L1106" s="17"/>
      <c r="M1106" s="93" t="str">
        <f t="shared" si="53"/>
        <v/>
      </c>
      <c r="N1106" s="13" t="str">
        <f t="shared" si="52"/>
        <v/>
      </c>
    </row>
    <row r="1107" spans="2:14" x14ac:dyDescent="0.3">
      <c r="B1107" s="1" t="str">
        <f>IF(C1107=1,"",IF(Kasszakonyv!$K$2&gt;C1107,"q",IF(Kasszakonyv!$K$2=C1107,COUNTIF($C$7:C1107,C1107),"")))</f>
        <v/>
      </c>
      <c r="C1107" s="9">
        <f t="shared" si="51"/>
        <v>1</v>
      </c>
      <c r="D1107" s="14"/>
      <c r="E1107" s="15"/>
      <c r="F1107" s="16"/>
      <c r="G1107" s="17"/>
      <c r="H1107" s="18"/>
      <c r="I1107" s="19"/>
      <c r="J1107" s="18"/>
      <c r="K1107" s="19"/>
      <c r="L1107" s="17"/>
      <c r="M1107" s="93" t="str">
        <f t="shared" si="53"/>
        <v/>
      </c>
      <c r="N1107" s="13" t="str">
        <f t="shared" si="52"/>
        <v/>
      </c>
    </row>
    <row r="1108" spans="2:14" x14ac:dyDescent="0.3">
      <c r="B1108" s="1" t="str">
        <f>IF(C1108=1,"",IF(Kasszakonyv!$K$2&gt;C1108,"q",IF(Kasszakonyv!$K$2=C1108,COUNTIF($C$7:C1108,C1108),"")))</f>
        <v/>
      </c>
      <c r="C1108" s="9">
        <f t="shared" si="51"/>
        <v>1</v>
      </c>
      <c r="D1108" s="14"/>
      <c r="E1108" s="15"/>
      <c r="F1108" s="16"/>
      <c r="G1108" s="17"/>
      <c r="H1108" s="18"/>
      <c r="I1108" s="19"/>
      <c r="J1108" s="18"/>
      <c r="K1108" s="19"/>
      <c r="L1108" s="17"/>
      <c r="M1108" s="93" t="str">
        <f t="shared" si="53"/>
        <v/>
      </c>
      <c r="N1108" s="13" t="str">
        <f t="shared" si="52"/>
        <v/>
      </c>
    </row>
    <row r="1109" spans="2:14" x14ac:dyDescent="0.3">
      <c r="B1109" s="1" t="str">
        <f>IF(C1109=1,"",IF(Kasszakonyv!$K$2&gt;C1109,"q",IF(Kasszakonyv!$K$2=C1109,COUNTIF($C$7:C1109,C1109),"")))</f>
        <v/>
      </c>
      <c r="C1109" s="9">
        <f t="shared" si="51"/>
        <v>1</v>
      </c>
      <c r="D1109" s="14"/>
      <c r="E1109" s="15"/>
      <c r="F1109" s="16"/>
      <c r="G1109" s="17"/>
      <c r="H1109" s="18"/>
      <c r="I1109" s="19"/>
      <c r="J1109" s="18"/>
      <c r="K1109" s="19"/>
      <c r="L1109" s="17"/>
      <c r="M1109" s="93" t="str">
        <f t="shared" si="53"/>
        <v/>
      </c>
      <c r="N1109" s="13" t="str">
        <f t="shared" si="52"/>
        <v/>
      </c>
    </row>
    <row r="1110" spans="2:14" x14ac:dyDescent="0.3">
      <c r="B1110" s="1" t="str">
        <f>IF(C1110=1,"",IF(Kasszakonyv!$K$2&gt;C1110,"q",IF(Kasszakonyv!$K$2=C1110,COUNTIF($C$7:C1110,C1110),"")))</f>
        <v/>
      </c>
      <c r="C1110" s="9">
        <f t="shared" si="51"/>
        <v>1</v>
      </c>
      <c r="D1110" s="14"/>
      <c r="E1110" s="15"/>
      <c r="F1110" s="16"/>
      <c r="G1110" s="17"/>
      <c r="H1110" s="18"/>
      <c r="I1110" s="19"/>
      <c r="J1110" s="18"/>
      <c r="K1110" s="19"/>
      <c r="L1110" s="17"/>
      <c r="M1110" s="93" t="str">
        <f t="shared" si="53"/>
        <v/>
      </c>
      <c r="N1110" s="13" t="str">
        <f t="shared" si="52"/>
        <v/>
      </c>
    </row>
    <row r="1111" spans="2:14" x14ac:dyDescent="0.3">
      <c r="B1111" s="1" t="str">
        <f>IF(C1111=1,"",IF(Kasszakonyv!$K$2&gt;C1111,"q",IF(Kasszakonyv!$K$2=C1111,COUNTIF($C$7:C1111,C1111),"")))</f>
        <v/>
      </c>
      <c r="C1111" s="9">
        <f t="shared" si="51"/>
        <v>1</v>
      </c>
      <c r="D1111" s="14"/>
      <c r="E1111" s="15"/>
      <c r="F1111" s="16"/>
      <c r="G1111" s="17"/>
      <c r="H1111" s="18"/>
      <c r="I1111" s="19"/>
      <c r="J1111" s="18"/>
      <c r="K1111" s="19"/>
      <c r="L1111" s="17"/>
      <c r="M1111" s="93" t="str">
        <f t="shared" si="53"/>
        <v/>
      </c>
      <c r="N1111" s="13" t="str">
        <f t="shared" si="52"/>
        <v/>
      </c>
    </row>
    <row r="1112" spans="2:14" x14ac:dyDescent="0.3">
      <c r="B1112" s="1" t="str">
        <f>IF(C1112=1,"",IF(Kasszakonyv!$K$2&gt;C1112,"q",IF(Kasszakonyv!$K$2=C1112,COUNTIF($C$7:C1112,C1112),"")))</f>
        <v/>
      </c>
      <c r="C1112" s="9">
        <f t="shared" si="51"/>
        <v>1</v>
      </c>
      <c r="D1112" s="14"/>
      <c r="E1112" s="15"/>
      <c r="F1112" s="16"/>
      <c r="G1112" s="17"/>
      <c r="H1112" s="18"/>
      <c r="I1112" s="19"/>
      <c r="J1112" s="18"/>
      <c r="K1112" s="19"/>
      <c r="L1112" s="17"/>
      <c r="M1112" s="93" t="str">
        <f t="shared" si="53"/>
        <v/>
      </c>
      <c r="N1112" s="13" t="str">
        <f t="shared" si="52"/>
        <v/>
      </c>
    </row>
    <row r="1113" spans="2:14" x14ac:dyDescent="0.3">
      <c r="B1113" s="1" t="str">
        <f>IF(C1113=1,"",IF(Kasszakonyv!$K$2&gt;C1113,"q",IF(Kasszakonyv!$K$2=C1113,COUNTIF($C$7:C1113,C1113),"")))</f>
        <v/>
      </c>
      <c r="C1113" s="9">
        <f t="shared" si="51"/>
        <v>1</v>
      </c>
      <c r="D1113" s="14"/>
      <c r="E1113" s="15"/>
      <c r="F1113" s="16"/>
      <c r="G1113" s="17"/>
      <c r="H1113" s="18"/>
      <c r="I1113" s="19"/>
      <c r="J1113" s="18"/>
      <c r="K1113" s="19"/>
      <c r="L1113" s="17"/>
      <c r="M1113" s="93" t="str">
        <f t="shared" si="53"/>
        <v/>
      </c>
      <c r="N1113" s="13" t="str">
        <f t="shared" si="52"/>
        <v/>
      </c>
    </row>
    <row r="1114" spans="2:14" x14ac:dyDescent="0.3">
      <c r="B1114" s="1" t="str">
        <f>IF(C1114=1,"",IF(Kasszakonyv!$K$2&gt;C1114,"q",IF(Kasszakonyv!$K$2=C1114,COUNTIF($C$7:C1114,C1114),"")))</f>
        <v/>
      </c>
      <c r="C1114" s="9">
        <f t="shared" si="51"/>
        <v>1</v>
      </c>
      <c r="D1114" s="14"/>
      <c r="E1114" s="15"/>
      <c r="F1114" s="16"/>
      <c r="G1114" s="17"/>
      <c r="H1114" s="18"/>
      <c r="I1114" s="19"/>
      <c r="J1114" s="18"/>
      <c r="K1114" s="19"/>
      <c r="L1114" s="17"/>
      <c r="M1114" s="93" t="str">
        <f t="shared" si="53"/>
        <v/>
      </c>
      <c r="N1114" s="13" t="str">
        <f t="shared" si="52"/>
        <v/>
      </c>
    </row>
    <row r="1115" spans="2:14" x14ac:dyDescent="0.3">
      <c r="B1115" s="1" t="str">
        <f>IF(C1115=1,"",IF(Kasszakonyv!$K$2&gt;C1115,"q",IF(Kasszakonyv!$K$2=C1115,COUNTIF($C$7:C1115,C1115),"")))</f>
        <v/>
      </c>
      <c r="C1115" s="9">
        <f t="shared" si="51"/>
        <v>1</v>
      </c>
      <c r="D1115" s="14"/>
      <c r="E1115" s="15"/>
      <c r="F1115" s="16"/>
      <c r="G1115" s="17"/>
      <c r="H1115" s="18"/>
      <c r="I1115" s="19"/>
      <c r="J1115" s="18"/>
      <c r="K1115" s="19"/>
      <c r="L1115" s="17"/>
      <c r="M1115" s="93" t="str">
        <f t="shared" si="53"/>
        <v/>
      </c>
      <c r="N1115" s="13" t="str">
        <f t="shared" si="52"/>
        <v/>
      </c>
    </row>
    <row r="1116" spans="2:14" x14ac:dyDescent="0.3">
      <c r="B1116" s="1" t="str">
        <f>IF(C1116=1,"",IF(Kasszakonyv!$K$2&gt;C1116,"q",IF(Kasszakonyv!$K$2=C1116,COUNTIF($C$7:C1116,C1116),"")))</f>
        <v/>
      </c>
      <c r="C1116" s="9">
        <f t="shared" si="51"/>
        <v>1</v>
      </c>
      <c r="D1116" s="14"/>
      <c r="E1116" s="15"/>
      <c r="F1116" s="16"/>
      <c r="G1116" s="17"/>
      <c r="H1116" s="18"/>
      <c r="I1116" s="19"/>
      <c r="J1116" s="18"/>
      <c r="K1116" s="19"/>
      <c r="L1116" s="17"/>
      <c r="M1116" s="93" t="str">
        <f t="shared" si="53"/>
        <v/>
      </c>
      <c r="N1116" s="13" t="str">
        <f t="shared" si="52"/>
        <v/>
      </c>
    </row>
    <row r="1117" spans="2:14" x14ac:dyDescent="0.3">
      <c r="B1117" s="1" t="str">
        <f>IF(C1117=1,"",IF(Kasszakonyv!$K$2&gt;C1117,"q",IF(Kasszakonyv!$K$2=C1117,COUNTIF($C$7:C1117,C1117),"")))</f>
        <v/>
      </c>
      <c r="C1117" s="9">
        <f t="shared" si="51"/>
        <v>1</v>
      </c>
      <c r="D1117" s="14"/>
      <c r="E1117" s="15"/>
      <c r="F1117" s="16"/>
      <c r="G1117" s="17"/>
      <c r="H1117" s="18"/>
      <c r="I1117" s="19"/>
      <c r="J1117" s="18"/>
      <c r="K1117" s="19"/>
      <c r="L1117" s="17"/>
      <c r="M1117" s="93" t="str">
        <f t="shared" si="53"/>
        <v/>
      </c>
      <c r="N1117" s="13" t="str">
        <f t="shared" si="52"/>
        <v/>
      </c>
    </row>
    <row r="1118" spans="2:14" x14ac:dyDescent="0.3">
      <c r="B1118" s="1" t="str">
        <f>IF(C1118=1,"",IF(Kasszakonyv!$K$2&gt;C1118,"q",IF(Kasszakonyv!$K$2=C1118,COUNTIF($C$7:C1118,C1118),"")))</f>
        <v/>
      </c>
      <c r="C1118" s="9">
        <f t="shared" si="51"/>
        <v>1</v>
      </c>
      <c r="D1118" s="14"/>
      <c r="E1118" s="15"/>
      <c r="F1118" s="16"/>
      <c r="G1118" s="17"/>
      <c r="H1118" s="18"/>
      <c r="I1118" s="19"/>
      <c r="J1118" s="18"/>
      <c r="K1118" s="19"/>
      <c r="L1118" s="17"/>
      <c r="M1118" s="93" t="str">
        <f t="shared" si="53"/>
        <v/>
      </c>
      <c r="N1118" s="13" t="str">
        <f t="shared" si="52"/>
        <v/>
      </c>
    </row>
    <row r="1119" spans="2:14" x14ac:dyDescent="0.3">
      <c r="B1119" s="1" t="str">
        <f>IF(C1119=1,"",IF(Kasszakonyv!$K$2&gt;C1119,"q",IF(Kasszakonyv!$K$2=C1119,COUNTIF($C$7:C1119,C1119),"")))</f>
        <v/>
      </c>
      <c r="C1119" s="9">
        <f t="shared" si="51"/>
        <v>1</v>
      </c>
      <c r="D1119" s="14"/>
      <c r="E1119" s="15"/>
      <c r="F1119" s="16"/>
      <c r="G1119" s="17"/>
      <c r="H1119" s="18"/>
      <c r="I1119" s="19"/>
      <c r="J1119" s="18"/>
      <c r="K1119" s="19"/>
      <c r="L1119" s="17"/>
      <c r="M1119" s="93" t="str">
        <f t="shared" si="53"/>
        <v/>
      </c>
      <c r="N1119" s="13" t="str">
        <f t="shared" si="52"/>
        <v/>
      </c>
    </row>
    <row r="1120" spans="2:14" x14ac:dyDescent="0.3">
      <c r="B1120" s="1" t="str">
        <f>IF(C1120=1,"",IF(Kasszakonyv!$K$2&gt;C1120,"q",IF(Kasszakonyv!$K$2=C1120,COUNTIF($C$7:C1120,C1120),"")))</f>
        <v/>
      </c>
      <c r="C1120" s="9">
        <f t="shared" si="51"/>
        <v>1</v>
      </c>
      <c r="D1120" s="14"/>
      <c r="E1120" s="15"/>
      <c r="F1120" s="16"/>
      <c r="G1120" s="17"/>
      <c r="H1120" s="18"/>
      <c r="I1120" s="19"/>
      <c r="J1120" s="18"/>
      <c r="K1120" s="19"/>
      <c r="L1120" s="17"/>
      <c r="M1120" s="93" t="str">
        <f t="shared" si="53"/>
        <v/>
      </c>
      <c r="N1120" s="13" t="str">
        <f t="shared" si="52"/>
        <v/>
      </c>
    </row>
    <row r="1121" spans="2:14" x14ac:dyDescent="0.3">
      <c r="B1121" s="1" t="str">
        <f>IF(C1121=1,"",IF(Kasszakonyv!$K$2&gt;C1121,"q",IF(Kasszakonyv!$K$2=C1121,COUNTIF($C$7:C1121,C1121),"")))</f>
        <v/>
      </c>
      <c r="C1121" s="9">
        <f t="shared" si="51"/>
        <v>1</v>
      </c>
      <c r="D1121" s="14"/>
      <c r="E1121" s="15"/>
      <c r="F1121" s="16"/>
      <c r="G1121" s="17"/>
      <c r="H1121" s="18"/>
      <c r="I1121" s="19"/>
      <c r="J1121" s="18"/>
      <c r="K1121" s="19"/>
      <c r="L1121" s="17"/>
      <c r="M1121" s="93" t="str">
        <f t="shared" si="53"/>
        <v/>
      </c>
      <c r="N1121" s="13" t="str">
        <f t="shared" si="52"/>
        <v/>
      </c>
    </row>
    <row r="1122" spans="2:14" x14ac:dyDescent="0.3">
      <c r="B1122" s="1" t="str">
        <f>IF(C1122=1,"",IF(Kasszakonyv!$K$2&gt;C1122,"q",IF(Kasszakonyv!$K$2=C1122,COUNTIF($C$7:C1122,C1122),"")))</f>
        <v/>
      </c>
      <c r="C1122" s="9">
        <f t="shared" si="51"/>
        <v>1</v>
      </c>
      <c r="D1122" s="14"/>
      <c r="E1122" s="15"/>
      <c r="F1122" s="16"/>
      <c r="G1122" s="17"/>
      <c r="H1122" s="18"/>
      <c r="I1122" s="19"/>
      <c r="J1122" s="18"/>
      <c r="K1122" s="19"/>
      <c r="L1122" s="17"/>
      <c r="M1122" s="93" t="str">
        <f t="shared" si="53"/>
        <v/>
      </c>
      <c r="N1122" s="13" t="str">
        <f t="shared" si="52"/>
        <v/>
      </c>
    </row>
    <row r="1123" spans="2:14" x14ac:dyDescent="0.3">
      <c r="B1123" s="1" t="str">
        <f>IF(C1123=1,"",IF(Kasszakonyv!$K$2&gt;C1123,"q",IF(Kasszakonyv!$K$2=C1123,COUNTIF($C$7:C1123,C1123),"")))</f>
        <v/>
      </c>
      <c r="C1123" s="9">
        <f t="shared" si="51"/>
        <v>1</v>
      </c>
      <c r="D1123" s="14"/>
      <c r="E1123" s="15"/>
      <c r="F1123" s="16"/>
      <c r="G1123" s="17"/>
      <c r="H1123" s="18"/>
      <c r="I1123" s="19"/>
      <c r="J1123" s="18"/>
      <c r="K1123" s="19"/>
      <c r="L1123" s="17"/>
      <c r="M1123" s="93" t="str">
        <f t="shared" si="53"/>
        <v/>
      </c>
      <c r="N1123" s="13" t="str">
        <f t="shared" si="52"/>
        <v/>
      </c>
    </row>
    <row r="1124" spans="2:14" x14ac:dyDescent="0.3">
      <c r="B1124" s="1" t="str">
        <f>IF(C1124=1,"",IF(Kasszakonyv!$K$2&gt;C1124,"q",IF(Kasszakonyv!$K$2=C1124,COUNTIF($C$7:C1124,C1124),"")))</f>
        <v/>
      </c>
      <c r="C1124" s="9">
        <f t="shared" si="51"/>
        <v>1</v>
      </c>
      <c r="D1124" s="14"/>
      <c r="E1124" s="15"/>
      <c r="F1124" s="16"/>
      <c r="G1124" s="17"/>
      <c r="H1124" s="18"/>
      <c r="I1124" s="19"/>
      <c r="J1124" s="18"/>
      <c r="K1124" s="19"/>
      <c r="L1124" s="17"/>
      <c r="M1124" s="93" t="str">
        <f t="shared" si="53"/>
        <v/>
      </c>
      <c r="N1124" s="13" t="str">
        <f t="shared" si="52"/>
        <v/>
      </c>
    </row>
    <row r="1125" spans="2:14" x14ac:dyDescent="0.3">
      <c r="B1125" s="1" t="str">
        <f>IF(C1125=1,"",IF(Kasszakonyv!$K$2&gt;C1125,"q",IF(Kasszakonyv!$K$2=C1125,COUNTIF($C$7:C1125,C1125),"")))</f>
        <v/>
      </c>
      <c r="C1125" s="9">
        <f t="shared" si="51"/>
        <v>1</v>
      </c>
      <c r="D1125" s="14"/>
      <c r="E1125" s="15"/>
      <c r="F1125" s="16"/>
      <c r="G1125" s="17"/>
      <c r="H1125" s="18"/>
      <c r="I1125" s="19"/>
      <c r="J1125" s="18"/>
      <c r="K1125" s="19"/>
      <c r="L1125" s="17"/>
      <c r="M1125" s="93" t="str">
        <f t="shared" si="53"/>
        <v/>
      </c>
      <c r="N1125" s="13" t="str">
        <f t="shared" si="52"/>
        <v/>
      </c>
    </row>
    <row r="1126" spans="2:14" x14ac:dyDescent="0.3">
      <c r="B1126" s="1" t="str">
        <f>IF(C1126=1,"",IF(Kasszakonyv!$K$2&gt;C1126,"q",IF(Kasszakonyv!$K$2=C1126,COUNTIF($C$7:C1126,C1126),"")))</f>
        <v/>
      </c>
      <c r="C1126" s="9">
        <f t="shared" si="51"/>
        <v>1</v>
      </c>
      <c r="D1126" s="14"/>
      <c r="E1126" s="15"/>
      <c r="F1126" s="16"/>
      <c r="G1126" s="17"/>
      <c r="H1126" s="18"/>
      <c r="I1126" s="19"/>
      <c r="J1126" s="18"/>
      <c r="K1126" s="19"/>
      <c r="L1126" s="17"/>
      <c r="M1126" s="93" t="str">
        <f t="shared" si="53"/>
        <v/>
      </c>
      <c r="N1126" s="13" t="str">
        <f t="shared" si="52"/>
        <v/>
      </c>
    </row>
    <row r="1127" spans="2:14" x14ac:dyDescent="0.3">
      <c r="B1127" s="1" t="str">
        <f>IF(C1127=1,"",IF(Kasszakonyv!$K$2&gt;C1127,"q",IF(Kasszakonyv!$K$2=C1127,COUNTIF($C$7:C1127,C1127),"")))</f>
        <v/>
      </c>
      <c r="C1127" s="9">
        <f t="shared" si="51"/>
        <v>1</v>
      </c>
      <c r="D1127" s="14"/>
      <c r="E1127" s="15"/>
      <c r="F1127" s="16"/>
      <c r="G1127" s="17"/>
      <c r="H1127" s="18"/>
      <c r="I1127" s="19"/>
      <c r="J1127" s="18"/>
      <c r="K1127" s="19"/>
      <c r="L1127" s="17"/>
      <c r="M1127" s="93" t="str">
        <f t="shared" si="53"/>
        <v/>
      </c>
      <c r="N1127" s="13" t="str">
        <f t="shared" si="52"/>
        <v/>
      </c>
    </row>
    <row r="1128" spans="2:14" x14ac:dyDescent="0.3">
      <c r="B1128" s="1" t="str">
        <f>IF(C1128=1,"",IF(Kasszakonyv!$K$2&gt;C1128,"q",IF(Kasszakonyv!$K$2=C1128,COUNTIF($C$7:C1128,C1128),"")))</f>
        <v/>
      </c>
      <c r="C1128" s="9">
        <f t="shared" ref="C1128:C1191" si="54">IF(AND(D1128&lt;&gt;0,D1128&gt;=$C$1,D1128&lt;=$C$3),D1128,IF(SUM(H1128:J1138)&lt;&gt;0,C1127,1))</f>
        <v>1</v>
      </c>
      <c r="D1128" s="14"/>
      <c r="E1128" s="15"/>
      <c r="F1128" s="16"/>
      <c r="G1128" s="17"/>
      <c r="H1128" s="18"/>
      <c r="I1128" s="19"/>
      <c r="J1128" s="18"/>
      <c r="K1128" s="19"/>
      <c r="L1128" s="17"/>
      <c r="M1128" s="93" t="str">
        <f t="shared" si="53"/>
        <v/>
      </c>
      <c r="N1128" s="13" t="str">
        <f t="shared" ref="N1128:N1191" si="55">IF(I1128&amp;K1128&lt;&gt;"",VLOOKUP(I1128&amp;K1128,fi,2,FALSE),"")</f>
        <v/>
      </c>
    </row>
    <row r="1129" spans="2:14" x14ac:dyDescent="0.3">
      <c r="B1129" s="1" t="str">
        <f>IF(C1129=1,"",IF(Kasszakonyv!$K$2&gt;C1129,"q",IF(Kasszakonyv!$K$2=C1129,COUNTIF($C$7:C1129,C1129),"")))</f>
        <v/>
      </c>
      <c r="C1129" s="9">
        <f t="shared" si="54"/>
        <v>1</v>
      </c>
      <c r="D1129" s="14"/>
      <c r="E1129" s="15"/>
      <c r="F1129" s="16"/>
      <c r="G1129" s="17"/>
      <c r="H1129" s="18"/>
      <c r="I1129" s="19"/>
      <c r="J1129" s="18"/>
      <c r="K1129" s="19"/>
      <c r="L1129" s="17"/>
      <c r="M1129" s="93" t="str">
        <f t="shared" si="53"/>
        <v/>
      </c>
      <c r="N1129" s="13" t="str">
        <f t="shared" si="55"/>
        <v/>
      </c>
    </row>
    <row r="1130" spans="2:14" x14ac:dyDescent="0.3">
      <c r="B1130" s="1" t="str">
        <f>IF(C1130=1,"",IF(Kasszakonyv!$K$2&gt;C1130,"q",IF(Kasszakonyv!$K$2=C1130,COUNTIF($C$7:C1130,C1130),"")))</f>
        <v/>
      </c>
      <c r="C1130" s="9">
        <f t="shared" si="54"/>
        <v>1</v>
      </c>
      <c r="D1130" s="14"/>
      <c r="E1130" s="15"/>
      <c r="F1130" s="16"/>
      <c r="G1130" s="17"/>
      <c r="H1130" s="18"/>
      <c r="I1130" s="19"/>
      <c r="J1130" s="18"/>
      <c r="K1130" s="19"/>
      <c r="L1130" s="17"/>
      <c r="M1130" s="93" t="str">
        <f t="shared" si="53"/>
        <v/>
      </c>
      <c r="N1130" s="13" t="str">
        <f t="shared" si="55"/>
        <v/>
      </c>
    </row>
    <row r="1131" spans="2:14" x14ac:dyDescent="0.3">
      <c r="B1131" s="1" t="str">
        <f>IF(C1131=1,"",IF(Kasszakonyv!$K$2&gt;C1131,"q",IF(Kasszakonyv!$K$2=C1131,COUNTIF($C$7:C1131,C1131),"")))</f>
        <v/>
      </c>
      <c r="C1131" s="9">
        <f t="shared" si="54"/>
        <v>1</v>
      </c>
      <c r="D1131" s="14"/>
      <c r="E1131" s="15"/>
      <c r="F1131" s="16"/>
      <c r="G1131" s="17"/>
      <c r="H1131" s="18"/>
      <c r="I1131" s="19"/>
      <c r="J1131" s="18"/>
      <c r="K1131" s="19"/>
      <c r="L1131" s="17"/>
      <c r="M1131" s="93" t="str">
        <f t="shared" si="53"/>
        <v/>
      </c>
      <c r="N1131" s="13" t="str">
        <f t="shared" si="55"/>
        <v/>
      </c>
    </row>
    <row r="1132" spans="2:14" x14ac:dyDescent="0.3">
      <c r="B1132" s="1" t="str">
        <f>IF(C1132=1,"",IF(Kasszakonyv!$K$2&gt;C1132,"q",IF(Kasszakonyv!$K$2=C1132,COUNTIF($C$7:C1132,C1132),"")))</f>
        <v/>
      </c>
      <c r="C1132" s="9">
        <f t="shared" si="54"/>
        <v>1</v>
      </c>
      <c r="D1132" s="14"/>
      <c r="E1132" s="15"/>
      <c r="F1132" s="16"/>
      <c r="G1132" s="17"/>
      <c r="H1132" s="18"/>
      <c r="I1132" s="19"/>
      <c r="J1132" s="18"/>
      <c r="K1132" s="19"/>
      <c r="L1132" s="17"/>
      <c r="M1132" s="93" t="str">
        <f t="shared" si="53"/>
        <v/>
      </c>
      <c r="N1132" s="13" t="str">
        <f t="shared" si="55"/>
        <v/>
      </c>
    </row>
    <row r="1133" spans="2:14" x14ac:dyDescent="0.3">
      <c r="B1133" s="1" t="str">
        <f>IF(C1133=1,"",IF(Kasszakonyv!$K$2&gt;C1133,"q",IF(Kasszakonyv!$K$2=C1133,COUNTIF($C$7:C1133,C1133),"")))</f>
        <v/>
      </c>
      <c r="C1133" s="9">
        <f t="shared" si="54"/>
        <v>1</v>
      </c>
      <c r="D1133" s="14"/>
      <c r="E1133" s="15"/>
      <c r="F1133" s="16"/>
      <c r="G1133" s="17"/>
      <c r="H1133" s="18"/>
      <c r="I1133" s="19"/>
      <c r="J1133" s="18"/>
      <c r="K1133" s="19"/>
      <c r="L1133" s="17"/>
      <c r="M1133" s="93" t="str">
        <f t="shared" si="53"/>
        <v/>
      </c>
      <c r="N1133" s="13" t="str">
        <f t="shared" si="55"/>
        <v/>
      </c>
    </row>
    <row r="1134" spans="2:14" x14ac:dyDescent="0.3">
      <c r="B1134" s="1" t="str">
        <f>IF(C1134=1,"",IF(Kasszakonyv!$K$2&gt;C1134,"q",IF(Kasszakonyv!$K$2=C1134,COUNTIF($C$7:C1134,C1134),"")))</f>
        <v/>
      </c>
      <c r="C1134" s="9">
        <f t="shared" si="54"/>
        <v>1</v>
      </c>
      <c r="D1134" s="14"/>
      <c r="E1134" s="15"/>
      <c r="F1134" s="16"/>
      <c r="G1134" s="17"/>
      <c r="H1134" s="18"/>
      <c r="I1134" s="19"/>
      <c r="J1134" s="18"/>
      <c r="K1134" s="19"/>
      <c r="L1134" s="17"/>
      <c r="M1134" s="93" t="str">
        <f t="shared" si="53"/>
        <v/>
      </c>
      <c r="N1134" s="13" t="str">
        <f t="shared" si="55"/>
        <v/>
      </c>
    </row>
    <row r="1135" spans="2:14" x14ac:dyDescent="0.3">
      <c r="B1135" s="1" t="str">
        <f>IF(C1135=1,"",IF(Kasszakonyv!$K$2&gt;C1135,"q",IF(Kasszakonyv!$K$2=C1135,COUNTIF($C$7:C1135,C1135),"")))</f>
        <v/>
      </c>
      <c r="C1135" s="9">
        <f t="shared" si="54"/>
        <v>1</v>
      </c>
      <c r="D1135" s="14"/>
      <c r="E1135" s="15"/>
      <c r="F1135" s="16"/>
      <c r="G1135" s="17"/>
      <c r="H1135" s="18"/>
      <c r="I1135" s="19"/>
      <c r="J1135" s="18"/>
      <c r="K1135" s="19"/>
      <c r="L1135" s="17"/>
      <c r="M1135" s="93" t="str">
        <f t="shared" si="53"/>
        <v/>
      </c>
      <c r="N1135" s="13" t="str">
        <f t="shared" si="55"/>
        <v/>
      </c>
    </row>
    <row r="1136" spans="2:14" x14ac:dyDescent="0.3">
      <c r="B1136" s="1" t="str">
        <f>IF(C1136=1,"",IF(Kasszakonyv!$K$2&gt;C1136,"q",IF(Kasszakonyv!$K$2=C1136,COUNTIF($C$7:C1136,C1136),"")))</f>
        <v/>
      </c>
      <c r="C1136" s="9">
        <f t="shared" si="54"/>
        <v>1</v>
      </c>
      <c r="D1136" s="14"/>
      <c r="E1136" s="15"/>
      <c r="F1136" s="16"/>
      <c r="G1136" s="17"/>
      <c r="H1136" s="18"/>
      <c r="I1136" s="19"/>
      <c r="J1136" s="18"/>
      <c r="K1136" s="19"/>
      <c r="L1136" s="17"/>
      <c r="M1136" s="93" t="str">
        <f t="shared" si="53"/>
        <v/>
      </c>
      <c r="N1136" s="13" t="str">
        <f t="shared" si="55"/>
        <v/>
      </c>
    </row>
    <row r="1137" spans="2:14" x14ac:dyDescent="0.3">
      <c r="B1137" s="1" t="str">
        <f>IF(C1137=1,"",IF(Kasszakonyv!$K$2&gt;C1137,"q",IF(Kasszakonyv!$K$2=C1137,COUNTIF($C$7:C1137,C1137),"")))</f>
        <v/>
      </c>
      <c r="C1137" s="9">
        <f t="shared" si="54"/>
        <v>1</v>
      </c>
      <c r="D1137" s="14"/>
      <c r="E1137" s="15"/>
      <c r="F1137" s="16"/>
      <c r="G1137" s="17"/>
      <c r="H1137" s="18"/>
      <c r="I1137" s="19"/>
      <c r="J1137" s="18"/>
      <c r="K1137" s="19"/>
      <c r="L1137" s="17"/>
      <c r="M1137" s="93" t="str">
        <f t="shared" si="53"/>
        <v/>
      </c>
      <c r="N1137" s="13" t="str">
        <f t="shared" si="55"/>
        <v/>
      </c>
    </row>
    <row r="1138" spans="2:14" x14ac:dyDescent="0.3">
      <c r="B1138" s="1" t="str">
        <f>IF(C1138=1,"",IF(Kasszakonyv!$K$2&gt;C1138,"q",IF(Kasszakonyv!$K$2=C1138,COUNTIF($C$7:C1138,C1138),"")))</f>
        <v/>
      </c>
      <c r="C1138" s="9">
        <f t="shared" si="54"/>
        <v>1</v>
      </c>
      <c r="D1138" s="14"/>
      <c r="E1138" s="15"/>
      <c r="F1138" s="16"/>
      <c r="G1138" s="17"/>
      <c r="H1138" s="18"/>
      <c r="I1138" s="19"/>
      <c r="J1138" s="18"/>
      <c r="K1138" s="19"/>
      <c r="L1138" s="17"/>
      <c r="M1138" s="93" t="str">
        <f t="shared" si="53"/>
        <v/>
      </c>
      <c r="N1138" s="13" t="str">
        <f t="shared" si="55"/>
        <v/>
      </c>
    </row>
    <row r="1139" spans="2:14" x14ac:dyDescent="0.3">
      <c r="B1139" s="1" t="str">
        <f>IF(C1139=1,"",IF(Kasszakonyv!$K$2&gt;C1139,"q",IF(Kasszakonyv!$K$2=C1139,COUNTIF($C$7:C1139,C1139),"")))</f>
        <v/>
      </c>
      <c r="C1139" s="9">
        <f t="shared" si="54"/>
        <v>1</v>
      </c>
      <c r="D1139" s="14"/>
      <c r="E1139" s="15"/>
      <c r="F1139" s="16"/>
      <c r="G1139" s="17"/>
      <c r="H1139" s="18"/>
      <c r="I1139" s="19"/>
      <c r="J1139" s="18"/>
      <c r="K1139" s="19"/>
      <c r="L1139" s="17"/>
      <c r="M1139" s="93" t="str">
        <f t="shared" si="53"/>
        <v/>
      </c>
      <c r="N1139" s="13" t="str">
        <f t="shared" si="55"/>
        <v/>
      </c>
    </row>
    <row r="1140" spans="2:14" x14ac:dyDescent="0.3">
      <c r="B1140" s="1" t="str">
        <f>IF(C1140=1,"",IF(Kasszakonyv!$K$2&gt;C1140,"q",IF(Kasszakonyv!$K$2=C1140,COUNTIF($C$7:C1140,C1140),"")))</f>
        <v/>
      </c>
      <c r="C1140" s="9">
        <f t="shared" si="54"/>
        <v>1</v>
      </c>
      <c r="D1140" s="14"/>
      <c r="E1140" s="15"/>
      <c r="F1140" s="16"/>
      <c r="G1140" s="17"/>
      <c r="H1140" s="18"/>
      <c r="I1140" s="19"/>
      <c r="J1140" s="18"/>
      <c r="K1140" s="19"/>
      <c r="L1140" s="17"/>
      <c r="M1140" s="93" t="str">
        <f t="shared" si="53"/>
        <v/>
      </c>
      <c r="N1140" s="13" t="str">
        <f t="shared" si="55"/>
        <v/>
      </c>
    </row>
    <row r="1141" spans="2:14" x14ac:dyDescent="0.3">
      <c r="B1141" s="1" t="str">
        <f>IF(C1141=1,"",IF(Kasszakonyv!$K$2&gt;C1141,"q",IF(Kasszakonyv!$K$2=C1141,COUNTIF($C$7:C1141,C1141),"")))</f>
        <v/>
      </c>
      <c r="C1141" s="9">
        <f t="shared" si="54"/>
        <v>1</v>
      </c>
      <c r="D1141" s="14"/>
      <c r="E1141" s="15"/>
      <c r="F1141" s="16"/>
      <c r="G1141" s="17"/>
      <c r="H1141" s="18"/>
      <c r="I1141" s="19"/>
      <c r="J1141" s="18"/>
      <c r="K1141" s="19"/>
      <c r="L1141" s="17"/>
      <c r="M1141" s="93" t="str">
        <f t="shared" si="53"/>
        <v/>
      </c>
      <c r="N1141" s="13" t="str">
        <f t="shared" si="55"/>
        <v/>
      </c>
    </row>
    <row r="1142" spans="2:14" x14ac:dyDescent="0.3">
      <c r="B1142" s="1" t="str">
        <f>IF(C1142=1,"",IF(Kasszakonyv!$K$2&gt;C1142,"q",IF(Kasszakonyv!$K$2=C1142,COUNTIF($C$7:C1142,C1142),"")))</f>
        <v/>
      </c>
      <c r="C1142" s="9">
        <f t="shared" si="54"/>
        <v>1</v>
      </c>
      <c r="D1142" s="14"/>
      <c r="E1142" s="15"/>
      <c r="F1142" s="16"/>
      <c r="G1142" s="17"/>
      <c r="H1142" s="18"/>
      <c r="I1142" s="19"/>
      <c r="J1142" s="18"/>
      <c r="K1142" s="19"/>
      <c r="L1142" s="17"/>
      <c r="M1142" s="93" t="str">
        <f t="shared" si="53"/>
        <v/>
      </c>
      <c r="N1142" s="13" t="str">
        <f t="shared" si="55"/>
        <v/>
      </c>
    </row>
    <row r="1143" spans="2:14" x14ac:dyDescent="0.3">
      <c r="B1143" s="1" t="str">
        <f>IF(C1143=1,"",IF(Kasszakonyv!$K$2&gt;C1143,"q",IF(Kasszakonyv!$K$2=C1143,COUNTIF($C$7:C1143,C1143),"")))</f>
        <v/>
      </c>
      <c r="C1143" s="9">
        <f t="shared" si="54"/>
        <v>1</v>
      </c>
      <c r="D1143" s="14"/>
      <c r="E1143" s="15"/>
      <c r="F1143" s="16"/>
      <c r="G1143" s="17"/>
      <c r="H1143" s="18"/>
      <c r="I1143" s="19"/>
      <c r="J1143" s="18"/>
      <c r="K1143" s="19"/>
      <c r="L1143" s="17"/>
      <c r="M1143" s="93" t="str">
        <f t="shared" si="53"/>
        <v/>
      </c>
      <c r="N1143" s="13" t="str">
        <f t="shared" si="55"/>
        <v/>
      </c>
    </row>
    <row r="1144" spans="2:14" x14ac:dyDescent="0.3">
      <c r="B1144" s="1" t="str">
        <f>IF(C1144=1,"",IF(Kasszakonyv!$K$2&gt;C1144,"q",IF(Kasszakonyv!$K$2=C1144,COUNTIF($C$7:C1144,C1144),"")))</f>
        <v/>
      </c>
      <c r="C1144" s="9">
        <f t="shared" si="54"/>
        <v>1</v>
      </c>
      <c r="D1144" s="14"/>
      <c r="E1144" s="15"/>
      <c r="F1144" s="16"/>
      <c r="G1144" s="17"/>
      <c r="H1144" s="18"/>
      <c r="I1144" s="19"/>
      <c r="J1144" s="18"/>
      <c r="K1144" s="19"/>
      <c r="L1144" s="17"/>
      <c r="M1144" s="93" t="str">
        <f t="shared" si="53"/>
        <v/>
      </c>
      <c r="N1144" s="13" t="str">
        <f t="shared" si="55"/>
        <v/>
      </c>
    </row>
    <row r="1145" spans="2:14" x14ac:dyDescent="0.3">
      <c r="B1145" s="1" t="str">
        <f>IF(C1145=1,"",IF(Kasszakonyv!$K$2&gt;C1145,"q",IF(Kasszakonyv!$K$2=C1145,COUNTIF($C$7:C1145,C1145),"")))</f>
        <v/>
      </c>
      <c r="C1145" s="9">
        <f t="shared" si="54"/>
        <v>1</v>
      </c>
      <c r="D1145" s="14"/>
      <c r="E1145" s="15"/>
      <c r="F1145" s="16"/>
      <c r="G1145" s="17"/>
      <c r="H1145" s="18"/>
      <c r="I1145" s="19"/>
      <c r="J1145" s="18"/>
      <c r="K1145" s="19"/>
      <c r="L1145" s="17"/>
      <c r="M1145" s="93" t="str">
        <f t="shared" si="53"/>
        <v/>
      </c>
      <c r="N1145" s="13" t="str">
        <f t="shared" si="55"/>
        <v/>
      </c>
    </row>
    <row r="1146" spans="2:14" x14ac:dyDescent="0.3">
      <c r="B1146" s="1" t="str">
        <f>IF(C1146=1,"",IF(Kasszakonyv!$K$2&gt;C1146,"q",IF(Kasszakonyv!$K$2=C1146,COUNTIF($C$7:C1146,C1146),"")))</f>
        <v/>
      </c>
      <c r="C1146" s="9">
        <f t="shared" si="54"/>
        <v>1</v>
      </c>
      <c r="D1146" s="14"/>
      <c r="E1146" s="15"/>
      <c r="F1146" s="16"/>
      <c r="G1146" s="17"/>
      <c r="H1146" s="18"/>
      <c r="I1146" s="19"/>
      <c r="J1146" s="18"/>
      <c r="K1146" s="19"/>
      <c r="L1146" s="17"/>
      <c r="M1146" s="93" t="str">
        <f t="shared" si="53"/>
        <v/>
      </c>
      <c r="N1146" s="13" t="str">
        <f t="shared" si="55"/>
        <v/>
      </c>
    </row>
    <row r="1147" spans="2:14" x14ac:dyDescent="0.3">
      <c r="B1147" s="1" t="str">
        <f>IF(C1147=1,"",IF(Kasszakonyv!$K$2&gt;C1147,"q",IF(Kasszakonyv!$K$2=C1147,COUNTIF($C$7:C1147,C1147),"")))</f>
        <v/>
      </c>
      <c r="C1147" s="9">
        <f t="shared" si="54"/>
        <v>1</v>
      </c>
      <c r="D1147" s="14"/>
      <c r="E1147" s="15"/>
      <c r="F1147" s="16"/>
      <c r="G1147" s="17"/>
      <c r="H1147" s="18"/>
      <c r="I1147" s="19"/>
      <c r="J1147" s="18"/>
      <c r="K1147" s="19"/>
      <c r="L1147" s="17"/>
      <c r="M1147" s="93" t="str">
        <f t="shared" si="53"/>
        <v/>
      </c>
      <c r="N1147" s="13" t="str">
        <f t="shared" si="55"/>
        <v/>
      </c>
    </row>
    <row r="1148" spans="2:14" x14ac:dyDescent="0.3">
      <c r="B1148" s="1" t="str">
        <f>IF(C1148=1,"",IF(Kasszakonyv!$K$2&gt;C1148,"q",IF(Kasszakonyv!$K$2=C1148,COUNTIF($C$7:C1148,C1148),"")))</f>
        <v/>
      </c>
      <c r="C1148" s="9">
        <f t="shared" si="54"/>
        <v>1</v>
      </c>
      <c r="D1148" s="14"/>
      <c r="E1148" s="15"/>
      <c r="F1148" s="16"/>
      <c r="G1148" s="17"/>
      <c r="H1148" s="18"/>
      <c r="I1148" s="19"/>
      <c r="J1148" s="18"/>
      <c r="K1148" s="19"/>
      <c r="L1148" s="17"/>
      <c r="M1148" s="93" t="str">
        <f t="shared" si="53"/>
        <v/>
      </c>
      <c r="N1148" s="13" t="str">
        <f t="shared" si="55"/>
        <v/>
      </c>
    </row>
    <row r="1149" spans="2:14" x14ac:dyDescent="0.3">
      <c r="B1149" s="1" t="str">
        <f>IF(C1149=1,"",IF(Kasszakonyv!$K$2&gt;C1149,"q",IF(Kasszakonyv!$K$2=C1149,COUNTIF($C$7:C1149,C1149),"")))</f>
        <v/>
      </c>
      <c r="C1149" s="9">
        <f t="shared" si="54"/>
        <v>1</v>
      </c>
      <c r="D1149" s="14"/>
      <c r="E1149" s="15"/>
      <c r="F1149" s="16"/>
      <c r="G1149" s="17"/>
      <c r="H1149" s="18"/>
      <c r="I1149" s="19"/>
      <c r="J1149" s="18"/>
      <c r="K1149" s="19"/>
      <c r="L1149" s="17"/>
      <c r="M1149" s="93" t="str">
        <f t="shared" si="53"/>
        <v/>
      </c>
      <c r="N1149" s="13" t="str">
        <f t="shared" si="55"/>
        <v/>
      </c>
    </row>
    <row r="1150" spans="2:14" x14ac:dyDescent="0.3">
      <c r="B1150" s="1" t="str">
        <f>IF(C1150=1,"",IF(Kasszakonyv!$K$2&gt;C1150,"q",IF(Kasszakonyv!$K$2=C1150,COUNTIF($C$7:C1150,C1150),"")))</f>
        <v/>
      </c>
      <c r="C1150" s="9">
        <f t="shared" si="54"/>
        <v>1</v>
      </c>
      <c r="D1150" s="14"/>
      <c r="E1150" s="15"/>
      <c r="F1150" s="16"/>
      <c r="G1150" s="17"/>
      <c r="H1150" s="18"/>
      <c r="I1150" s="19"/>
      <c r="J1150" s="18"/>
      <c r="K1150" s="19"/>
      <c r="L1150" s="17"/>
      <c r="M1150" s="93" t="str">
        <f t="shared" si="53"/>
        <v/>
      </c>
      <c r="N1150" s="13" t="str">
        <f t="shared" si="55"/>
        <v/>
      </c>
    </row>
    <row r="1151" spans="2:14" x14ac:dyDescent="0.3">
      <c r="B1151" s="1" t="str">
        <f>IF(C1151=1,"",IF(Kasszakonyv!$K$2&gt;C1151,"q",IF(Kasszakonyv!$K$2=C1151,COUNTIF($C$7:C1151,C1151),"")))</f>
        <v/>
      </c>
      <c r="C1151" s="9">
        <f t="shared" si="54"/>
        <v>1</v>
      </c>
      <c r="D1151" s="14"/>
      <c r="E1151" s="15"/>
      <c r="F1151" s="16"/>
      <c r="G1151" s="17"/>
      <c r="H1151" s="18"/>
      <c r="I1151" s="19"/>
      <c r="J1151" s="18"/>
      <c r="K1151" s="19"/>
      <c r="L1151" s="17"/>
      <c r="M1151" s="93" t="str">
        <f t="shared" si="53"/>
        <v/>
      </c>
      <c r="N1151" s="13" t="str">
        <f t="shared" si="55"/>
        <v/>
      </c>
    </row>
    <row r="1152" spans="2:14" x14ac:dyDescent="0.3">
      <c r="B1152" s="1" t="str">
        <f>IF(C1152=1,"",IF(Kasszakonyv!$K$2&gt;C1152,"q",IF(Kasszakonyv!$K$2=C1152,COUNTIF($C$7:C1152,C1152),"")))</f>
        <v/>
      </c>
      <c r="C1152" s="9">
        <f t="shared" si="54"/>
        <v>1</v>
      </c>
      <c r="D1152" s="14"/>
      <c r="E1152" s="15"/>
      <c r="F1152" s="16"/>
      <c r="G1152" s="17"/>
      <c r="H1152" s="18"/>
      <c r="I1152" s="19"/>
      <c r="J1152" s="18"/>
      <c r="K1152" s="19"/>
      <c r="L1152" s="17"/>
      <c r="M1152" s="93" t="str">
        <f t="shared" si="53"/>
        <v/>
      </c>
      <c r="N1152" s="13" t="str">
        <f t="shared" si="55"/>
        <v/>
      </c>
    </row>
    <row r="1153" spans="2:14" x14ac:dyDescent="0.3">
      <c r="B1153" s="1" t="str">
        <f>IF(C1153=1,"",IF(Kasszakonyv!$K$2&gt;C1153,"q",IF(Kasszakonyv!$K$2=C1153,COUNTIF($C$7:C1153,C1153),"")))</f>
        <v/>
      </c>
      <c r="C1153" s="9">
        <f t="shared" si="54"/>
        <v>1</v>
      </c>
      <c r="D1153" s="14"/>
      <c r="E1153" s="15"/>
      <c r="F1153" s="16"/>
      <c r="G1153" s="17"/>
      <c r="H1153" s="18"/>
      <c r="I1153" s="19"/>
      <c r="J1153" s="18"/>
      <c r="K1153" s="19"/>
      <c r="L1153" s="17"/>
      <c r="M1153" s="93" t="str">
        <f t="shared" si="53"/>
        <v/>
      </c>
      <c r="N1153" s="13" t="str">
        <f t="shared" si="55"/>
        <v/>
      </c>
    </row>
    <row r="1154" spans="2:14" x14ac:dyDescent="0.3">
      <c r="B1154" s="1" t="str">
        <f>IF(C1154=1,"",IF(Kasszakonyv!$K$2&gt;C1154,"q",IF(Kasszakonyv!$K$2=C1154,COUNTIF($C$7:C1154,C1154),"")))</f>
        <v/>
      </c>
      <c r="C1154" s="9">
        <f t="shared" si="54"/>
        <v>1</v>
      </c>
      <c r="D1154" s="14"/>
      <c r="E1154" s="15"/>
      <c r="F1154" s="16"/>
      <c r="G1154" s="17"/>
      <c r="H1154" s="18"/>
      <c r="I1154" s="19"/>
      <c r="J1154" s="18"/>
      <c r="K1154" s="19"/>
      <c r="L1154" s="17"/>
      <c r="M1154" s="93" t="str">
        <f t="shared" si="53"/>
        <v/>
      </c>
      <c r="N1154" s="13" t="str">
        <f t="shared" si="55"/>
        <v/>
      </c>
    </row>
    <row r="1155" spans="2:14" x14ac:dyDescent="0.3">
      <c r="B1155" s="1" t="str">
        <f>IF(C1155=1,"",IF(Kasszakonyv!$K$2&gt;C1155,"q",IF(Kasszakonyv!$K$2=C1155,COUNTIF($C$7:C1155,C1155),"")))</f>
        <v/>
      </c>
      <c r="C1155" s="9">
        <f t="shared" si="54"/>
        <v>1</v>
      </c>
      <c r="D1155" s="14"/>
      <c r="E1155" s="15"/>
      <c r="F1155" s="16"/>
      <c r="G1155" s="17"/>
      <c r="H1155" s="18"/>
      <c r="I1155" s="19"/>
      <c r="J1155" s="18"/>
      <c r="K1155" s="19"/>
      <c r="L1155" s="17"/>
      <c r="M1155" s="93" t="str">
        <f t="shared" si="53"/>
        <v/>
      </c>
      <c r="N1155" s="13" t="str">
        <f t="shared" si="55"/>
        <v/>
      </c>
    </row>
    <row r="1156" spans="2:14" x14ac:dyDescent="0.3">
      <c r="B1156" s="1" t="str">
        <f>IF(C1156=1,"",IF(Kasszakonyv!$K$2&gt;C1156,"q",IF(Kasszakonyv!$K$2=C1156,COUNTIF($C$7:C1156,C1156),"")))</f>
        <v/>
      </c>
      <c r="C1156" s="9">
        <f t="shared" si="54"/>
        <v>1</v>
      </c>
      <c r="D1156" s="14"/>
      <c r="E1156" s="15"/>
      <c r="F1156" s="16"/>
      <c r="G1156" s="17"/>
      <c r="H1156" s="18"/>
      <c r="I1156" s="19"/>
      <c r="J1156" s="18"/>
      <c r="K1156" s="19"/>
      <c r="L1156" s="17"/>
      <c r="M1156" s="93" t="str">
        <f t="shared" si="53"/>
        <v/>
      </c>
      <c r="N1156" s="13" t="str">
        <f t="shared" si="55"/>
        <v/>
      </c>
    </row>
    <row r="1157" spans="2:14" x14ac:dyDescent="0.3">
      <c r="B1157" s="1" t="str">
        <f>IF(C1157=1,"",IF(Kasszakonyv!$K$2&gt;C1157,"q",IF(Kasszakonyv!$K$2=C1157,COUNTIF($C$7:C1157,C1157),"")))</f>
        <v/>
      </c>
      <c r="C1157" s="9">
        <f t="shared" si="54"/>
        <v>1</v>
      </c>
      <c r="D1157" s="14"/>
      <c r="E1157" s="15"/>
      <c r="F1157" s="16"/>
      <c r="G1157" s="17"/>
      <c r="H1157" s="18"/>
      <c r="I1157" s="19"/>
      <c r="J1157" s="18"/>
      <c r="K1157" s="19"/>
      <c r="L1157" s="17"/>
      <c r="M1157" s="93" t="str">
        <f t="shared" si="53"/>
        <v/>
      </c>
      <c r="N1157" s="13" t="str">
        <f t="shared" si="55"/>
        <v/>
      </c>
    </row>
    <row r="1158" spans="2:14" x14ac:dyDescent="0.3">
      <c r="B1158" s="1" t="str">
        <f>IF(C1158=1,"",IF(Kasszakonyv!$K$2&gt;C1158,"q",IF(Kasszakonyv!$K$2=C1158,COUNTIF($C$7:C1158,C1158),"")))</f>
        <v/>
      </c>
      <c r="C1158" s="9">
        <f t="shared" si="54"/>
        <v>1</v>
      </c>
      <c r="D1158" s="14"/>
      <c r="E1158" s="15"/>
      <c r="F1158" s="16"/>
      <c r="G1158" s="17"/>
      <c r="H1158" s="18"/>
      <c r="I1158" s="19"/>
      <c r="J1158" s="18"/>
      <c r="K1158" s="19"/>
      <c r="L1158" s="17"/>
      <c r="M1158" s="93" t="str">
        <f t="shared" si="53"/>
        <v/>
      </c>
      <c r="N1158" s="13" t="str">
        <f t="shared" si="55"/>
        <v/>
      </c>
    </row>
    <row r="1159" spans="2:14" x14ac:dyDescent="0.3">
      <c r="B1159" s="1" t="str">
        <f>IF(C1159=1,"",IF(Kasszakonyv!$K$2&gt;C1159,"q",IF(Kasszakonyv!$K$2=C1159,COUNTIF($C$7:C1159,C1159),"")))</f>
        <v/>
      </c>
      <c r="C1159" s="9">
        <f t="shared" si="54"/>
        <v>1</v>
      </c>
      <c r="D1159" s="14"/>
      <c r="E1159" s="15"/>
      <c r="F1159" s="16"/>
      <c r="G1159" s="17"/>
      <c r="H1159" s="18"/>
      <c r="I1159" s="19"/>
      <c r="J1159" s="18"/>
      <c r="K1159" s="19"/>
      <c r="L1159" s="17"/>
      <c r="M1159" s="93" t="str">
        <f t="shared" ref="M1159:M1222" si="56">IF(I1159&amp;K1159&lt;&gt;"",VLOOKUP(I1159&amp;K1159,fif,3,FALSE),"")</f>
        <v/>
      </c>
      <c r="N1159" s="13" t="str">
        <f t="shared" si="55"/>
        <v/>
      </c>
    </row>
    <row r="1160" spans="2:14" x14ac:dyDescent="0.3">
      <c r="B1160" s="1" t="str">
        <f>IF(C1160=1,"",IF(Kasszakonyv!$K$2&gt;C1160,"q",IF(Kasszakonyv!$K$2=C1160,COUNTIF($C$7:C1160,C1160),"")))</f>
        <v/>
      </c>
      <c r="C1160" s="9">
        <f t="shared" si="54"/>
        <v>1</v>
      </c>
      <c r="D1160" s="14"/>
      <c r="E1160" s="15"/>
      <c r="F1160" s="16"/>
      <c r="G1160" s="17"/>
      <c r="H1160" s="18"/>
      <c r="I1160" s="19"/>
      <c r="J1160" s="18"/>
      <c r="K1160" s="19"/>
      <c r="L1160" s="17"/>
      <c r="M1160" s="93" t="str">
        <f t="shared" si="56"/>
        <v/>
      </c>
      <c r="N1160" s="13" t="str">
        <f t="shared" si="55"/>
        <v/>
      </c>
    </row>
    <row r="1161" spans="2:14" x14ac:dyDescent="0.3">
      <c r="B1161" s="1" t="str">
        <f>IF(C1161=1,"",IF(Kasszakonyv!$K$2&gt;C1161,"q",IF(Kasszakonyv!$K$2=C1161,COUNTIF($C$7:C1161,C1161),"")))</f>
        <v/>
      </c>
      <c r="C1161" s="9">
        <f t="shared" si="54"/>
        <v>1</v>
      </c>
      <c r="D1161" s="14"/>
      <c r="E1161" s="15"/>
      <c r="F1161" s="16"/>
      <c r="G1161" s="17"/>
      <c r="H1161" s="18"/>
      <c r="I1161" s="19"/>
      <c r="J1161" s="18"/>
      <c r="K1161" s="19"/>
      <c r="L1161" s="17"/>
      <c r="M1161" s="93" t="str">
        <f t="shared" si="56"/>
        <v/>
      </c>
      <c r="N1161" s="13" t="str">
        <f t="shared" si="55"/>
        <v/>
      </c>
    </row>
    <row r="1162" spans="2:14" x14ac:dyDescent="0.3">
      <c r="B1162" s="1" t="str">
        <f>IF(C1162=1,"",IF(Kasszakonyv!$K$2&gt;C1162,"q",IF(Kasszakonyv!$K$2=C1162,COUNTIF($C$7:C1162,C1162),"")))</f>
        <v/>
      </c>
      <c r="C1162" s="9">
        <f t="shared" si="54"/>
        <v>1</v>
      </c>
      <c r="D1162" s="14"/>
      <c r="E1162" s="15"/>
      <c r="F1162" s="16"/>
      <c r="G1162" s="17"/>
      <c r="H1162" s="18"/>
      <c r="I1162" s="19"/>
      <c r="J1162" s="18"/>
      <c r="K1162" s="19"/>
      <c r="L1162" s="17"/>
      <c r="M1162" s="93" t="str">
        <f t="shared" si="56"/>
        <v/>
      </c>
      <c r="N1162" s="13" t="str">
        <f t="shared" si="55"/>
        <v/>
      </c>
    </row>
    <row r="1163" spans="2:14" x14ac:dyDescent="0.3">
      <c r="B1163" s="1" t="str">
        <f>IF(C1163=1,"",IF(Kasszakonyv!$K$2&gt;C1163,"q",IF(Kasszakonyv!$K$2=C1163,COUNTIF($C$7:C1163,C1163),"")))</f>
        <v/>
      </c>
      <c r="C1163" s="9">
        <f t="shared" si="54"/>
        <v>1</v>
      </c>
      <c r="D1163" s="14"/>
      <c r="E1163" s="15"/>
      <c r="F1163" s="16"/>
      <c r="G1163" s="17"/>
      <c r="H1163" s="18"/>
      <c r="I1163" s="19"/>
      <c r="J1163" s="18"/>
      <c r="K1163" s="19"/>
      <c r="L1163" s="17"/>
      <c r="M1163" s="93" t="str">
        <f t="shared" si="56"/>
        <v/>
      </c>
      <c r="N1163" s="13" t="str">
        <f t="shared" si="55"/>
        <v/>
      </c>
    </row>
    <row r="1164" spans="2:14" x14ac:dyDescent="0.3">
      <c r="B1164" s="1" t="str">
        <f>IF(C1164=1,"",IF(Kasszakonyv!$K$2&gt;C1164,"q",IF(Kasszakonyv!$K$2=C1164,COUNTIF($C$7:C1164,C1164),"")))</f>
        <v/>
      </c>
      <c r="C1164" s="9">
        <f t="shared" si="54"/>
        <v>1</v>
      </c>
      <c r="D1164" s="14"/>
      <c r="E1164" s="15"/>
      <c r="F1164" s="16"/>
      <c r="G1164" s="17"/>
      <c r="H1164" s="18"/>
      <c r="I1164" s="19"/>
      <c r="J1164" s="18"/>
      <c r="K1164" s="19"/>
      <c r="L1164" s="17"/>
      <c r="M1164" s="93" t="str">
        <f t="shared" si="56"/>
        <v/>
      </c>
      <c r="N1164" s="13" t="str">
        <f t="shared" si="55"/>
        <v/>
      </c>
    </row>
    <row r="1165" spans="2:14" x14ac:dyDescent="0.3">
      <c r="B1165" s="1" t="str">
        <f>IF(C1165=1,"",IF(Kasszakonyv!$K$2&gt;C1165,"q",IF(Kasszakonyv!$K$2=C1165,COUNTIF($C$7:C1165,C1165),"")))</f>
        <v/>
      </c>
      <c r="C1165" s="9">
        <f t="shared" si="54"/>
        <v>1</v>
      </c>
      <c r="D1165" s="14"/>
      <c r="E1165" s="15"/>
      <c r="F1165" s="16"/>
      <c r="G1165" s="17"/>
      <c r="H1165" s="18"/>
      <c r="I1165" s="19"/>
      <c r="J1165" s="18"/>
      <c r="K1165" s="19"/>
      <c r="L1165" s="17"/>
      <c r="M1165" s="93" t="str">
        <f t="shared" si="56"/>
        <v/>
      </c>
      <c r="N1165" s="13" t="str">
        <f t="shared" si="55"/>
        <v/>
      </c>
    </row>
    <row r="1166" spans="2:14" x14ac:dyDescent="0.3">
      <c r="B1166" s="1" t="str">
        <f>IF(C1166=1,"",IF(Kasszakonyv!$K$2&gt;C1166,"q",IF(Kasszakonyv!$K$2=C1166,COUNTIF($C$7:C1166,C1166),"")))</f>
        <v/>
      </c>
      <c r="C1166" s="9">
        <f t="shared" si="54"/>
        <v>1</v>
      </c>
      <c r="D1166" s="14"/>
      <c r="E1166" s="15"/>
      <c r="F1166" s="16"/>
      <c r="G1166" s="17"/>
      <c r="H1166" s="18"/>
      <c r="I1166" s="19"/>
      <c r="J1166" s="18"/>
      <c r="K1166" s="19"/>
      <c r="L1166" s="17"/>
      <c r="M1166" s="93" t="str">
        <f t="shared" si="56"/>
        <v/>
      </c>
      <c r="N1166" s="13" t="str">
        <f t="shared" si="55"/>
        <v/>
      </c>
    </row>
    <row r="1167" spans="2:14" x14ac:dyDescent="0.3">
      <c r="B1167" s="1" t="str">
        <f>IF(C1167=1,"",IF(Kasszakonyv!$K$2&gt;C1167,"q",IF(Kasszakonyv!$K$2=C1167,COUNTIF($C$7:C1167,C1167),"")))</f>
        <v/>
      </c>
      <c r="C1167" s="9">
        <f t="shared" si="54"/>
        <v>1</v>
      </c>
      <c r="D1167" s="14"/>
      <c r="E1167" s="15"/>
      <c r="F1167" s="16"/>
      <c r="G1167" s="17"/>
      <c r="H1167" s="18"/>
      <c r="I1167" s="19"/>
      <c r="J1167" s="18"/>
      <c r="K1167" s="19"/>
      <c r="L1167" s="17"/>
      <c r="M1167" s="93" t="str">
        <f t="shared" si="56"/>
        <v/>
      </c>
      <c r="N1167" s="13" t="str">
        <f t="shared" si="55"/>
        <v/>
      </c>
    </row>
    <row r="1168" spans="2:14" x14ac:dyDescent="0.3">
      <c r="B1168" s="1" t="str">
        <f>IF(C1168=1,"",IF(Kasszakonyv!$K$2&gt;C1168,"q",IF(Kasszakonyv!$K$2=C1168,COUNTIF($C$7:C1168,C1168),"")))</f>
        <v/>
      </c>
      <c r="C1168" s="9">
        <f t="shared" si="54"/>
        <v>1</v>
      </c>
      <c r="D1168" s="14"/>
      <c r="E1168" s="15"/>
      <c r="F1168" s="16"/>
      <c r="G1168" s="17"/>
      <c r="H1168" s="18"/>
      <c r="I1168" s="19"/>
      <c r="J1168" s="18"/>
      <c r="K1168" s="19"/>
      <c r="L1168" s="17"/>
      <c r="M1168" s="93" t="str">
        <f t="shared" si="56"/>
        <v/>
      </c>
      <c r="N1168" s="13" t="str">
        <f t="shared" si="55"/>
        <v/>
      </c>
    </row>
    <row r="1169" spans="2:14" x14ac:dyDescent="0.3">
      <c r="B1169" s="1" t="str">
        <f>IF(C1169=1,"",IF(Kasszakonyv!$K$2&gt;C1169,"q",IF(Kasszakonyv!$K$2=C1169,COUNTIF($C$7:C1169,C1169),"")))</f>
        <v/>
      </c>
      <c r="C1169" s="9">
        <f t="shared" si="54"/>
        <v>1</v>
      </c>
      <c r="D1169" s="14"/>
      <c r="E1169" s="15"/>
      <c r="F1169" s="16"/>
      <c r="G1169" s="17"/>
      <c r="H1169" s="18"/>
      <c r="I1169" s="19"/>
      <c r="J1169" s="18"/>
      <c r="K1169" s="19"/>
      <c r="L1169" s="17"/>
      <c r="M1169" s="93" t="str">
        <f t="shared" si="56"/>
        <v/>
      </c>
      <c r="N1169" s="13" t="str">
        <f t="shared" si="55"/>
        <v/>
      </c>
    </row>
    <row r="1170" spans="2:14" x14ac:dyDescent="0.3">
      <c r="B1170" s="1" t="str">
        <f>IF(C1170=1,"",IF(Kasszakonyv!$K$2&gt;C1170,"q",IF(Kasszakonyv!$K$2=C1170,COUNTIF($C$7:C1170,C1170),"")))</f>
        <v/>
      </c>
      <c r="C1170" s="9">
        <f t="shared" si="54"/>
        <v>1</v>
      </c>
      <c r="D1170" s="14"/>
      <c r="E1170" s="15"/>
      <c r="F1170" s="16"/>
      <c r="G1170" s="17"/>
      <c r="H1170" s="18"/>
      <c r="I1170" s="19"/>
      <c r="J1170" s="18"/>
      <c r="K1170" s="19"/>
      <c r="L1170" s="17"/>
      <c r="M1170" s="93" t="str">
        <f t="shared" si="56"/>
        <v/>
      </c>
      <c r="N1170" s="13" t="str">
        <f t="shared" si="55"/>
        <v/>
      </c>
    </row>
    <row r="1171" spans="2:14" x14ac:dyDescent="0.3">
      <c r="B1171" s="1" t="str">
        <f>IF(C1171=1,"",IF(Kasszakonyv!$K$2&gt;C1171,"q",IF(Kasszakonyv!$K$2=C1171,COUNTIF($C$7:C1171,C1171),"")))</f>
        <v/>
      </c>
      <c r="C1171" s="9">
        <f t="shared" si="54"/>
        <v>1</v>
      </c>
      <c r="D1171" s="14"/>
      <c r="E1171" s="15"/>
      <c r="F1171" s="16"/>
      <c r="G1171" s="17"/>
      <c r="H1171" s="18"/>
      <c r="I1171" s="19"/>
      <c r="J1171" s="18"/>
      <c r="K1171" s="19"/>
      <c r="L1171" s="17"/>
      <c r="M1171" s="93" t="str">
        <f t="shared" si="56"/>
        <v/>
      </c>
      <c r="N1171" s="13" t="str">
        <f t="shared" si="55"/>
        <v/>
      </c>
    </row>
    <row r="1172" spans="2:14" x14ac:dyDescent="0.3">
      <c r="B1172" s="1" t="str">
        <f>IF(C1172=1,"",IF(Kasszakonyv!$K$2&gt;C1172,"q",IF(Kasszakonyv!$K$2=C1172,COUNTIF($C$7:C1172,C1172),"")))</f>
        <v/>
      </c>
      <c r="C1172" s="9">
        <f t="shared" si="54"/>
        <v>1</v>
      </c>
      <c r="D1172" s="14"/>
      <c r="E1172" s="15"/>
      <c r="F1172" s="16"/>
      <c r="G1172" s="17"/>
      <c r="H1172" s="18"/>
      <c r="I1172" s="19"/>
      <c r="J1172" s="18"/>
      <c r="K1172" s="19"/>
      <c r="L1172" s="17"/>
      <c r="M1172" s="93" t="str">
        <f t="shared" si="56"/>
        <v/>
      </c>
      <c r="N1172" s="13" t="str">
        <f t="shared" si="55"/>
        <v/>
      </c>
    </row>
    <row r="1173" spans="2:14" x14ac:dyDescent="0.3">
      <c r="B1173" s="1" t="str">
        <f>IF(C1173=1,"",IF(Kasszakonyv!$K$2&gt;C1173,"q",IF(Kasszakonyv!$K$2=C1173,COUNTIF($C$7:C1173,C1173),"")))</f>
        <v/>
      </c>
      <c r="C1173" s="9">
        <f t="shared" si="54"/>
        <v>1</v>
      </c>
      <c r="D1173" s="14"/>
      <c r="E1173" s="15"/>
      <c r="F1173" s="16"/>
      <c r="G1173" s="17"/>
      <c r="H1173" s="18"/>
      <c r="I1173" s="19"/>
      <c r="J1173" s="18"/>
      <c r="K1173" s="19"/>
      <c r="L1173" s="17"/>
      <c r="M1173" s="93" t="str">
        <f t="shared" si="56"/>
        <v/>
      </c>
      <c r="N1173" s="13" t="str">
        <f t="shared" si="55"/>
        <v/>
      </c>
    </row>
    <row r="1174" spans="2:14" x14ac:dyDescent="0.3">
      <c r="B1174" s="1" t="str">
        <f>IF(C1174=1,"",IF(Kasszakonyv!$K$2&gt;C1174,"q",IF(Kasszakonyv!$K$2=C1174,COUNTIF($C$7:C1174,C1174),"")))</f>
        <v/>
      </c>
      <c r="C1174" s="9">
        <f t="shared" si="54"/>
        <v>1</v>
      </c>
      <c r="D1174" s="14"/>
      <c r="E1174" s="15"/>
      <c r="F1174" s="16"/>
      <c r="G1174" s="17"/>
      <c r="H1174" s="18"/>
      <c r="I1174" s="19"/>
      <c r="J1174" s="18"/>
      <c r="K1174" s="19"/>
      <c r="L1174" s="17"/>
      <c r="M1174" s="93" t="str">
        <f t="shared" si="56"/>
        <v/>
      </c>
      <c r="N1174" s="13" t="str">
        <f t="shared" si="55"/>
        <v/>
      </c>
    </row>
    <row r="1175" spans="2:14" x14ac:dyDescent="0.3">
      <c r="B1175" s="1" t="str">
        <f>IF(C1175=1,"",IF(Kasszakonyv!$K$2&gt;C1175,"q",IF(Kasszakonyv!$K$2=C1175,COUNTIF($C$7:C1175,C1175),"")))</f>
        <v/>
      </c>
      <c r="C1175" s="9">
        <f t="shared" si="54"/>
        <v>1</v>
      </c>
      <c r="D1175" s="14"/>
      <c r="E1175" s="15"/>
      <c r="F1175" s="16"/>
      <c r="G1175" s="17"/>
      <c r="H1175" s="18"/>
      <c r="I1175" s="19"/>
      <c r="J1175" s="18"/>
      <c r="K1175" s="19"/>
      <c r="L1175" s="17"/>
      <c r="M1175" s="93" t="str">
        <f t="shared" si="56"/>
        <v/>
      </c>
      <c r="N1175" s="13" t="str">
        <f t="shared" si="55"/>
        <v/>
      </c>
    </row>
    <row r="1176" spans="2:14" x14ac:dyDescent="0.3">
      <c r="B1176" s="1" t="str">
        <f>IF(C1176=1,"",IF(Kasszakonyv!$K$2&gt;C1176,"q",IF(Kasszakonyv!$K$2=C1176,COUNTIF($C$7:C1176,C1176),"")))</f>
        <v/>
      </c>
      <c r="C1176" s="9">
        <f t="shared" si="54"/>
        <v>1</v>
      </c>
      <c r="D1176" s="14"/>
      <c r="E1176" s="15"/>
      <c r="F1176" s="16"/>
      <c r="G1176" s="17"/>
      <c r="H1176" s="18"/>
      <c r="I1176" s="19"/>
      <c r="J1176" s="18"/>
      <c r="K1176" s="19"/>
      <c r="L1176" s="17"/>
      <c r="M1176" s="93" t="str">
        <f t="shared" si="56"/>
        <v/>
      </c>
      <c r="N1176" s="13" t="str">
        <f t="shared" si="55"/>
        <v/>
      </c>
    </row>
    <row r="1177" spans="2:14" x14ac:dyDescent="0.3">
      <c r="B1177" s="1" t="str">
        <f>IF(C1177=1,"",IF(Kasszakonyv!$K$2&gt;C1177,"q",IF(Kasszakonyv!$K$2=C1177,COUNTIF($C$7:C1177,C1177),"")))</f>
        <v/>
      </c>
      <c r="C1177" s="9">
        <f t="shared" si="54"/>
        <v>1</v>
      </c>
      <c r="D1177" s="14"/>
      <c r="E1177" s="15"/>
      <c r="F1177" s="16"/>
      <c r="G1177" s="17"/>
      <c r="H1177" s="18"/>
      <c r="I1177" s="19"/>
      <c r="J1177" s="18"/>
      <c r="K1177" s="19"/>
      <c r="L1177" s="17"/>
      <c r="M1177" s="93" t="str">
        <f t="shared" si="56"/>
        <v/>
      </c>
      <c r="N1177" s="13" t="str">
        <f t="shared" si="55"/>
        <v/>
      </c>
    </row>
    <row r="1178" spans="2:14" x14ac:dyDescent="0.3">
      <c r="B1178" s="1" t="str">
        <f>IF(C1178=1,"",IF(Kasszakonyv!$K$2&gt;C1178,"q",IF(Kasszakonyv!$K$2=C1178,COUNTIF($C$7:C1178,C1178),"")))</f>
        <v/>
      </c>
      <c r="C1178" s="9">
        <f t="shared" si="54"/>
        <v>1</v>
      </c>
      <c r="D1178" s="14"/>
      <c r="E1178" s="15"/>
      <c r="F1178" s="16"/>
      <c r="G1178" s="17"/>
      <c r="H1178" s="18"/>
      <c r="I1178" s="19"/>
      <c r="J1178" s="18"/>
      <c r="K1178" s="19"/>
      <c r="L1178" s="17"/>
      <c r="M1178" s="93" t="str">
        <f t="shared" si="56"/>
        <v/>
      </c>
      <c r="N1178" s="13" t="str">
        <f t="shared" si="55"/>
        <v/>
      </c>
    </row>
    <row r="1179" spans="2:14" x14ac:dyDescent="0.3">
      <c r="B1179" s="1" t="str">
        <f>IF(C1179=1,"",IF(Kasszakonyv!$K$2&gt;C1179,"q",IF(Kasszakonyv!$K$2=C1179,COUNTIF($C$7:C1179,C1179),"")))</f>
        <v/>
      </c>
      <c r="C1179" s="9">
        <f t="shared" si="54"/>
        <v>1</v>
      </c>
      <c r="D1179" s="14"/>
      <c r="E1179" s="15"/>
      <c r="F1179" s="16"/>
      <c r="G1179" s="17"/>
      <c r="H1179" s="18"/>
      <c r="I1179" s="19"/>
      <c r="J1179" s="18"/>
      <c r="K1179" s="19"/>
      <c r="L1179" s="17"/>
      <c r="M1179" s="93" t="str">
        <f t="shared" si="56"/>
        <v/>
      </c>
      <c r="N1179" s="13" t="str">
        <f t="shared" si="55"/>
        <v/>
      </c>
    </row>
    <row r="1180" spans="2:14" x14ac:dyDescent="0.3">
      <c r="B1180" s="1" t="str">
        <f>IF(C1180=1,"",IF(Kasszakonyv!$K$2&gt;C1180,"q",IF(Kasszakonyv!$K$2=C1180,COUNTIF($C$7:C1180,C1180),"")))</f>
        <v/>
      </c>
      <c r="C1180" s="9">
        <f t="shared" si="54"/>
        <v>1</v>
      </c>
      <c r="D1180" s="14"/>
      <c r="E1180" s="15"/>
      <c r="F1180" s="16"/>
      <c r="G1180" s="17"/>
      <c r="H1180" s="18"/>
      <c r="I1180" s="19"/>
      <c r="J1180" s="18"/>
      <c r="K1180" s="19"/>
      <c r="L1180" s="17"/>
      <c r="M1180" s="93" t="str">
        <f t="shared" si="56"/>
        <v/>
      </c>
      <c r="N1180" s="13" t="str">
        <f t="shared" si="55"/>
        <v/>
      </c>
    </row>
    <row r="1181" spans="2:14" x14ac:dyDescent="0.3">
      <c r="B1181" s="1" t="str">
        <f>IF(C1181=1,"",IF(Kasszakonyv!$K$2&gt;C1181,"q",IF(Kasszakonyv!$K$2=C1181,COUNTIF($C$7:C1181,C1181),"")))</f>
        <v/>
      </c>
      <c r="C1181" s="9">
        <f t="shared" si="54"/>
        <v>1</v>
      </c>
      <c r="D1181" s="14"/>
      <c r="E1181" s="15"/>
      <c r="F1181" s="16"/>
      <c r="G1181" s="17"/>
      <c r="H1181" s="18"/>
      <c r="I1181" s="19"/>
      <c r="J1181" s="18"/>
      <c r="K1181" s="19"/>
      <c r="L1181" s="17"/>
      <c r="M1181" s="93" t="str">
        <f t="shared" si="56"/>
        <v/>
      </c>
      <c r="N1181" s="13" t="str">
        <f t="shared" si="55"/>
        <v/>
      </c>
    </row>
    <row r="1182" spans="2:14" x14ac:dyDescent="0.3">
      <c r="B1182" s="1" t="str">
        <f>IF(C1182=1,"",IF(Kasszakonyv!$K$2&gt;C1182,"q",IF(Kasszakonyv!$K$2=C1182,COUNTIF($C$7:C1182,C1182),"")))</f>
        <v/>
      </c>
      <c r="C1182" s="9">
        <f t="shared" si="54"/>
        <v>1</v>
      </c>
      <c r="D1182" s="14"/>
      <c r="E1182" s="15"/>
      <c r="F1182" s="16"/>
      <c r="G1182" s="17"/>
      <c r="H1182" s="18"/>
      <c r="I1182" s="19"/>
      <c r="J1182" s="18"/>
      <c r="K1182" s="19"/>
      <c r="L1182" s="17"/>
      <c r="M1182" s="93" t="str">
        <f t="shared" si="56"/>
        <v/>
      </c>
      <c r="N1182" s="13" t="str">
        <f t="shared" si="55"/>
        <v/>
      </c>
    </row>
    <row r="1183" spans="2:14" x14ac:dyDescent="0.3">
      <c r="B1183" s="1" t="str">
        <f>IF(C1183=1,"",IF(Kasszakonyv!$K$2&gt;C1183,"q",IF(Kasszakonyv!$K$2=C1183,COUNTIF($C$7:C1183,C1183),"")))</f>
        <v/>
      </c>
      <c r="C1183" s="9">
        <f t="shared" si="54"/>
        <v>1</v>
      </c>
      <c r="D1183" s="14"/>
      <c r="E1183" s="15"/>
      <c r="F1183" s="16"/>
      <c r="G1183" s="17"/>
      <c r="H1183" s="18"/>
      <c r="I1183" s="19"/>
      <c r="J1183" s="18"/>
      <c r="K1183" s="19"/>
      <c r="L1183" s="17"/>
      <c r="M1183" s="93" t="str">
        <f t="shared" si="56"/>
        <v/>
      </c>
      <c r="N1183" s="13" t="str">
        <f t="shared" si="55"/>
        <v/>
      </c>
    </row>
    <row r="1184" spans="2:14" x14ac:dyDescent="0.3">
      <c r="B1184" s="1" t="str">
        <f>IF(C1184=1,"",IF(Kasszakonyv!$K$2&gt;C1184,"q",IF(Kasszakonyv!$K$2=C1184,COUNTIF($C$7:C1184,C1184),"")))</f>
        <v/>
      </c>
      <c r="C1184" s="9">
        <f t="shared" si="54"/>
        <v>1</v>
      </c>
      <c r="D1184" s="14"/>
      <c r="E1184" s="15"/>
      <c r="F1184" s="16"/>
      <c r="G1184" s="17"/>
      <c r="H1184" s="18"/>
      <c r="I1184" s="19"/>
      <c r="J1184" s="18"/>
      <c r="K1184" s="19"/>
      <c r="L1184" s="17"/>
      <c r="M1184" s="93" t="str">
        <f t="shared" si="56"/>
        <v/>
      </c>
      <c r="N1184" s="13" t="str">
        <f t="shared" si="55"/>
        <v/>
      </c>
    </row>
    <row r="1185" spans="2:14" x14ac:dyDescent="0.3">
      <c r="B1185" s="1" t="str">
        <f>IF(C1185=1,"",IF(Kasszakonyv!$K$2&gt;C1185,"q",IF(Kasszakonyv!$K$2=C1185,COUNTIF($C$7:C1185,C1185),"")))</f>
        <v/>
      </c>
      <c r="C1185" s="9">
        <f t="shared" si="54"/>
        <v>1</v>
      </c>
      <c r="D1185" s="14"/>
      <c r="E1185" s="15"/>
      <c r="F1185" s="16"/>
      <c r="G1185" s="17"/>
      <c r="H1185" s="18"/>
      <c r="I1185" s="19"/>
      <c r="J1185" s="18"/>
      <c r="K1185" s="19"/>
      <c r="L1185" s="17"/>
      <c r="M1185" s="93" t="str">
        <f t="shared" si="56"/>
        <v/>
      </c>
      <c r="N1185" s="13" t="str">
        <f t="shared" si="55"/>
        <v/>
      </c>
    </row>
    <row r="1186" spans="2:14" x14ac:dyDescent="0.3">
      <c r="B1186" s="1" t="str">
        <f>IF(C1186=1,"",IF(Kasszakonyv!$K$2&gt;C1186,"q",IF(Kasszakonyv!$K$2=C1186,COUNTIF($C$7:C1186,C1186),"")))</f>
        <v/>
      </c>
      <c r="C1186" s="9">
        <f t="shared" si="54"/>
        <v>1</v>
      </c>
      <c r="D1186" s="14"/>
      <c r="E1186" s="15"/>
      <c r="F1186" s="16"/>
      <c r="G1186" s="17"/>
      <c r="H1186" s="18"/>
      <c r="I1186" s="19"/>
      <c r="J1186" s="18"/>
      <c r="K1186" s="19"/>
      <c r="L1186" s="17"/>
      <c r="M1186" s="93" t="str">
        <f t="shared" si="56"/>
        <v/>
      </c>
      <c r="N1186" s="13" t="str">
        <f t="shared" si="55"/>
        <v/>
      </c>
    </row>
    <row r="1187" spans="2:14" x14ac:dyDescent="0.3">
      <c r="B1187" s="1" t="str">
        <f>IF(C1187=1,"",IF(Kasszakonyv!$K$2&gt;C1187,"q",IF(Kasszakonyv!$K$2=C1187,COUNTIF($C$7:C1187,C1187),"")))</f>
        <v/>
      </c>
      <c r="C1187" s="9">
        <f t="shared" si="54"/>
        <v>1</v>
      </c>
      <c r="D1187" s="14"/>
      <c r="E1187" s="15"/>
      <c r="F1187" s="16"/>
      <c r="G1187" s="17"/>
      <c r="H1187" s="18"/>
      <c r="I1187" s="19"/>
      <c r="J1187" s="18"/>
      <c r="K1187" s="19"/>
      <c r="L1187" s="17"/>
      <c r="M1187" s="93" t="str">
        <f t="shared" si="56"/>
        <v/>
      </c>
      <c r="N1187" s="13" t="str">
        <f t="shared" si="55"/>
        <v/>
      </c>
    </row>
    <row r="1188" spans="2:14" x14ac:dyDescent="0.3">
      <c r="B1188" s="1" t="str">
        <f>IF(C1188=1,"",IF(Kasszakonyv!$K$2&gt;C1188,"q",IF(Kasszakonyv!$K$2=C1188,COUNTIF($C$7:C1188,C1188),"")))</f>
        <v/>
      </c>
      <c r="C1188" s="9">
        <f t="shared" si="54"/>
        <v>1</v>
      </c>
      <c r="D1188" s="14"/>
      <c r="E1188" s="15"/>
      <c r="F1188" s="16"/>
      <c r="G1188" s="17"/>
      <c r="H1188" s="18"/>
      <c r="I1188" s="19"/>
      <c r="J1188" s="18"/>
      <c r="K1188" s="19"/>
      <c r="L1188" s="17"/>
      <c r="M1188" s="93" t="str">
        <f t="shared" si="56"/>
        <v/>
      </c>
      <c r="N1188" s="13" t="str">
        <f t="shared" si="55"/>
        <v/>
      </c>
    </row>
    <row r="1189" spans="2:14" x14ac:dyDescent="0.3">
      <c r="B1189" s="1" t="str">
        <f>IF(C1189=1,"",IF(Kasszakonyv!$K$2&gt;C1189,"q",IF(Kasszakonyv!$K$2=C1189,COUNTIF($C$7:C1189,C1189),"")))</f>
        <v/>
      </c>
      <c r="C1189" s="9">
        <f t="shared" si="54"/>
        <v>1</v>
      </c>
      <c r="D1189" s="14"/>
      <c r="E1189" s="15"/>
      <c r="F1189" s="16"/>
      <c r="G1189" s="17"/>
      <c r="H1189" s="18"/>
      <c r="I1189" s="19"/>
      <c r="J1189" s="18"/>
      <c r="K1189" s="19"/>
      <c r="L1189" s="17"/>
      <c r="M1189" s="93" t="str">
        <f t="shared" si="56"/>
        <v/>
      </c>
      <c r="N1189" s="13" t="str">
        <f t="shared" si="55"/>
        <v/>
      </c>
    </row>
    <row r="1190" spans="2:14" x14ac:dyDescent="0.3">
      <c r="B1190" s="1" t="str">
        <f>IF(C1190=1,"",IF(Kasszakonyv!$K$2&gt;C1190,"q",IF(Kasszakonyv!$K$2=C1190,COUNTIF($C$7:C1190,C1190),"")))</f>
        <v/>
      </c>
      <c r="C1190" s="9">
        <f t="shared" si="54"/>
        <v>1</v>
      </c>
      <c r="D1190" s="14"/>
      <c r="E1190" s="15"/>
      <c r="F1190" s="16"/>
      <c r="G1190" s="17"/>
      <c r="H1190" s="18"/>
      <c r="I1190" s="19"/>
      <c r="J1190" s="18"/>
      <c r="K1190" s="19"/>
      <c r="L1190" s="17"/>
      <c r="M1190" s="93" t="str">
        <f t="shared" si="56"/>
        <v/>
      </c>
      <c r="N1190" s="13" t="str">
        <f t="shared" si="55"/>
        <v/>
      </c>
    </row>
    <row r="1191" spans="2:14" x14ac:dyDescent="0.3">
      <c r="B1191" s="1" t="str">
        <f>IF(C1191=1,"",IF(Kasszakonyv!$K$2&gt;C1191,"q",IF(Kasszakonyv!$K$2=C1191,COUNTIF($C$7:C1191,C1191),"")))</f>
        <v/>
      </c>
      <c r="C1191" s="9">
        <f t="shared" si="54"/>
        <v>1</v>
      </c>
      <c r="D1191" s="14"/>
      <c r="E1191" s="15"/>
      <c r="F1191" s="16"/>
      <c r="G1191" s="17"/>
      <c r="H1191" s="18"/>
      <c r="I1191" s="19"/>
      <c r="J1191" s="18"/>
      <c r="K1191" s="19"/>
      <c r="L1191" s="17"/>
      <c r="M1191" s="93" t="str">
        <f t="shared" si="56"/>
        <v/>
      </c>
      <c r="N1191" s="13" t="str">
        <f t="shared" si="55"/>
        <v/>
      </c>
    </row>
    <row r="1192" spans="2:14" x14ac:dyDescent="0.3">
      <c r="B1192" s="1" t="str">
        <f>IF(C1192=1,"",IF(Kasszakonyv!$K$2&gt;C1192,"q",IF(Kasszakonyv!$K$2=C1192,COUNTIF($C$7:C1192,C1192),"")))</f>
        <v/>
      </c>
      <c r="C1192" s="9">
        <f t="shared" ref="C1192:C1255" si="57">IF(AND(D1192&lt;&gt;0,D1192&gt;=$C$1,D1192&lt;=$C$3),D1192,IF(SUM(H1192:J1202)&lt;&gt;0,C1191,1))</f>
        <v>1</v>
      </c>
      <c r="D1192" s="14"/>
      <c r="E1192" s="15"/>
      <c r="F1192" s="16"/>
      <c r="G1192" s="17"/>
      <c r="H1192" s="18"/>
      <c r="I1192" s="19"/>
      <c r="J1192" s="18"/>
      <c r="K1192" s="19"/>
      <c r="L1192" s="17"/>
      <c r="M1192" s="93" t="str">
        <f t="shared" si="56"/>
        <v/>
      </c>
      <c r="N1192" s="13" t="str">
        <f t="shared" ref="N1192:N1255" si="58">IF(I1192&amp;K1192&lt;&gt;"",VLOOKUP(I1192&amp;K1192,fi,2,FALSE),"")</f>
        <v/>
      </c>
    </row>
    <row r="1193" spans="2:14" x14ac:dyDescent="0.3">
      <c r="B1193" s="1" t="str">
        <f>IF(C1193=1,"",IF(Kasszakonyv!$K$2&gt;C1193,"q",IF(Kasszakonyv!$K$2=C1193,COUNTIF($C$7:C1193,C1193),"")))</f>
        <v/>
      </c>
      <c r="C1193" s="9">
        <f t="shared" si="57"/>
        <v>1</v>
      </c>
      <c r="D1193" s="14"/>
      <c r="E1193" s="15"/>
      <c r="F1193" s="16"/>
      <c r="G1193" s="17"/>
      <c r="H1193" s="18"/>
      <c r="I1193" s="19"/>
      <c r="J1193" s="18"/>
      <c r="K1193" s="19"/>
      <c r="L1193" s="17"/>
      <c r="M1193" s="93" t="str">
        <f t="shared" si="56"/>
        <v/>
      </c>
      <c r="N1193" s="13" t="str">
        <f t="shared" si="58"/>
        <v/>
      </c>
    </row>
    <row r="1194" spans="2:14" x14ac:dyDescent="0.3">
      <c r="B1194" s="1" t="str">
        <f>IF(C1194=1,"",IF(Kasszakonyv!$K$2&gt;C1194,"q",IF(Kasszakonyv!$K$2=C1194,COUNTIF($C$7:C1194,C1194),"")))</f>
        <v/>
      </c>
      <c r="C1194" s="9">
        <f t="shared" si="57"/>
        <v>1</v>
      </c>
      <c r="D1194" s="14"/>
      <c r="E1194" s="15"/>
      <c r="F1194" s="16"/>
      <c r="G1194" s="17"/>
      <c r="H1194" s="18"/>
      <c r="I1194" s="19"/>
      <c r="J1194" s="18"/>
      <c r="K1194" s="19"/>
      <c r="L1194" s="17"/>
      <c r="M1194" s="93" t="str">
        <f t="shared" si="56"/>
        <v/>
      </c>
      <c r="N1194" s="13" t="str">
        <f t="shared" si="58"/>
        <v/>
      </c>
    </row>
    <row r="1195" spans="2:14" x14ac:dyDescent="0.3">
      <c r="B1195" s="1" t="str">
        <f>IF(C1195=1,"",IF(Kasszakonyv!$K$2&gt;C1195,"q",IF(Kasszakonyv!$K$2=C1195,COUNTIF($C$7:C1195,C1195),"")))</f>
        <v/>
      </c>
      <c r="C1195" s="9">
        <f t="shared" si="57"/>
        <v>1</v>
      </c>
      <c r="D1195" s="14"/>
      <c r="E1195" s="15"/>
      <c r="F1195" s="16"/>
      <c r="G1195" s="17"/>
      <c r="H1195" s="18"/>
      <c r="I1195" s="19"/>
      <c r="J1195" s="18"/>
      <c r="K1195" s="19"/>
      <c r="L1195" s="17"/>
      <c r="M1195" s="93" t="str">
        <f t="shared" si="56"/>
        <v/>
      </c>
      <c r="N1195" s="13" t="str">
        <f t="shared" si="58"/>
        <v/>
      </c>
    </row>
    <row r="1196" spans="2:14" x14ac:dyDescent="0.3">
      <c r="B1196" s="1" t="str">
        <f>IF(C1196=1,"",IF(Kasszakonyv!$K$2&gt;C1196,"q",IF(Kasszakonyv!$K$2=C1196,COUNTIF($C$7:C1196,C1196),"")))</f>
        <v/>
      </c>
      <c r="C1196" s="9">
        <f t="shared" si="57"/>
        <v>1</v>
      </c>
      <c r="D1196" s="14"/>
      <c r="E1196" s="15"/>
      <c r="F1196" s="16"/>
      <c r="G1196" s="17"/>
      <c r="H1196" s="18"/>
      <c r="I1196" s="19"/>
      <c r="J1196" s="18"/>
      <c r="K1196" s="19"/>
      <c r="L1196" s="17"/>
      <c r="M1196" s="93" t="str">
        <f t="shared" si="56"/>
        <v/>
      </c>
      <c r="N1196" s="13" t="str">
        <f t="shared" si="58"/>
        <v/>
      </c>
    </row>
    <row r="1197" spans="2:14" x14ac:dyDescent="0.3">
      <c r="B1197" s="1" t="str">
        <f>IF(C1197=1,"",IF(Kasszakonyv!$K$2&gt;C1197,"q",IF(Kasszakonyv!$K$2=C1197,COUNTIF($C$7:C1197,C1197),"")))</f>
        <v/>
      </c>
      <c r="C1197" s="9">
        <f t="shared" si="57"/>
        <v>1</v>
      </c>
      <c r="D1197" s="14"/>
      <c r="E1197" s="15"/>
      <c r="F1197" s="16"/>
      <c r="G1197" s="17"/>
      <c r="H1197" s="18"/>
      <c r="I1197" s="19"/>
      <c r="J1197" s="18"/>
      <c r="K1197" s="19"/>
      <c r="L1197" s="17"/>
      <c r="M1197" s="93" t="str">
        <f t="shared" si="56"/>
        <v/>
      </c>
      <c r="N1197" s="13" t="str">
        <f t="shared" si="58"/>
        <v/>
      </c>
    </row>
    <row r="1198" spans="2:14" x14ac:dyDescent="0.3">
      <c r="B1198" s="1" t="str">
        <f>IF(C1198=1,"",IF(Kasszakonyv!$K$2&gt;C1198,"q",IF(Kasszakonyv!$K$2=C1198,COUNTIF($C$7:C1198,C1198),"")))</f>
        <v/>
      </c>
      <c r="C1198" s="9">
        <f t="shared" si="57"/>
        <v>1</v>
      </c>
      <c r="D1198" s="14"/>
      <c r="E1198" s="15"/>
      <c r="F1198" s="16"/>
      <c r="G1198" s="17"/>
      <c r="H1198" s="18"/>
      <c r="I1198" s="19"/>
      <c r="J1198" s="18"/>
      <c r="K1198" s="19"/>
      <c r="L1198" s="17"/>
      <c r="M1198" s="93" t="str">
        <f t="shared" si="56"/>
        <v/>
      </c>
      <c r="N1198" s="13" t="str">
        <f t="shared" si="58"/>
        <v/>
      </c>
    </row>
    <row r="1199" spans="2:14" x14ac:dyDescent="0.3">
      <c r="B1199" s="1" t="str">
        <f>IF(C1199=1,"",IF(Kasszakonyv!$K$2&gt;C1199,"q",IF(Kasszakonyv!$K$2=C1199,COUNTIF($C$7:C1199,C1199),"")))</f>
        <v/>
      </c>
      <c r="C1199" s="9">
        <f t="shared" si="57"/>
        <v>1</v>
      </c>
      <c r="D1199" s="14"/>
      <c r="E1199" s="15"/>
      <c r="F1199" s="16"/>
      <c r="G1199" s="17"/>
      <c r="H1199" s="18"/>
      <c r="I1199" s="19"/>
      <c r="J1199" s="18"/>
      <c r="K1199" s="19"/>
      <c r="L1199" s="17"/>
      <c r="M1199" s="93" t="str">
        <f t="shared" si="56"/>
        <v/>
      </c>
      <c r="N1199" s="13" t="str">
        <f t="shared" si="58"/>
        <v/>
      </c>
    </row>
    <row r="1200" spans="2:14" x14ac:dyDescent="0.3">
      <c r="B1200" s="1" t="str">
        <f>IF(C1200=1,"",IF(Kasszakonyv!$K$2&gt;C1200,"q",IF(Kasszakonyv!$K$2=C1200,COUNTIF($C$7:C1200,C1200),"")))</f>
        <v/>
      </c>
      <c r="C1200" s="9">
        <f t="shared" si="57"/>
        <v>1</v>
      </c>
      <c r="D1200" s="14"/>
      <c r="E1200" s="15"/>
      <c r="F1200" s="16"/>
      <c r="G1200" s="17"/>
      <c r="H1200" s="18"/>
      <c r="I1200" s="19"/>
      <c r="J1200" s="18"/>
      <c r="K1200" s="19"/>
      <c r="L1200" s="17"/>
      <c r="M1200" s="93" t="str">
        <f t="shared" si="56"/>
        <v/>
      </c>
      <c r="N1200" s="13" t="str">
        <f t="shared" si="58"/>
        <v/>
      </c>
    </row>
    <row r="1201" spans="2:14" x14ac:dyDescent="0.3">
      <c r="B1201" s="1" t="str">
        <f>IF(C1201=1,"",IF(Kasszakonyv!$K$2&gt;C1201,"q",IF(Kasszakonyv!$K$2=C1201,COUNTIF($C$7:C1201,C1201),"")))</f>
        <v/>
      </c>
      <c r="C1201" s="9">
        <f t="shared" si="57"/>
        <v>1</v>
      </c>
      <c r="D1201" s="14"/>
      <c r="E1201" s="15"/>
      <c r="F1201" s="16"/>
      <c r="G1201" s="17"/>
      <c r="H1201" s="18"/>
      <c r="I1201" s="19"/>
      <c r="J1201" s="18"/>
      <c r="K1201" s="19"/>
      <c r="L1201" s="17"/>
      <c r="M1201" s="93" t="str">
        <f t="shared" si="56"/>
        <v/>
      </c>
      <c r="N1201" s="13" t="str">
        <f t="shared" si="58"/>
        <v/>
      </c>
    </row>
    <row r="1202" spans="2:14" x14ac:dyDescent="0.3">
      <c r="B1202" s="1" t="str">
        <f>IF(C1202=1,"",IF(Kasszakonyv!$K$2&gt;C1202,"q",IF(Kasszakonyv!$K$2=C1202,COUNTIF($C$7:C1202,C1202),"")))</f>
        <v/>
      </c>
      <c r="C1202" s="9">
        <f t="shared" si="57"/>
        <v>1</v>
      </c>
      <c r="D1202" s="14"/>
      <c r="E1202" s="15"/>
      <c r="F1202" s="16"/>
      <c r="G1202" s="17"/>
      <c r="H1202" s="18"/>
      <c r="I1202" s="19"/>
      <c r="J1202" s="18"/>
      <c r="K1202" s="19"/>
      <c r="L1202" s="17"/>
      <c r="M1202" s="93" t="str">
        <f t="shared" si="56"/>
        <v/>
      </c>
      <c r="N1202" s="13" t="str">
        <f t="shared" si="58"/>
        <v/>
      </c>
    </row>
    <row r="1203" spans="2:14" x14ac:dyDescent="0.3">
      <c r="B1203" s="1" t="str">
        <f>IF(C1203=1,"",IF(Kasszakonyv!$K$2&gt;C1203,"q",IF(Kasszakonyv!$K$2=C1203,COUNTIF($C$7:C1203,C1203),"")))</f>
        <v/>
      </c>
      <c r="C1203" s="9">
        <f t="shared" si="57"/>
        <v>1</v>
      </c>
      <c r="D1203" s="14"/>
      <c r="E1203" s="15"/>
      <c r="F1203" s="16"/>
      <c r="G1203" s="17"/>
      <c r="H1203" s="18"/>
      <c r="I1203" s="19"/>
      <c r="J1203" s="18"/>
      <c r="K1203" s="19"/>
      <c r="L1203" s="17"/>
      <c r="M1203" s="93" t="str">
        <f t="shared" si="56"/>
        <v/>
      </c>
      <c r="N1203" s="13" t="str">
        <f t="shared" si="58"/>
        <v/>
      </c>
    </row>
    <row r="1204" spans="2:14" x14ac:dyDescent="0.3">
      <c r="B1204" s="1" t="str">
        <f>IF(C1204=1,"",IF(Kasszakonyv!$K$2&gt;C1204,"q",IF(Kasszakonyv!$K$2=C1204,COUNTIF($C$7:C1204,C1204),"")))</f>
        <v/>
      </c>
      <c r="C1204" s="9">
        <f t="shared" si="57"/>
        <v>1</v>
      </c>
      <c r="D1204" s="14"/>
      <c r="E1204" s="15"/>
      <c r="F1204" s="16"/>
      <c r="G1204" s="17"/>
      <c r="H1204" s="18"/>
      <c r="I1204" s="19"/>
      <c r="J1204" s="18"/>
      <c r="K1204" s="19"/>
      <c r="L1204" s="17"/>
      <c r="M1204" s="93" t="str">
        <f t="shared" si="56"/>
        <v/>
      </c>
      <c r="N1204" s="13" t="str">
        <f t="shared" si="58"/>
        <v/>
      </c>
    </row>
    <row r="1205" spans="2:14" x14ac:dyDescent="0.3">
      <c r="B1205" s="1" t="str">
        <f>IF(C1205=1,"",IF(Kasszakonyv!$K$2&gt;C1205,"q",IF(Kasszakonyv!$K$2=C1205,COUNTIF($C$7:C1205,C1205),"")))</f>
        <v/>
      </c>
      <c r="C1205" s="9">
        <f t="shared" si="57"/>
        <v>1</v>
      </c>
      <c r="D1205" s="14"/>
      <c r="E1205" s="15"/>
      <c r="F1205" s="16"/>
      <c r="G1205" s="17"/>
      <c r="H1205" s="18"/>
      <c r="I1205" s="19"/>
      <c r="J1205" s="18"/>
      <c r="K1205" s="19"/>
      <c r="L1205" s="17"/>
      <c r="M1205" s="93" t="str">
        <f t="shared" si="56"/>
        <v/>
      </c>
      <c r="N1205" s="13" t="str">
        <f t="shared" si="58"/>
        <v/>
      </c>
    </row>
    <row r="1206" spans="2:14" x14ac:dyDescent="0.3">
      <c r="B1206" s="1" t="str">
        <f>IF(C1206=1,"",IF(Kasszakonyv!$K$2&gt;C1206,"q",IF(Kasszakonyv!$K$2=C1206,COUNTIF($C$7:C1206,C1206),"")))</f>
        <v/>
      </c>
      <c r="C1206" s="9">
        <f t="shared" si="57"/>
        <v>1</v>
      </c>
      <c r="D1206" s="14"/>
      <c r="E1206" s="15"/>
      <c r="F1206" s="16"/>
      <c r="G1206" s="17"/>
      <c r="H1206" s="18"/>
      <c r="I1206" s="19"/>
      <c r="J1206" s="18"/>
      <c r="K1206" s="19"/>
      <c r="L1206" s="17"/>
      <c r="M1206" s="93" t="str">
        <f t="shared" si="56"/>
        <v/>
      </c>
      <c r="N1206" s="13" t="str">
        <f t="shared" si="58"/>
        <v/>
      </c>
    </row>
    <row r="1207" spans="2:14" x14ac:dyDescent="0.3">
      <c r="B1207" s="1" t="str">
        <f>IF(C1207=1,"",IF(Kasszakonyv!$K$2&gt;C1207,"q",IF(Kasszakonyv!$K$2=C1207,COUNTIF($C$7:C1207,C1207),"")))</f>
        <v/>
      </c>
      <c r="C1207" s="9">
        <f t="shared" si="57"/>
        <v>1</v>
      </c>
      <c r="D1207" s="14"/>
      <c r="E1207" s="15"/>
      <c r="F1207" s="16"/>
      <c r="G1207" s="17"/>
      <c r="H1207" s="18"/>
      <c r="I1207" s="19"/>
      <c r="J1207" s="18"/>
      <c r="K1207" s="19"/>
      <c r="L1207" s="17"/>
      <c r="M1207" s="93" t="str">
        <f t="shared" si="56"/>
        <v/>
      </c>
      <c r="N1207" s="13" t="str">
        <f t="shared" si="58"/>
        <v/>
      </c>
    </row>
    <row r="1208" spans="2:14" x14ac:dyDescent="0.3">
      <c r="B1208" s="1" t="str">
        <f>IF(C1208=1,"",IF(Kasszakonyv!$K$2&gt;C1208,"q",IF(Kasszakonyv!$K$2=C1208,COUNTIF($C$7:C1208,C1208),"")))</f>
        <v/>
      </c>
      <c r="C1208" s="9">
        <f t="shared" si="57"/>
        <v>1</v>
      </c>
      <c r="D1208" s="14"/>
      <c r="E1208" s="15"/>
      <c r="F1208" s="16"/>
      <c r="G1208" s="17"/>
      <c r="H1208" s="18"/>
      <c r="I1208" s="19"/>
      <c r="J1208" s="18"/>
      <c r="K1208" s="19"/>
      <c r="L1208" s="17"/>
      <c r="M1208" s="93" t="str">
        <f t="shared" si="56"/>
        <v/>
      </c>
      <c r="N1208" s="13" t="str">
        <f t="shared" si="58"/>
        <v/>
      </c>
    </row>
    <row r="1209" spans="2:14" x14ac:dyDescent="0.3">
      <c r="B1209" s="1" t="str">
        <f>IF(C1209=1,"",IF(Kasszakonyv!$K$2&gt;C1209,"q",IF(Kasszakonyv!$K$2=C1209,COUNTIF($C$7:C1209,C1209),"")))</f>
        <v/>
      </c>
      <c r="C1209" s="9">
        <f t="shared" si="57"/>
        <v>1</v>
      </c>
      <c r="D1209" s="14"/>
      <c r="E1209" s="15"/>
      <c r="F1209" s="16"/>
      <c r="G1209" s="17"/>
      <c r="H1209" s="18"/>
      <c r="I1209" s="19"/>
      <c r="J1209" s="18"/>
      <c r="K1209" s="19"/>
      <c r="L1209" s="17"/>
      <c r="M1209" s="93" t="str">
        <f t="shared" si="56"/>
        <v/>
      </c>
      <c r="N1209" s="13" t="str">
        <f t="shared" si="58"/>
        <v/>
      </c>
    </row>
    <row r="1210" spans="2:14" x14ac:dyDescent="0.3">
      <c r="B1210" s="1" t="str">
        <f>IF(C1210=1,"",IF(Kasszakonyv!$K$2&gt;C1210,"q",IF(Kasszakonyv!$K$2=C1210,COUNTIF($C$7:C1210,C1210),"")))</f>
        <v/>
      </c>
      <c r="C1210" s="9">
        <f t="shared" si="57"/>
        <v>1</v>
      </c>
      <c r="D1210" s="14"/>
      <c r="E1210" s="15"/>
      <c r="F1210" s="16"/>
      <c r="G1210" s="17"/>
      <c r="H1210" s="18"/>
      <c r="I1210" s="19"/>
      <c r="J1210" s="18"/>
      <c r="K1210" s="19"/>
      <c r="L1210" s="17"/>
      <c r="M1210" s="93" t="str">
        <f t="shared" si="56"/>
        <v/>
      </c>
      <c r="N1210" s="13" t="str">
        <f t="shared" si="58"/>
        <v/>
      </c>
    </row>
    <row r="1211" spans="2:14" x14ac:dyDescent="0.3">
      <c r="B1211" s="1" t="str">
        <f>IF(C1211=1,"",IF(Kasszakonyv!$K$2&gt;C1211,"q",IF(Kasszakonyv!$K$2=C1211,COUNTIF($C$7:C1211,C1211),"")))</f>
        <v/>
      </c>
      <c r="C1211" s="9">
        <f t="shared" si="57"/>
        <v>1</v>
      </c>
      <c r="D1211" s="14"/>
      <c r="E1211" s="15"/>
      <c r="F1211" s="16"/>
      <c r="G1211" s="17"/>
      <c r="H1211" s="18"/>
      <c r="I1211" s="19"/>
      <c r="J1211" s="18"/>
      <c r="K1211" s="19"/>
      <c r="L1211" s="17"/>
      <c r="M1211" s="93" t="str">
        <f t="shared" si="56"/>
        <v/>
      </c>
      <c r="N1211" s="13" t="str">
        <f t="shared" si="58"/>
        <v/>
      </c>
    </row>
    <row r="1212" spans="2:14" x14ac:dyDescent="0.3">
      <c r="B1212" s="1" t="str">
        <f>IF(C1212=1,"",IF(Kasszakonyv!$K$2&gt;C1212,"q",IF(Kasszakonyv!$K$2=C1212,COUNTIF($C$7:C1212,C1212),"")))</f>
        <v/>
      </c>
      <c r="C1212" s="9">
        <f t="shared" si="57"/>
        <v>1</v>
      </c>
      <c r="D1212" s="14"/>
      <c r="E1212" s="15"/>
      <c r="F1212" s="16"/>
      <c r="G1212" s="17"/>
      <c r="H1212" s="18"/>
      <c r="I1212" s="19"/>
      <c r="J1212" s="18"/>
      <c r="K1212" s="19"/>
      <c r="L1212" s="17"/>
      <c r="M1212" s="93" t="str">
        <f t="shared" si="56"/>
        <v/>
      </c>
      <c r="N1212" s="13" t="str">
        <f t="shared" si="58"/>
        <v/>
      </c>
    </row>
    <row r="1213" spans="2:14" x14ac:dyDescent="0.3">
      <c r="B1213" s="1" t="str">
        <f>IF(C1213=1,"",IF(Kasszakonyv!$K$2&gt;C1213,"q",IF(Kasszakonyv!$K$2=C1213,COUNTIF($C$7:C1213,C1213),"")))</f>
        <v/>
      </c>
      <c r="C1213" s="9">
        <f t="shared" si="57"/>
        <v>1</v>
      </c>
      <c r="D1213" s="14"/>
      <c r="E1213" s="15"/>
      <c r="F1213" s="16"/>
      <c r="G1213" s="17"/>
      <c r="H1213" s="18"/>
      <c r="I1213" s="19"/>
      <c r="J1213" s="18"/>
      <c r="K1213" s="19"/>
      <c r="L1213" s="17"/>
      <c r="M1213" s="93" t="str">
        <f t="shared" si="56"/>
        <v/>
      </c>
      <c r="N1213" s="13" t="str">
        <f t="shared" si="58"/>
        <v/>
      </c>
    </row>
    <row r="1214" spans="2:14" x14ac:dyDescent="0.3">
      <c r="B1214" s="1" t="str">
        <f>IF(C1214=1,"",IF(Kasszakonyv!$K$2&gt;C1214,"q",IF(Kasszakonyv!$K$2=C1214,COUNTIF($C$7:C1214,C1214),"")))</f>
        <v/>
      </c>
      <c r="C1214" s="9">
        <f t="shared" si="57"/>
        <v>1</v>
      </c>
      <c r="D1214" s="14"/>
      <c r="E1214" s="15"/>
      <c r="F1214" s="16"/>
      <c r="G1214" s="17"/>
      <c r="H1214" s="18"/>
      <c r="I1214" s="19"/>
      <c r="J1214" s="18"/>
      <c r="K1214" s="19"/>
      <c r="L1214" s="17"/>
      <c r="M1214" s="93" t="str">
        <f t="shared" si="56"/>
        <v/>
      </c>
      <c r="N1214" s="13" t="str">
        <f t="shared" si="58"/>
        <v/>
      </c>
    </row>
    <row r="1215" spans="2:14" x14ac:dyDescent="0.3">
      <c r="B1215" s="1" t="str">
        <f>IF(C1215=1,"",IF(Kasszakonyv!$K$2&gt;C1215,"q",IF(Kasszakonyv!$K$2=C1215,COUNTIF($C$7:C1215,C1215),"")))</f>
        <v/>
      </c>
      <c r="C1215" s="9">
        <f t="shared" si="57"/>
        <v>1</v>
      </c>
      <c r="D1215" s="14"/>
      <c r="E1215" s="15"/>
      <c r="F1215" s="16"/>
      <c r="G1215" s="17"/>
      <c r="H1215" s="18"/>
      <c r="I1215" s="19"/>
      <c r="J1215" s="18"/>
      <c r="K1215" s="19"/>
      <c r="L1215" s="17"/>
      <c r="M1215" s="93" t="str">
        <f t="shared" si="56"/>
        <v/>
      </c>
      <c r="N1215" s="13" t="str">
        <f t="shared" si="58"/>
        <v/>
      </c>
    </row>
    <row r="1216" spans="2:14" x14ac:dyDescent="0.3">
      <c r="B1216" s="1" t="str">
        <f>IF(C1216=1,"",IF(Kasszakonyv!$K$2&gt;C1216,"q",IF(Kasszakonyv!$K$2=C1216,COUNTIF($C$7:C1216,C1216),"")))</f>
        <v/>
      </c>
      <c r="C1216" s="9">
        <f t="shared" si="57"/>
        <v>1</v>
      </c>
      <c r="D1216" s="14"/>
      <c r="E1216" s="15"/>
      <c r="F1216" s="16"/>
      <c r="G1216" s="17"/>
      <c r="H1216" s="18"/>
      <c r="I1216" s="19"/>
      <c r="J1216" s="18"/>
      <c r="K1216" s="19"/>
      <c r="L1216" s="17"/>
      <c r="M1216" s="93" t="str">
        <f t="shared" si="56"/>
        <v/>
      </c>
      <c r="N1216" s="13" t="str">
        <f t="shared" si="58"/>
        <v/>
      </c>
    </row>
    <row r="1217" spans="2:14" x14ac:dyDescent="0.3">
      <c r="B1217" s="1" t="str">
        <f>IF(C1217=1,"",IF(Kasszakonyv!$K$2&gt;C1217,"q",IF(Kasszakonyv!$K$2=C1217,COUNTIF($C$7:C1217,C1217),"")))</f>
        <v/>
      </c>
      <c r="C1217" s="9">
        <f t="shared" si="57"/>
        <v>1</v>
      </c>
      <c r="D1217" s="14"/>
      <c r="E1217" s="15"/>
      <c r="F1217" s="16"/>
      <c r="G1217" s="17"/>
      <c r="H1217" s="18"/>
      <c r="I1217" s="19"/>
      <c r="J1217" s="18"/>
      <c r="K1217" s="19"/>
      <c r="L1217" s="17"/>
      <c r="M1217" s="93" t="str">
        <f t="shared" si="56"/>
        <v/>
      </c>
      <c r="N1217" s="13" t="str">
        <f t="shared" si="58"/>
        <v/>
      </c>
    </row>
    <row r="1218" spans="2:14" x14ac:dyDescent="0.3">
      <c r="B1218" s="1" t="str">
        <f>IF(C1218=1,"",IF(Kasszakonyv!$K$2&gt;C1218,"q",IF(Kasszakonyv!$K$2=C1218,COUNTIF($C$7:C1218,C1218),"")))</f>
        <v/>
      </c>
      <c r="C1218" s="9">
        <f t="shared" si="57"/>
        <v>1</v>
      </c>
      <c r="D1218" s="14"/>
      <c r="E1218" s="15"/>
      <c r="F1218" s="16"/>
      <c r="G1218" s="17"/>
      <c r="H1218" s="18"/>
      <c r="I1218" s="19"/>
      <c r="J1218" s="18"/>
      <c r="K1218" s="19"/>
      <c r="L1218" s="17"/>
      <c r="M1218" s="93" t="str">
        <f t="shared" si="56"/>
        <v/>
      </c>
      <c r="N1218" s="13" t="str">
        <f t="shared" si="58"/>
        <v/>
      </c>
    </row>
    <row r="1219" spans="2:14" x14ac:dyDescent="0.3">
      <c r="B1219" s="1" t="str">
        <f>IF(C1219=1,"",IF(Kasszakonyv!$K$2&gt;C1219,"q",IF(Kasszakonyv!$K$2=C1219,COUNTIF($C$7:C1219,C1219),"")))</f>
        <v/>
      </c>
      <c r="C1219" s="9">
        <f t="shared" si="57"/>
        <v>1</v>
      </c>
      <c r="D1219" s="14"/>
      <c r="E1219" s="15"/>
      <c r="F1219" s="16"/>
      <c r="G1219" s="17"/>
      <c r="H1219" s="18"/>
      <c r="I1219" s="19"/>
      <c r="J1219" s="18"/>
      <c r="K1219" s="19"/>
      <c r="L1219" s="17"/>
      <c r="M1219" s="93" t="str">
        <f t="shared" si="56"/>
        <v/>
      </c>
      <c r="N1219" s="13" t="str">
        <f t="shared" si="58"/>
        <v/>
      </c>
    </row>
    <row r="1220" spans="2:14" x14ac:dyDescent="0.3">
      <c r="B1220" s="1" t="str">
        <f>IF(C1220=1,"",IF(Kasszakonyv!$K$2&gt;C1220,"q",IF(Kasszakonyv!$K$2=C1220,COUNTIF($C$7:C1220,C1220),"")))</f>
        <v/>
      </c>
      <c r="C1220" s="9">
        <f t="shared" si="57"/>
        <v>1</v>
      </c>
      <c r="D1220" s="14"/>
      <c r="E1220" s="15"/>
      <c r="F1220" s="16"/>
      <c r="G1220" s="17"/>
      <c r="H1220" s="18"/>
      <c r="I1220" s="19"/>
      <c r="J1220" s="18"/>
      <c r="K1220" s="19"/>
      <c r="L1220" s="17"/>
      <c r="M1220" s="93" t="str">
        <f t="shared" si="56"/>
        <v/>
      </c>
      <c r="N1220" s="13" t="str">
        <f t="shared" si="58"/>
        <v/>
      </c>
    </row>
    <row r="1221" spans="2:14" x14ac:dyDescent="0.3">
      <c r="B1221" s="1" t="str">
        <f>IF(C1221=1,"",IF(Kasszakonyv!$K$2&gt;C1221,"q",IF(Kasszakonyv!$K$2=C1221,COUNTIF($C$7:C1221,C1221),"")))</f>
        <v/>
      </c>
      <c r="C1221" s="9">
        <f t="shared" si="57"/>
        <v>1</v>
      </c>
      <c r="D1221" s="14"/>
      <c r="E1221" s="15"/>
      <c r="F1221" s="16"/>
      <c r="G1221" s="17"/>
      <c r="H1221" s="18"/>
      <c r="I1221" s="19"/>
      <c r="J1221" s="18"/>
      <c r="K1221" s="19"/>
      <c r="L1221" s="17"/>
      <c r="M1221" s="93" t="str">
        <f t="shared" si="56"/>
        <v/>
      </c>
      <c r="N1221" s="13" t="str">
        <f t="shared" si="58"/>
        <v/>
      </c>
    </row>
    <row r="1222" spans="2:14" x14ac:dyDescent="0.3">
      <c r="B1222" s="1" t="str">
        <f>IF(C1222=1,"",IF(Kasszakonyv!$K$2&gt;C1222,"q",IF(Kasszakonyv!$K$2=C1222,COUNTIF($C$7:C1222,C1222),"")))</f>
        <v/>
      </c>
      <c r="C1222" s="9">
        <f t="shared" si="57"/>
        <v>1</v>
      </c>
      <c r="D1222" s="14"/>
      <c r="E1222" s="15"/>
      <c r="F1222" s="16"/>
      <c r="G1222" s="17"/>
      <c r="H1222" s="18"/>
      <c r="I1222" s="19"/>
      <c r="J1222" s="18"/>
      <c r="K1222" s="19"/>
      <c r="L1222" s="17"/>
      <c r="M1222" s="93" t="str">
        <f t="shared" si="56"/>
        <v/>
      </c>
      <c r="N1222" s="13" t="str">
        <f t="shared" si="58"/>
        <v/>
      </c>
    </row>
    <row r="1223" spans="2:14" x14ac:dyDescent="0.3">
      <c r="B1223" s="1" t="str">
        <f>IF(C1223=1,"",IF(Kasszakonyv!$K$2&gt;C1223,"q",IF(Kasszakonyv!$K$2=C1223,COUNTIF($C$7:C1223,C1223),"")))</f>
        <v/>
      </c>
      <c r="C1223" s="9">
        <f t="shared" si="57"/>
        <v>1</v>
      </c>
      <c r="D1223" s="14"/>
      <c r="E1223" s="15"/>
      <c r="F1223" s="16"/>
      <c r="G1223" s="17"/>
      <c r="H1223" s="18"/>
      <c r="I1223" s="19"/>
      <c r="J1223" s="18"/>
      <c r="K1223" s="19"/>
      <c r="L1223" s="17"/>
      <c r="M1223" s="93" t="str">
        <f t="shared" ref="M1223:M1286" si="59">IF(I1223&amp;K1223&lt;&gt;"",VLOOKUP(I1223&amp;K1223,fif,3,FALSE),"")</f>
        <v/>
      </c>
      <c r="N1223" s="13" t="str">
        <f t="shared" si="58"/>
        <v/>
      </c>
    </row>
    <row r="1224" spans="2:14" x14ac:dyDescent="0.3">
      <c r="B1224" s="1" t="str">
        <f>IF(C1224=1,"",IF(Kasszakonyv!$K$2&gt;C1224,"q",IF(Kasszakonyv!$K$2=C1224,COUNTIF($C$7:C1224,C1224),"")))</f>
        <v/>
      </c>
      <c r="C1224" s="9">
        <f t="shared" si="57"/>
        <v>1</v>
      </c>
      <c r="D1224" s="14"/>
      <c r="E1224" s="15"/>
      <c r="F1224" s="16"/>
      <c r="G1224" s="17"/>
      <c r="H1224" s="18"/>
      <c r="I1224" s="19"/>
      <c r="J1224" s="18"/>
      <c r="K1224" s="19"/>
      <c r="L1224" s="17"/>
      <c r="M1224" s="93" t="str">
        <f t="shared" si="59"/>
        <v/>
      </c>
      <c r="N1224" s="13" t="str">
        <f t="shared" si="58"/>
        <v/>
      </c>
    </row>
    <row r="1225" spans="2:14" x14ac:dyDescent="0.3">
      <c r="B1225" s="1" t="str">
        <f>IF(C1225=1,"",IF(Kasszakonyv!$K$2&gt;C1225,"q",IF(Kasszakonyv!$K$2=C1225,COUNTIF($C$7:C1225,C1225),"")))</f>
        <v/>
      </c>
      <c r="C1225" s="9">
        <f t="shared" si="57"/>
        <v>1</v>
      </c>
      <c r="D1225" s="14"/>
      <c r="E1225" s="15"/>
      <c r="F1225" s="16"/>
      <c r="G1225" s="17"/>
      <c r="H1225" s="18"/>
      <c r="I1225" s="19"/>
      <c r="J1225" s="18"/>
      <c r="K1225" s="19"/>
      <c r="L1225" s="17"/>
      <c r="M1225" s="93" t="str">
        <f t="shared" si="59"/>
        <v/>
      </c>
      <c r="N1225" s="13" t="str">
        <f t="shared" si="58"/>
        <v/>
      </c>
    </row>
    <row r="1226" spans="2:14" x14ac:dyDescent="0.3">
      <c r="B1226" s="1" t="str">
        <f>IF(C1226=1,"",IF(Kasszakonyv!$K$2&gt;C1226,"q",IF(Kasszakonyv!$K$2=C1226,COUNTIF($C$7:C1226,C1226),"")))</f>
        <v/>
      </c>
      <c r="C1226" s="9">
        <f t="shared" si="57"/>
        <v>1</v>
      </c>
      <c r="D1226" s="14"/>
      <c r="E1226" s="15"/>
      <c r="F1226" s="16"/>
      <c r="G1226" s="17"/>
      <c r="H1226" s="18"/>
      <c r="I1226" s="19"/>
      <c r="J1226" s="18"/>
      <c r="K1226" s="19"/>
      <c r="L1226" s="17"/>
      <c r="M1226" s="93" t="str">
        <f t="shared" si="59"/>
        <v/>
      </c>
      <c r="N1226" s="13" t="str">
        <f t="shared" si="58"/>
        <v/>
      </c>
    </row>
    <row r="1227" spans="2:14" x14ac:dyDescent="0.3">
      <c r="B1227" s="1" t="str">
        <f>IF(C1227=1,"",IF(Kasszakonyv!$K$2&gt;C1227,"q",IF(Kasszakonyv!$K$2=C1227,COUNTIF($C$7:C1227,C1227),"")))</f>
        <v/>
      </c>
      <c r="C1227" s="9">
        <f t="shared" si="57"/>
        <v>1</v>
      </c>
      <c r="D1227" s="14"/>
      <c r="E1227" s="15"/>
      <c r="F1227" s="16"/>
      <c r="G1227" s="17"/>
      <c r="H1227" s="18"/>
      <c r="I1227" s="19"/>
      <c r="J1227" s="18"/>
      <c r="K1227" s="19"/>
      <c r="L1227" s="17"/>
      <c r="M1227" s="93" t="str">
        <f t="shared" si="59"/>
        <v/>
      </c>
      <c r="N1227" s="13" t="str">
        <f t="shared" si="58"/>
        <v/>
      </c>
    </row>
    <row r="1228" spans="2:14" x14ac:dyDescent="0.3">
      <c r="B1228" s="1" t="str">
        <f>IF(C1228=1,"",IF(Kasszakonyv!$K$2&gt;C1228,"q",IF(Kasszakonyv!$K$2=C1228,COUNTIF($C$7:C1228,C1228),"")))</f>
        <v/>
      </c>
      <c r="C1228" s="9">
        <f t="shared" si="57"/>
        <v>1</v>
      </c>
      <c r="D1228" s="14"/>
      <c r="E1228" s="15"/>
      <c r="F1228" s="16"/>
      <c r="G1228" s="17"/>
      <c r="H1228" s="18"/>
      <c r="I1228" s="19"/>
      <c r="J1228" s="18"/>
      <c r="K1228" s="19"/>
      <c r="L1228" s="17"/>
      <c r="M1228" s="93" t="str">
        <f t="shared" si="59"/>
        <v/>
      </c>
      <c r="N1228" s="13" t="str">
        <f t="shared" si="58"/>
        <v/>
      </c>
    </row>
    <row r="1229" spans="2:14" x14ac:dyDescent="0.3">
      <c r="B1229" s="1" t="str">
        <f>IF(C1229=1,"",IF(Kasszakonyv!$K$2&gt;C1229,"q",IF(Kasszakonyv!$K$2=C1229,COUNTIF($C$7:C1229,C1229),"")))</f>
        <v/>
      </c>
      <c r="C1229" s="9">
        <f t="shared" si="57"/>
        <v>1</v>
      </c>
      <c r="D1229" s="14"/>
      <c r="E1229" s="15"/>
      <c r="F1229" s="16"/>
      <c r="G1229" s="17"/>
      <c r="H1229" s="18"/>
      <c r="I1229" s="19"/>
      <c r="J1229" s="18"/>
      <c r="K1229" s="19"/>
      <c r="L1229" s="17"/>
      <c r="M1229" s="93" t="str">
        <f t="shared" si="59"/>
        <v/>
      </c>
      <c r="N1229" s="13" t="str">
        <f t="shared" si="58"/>
        <v/>
      </c>
    </row>
    <row r="1230" spans="2:14" x14ac:dyDescent="0.3">
      <c r="B1230" s="1" t="str">
        <f>IF(C1230=1,"",IF(Kasszakonyv!$K$2&gt;C1230,"q",IF(Kasszakonyv!$K$2=C1230,COUNTIF($C$7:C1230,C1230),"")))</f>
        <v/>
      </c>
      <c r="C1230" s="9">
        <f t="shared" si="57"/>
        <v>1</v>
      </c>
      <c r="D1230" s="14"/>
      <c r="E1230" s="15"/>
      <c r="F1230" s="16"/>
      <c r="G1230" s="17"/>
      <c r="H1230" s="18"/>
      <c r="I1230" s="19"/>
      <c r="J1230" s="18"/>
      <c r="K1230" s="19"/>
      <c r="L1230" s="17"/>
      <c r="M1230" s="93" t="str">
        <f t="shared" si="59"/>
        <v/>
      </c>
      <c r="N1230" s="13" t="str">
        <f t="shared" si="58"/>
        <v/>
      </c>
    </row>
    <row r="1231" spans="2:14" x14ac:dyDescent="0.3">
      <c r="B1231" s="1" t="str">
        <f>IF(C1231=1,"",IF(Kasszakonyv!$K$2&gt;C1231,"q",IF(Kasszakonyv!$K$2=C1231,COUNTIF($C$7:C1231,C1231),"")))</f>
        <v/>
      </c>
      <c r="C1231" s="9">
        <f t="shared" si="57"/>
        <v>1</v>
      </c>
      <c r="D1231" s="14"/>
      <c r="E1231" s="15"/>
      <c r="F1231" s="16"/>
      <c r="G1231" s="17"/>
      <c r="H1231" s="18"/>
      <c r="I1231" s="19"/>
      <c r="J1231" s="18"/>
      <c r="K1231" s="19"/>
      <c r="L1231" s="17"/>
      <c r="M1231" s="93" t="str">
        <f t="shared" si="59"/>
        <v/>
      </c>
      <c r="N1231" s="13" t="str">
        <f t="shared" si="58"/>
        <v/>
      </c>
    </row>
    <row r="1232" spans="2:14" x14ac:dyDescent="0.3">
      <c r="B1232" s="1" t="str">
        <f>IF(C1232=1,"",IF(Kasszakonyv!$K$2&gt;C1232,"q",IF(Kasszakonyv!$K$2=C1232,COUNTIF($C$7:C1232,C1232),"")))</f>
        <v/>
      </c>
      <c r="C1232" s="9">
        <f t="shared" si="57"/>
        <v>1</v>
      </c>
      <c r="D1232" s="14"/>
      <c r="E1232" s="15"/>
      <c r="F1232" s="16"/>
      <c r="G1232" s="17"/>
      <c r="H1232" s="18"/>
      <c r="I1232" s="19"/>
      <c r="J1232" s="18"/>
      <c r="K1232" s="19"/>
      <c r="L1232" s="17"/>
      <c r="M1232" s="93" t="str">
        <f t="shared" si="59"/>
        <v/>
      </c>
      <c r="N1232" s="13" t="str">
        <f t="shared" si="58"/>
        <v/>
      </c>
    </row>
    <row r="1233" spans="2:14" x14ac:dyDescent="0.3">
      <c r="B1233" s="1" t="str">
        <f>IF(C1233=1,"",IF(Kasszakonyv!$K$2&gt;C1233,"q",IF(Kasszakonyv!$K$2=C1233,COUNTIF($C$7:C1233,C1233),"")))</f>
        <v/>
      </c>
      <c r="C1233" s="9">
        <f t="shared" si="57"/>
        <v>1</v>
      </c>
      <c r="D1233" s="14"/>
      <c r="E1233" s="15"/>
      <c r="F1233" s="16"/>
      <c r="G1233" s="17"/>
      <c r="H1233" s="18"/>
      <c r="I1233" s="19"/>
      <c r="J1233" s="18"/>
      <c r="K1233" s="19"/>
      <c r="L1233" s="17"/>
      <c r="M1233" s="93" t="str">
        <f t="shared" si="59"/>
        <v/>
      </c>
      <c r="N1233" s="13" t="str">
        <f t="shared" si="58"/>
        <v/>
      </c>
    </row>
    <row r="1234" spans="2:14" x14ac:dyDescent="0.3">
      <c r="B1234" s="1" t="str">
        <f>IF(C1234=1,"",IF(Kasszakonyv!$K$2&gt;C1234,"q",IF(Kasszakonyv!$K$2=C1234,COUNTIF($C$7:C1234,C1234),"")))</f>
        <v/>
      </c>
      <c r="C1234" s="9">
        <f t="shared" si="57"/>
        <v>1</v>
      </c>
      <c r="D1234" s="14"/>
      <c r="E1234" s="15"/>
      <c r="F1234" s="16"/>
      <c r="G1234" s="17"/>
      <c r="H1234" s="18"/>
      <c r="I1234" s="19"/>
      <c r="J1234" s="18"/>
      <c r="K1234" s="19"/>
      <c r="L1234" s="17"/>
      <c r="M1234" s="93" t="str">
        <f t="shared" si="59"/>
        <v/>
      </c>
      <c r="N1234" s="13" t="str">
        <f t="shared" si="58"/>
        <v/>
      </c>
    </row>
    <row r="1235" spans="2:14" x14ac:dyDescent="0.3">
      <c r="B1235" s="1" t="str">
        <f>IF(C1235=1,"",IF(Kasszakonyv!$K$2&gt;C1235,"q",IF(Kasszakonyv!$K$2=C1235,COUNTIF($C$7:C1235,C1235),"")))</f>
        <v/>
      </c>
      <c r="C1235" s="9">
        <f t="shared" si="57"/>
        <v>1</v>
      </c>
      <c r="D1235" s="14"/>
      <c r="E1235" s="15"/>
      <c r="F1235" s="16"/>
      <c r="G1235" s="17"/>
      <c r="H1235" s="18"/>
      <c r="I1235" s="19"/>
      <c r="J1235" s="18"/>
      <c r="K1235" s="19"/>
      <c r="L1235" s="17"/>
      <c r="M1235" s="93" t="str">
        <f t="shared" si="59"/>
        <v/>
      </c>
      <c r="N1235" s="13" t="str">
        <f t="shared" si="58"/>
        <v/>
      </c>
    </row>
    <row r="1236" spans="2:14" x14ac:dyDescent="0.3">
      <c r="B1236" s="1" t="str">
        <f>IF(C1236=1,"",IF(Kasszakonyv!$K$2&gt;C1236,"q",IF(Kasszakonyv!$K$2=C1236,COUNTIF($C$7:C1236,C1236),"")))</f>
        <v/>
      </c>
      <c r="C1236" s="9">
        <f t="shared" si="57"/>
        <v>1</v>
      </c>
      <c r="D1236" s="14"/>
      <c r="E1236" s="15"/>
      <c r="F1236" s="16"/>
      <c r="G1236" s="17"/>
      <c r="H1236" s="18"/>
      <c r="I1236" s="19"/>
      <c r="J1236" s="18"/>
      <c r="K1236" s="19"/>
      <c r="L1236" s="17"/>
      <c r="M1236" s="93" t="str">
        <f t="shared" si="59"/>
        <v/>
      </c>
      <c r="N1236" s="13" t="str">
        <f t="shared" si="58"/>
        <v/>
      </c>
    </row>
    <row r="1237" spans="2:14" x14ac:dyDescent="0.3">
      <c r="B1237" s="1" t="str">
        <f>IF(C1237=1,"",IF(Kasszakonyv!$K$2&gt;C1237,"q",IF(Kasszakonyv!$K$2=C1237,COUNTIF($C$7:C1237,C1237),"")))</f>
        <v/>
      </c>
      <c r="C1237" s="9">
        <f t="shared" si="57"/>
        <v>1</v>
      </c>
      <c r="D1237" s="14"/>
      <c r="E1237" s="15"/>
      <c r="F1237" s="16"/>
      <c r="G1237" s="17"/>
      <c r="H1237" s="18"/>
      <c r="I1237" s="19"/>
      <c r="J1237" s="18"/>
      <c r="K1237" s="19"/>
      <c r="L1237" s="17"/>
      <c r="M1237" s="93" t="str">
        <f t="shared" si="59"/>
        <v/>
      </c>
      <c r="N1237" s="13" t="str">
        <f t="shared" si="58"/>
        <v/>
      </c>
    </row>
    <row r="1238" spans="2:14" x14ac:dyDescent="0.3">
      <c r="B1238" s="1" t="str">
        <f>IF(C1238=1,"",IF(Kasszakonyv!$K$2&gt;C1238,"q",IF(Kasszakonyv!$K$2=C1238,COUNTIF($C$7:C1238,C1238),"")))</f>
        <v/>
      </c>
      <c r="C1238" s="9">
        <f t="shared" si="57"/>
        <v>1</v>
      </c>
      <c r="D1238" s="14"/>
      <c r="E1238" s="15"/>
      <c r="F1238" s="16"/>
      <c r="G1238" s="17"/>
      <c r="H1238" s="18"/>
      <c r="I1238" s="19"/>
      <c r="J1238" s="18"/>
      <c r="K1238" s="19"/>
      <c r="L1238" s="17"/>
      <c r="M1238" s="93" t="str">
        <f t="shared" si="59"/>
        <v/>
      </c>
      <c r="N1238" s="13" t="str">
        <f t="shared" si="58"/>
        <v/>
      </c>
    </row>
    <row r="1239" spans="2:14" x14ac:dyDescent="0.3">
      <c r="B1239" s="1" t="str">
        <f>IF(C1239=1,"",IF(Kasszakonyv!$K$2&gt;C1239,"q",IF(Kasszakonyv!$K$2=C1239,COUNTIF($C$7:C1239,C1239),"")))</f>
        <v/>
      </c>
      <c r="C1239" s="9">
        <f t="shared" si="57"/>
        <v>1</v>
      </c>
      <c r="D1239" s="14"/>
      <c r="E1239" s="15"/>
      <c r="F1239" s="16"/>
      <c r="G1239" s="17"/>
      <c r="H1239" s="18"/>
      <c r="I1239" s="19"/>
      <c r="J1239" s="18"/>
      <c r="K1239" s="19"/>
      <c r="L1239" s="17"/>
      <c r="M1239" s="93" t="str">
        <f t="shared" si="59"/>
        <v/>
      </c>
      <c r="N1239" s="13" t="str">
        <f t="shared" si="58"/>
        <v/>
      </c>
    </row>
    <row r="1240" spans="2:14" x14ac:dyDescent="0.3">
      <c r="B1240" s="1" t="str">
        <f>IF(C1240=1,"",IF(Kasszakonyv!$K$2&gt;C1240,"q",IF(Kasszakonyv!$K$2=C1240,COUNTIF($C$7:C1240,C1240),"")))</f>
        <v/>
      </c>
      <c r="C1240" s="9">
        <f t="shared" si="57"/>
        <v>1</v>
      </c>
      <c r="D1240" s="14"/>
      <c r="E1240" s="15"/>
      <c r="F1240" s="16"/>
      <c r="G1240" s="17"/>
      <c r="H1240" s="18"/>
      <c r="I1240" s="19"/>
      <c r="J1240" s="18"/>
      <c r="K1240" s="19"/>
      <c r="L1240" s="17"/>
      <c r="M1240" s="93" t="str">
        <f t="shared" si="59"/>
        <v/>
      </c>
      <c r="N1240" s="13" t="str">
        <f t="shared" si="58"/>
        <v/>
      </c>
    </row>
    <row r="1241" spans="2:14" x14ac:dyDescent="0.3">
      <c r="B1241" s="1" t="str">
        <f>IF(C1241=1,"",IF(Kasszakonyv!$K$2&gt;C1241,"q",IF(Kasszakonyv!$K$2=C1241,COUNTIF($C$7:C1241,C1241),"")))</f>
        <v/>
      </c>
      <c r="C1241" s="9">
        <f t="shared" si="57"/>
        <v>1</v>
      </c>
      <c r="D1241" s="14"/>
      <c r="E1241" s="15"/>
      <c r="F1241" s="16"/>
      <c r="G1241" s="17"/>
      <c r="H1241" s="18"/>
      <c r="I1241" s="19"/>
      <c r="J1241" s="18"/>
      <c r="K1241" s="19"/>
      <c r="L1241" s="17"/>
      <c r="M1241" s="93" t="str">
        <f t="shared" si="59"/>
        <v/>
      </c>
      <c r="N1241" s="13" t="str">
        <f t="shared" si="58"/>
        <v/>
      </c>
    </row>
    <row r="1242" spans="2:14" x14ac:dyDescent="0.3">
      <c r="B1242" s="1" t="str">
        <f>IF(C1242=1,"",IF(Kasszakonyv!$K$2&gt;C1242,"q",IF(Kasszakonyv!$K$2=C1242,COUNTIF($C$7:C1242,C1242),"")))</f>
        <v/>
      </c>
      <c r="C1242" s="9">
        <f t="shared" si="57"/>
        <v>1</v>
      </c>
      <c r="D1242" s="14"/>
      <c r="E1242" s="15"/>
      <c r="F1242" s="16"/>
      <c r="G1242" s="17"/>
      <c r="H1242" s="18"/>
      <c r="I1242" s="19"/>
      <c r="J1242" s="18"/>
      <c r="K1242" s="19"/>
      <c r="L1242" s="17"/>
      <c r="M1242" s="93" t="str">
        <f t="shared" si="59"/>
        <v/>
      </c>
      <c r="N1242" s="13" t="str">
        <f t="shared" si="58"/>
        <v/>
      </c>
    </row>
    <row r="1243" spans="2:14" x14ac:dyDescent="0.3">
      <c r="B1243" s="1" t="str">
        <f>IF(C1243=1,"",IF(Kasszakonyv!$K$2&gt;C1243,"q",IF(Kasszakonyv!$K$2=C1243,COUNTIF($C$7:C1243,C1243),"")))</f>
        <v/>
      </c>
      <c r="C1243" s="9">
        <f t="shared" si="57"/>
        <v>1</v>
      </c>
      <c r="D1243" s="14"/>
      <c r="E1243" s="15"/>
      <c r="F1243" s="16"/>
      <c r="G1243" s="17"/>
      <c r="H1243" s="18"/>
      <c r="I1243" s="19"/>
      <c r="J1243" s="18"/>
      <c r="K1243" s="19"/>
      <c r="L1243" s="17"/>
      <c r="M1243" s="93" t="str">
        <f t="shared" si="59"/>
        <v/>
      </c>
      <c r="N1243" s="13" t="str">
        <f t="shared" si="58"/>
        <v/>
      </c>
    </row>
    <row r="1244" spans="2:14" x14ac:dyDescent="0.3">
      <c r="B1244" s="1" t="str">
        <f>IF(C1244=1,"",IF(Kasszakonyv!$K$2&gt;C1244,"q",IF(Kasszakonyv!$K$2=C1244,COUNTIF($C$7:C1244,C1244),"")))</f>
        <v/>
      </c>
      <c r="C1244" s="9">
        <f t="shared" si="57"/>
        <v>1</v>
      </c>
      <c r="D1244" s="14"/>
      <c r="E1244" s="15"/>
      <c r="F1244" s="16"/>
      <c r="G1244" s="17"/>
      <c r="H1244" s="18"/>
      <c r="I1244" s="19"/>
      <c r="J1244" s="18"/>
      <c r="K1244" s="19"/>
      <c r="L1244" s="17"/>
      <c r="M1244" s="93" t="str">
        <f t="shared" si="59"/>
        <v/>
      </c>
      <c r="N1244" s="13" t="str">
        <f t="shared" si="58"/>
        <v/>
      </c>
    </row>
    <row r="1245" spans="2:14" x14ac:dyDescent="0.3">
      <c r="B1245" s="1" t="str">
        <f>IF(C1245=1,"",IF(Kasszakonyv!$K$2&gt;C1245,"q",IF(Kasszakonyv!$K$2=C1245,COUNTIF($C$7:C1245,C1245),"")))</f>
        <v/>
      </c>
      <c r="C1245" s="9">
        <f t="shared" si="57"/>
        <v>1</v>
      </c>
      <c r="D1245" s="14"/>
      <c r="E1245" s="15"/>
      <c r="F1245" s="16"/>
      <c r="G1245" s="17"/>
      <c r="H1245" s="18"/>
      <c r="I1245" s="19"/>
      <c r="J1245" s="18"/>
      <c r="K1245" s="19"/>
      <c r="L1245" s="17"/>
      <c r="M1245" s="93" t="str">
        <f t="shared" si="59"/>
        <v/>
      </c>
      <c r="N1245" s="13" t="str">
        <f t="shared" si="58"/>
        <v/>
      </c>
    </row>
    <row r="1246" spans="2:14" x14ac:dyDescent="0.3">
      <c r="B1246" s="1" t="str">
        <f>IF(C1246=1,"",IF(Kasszakonyv!$K$2&gt;C1246,"q",IF(Kasszakonyv!$K$2=C1246,COUNTIF($C$7:C1246,C1246),"")))</f>
        <v/>
      </c>
      <c r="C1246" s="9">
        <f t="shared" si="57"/>
        <v>1</v>
      </c>
      <c r="D1246" s="14"/>
      <c r="E1246" s="15"/>
      <c r="F1246" s="16"/>
      <c r="G1246" s="17"/>
      <c r="H1246" s="18"/>
      <c r="I1246" s="19"/>
      <c r="J1246" s="18"/>
      <c r="K1246" s="19"/>
      <c r="L1246" s="17"/>
      <c r="M1246" s="93" t="str">
        <f t="shared" si="59"/>
        <v/>
      </c>
      <c r="N1246" s="13" t="str">
        <f t="shared" si="58"/>
        <v/>
      </c>
    </row>
    <row r="1247" spans="2:14" x14ac:dyDescent="0.3">
      <c r="B1247" s="1" t="str">
        <f>IF(C1247=1,"",IF(Kasszakonyv!$K$2&gt;C1247,"q",IF(Kasszakonyv!$K$2=C1247,COUNTIF($C$7:C1247,C1247),"")))</f>
        <v/>
      </c>
      <c r="C1247" s="9">
        <f t="shared" si="57"/>
        <v>1</v>
      </c>
      <c r="D1247" s="14"/>
      <c r="E1247" s="15"/>
      <c r="F1247" s="16"/>
      <c r="G1247" s="17"/>
      <c r="H1247" s="18"/>
      <c r="I1247" s="19"/>
      <c r="J1247" s="18"/>
      <c r="K1247" s="19"/>
      <c r="L1247" s="17"/>
      <c r="M1247" s="93" t="str">
        <f t="shared" si="59"/>
        <v/>
      </c>
      <c r="N1247" s="13" t="str">
        <f t="shared" si="58"/>
        <v/>
      </c>
    </row>
    <row r="1248" spans="2:14" x14ac:dyDescent="0.3">
      <c r="B1248" s="1" t="str">
        <f>IF(C1248=1,"",IF(Kasszakonyv!$K$2&gt;C1248,"q",IF(Kasszakonyv!$K$2=C1248,COUNTIF($C$7:C1248,C1248),"")))</f>
        <v/>
      </c>
      <c r="C1248" s="9">
        <f t="shared" si="57"/>
        <v>1</v>
      </c>
      <c r="D1248" s="14"/>
      <c r="E1248" s="15"/>
      <c r="F1248" s="16"/>
      <c r="G1248" s="17"/>
      <c r="H1248" s="18"/>
      <c r="I1248" s="19"/>
      <c r="J1248" s="18"/>
      <c r="K1248" s="19"/>
      <c r="L1248" s="17"/>
      <c r="M1248" s="93" t="str">
        <f t="shared" si="59"/>
        <v/>
      </c>
      <c r="N1248" s="13" t="str">
        <f t="shared" si="58"/>
        <v/>
      </c>
    </row>
    <row r="1249" spans="2:14" x14ac:dyDescent="0.3">
      <c r="B1249" s="1" t="str">
        <f>IF(C1249=1,"",IF(Kasszakonyv!$K$2&gt;C1249,"q",IF(Kasszakonyv!$K$2=C1249,COUNTIF($C$7:C1249,C1249),"")))</f>
        <v/>
      </c>
      <c r="C1249" s="9">
        <f t="shared" si="57"/>
        <v>1</v>
      </c>
      <c r="D1249" s="14"/>
      <c r="E1249" s="15"/>
      <c r="F1249" s="16"/>
      <c r="G1249" s="17"/>
      <c r="H1249" s="18"/>
      <c r="I1249" s="19"/>
      <c r="J1249" s="18"/>
      <c r="K1249" s="19"/>
      <c r="L1249" s="17"/>
      <c r="M1249" s="93" t="str">
        <f t="shared" si="59"/>
        <v/>
      </c>
      <c r="N1249" s="13" t="str">
        <f t="shared" si="58"/>
        <v/>
      </c>
    </row>
    <row r="1250" spans="2:14" x14ac:dyDescent="0.3">
      <c r="B1250" s="1" t="str">
        <f>IF(C1250=1,"",IF(Kasszakonyv!$K$2&gt;C1250,"q",IF(Kasszakonyv!$K$2=C1250,COUNTIF($C$7:C1250,C1250),"")))</f>
        <v/>
      </c>
      <c r="C1250" s="9">
        <f t="shared" si="57"/>
        <v>1</v>
      </c>
      <c r="D1250" s="14"/>
      <c r="E1250" s="15"/>
      <c r="F1250" s="16"/>
      <c r="G1250" s="17"/>
      <c r="H1250" s="18"/>
      <c r="I1250" s="19"/>
      <c r="J1250" s="18"/>
      <c r="K1250" s="19"/>
      <c r="L1250" s="17"/>
      <c r="M1250" s="93" t="str">
        <f t="shared" si="59"/>
        <v/>
      </c>
      <c r="N1250" s="13" t="str">
        <f t="shared" si="58"/>
        <v/>
      </c>
    </row>
    <row r="1251" spans="2:14" x14ac:dyDescent="0.3">
      <c r="B1251" s="1" t="str">
        <f>IF(C1251=1,"",IF(Kasszakonyv!$K$2&gt;C1251,"q",IF(Kasszakonyv!$K$2=C1251,COUNTIF($C$7:C1251,C1251),"")))</f>
        <v/>
      </c>
      <c r="C1251" s="9">
        <f t="shared" si="57"/>
        <v>1</v>
      </c>
      <c r="D1251" s="14"/>
      <c r="E1251" s="15"/>
      <c r="F1251" s="16"/>
      <c r="G1251" s="17"/>
      <c r="H1251" s="18"/>
      <c r="I1251" s="19"/>
      <c r="J1251" s="18"/>
      <c r="K1251" s="19"/>
      <c r="L1251" s="17"/>
      <c r="M1251" s="93" t="str">
        <f t="shared" si="59"/>
        <v/>
      </c>
      <c r="N1251" s="13" t="str">
        <f t="shared" si="58"/>
        <v/>
      </c>
    </row>
    <row r="1252" spans="2:14" x14ac:dyDescent="0.3">
      <c r="B1252" s="1" t="str">
        <f>IF(C1252=1,"",IF(Kasszakonyv!$K$2&gt;C1252,"q",IF(Kasszakonyv!$K$2=C1252,COUNTIF($C$7:C1252,C1252),"")))</f>
        <v/>
      </c>
      <c r="C1252" s="9">
        <f t="shared" si="57"/>
        <v>1</v>
      </c>
      <c r="D1252" s="14"/>
      <c r="E1252" s="15"/>
      <c r="F1252" s="16"/>
      <c r="G1252" s="17"/>
      <c r="H1252" s="18"/>
      <c r="I1252" s="19"/>
      <c r="J1252" s="18"/>
      <c r="K1252" s="19"/>
      <c r="L1252" s="17"/>
      <c r="M1252" s="93" t="str">
        <f t="shared" si="59"/>
        <v/>
      </c>
      <c r="N1252" s="13" t="str">
        <f t="shared" si="58"/>
        <v/>
      </c>
    </row>
    <row r="1253" spans="2:14" x14ac:dyDescent="0.3">
      <c r="B1253" s="1" t="str">
        <f>IF(C1253=1,"",IF(Kasszakonyv!$K$2&gt;C1253,"q",IF(Kasszakonyv!$K$2=C1253,COUNTIF($C$7:C1253,C1253),"")))</f>
        <v/>
      </c>
      <c r="C1253" s="9">
        <f t="shared" si="57"/>
        <v>1</v>
      </c>
      <c r="D1253" s="14"/>
      <c r="E1253" s="15"/>
      <c r="F1253" s="16"/>
      <c r="G1253" s="17"/>
      <c r="H1253" s="18"/>
      <c r="I1253" s="19"/>
      <c r="J1253" s="18"/>
      <c r="K1253" s="19"/>
      <c r="L1253" s="17"/>
      <c r="M1253" s="93" t="str">
        <f t="shared" si="59"/>
        <v/>
      </c>
      <c r="N1253" s="13" t="str">
        <f t="shared" si="58"/>
        <v/>
      </c>
    </row>
    <row r="1254" spans="2:14" x14ac:dyDescent="0.3">
      <c r="B1254" s="1" t="str">
        <f>IF(C1254=1,"",IF(Kasszakonyv!$K$2&gt;C1254,"q",IF(Kasszakonyv!$K$2=C1254,COUNTIF($C$7:C1254,C1254),"")))</f>
        <v/>
      </c>
      <c r="C1254" s="9">
        <f t="shared" si="57"/>
        <v>1</v>
      </c>
      <c r="D1254" s="14"/>
      <c r="E1254" s="15"/>
      <c r="F1254" s="16"/>
      <c r="G1254" s="17"/>
      <c r="H1254" s="18"/>
      <c r="I1254" s="19"/>
      <c r="J1254" s="18"/>
      <c r="K1254" s="19"/>
      <c r="L1254" s="17"/>
      <c r="M1254" s="93" t="str">
        <f t="shared" si="59"/>
        <v/>
      </c>
      <c r="N1254" s="13" t="str">
        <f t="shared" si="58"/>
        <v/>
      </c>
    </row>
    <row r="1255" spans="2:14" x14ac:dyDescent="0.3">
      <c r="B1255" s="1" t="str">
        <f>IF(C1255=1,"",IF(Kasszakonyv!$K$2&gt;C1255,"q",IF(Kasszakonyv!$K$2=C1255,COUNTIF($C$7:C1255,C1255),"")))</f>
        <v/>
      </c>
      <c r="C1255" s="9">
        <f t="shared" si="57"/>
        <v>1</v>
      </c>
      <c r="D1255" s="14"/>
      <c r="E1255" s="15"/>
      <c r="F1255" s="16"/>
      <c r="G1255" s="17"/>
      <c r="H1255" s="18"/>
      <c r="I1255" s="19"/>
      <c r="J1255" s="18"/>
      <c r="K1255" s="19"/>
      <c r="L1255" s="17"/>
      <c r="M1255" s="93" t="str">
        <f t="shared" si="59"/>
        <v/>
      </c>
      <c r="N1255" s="13" t="str">
        <f t="shared" si="58"/>
        <v/>
      </c>
    </row>
    <row r="1256" spans="2:14" x14ac:dyDescent="0.3">
      <c r="B1256" s="1" t="str">
        <f>IF(C1256=1,"",IF(Kasszakonyv!$K$2&gt;C1256,"q",IF(Kasszakonyv!$K$2=C1256,COUNTIF($C$7:C1256,C1256),"")))</f>
        <v/>
      </c>
      <c r="C1256" s="9">
        <f t="shared" ref="C1256:C1319" si="60">IF(AND(D1256&lt;&gt;0,D1256&gt;=$C$1,D1256&lt;=$C$3),D1256,IF(SUM(H1256:J1266)&lt;&gt;0,C1255,1))</f>
        <v>1</v>
      </c>
      <c r="D1256" s="14"/>
      <c r="E1256" s="15"/>
      <c r="F1256" s="16"/>
      <c r="G1256" s="17"/>
      <c r="H1256" s="18"/>
      <c r="I1256" s="19"/>
      <c r="J1256" s="18"/>
      <c r="K1256" s="19"/>
      <c r="L1256" s="17"/>
      <c r="M1256" s="93" t="str">
        <f t="shared" si="59"/>
        <v/>
      </c>
      <c r="N1256" s="13" t="str">
        <f t="shared" ref="N1256:N1319" si="61">IF(I1256&amp;K1256&lt;&gt;"",VLOOKUP(I1256&amp;K1256,fi,2,FALSE),"")</f>
        <v/>
      </c>
    </row>
    <row r="1257" spans="2:14" x14ac:dyDescent="0.3">
      <c r="B1257" s="1" t="str">
        <f>IF(C1257=1,"",IF(Kasszakonyv!$K$2&gt;C1257,"q",IF(Kasszakonyv!$K$2=C1257,COUNTIF($C$7:C1257,C1257),"")))</f>
        <v/>
      </c>
      <c r="C1257" s="9">
        <f t="shared" si="60"/>
        <v>1</v>
      </c>
      <c r="D1257" s="14"/>
      <c r="E1257" s="15"/>
      <c r="F1257" s="16"/>
      <c r="G1257" s="17"/>
      <c r="H1257" s="18"/>
      <c r="I1257" s="19"/>
      <c r="J1257" s="18"/>
      <c r="K1257" s="19"/>
      <c r="L1257" s="17"/>
      <c r="M1257" s="93" t="str">
        <f t="shared" si="59"/>
        <v/>
      </c>
      <c r="N1257" s="13" t="str">
        <f t="shared" si="61"/>
        <v/>
      </c>
    </row>
    <row r="1258" spans="2:14" x14ac:dyDescent="0.3">
      <c r="B1258" s="1" t="str">
        <f>IF(C1258=1,"",IF(Kasszakonyv!$K$2&gt;C1258,"q",IF(Kasszakonyv!$K$2=C1258,COUNTIF($C$7:C1258,C1258),"")))</f>
        <v/>
      </c>
      <c r="C1258" s="9">
        <f t="shared" si="60"/>
        <v>1</v>
      </c>
      <c r="D1258" s="14"/>
      <c r="E1258" s="15"/>
      <c r="F1258" s="16"/>
      <c r="G1258" s="17"/>
      <c r="H1258" s="18"/>
      <c r="I1258" s="19"/>
      <c r="J1258" s="18"/>
      <c r="K1258" s="19"/>
      <c r="L1258" s="17"/>
      <c r="M1258" s="93" t="str">
        <f t="shared" si="59"/>
        <v/>
      </c>
      <c r="N1258" s="13" t="str">
        <f t="shared" si="61"/>
        <v/>
      </c>
    </row>
    <row r="1259" spans="2:14" x14ac:dyDescent="0.3">
      <c r="B1259" s="1" t="str">
        <f>IF(C1259=1,"",IF(Kasszakonyv!$K$2&gt;C1259,"q",IF(Kasszakonyv!$K$2=C1259,COUNTIF($C$7:C1259,C1259),"")))</f>
        <v/>
      </c>
      <c r="C1259" s="9">
        <f t="shared" si="60"/>
        <v>1</v>
      </c>
      <c r="D1259" s="14"/>
      <c r="E1259" s="15"/>
      <c r="F1259" s="16"/>
      <c r="G1259" s="17"/>
      <c r="H1259" s="18"/>
      <c r="I1259" s="19"/>
      <c r="J1259" s="18"/>
      <c r="K1259" s="19"/>
      <c r="L1259" s="17"/>
      <c r="M1259" s="93" t="str">
        <f t="shared" si="59"/>
        <v/>
      </c>
      <c r="N1259" s="13" t="str">
        <f t="shared" si="61"/>
        <v/>
      </c>
    </row>
    <row r="1260" spans="2:14" x14ac:dyDescent="0.3">
      <c r="B1260" s="1" t="str">
        <f>IF(C1260=1,"",IF(Kasszakonyv!$K$2&gt;C1260,"q",IF(Kasszakonyv!$K$2=C1260,COUNTIF($C$7:C1260,C1260),"")))</f>
        <v/>
      </c>
      <c r="C1260" s="9">
        <f t="shared" si="60"/>
        <v>1</v>
      </c>
      <c r="D1260" s="14"/>
      <c r="E1260" s="15"/>
      <c r="F1260" s="16"/>
      <c r="G1260" s="17"/>
      <c r="H1260" s="18"/>
      <c r="I1260" s="19"/>
      <c r="J1260" s="18"/>
      <c r="K1260" s="19"/>
      <c r="L1260" s="17"/>
      <c r="M1260" s="93" t="str">
        <f t="shared" si="59"/>
        <v/>
      </c>
      <c r="N1260" s="13" t="str">
        <f t="shared" si="61"/>
        <v/>
      </c>
    </row>
    <row r="1261" spans="2:14" x14ac:dyDescent="0.3">
      <c r="B1261" s="1" t="str">
        <f>IF(C1261=1,"",IF(Kasszakonyv!$K$2&gt;C1261,"q",IF(Kasszakonyv!$K$2=C1261,COUNTIF($C$7:C1261,C1261),"")))</f>
        <v/>
      </c>
      <c r="C1261" s="9">
        <f t="shared" si="60"/>
        <v>1</v>
      </c>
      <c r="D1261" s="14"/>
      <c r="E1261" s="15"/>
      <c r="F1261" s="16"/>
      <c r="G1261" s="17"/>
      <c r="H1261" s="18"/>
      <c r="I1261" s="19"/>
      <c r="J1261" s="18"/>
      <c r="K1261" s="19"/>
      <c r="L1261" s="17"/>
      <c r="M1261" s="93" t="str">
        <f t="shared" si="59"/>
        <v/>
      </c>
      <c r="N1261" s="13" t="str">
        <f t="shared" si="61"/>
        <v/>
      </c>
    </row>
    <row r="1262" spans="2:14" x14ac:dyDescent="0.3">
      <c r="B1262" s="1" t="str">
        <f>IF(C1262=1,"",IF(Kasszakonyv!$K$2&gt;C1262,"q",IF(Kasszakonyv!$K$2=C1262,COUNTIF($C$7:C1262,C1262),"")))</f>
        <v/>
      </c>
      <c r="C1262" s="9">
        <f t="shared" si="60"/>
        <v>1</v>
      </c>
      <c r="D1262" s="14"/>
      <c r="E1262" s="15"/>
      <c r="F1262" s="16"/>
      <c r="G1262" s="17"/>
      <c r="H1262" s="18"/>
      <c r="I1262" s="19"/>
      <c r="J1262" s="18"/>
      <c r="K1262" s="19"/>
      <c r="L1262" s="17"/>
      <c r="M1262" s="93" t="str">
        <f t="shared" si="59"/>
        <v/>
      </c>
      <c r="N1262" s="13" t="str">
        <f t="shared" si="61"/>
        <v/>
      </c>
    </row>
    <row r="1263" spans="2:14" x14ac:dyDescent="0.3">
      <c r="B1263" s="1" t="str">
        <f>IF(C1263=1,"",IF(Kasszakonyv!$K$2&gt;C1263,"q",IF(Kasszakonyv!$K$2=C1263,COUNTIF($C$7:C1263,C1263),"")))</f>
        <v/>
      </c>
      <c r="C1263" s="9">
        <f t="shared" si="60"/>
        <v>1</v>
      </c>
      <c r="D1263" s="14"/>
      <c r="E1263" s="15"/>
      <c r="F1263" s="16"/>
      <c r="G1263" s="17"/>
      <c r="H1263" s="18"/>
      <c r="I1263" s="19"/>
      <c r="J1263" s="18"/>
      <c r="K1263" s="19"/>
      <c r="L1263" s="17"/>
      <c r="M1263" s="93" t="str">
        <f t="shared" si="59"/>
        <v/>
      </c>
      <c r="N1263" s="13" t="str">
        <f t="shared" si="61"/>
        <v/>
      </c>
    </row>
    <row r="1264" spans="2:14" x14ac:dyDescent="0.3">
      <c r="B1264" s="1" t="str">
        <f>IF(C1264=1,"",IF(Kasszakonyv!$K$2&gt;C1264,"q",IF(Kasszakonyv!$K$2=C1264,COUNTIF($C$7:C1264,C1264),"")))</f>
        <v/>
      </c>
      <c r="C1264" s="9">
        <f t="shared" si="60"/>
        <v>1</v>
      </c>
      <c r="D1264" s="14"/>
      <c r="E1264" s="15"/>
      <c r="F1264" s="16"/>
      <c r="G1264" s="17"/>
      <c r="H1264" s="18"/>
      <c r="I1264" s="19"/>
      <c r="J1264" s="18"/>
      <c r="K1264" s="19"/>
      <c r="L1264" s="17"/>
      <c r="M1264" s="93" t="str">
        <f t="shared" si="59"/>
        <v/>
      </c>
      <c r="N1264" s="13" t="str">
        <f t="shared" si="61"/>
        <v/>
      </c>
    </row>
    <row r="1265" spans="2:14" x14ac:dyDescent="0.3">
      <c r="B1265" s="1" t="str">
        <f>IF(C1265=1,"",IF(Kasszakonyv!$K$2&gt;C1265,"q",IF(Kasszakonyv!$K$2=C1265,COUNTIF($C$7:C1265,C1265),"")))</f>
        <v/>
      </c>
      <c r="C1265" s="9">
        <f t="shared" si="60"/>
        <v>1</v>
      </c>
      <c r="D1265" s="14"/>
      <c r="E1265" s="15"/>
      <c r="F1265" s="16"/>
      <c r="G1265" s="17"/>
      <c r="H1265" s="18"/>
      <c r="I1265" s="19"/>
      <c r="J1265" s="18"/>
      <c r="K1265" s="19"/>
      <c r="L1265" s="17"/>
      <c r="M1265" s="93" t="str">
        <f t="shared" si="59"/>
        <v/>
      </c>
      <c r="N1265" s="13" t="str">
        <f t="shared" si="61"/>
        <v/>
      </c>
    </row>
    <row r="1266" spans="2:14" x14ac:dyDescent="0.3">
      <c r="B1266" s="1" t="str">
        <f>IF(C1266=1,"",IF(Kasszakonyv!$K$2&gt;C1266,"q",IF(Kasszakonyv!$K$2=C1266,COUNTIF($C$7:C1266,C1266),"")))</f>
        <v/>
      </c>
      <c r="C1266" s="9">
        <f t="shared" si="60"/>
        <v>1</v>
      </c>
      <c r="D1266" s="14"/>
      <c r="E1266" s="15"/>
      <c r="F1266" s="16"/>
      <c r="G1266" s="17"/>
      <c r="H1266" s="18"/>
      <c r="I1266" s="19"/>
      <c r="J1266" s="18"/>
      <c r="K1266" s="19"/>
      <c r="L1266" s="17"/>
      <c r="M1266" s="93" t="str">
        <f t="shared" si="59"/>
        <v/>
      </c>
      <c r="N1266" s="13" t="str">
        <f t="shared" si="61"/>
        <v/>
      </c>
    </row>
    <row r="1267" spans="2:14" x14ac:dyDescent="0.3">
      <c r="B1267" s="1" t="str">
        <f>IF(C1267=1,"",IF(Kasszakonyv!$K$2&gt;C1267,"q",IF(Kasszakonyv!$K$2=C1267,COUNTIF($C$7:C1267,C1267),"")))</f>
        <v/>
      </c>
      <c r="C1267" s="9">
        <f t="shared" si="60"/>
        <v>1</v>
      </c>
      <c r="D1267" s="14"/>
      <c r="E1267" s="15"/>
      <c r="F1267" s="16"/>
      <c r="G1267" s="17"/>
      <c r="H1267" s="18"/>
      <c r="I1267" s="19"/>
      <c r="J1267" s="18"/>
      <c r="K1267" s="19"/>
      <c r="L1267" s="17"/>
      <c r="M1267" s="93" t="str">
        <f t="shared" si="59"/>
        <v/>
      </c>
      <c r="N1267" s="13" t="str">
        <f t="shared" si="61"/>
        <v/>
      </c>
    </row>
    <row r="1268" spans="2:14" x14ac:dyDescent="0.3">
      <c r="B1268" s="1" t="str">
        <f>IF(C1268=1,"",IF(Kasszakonyv!$K$2&gt;C1268,"q",IF(Kasszakonyv!$K$2=C1268,COUNTIF($C$7:C1268,C1268),"")))</f>
        <v/>
      </c>
      <c r="C1268" s="9">
        <f t="shared" si="60"/>
        <v>1</v>
      </c>
      <c r="D1268" s="14"/>
      <c r="E1268" s="15"/>
      <c r="F1268" s="16"/>
      <c r="G1268" s="17"/>
      <c r="H1268" s="18"/>
      <c r="I1268" s="19"/>
      <c r="J1268" s="18"/>
      <c r="K1268" s="19"/>
      <c r="L1268" s="17"/>
      <c r="M1268" s="93" t="str">
        <f t="shared" si="59"/>
        <v/>
      </c>
      <c r="N1268" s="13" t="str">
        <f t="shared" si="61"/>
        <v/>
      </c>
    </row>
    <row r="1269" spans="2:14" x14ac:dyDescent="0.3">
      <c r="B1269" s="1" t="str">
        <f>IF(C1269=1,"",IF(Kasszakonyv!$K$2&gt;C1269,"q",IF(Kasszakonyv!$K$2=C1269,COUNTIF($C$7:C1269,C1269),"")))</f>
        <v/>
      </c>
      <c r="C1269" s="9">
        <f t="shared" si="60"/>
        <v>1</v>
      </c>
      <c r="D1269" s="14"/>
      <c r="E1269" s="15"/>
      <c r="F1269" s="16"/>
      <c r="G1269" s="17"/>
      <c r="H1269" s="18"/>
      <c r="I1269" s="19"/>
      <c r="J1269" s="18"/>
      <c r="K1269" s="19"/>
      <c r="L1269" s="17"/>
      <c r="M1269" s="93" t="str">
        <f t="shared" si="59"/>
        <v/>
      </c>
      <c r="N1269" s="13" t="str">
        <f t="shared" si="61"/>
        <v/>
      </c>
    </row>
    <row r="1270" spans="2:14" x14ac:dyDescent="0.3">
      <c r="B1270" s="1" t="str">
        <f>IF(C1270=1,"",IF(Kasszakonyv!$K$2&gt;C1270,"q",IF(Kasszakonyv!$K$2=C1270,COUNTIF($C$7:C1270,C1270),"")))</f>
        <v/>
      </c>
      <c r="C1270" s="9">
        <f t="shared" si="60"/>
        <v>1</v>
      </c>
      <c r="D1270" s="14"/>
      <c r="E1270" s="15"/>
      <c r="F1270" s="16"/>
      <c r="G1270" s="17"/>
      <c r="H1270" s="18"/>
      <c r="I1270" s="19"/>
      <c r="J1270" s="18"/>
      <c r="K1270" s="19"/>
      <c r="L1270" s="17"/>
      <c r="M1270" s="93" t="str">
        <f t="shared" si="59"/>
        <v/>
      </c>
      <c r="N1270" s="13" t="str">
        <f t="shared" si="61"/>
        <v/>
      </c>
    </row>
    <row r="1271" spans="2:14" x14ac:dyDescent="0.3">
      <c r="B1271" s="1" t="str">
        <f>IF(C1271=1,"",IF(Kasszakonyv!$K$2&gt;C1271,"q",IF(Kasszakonyv!$K$2=C1271,COUNTIF($C$7:C1271,C1271),"")))</f>
        <v/>
      </c>
      <c r="C1271" s="9">
        <f t="shared" si="60"/>
        <v>1</v>
      </c>
      <c r="D1271" s="14"/>
      <c r="E1271" s="15"/>
      <c r="F1271" s="16"/>
      <c r="G1271" s="17"/>
      <c r="H1271" s="18"/>
      <c r="I1271" s="19"/>
      <c r="J1271" s="18"/>
      <c r="K1271" s="19"/>
      <c r="L1271" s="17"/>
      <c r="M1271" s="93" t="str">
        <f t="shared" si="59"/>
        <v/>
      </c>
      <c r="N1271" s="13" t="str">
        <f t="shared" si="61"/>
        <v/>
      </c>
    </row>
    <row r="1272" spans="2:14" x14ac:dyDescent="0.3">
      <c r="B1272" s="1" t="str">
        <f>IF(C1272=1,"",IF(Kasszakonyv!$K$2&gt;C1272,"q",IF(Kasszakonyv!$K$2=C1272,COUNTIF($C$7:C1272,C1272),"")))</f>
        <v/>
      </c>
      <c r="C1272" s="9">
        <f t="shared" si="60"/>
        <v>1</v>
      </c>
      <c r="D1272" s="14"/>
      <c r="E1272" s="15"/>
      <c r="F1272" s="16"/>
      <c r="G1272" s="17"/>
      <c r="H1272" s="18"/>
      <c r="I1272" s="19"/>
      <c r="J1272" s="18"/>
      <c r="K1272" s="19"/>
      <c r="L1272" s="17"/>
      <c r="M1272" s="93" t="str">
        <f t="shared" si="59"/>
        <v/>
      </c>
      <c r="N1272" s="13" t="str">
        <f t="shared" si="61"/>
        <v/>
      </c>
    </row>
    <row r="1273" spans="2:14" x14ac:dyDescent="0.3">
      <c r="B1273" s="1" t="str">
        <f>IF(C1273=1,"",IF(Kasszakonyv!$K$2&gt;C1273,"q",IF(Kasszakonyv!$K$2=C1273,COUNTIF($C$7:C1273,C1273),"")))</f>
        <v/>
      </c>
      <c r="C1273" s="9">
        <f t="shared" si="60"/>
        <v>1</v>
      </c>
      <c r="D1273" s="14"/>
      <c r="E1273" s="15"/>
      <c r="F1273" s="16"/>
      <c r="G1273" s="17"/>
      <c r="H1273" s="18"/>
      <c r="I1273" s="19"/>
      <c r="J1273" s="18"/>
      <c r="K1273" s="19"/>
      <c r="L1273" s="17"/>
      <c r="M1273" s="93" t="str">
        <f t="shared" si="59"/>
        <v/>
      </c>
      <c r="N1273" s="13" t="str">
        <f t="shared" si="61"/>
        <v/>
      </c>
    </row>
    <row r="1274" spans="2:14" x14ac:dyDescent="0.3">
      <c r="B1274" s="1" t="str">
        <f>IF(C1274=1,"",IF(Kasszakonyv!$K$2&gt;C1274,"q",IF(Kasszakonyv!$K$2=C1274,COUNTIF($C$7:C1274,C1274),"")))</f>
        <v/>
      </c>
      <c r="C1274" s="9">
        <f t="shared" si="60"/>
        <v>1</v>
      </c>
      <c r="D1274" s="14"/>
      <c r="E1274" s="15"/>
      <c r="F1274" s="16"/>
      <c r="G1274" s="17"/>
      <c r="H1274" s="18"/>
      <c r="I1274" s="19"/>
      <c r="J1274" s="18"/>
      <c r="K1274" s="19"/>
      <c r="L1274" s="17"/>
      <c r="M1274" s="93" t="str">
        <f t="shared" si="59"/>
        <v/>
      </c>
      <c r="N1274" s="13" t="str">
        <f t="shared" si="61"/>
        <v/>
      </c>
    </row>
    <row r="1275" spans="2:14" x14ac:dyDescent="0.3">
      <c r="B1275" s="1" t="str">
        <f>IF(C1275=1,"",IF(Kasszakonyv!$K$2&gt;C1275,"q",IF(Kasszakonyv!$K$2=C1275,COUNTIF($C$7:C1275,C1275),"")))</f>
        <v/>
      </c>
      <c r="C1275" s="9">
        <f t="shared" si="60"/>
        <v>1</v>
      </c>
      <c r="D1275" s="14"/>
      <c r="E1275" s="15"/>
      <c r="F1275" s="16"/>
      <c r="G1275" s="17"/>
      <c r="H1275" s="18"/>
      <c r="I1275" s="19"/>
      <c r="J1275" s="18"/>
      <c r="K1275" s="19"/>
      <c r="L1275" s="17"/>
      <c r="M1275" s="93" t="str">
        <f t="shared" si="59"/>
        <v/>
      </c>
      <c r="N1275" s="13" t="str">
        <f t="shared" si="61"/>
        <v/>
      </c>
    </row>
    <row r="1276" spans="2:14" x14ac:dyDescent="0.3">
      <c r="B1276" s="1" t="str">
        <f>IF(C1276=1,"",IF(Kasszakonyv!$K$2&gt;C1276,"q",IF(Kasszakonyv!$K$2=C1276,COUNTIF($C$7:C1276,C1276),"")))</f>
        <v/>
      </c>
      <c r="C1276" s="9">
        <f t="shared" si="60"/>
        <v>1</v>
      </c>
      <c r="D1276" s="14"/>
      <c r="E1276" s="15"/>
      <c r="F1276" s="16"/>
      <c r="G1276" s="17"/>
      <c r="H1276" s="18"/>
      <c r="I1276" s="19"/>
      <c r="J1276" s="18"/>
      <c r="K1276" s="19"/>
      <c r="L1276" s="17"/>
      <c r="M1276" s="93" t="str">
        <f t="shared" si="59"/>
        <v/>
      </c>
      <c r="N1276" s="13" t="str">
        <f t="shared" si="61"/>
        <v/>
      </c>
    </row>
    <row r="1277" spans="2:14" x14ac:dyDescent="0.3">
      <c r="B1277" s="1" t="str">
        <f>IF(C1277=1,"",IF(Kasszakonyv!$K$2&gt;C1277,"q",IF(Kasszakonyv!$K$2=C1277,COUNTIF($C$7:C1277,C1277),"")))</f>
        <v/>
      </c>
      <c r="C1277" s="9">
        <f t="shared" si="60"/>
        <v>1</v>
      </c>
      <c r="D1277" s="14"/>
      <c r="E1277" s="15"/>
      <c r="F1277" s="16"/>
      <c r="G1277" s="17"/>
      <c r="H1277" s="18"/>
      <c r="I1277" s="19"/>
      <c r="J1277" s="18"/>
      <c r="K1277" s="19"/>
      <c r="L1277" s="17"/>
      <c r="M1277" s="93" t="str">
        <f t="shared" si="59"/>
        <v/>
      </c>
      <c r="N1277" s="13" t="str">
        <f t="shared" si="61"/>
        <v/>
      </c>
    </row>
    <row r="1278" spans="2:14" x14ac:dyDescent="0.3">
      <c r="B1278" s="1" t="str">
        <f>IF(C1278=1,"",IF(Kasszakonyv!$K$2&gt;C1278,"q",IF(Kasszakonyv!$K$2=C1278,COUNTIF($C$7:C1278,C1278),"")))</f>
        <v/>
      </c>
      <c r="C1278" s="9">
        <f t="shared" si="60"/>
        <v>1</v>
      </c>
      <c r="D1278" s="14"/>
      <c r="E1278" s="15"/>
      <c r="F1278" s="16"/>
      <c r="G1278" s="17"/>
      <c r="H1278" s="18"/>
      <c r="I1278" s="19"/>
      <c r="J1278" s="18"/>
      <c r="K1278" s="19"/>
      <c r="L1278" s="17"/>
      <c r="M1278" s="93" t="str">
        <f t="shared" si="59"/>
        <v/>
      </c>
      <c r="N1278" s="13" t="str">
        <f t="shared" si="61"/>
        <v/>
      </c>
    </row>
    <row r="1279" spans="2:14" x14ac:dyDescent="0.3">
      <c r="B1279" s="1" t="str">
        <f>IF(C1279=1,"",IF(Kasszakonyv!$K$2&gt;C1279,"q",IF(Kasszakonyv!$K$2=C1279,COUNTIF($C$7:C1279,C1279),"")))</f>
        <v/>
      </c>
      <c r="C1279" s="9">
        <f t="shared" si="60"/>
        <v>1</v>
      </c>
      <c r="D1279" s="14"/>
      <c r="E1279" s="15"/>
      <c r="F1279" s="16"/>
      <c r="G1279" s="17"/>
      <c r="H1279" s="18"/>
      <c r="I1279" s="19"/>
      <c r="J1279" s="18"/>
      <c r="K1279" s="19"/>
      <c r="L1279" s="17"/>
      <c r="M1279" s="93" t="str">
        <f t="shared" si="59"/>
        <v/>
      </c>
      <c r="N1279" s="13" t="str">
        <f t="shared" si="61"/>
        <v/>
      </c>
    </row>
    <row r="1280" spans="2:14" x14ac:dyDescent="0.3">
      <c r="B1280" s="1" t="str">
        <f>IF(C1280=1,"",IF(Kasszakonyv!$K$2&gt;C1280,"q",IF(Kasszakonyv!$K$2=C1280,COUNTIF($C$7:C1280,C1280),"")))</f>
        <v/>
      </c>
      <c r="C1280" s="9">
        <f t="shared" si="60"/>
        <v>1</v>
      </c>
      <c r="D1280" s="14"/>
      <c r="E1280" s="15"/>
      <c r="F1280" s="16"/>
      <c r="G1280" s="17"/>
      <c r="H1280" s="18"/>
      <c r="I1280" s="19"/>
      <c r="J1280" s="18"/>
      <c r="K1280" s="19"/>
      <c r="L1280" s="17"/>
      <c r="M1280" s="93" t="str">
        <f t="shared" si="59"/>
        <v/>
      </c>
      <c r="N1280" s="13" t="str">
        <f t="shared" si="61"/>
        <v/>
      </c>
    </row>
    <row r="1281" spans="2:14" x14ac:dyDescent="0.3">
      <c r="B1281" s="1" t="str">
        <f>IF(C1281=1,"",IF(Kasszakonyv!$K$2&gt;C1281,"q",IF(Kasszakonyv!$K$2=C1281,COUNTIF($C$7:C1281,C1281),"")))</f>
        <v/>
      </c>
      <c r="C1281" s="9">
        <f t="shared" si="60"/>
        <v>1</v>
      </c>
      <c r="D1281" s="14"/>
      <c r="E1281" s="15"/>
      <c r="F1281" s="16"/>
      <c r="G1281" s="17"/>
      <c r="H1281" s="18"/>
      <c r="I1281" s="19"/>
      <c r="J1281" s="18"/>
      <c r="K1281" s="19"/>
      <c r="L1281" s="17"/>
      <c r="M1281" s="93" t="str">
        <f t="shared" si="59"/>
        <v/>
      </c>
      <c r="N1281" s="13" t="str">
        <f t="shared" si="61"/>
        <v/>
      </c>
    </row>
    <row r="1282" spans="2:14" x14ac:dyDescent="0.3">
      <c r="B1282" s="1" t="str">
        <f>IF(C1282=1,"",IF(Kasszakonyv!$K$2&gt;C1282,"q",IF(Kasszakonyv!$K$2=C1282,COUNTIF($C$7:C1282,C1282),"")))</f>
        <v/>
      </c>
      <c r="C1282" s="9">
        <f t="shared" si="60"/>
        <v>1</v>
      </c>
      <c r="D1282" s="14"/>
      <c r="E1282" s="15"/>
      <c r="F1282" s="16"/>
      <c r="G1282" s="17"/>
      <c r="H1282" s="18"/>
      <c r="I1282" s="19"/>
      <c r="J1282" s="18"/>
      <c r="K1282" s="19"/>
      <c r="L1282" s="17"/>
      <c r="M1282" s="93" t="str">
        <f t="shared" si="59"/>
        <v/>
      </c>
      <c r="N1282" s="13" t="str">
        <f t="shared" si="61"/>
        <v/>
      </c>
    </row>
    <row r="1283" spans="2:14" x14ac:dyDescent="0.3">
      <c r="B1283" s="1" t="str">
        <f>IF(C1283=1,"",IF(Kasszakonyv!$K$2&gt;C1283,"q",IF(Kasszakonyv!$K$2=C1283,COUNTIF($C$7:C1283,C1283),"")))</f>
        <v/>
      </c>
      <c r="C1283" s="9">
        <f t="shared" si="60"/>
        <v>1</v>
      </c>
      <c r="D1283" s="14"/>
      <c r="E1283" s="15"/>
      <c r="F1283" s="16"/>
      <c r="G1283" s="17"/>
      <c r="H1283" s="18"/>
      <c r="I1283" s="19"/>
      <c r="J1283" s="18"/>
      <c r="K1283" s="19"/>
      <c r="L1283" s="17"/>
      <c r="M1283" s="93" t="str">
        <f t="shared" si="59"/>
        <v/>
      </c>
      <c r="N1283" s="13" t="str">
        <f t="shared" si="61"/>
        <v/>
      </c>
    </row>
    <row r="1284" spans="2:14" x14ac:dyDescent="0.3">
      <c r="B1284" s="1" t="str">
        <f>IF(C1284=1,"",IF(Kasszakonyv!$K$2&gt;C1284,"q",IF(Kasszakonyv!$K$2=C1284,COUNTIF($C$7:C1284,C1284),"")))</f>
        <v/>
      </c>
      <c r="C1284" s="9">
        <f t="shared" si="60"/>
        <v>1</v>
      </c>
      <c r="D1284" s="14"/>
      <c r="E1284" s="15"/>
      <c r="F1284" s="16"/>
      <c r="G1284" s="17"/>
      <c r="H1284" s="18"/>
      <c r="I1284" s="19"/>
      <c r="J1284" s="18"/>
      <c r="K1284" s="19"/>
      <c r="L1284" s="17"/>
      <c r="M1284" s="93" t="str">
        <f t="shared" si="59"/>
        <v/>
      </c>
      <c r="N1284" s="13" t="str">
        <f t="shared" si="61"/>
        <v/>
      </c>
    </row>
    <row r="1285" spans="2:14" x14ac:dyDescent="0.3">
      <c r="B1285" s="1" t="str">
        <f>IF(C1285=1,"",IF(Kasszakonyv!$K$2&gt;C1285,"q",IF(Kasszakonyv!$K$2=C1285,COUNTIF($C$7:C1285,C1285),"")))</f>
        <v/>
      </c>
      <c r="C1285" s="9">
        <f t="shared" si="60"/>
        <v>1</v>
      </c>
      <c r="D1285" s="14"/>
      <c r="E1285" s="15"/>
      <c r="F1285" s="16"/>
      <c r="G1285" s="17"/>
      <c r="H1285" s="18"/>
      <c r="I1285" s="19"/>
      <c r="J1285" s="18"/>
      <c r="K1285" s="19"/>
      <c r="L1285" s="17"/>
      <c r="M1285" s="93" t="str">
        <f t="shared" si="59"/>
        <v/>
      </c>
      <c r="N1285" s="13" t="str">
        <f t="shared" si="61"/>
        <v/>
      </c>
    </row>
    <row r="1286" spans="2:14" x14ac:dyDescent="0.3">
      <c r="B1286" s="1" t="str">
        <f>IF(C1286=1,"",IF(Kasszakonyv!$K$2&gt;C1286,"q",IF(Kasszakonyv!$K$2=C1286,COUNTIF($C$7:C1286,C1286),"")))</f>
        <v/>
      </c>
      <c r="C1286" s="9">
        <f t="shared" si="60"/>
        <v>1</v>
      </c>
      <c r="D1286" s="14"/>
      <c r="E1286" s="15"/>
      <c r="F1286" s="16"/>
      <c r="G1286" s="17"/>
      <c r="H1286" s="18"/>
      <c r="I1286" s="19"/>
      <c r="J1286" s="18"/>
      <c r="K1286" s="19"/>
      <c r="L1286" s="17"/>
      <c r="M1286" s="93" t="str">
        <f t="shared" si="59"/>
        <v/>
      </c>
      <c r="N1286" s="13" t="str">
        <f t="shared" si="61"/>
        <v/>
      </c>
    </row>
    <row r="1287" spans="2:14" x14ac:dyDescent="0.3">
      <c r="B1287" s="1" t="str">
        <f>IF(C1287=1,"",IF(Kasszakonyv!$K$2&gt;C1287,"q",IF(Kasszakonyv!$K$2=C1287,COUNTIF($C$7:C1287,C1287),"")))</f>
        <v/>
      </c>
      <c r="C1287" s="9">
        <f t="shared" si="60"/>
        <v>1</v>
      </c>
      <c r="D1287" s="14"/>
      <c r="E1287" s="15"/>
      <c r="F1287" s="16"/>
      <c r="G1287" s="17"/>
      <c r="H1287" s="18"/>
      <c r="I1287" s="19"/>
      <c r="J1287" s="18"/>
      <c r="K1287" s="19"/>
      <c r="L1287" s="17"/>
      <c r="M1287" s="93" t="str">
        <f t="shared" ref="M1287:M1350" si="62">IF(I1287&amp;K1287&lt;&gt;"",VLOOKUP(I1287&amp;K1287,fif,3,FALSE),"")</f>
        <v/>
      </c>
      <c r="N1287" s="13" t="str">
        <f t="shared" si="61"/>
        <v/>
      </c>
    </row>
    <row r="1288" spans="2:14" x14ac:dyDescent="0.3">
      <c r="B1288" s="1" t="str">
        <f>IF(C1288=1,"",IF(Kasszakonyv!$K$2&gt;C1288,"q",IF(Kasszakonyv!$K$2=C1288,COUNTIF($C$7:C1288,C1288),"")))</f>
        <v/>
      </c>
      <c r="C1288" s="9">
        <f t="shared" si="60"/>
        <v>1</v>
      </c>
      <c r="D1288" s="14"/>
      <c r="E1288" s="15"/>
      <c r="F1288" s="16"/>
      <c r="G1288" s="17"/>
      <c r="H1288" s="18"/>
      <c r="I1288" s="19"/>
      <c r="J1288" s="18"/>
      <c r="K1288" s="19"/>
      <c r="L1288" s="17"/>
      <c r="M1288" s="93" t="str">
        <f t="shared" si="62"/>
        <v/>
      </c>
      <c r="N1288" s="13" t="str">
        <f t="shared" si="61"/>
        <v/>
      </c>
    </row>
    <row r="1289" spans="2:14" x14ac:dyDescent="0.3">
      <c r="B1289" s="1" t="str">
        <f>IF(C1289=1,"",IF(Kasszakonyv!$K$2&gt;C1289,"q",IF(Kasszakonyv!$K$2=C1289,COUNTIF($C$7:C1289,C1289),"")))</f>
        <v/>
      </c>
      <c r="C1289" s="9">
        <f t="shared" si="60"/>
        <v>1</v>
      </c>
      <c r="D1289" s="14"/>
      <c r="E1289" s="15"/>
      <c r="F1289" s="16"/>
      <c r="G1289" s="17"/>
      <c r="H1289" s="18"/>
      <c r="I1289" s="19"/>
      <c r="J1289" s="18"/>
      <c r="K1289" s="19"/>
      <c r="L1289" s="17"/>
      <c r="M1289" s="93" t="str">
        <f t="shared" si="62"/>
        <v/>
      </c>
      <c r="N1289" s="13" t="str">
        <f t="shared" si="61"/>
        <v/>
      </c>
    </row>
    <row r="1290" spans="2:14" x14ac:dyDescent="0.3">
      <c r="B1290" s="1" t="str">
        <f>IF(C1290=1,"",IF(Kasszakonyv!$K$2&gt;C1290,"q",IF(Kasszakonyv!$K$2=C1290,COUNTIF($C$7:C1290,C1290),"")))</f>
        <v/>
      </c>
      <c r="C1290" s="9">
        <f t="shared" si="60"/>
        <v>1</v>
      </c>
      <c r="D1290" s="14"/>
      <c r="E1290" s="15"/>
      <c r="F1290" s="16"/>
      <c r="G1290" s="17"/>
      <c r="H1290" s="18"/>
      <c r="I1290" s="19"/>
      <c r="J1290" s="18"/>
      <c r="K1290" s="19"/>
      <c r="L1290" s="17"/>
      <c r="M1290" s="93" t="str">
        <f t="shared" si="62"/>
        <v/>
      </c>
      <c r="N1290" s="13" t="str">
        <f t="shared" si="61"/>
        <v/>
      </c>
    </row>
    <row r="1291" spans="2:14" x14ac:dyDescent="0.3">
      <c r="B1291" s="1" t="str">
        <f>IF(C1291=1,"",IF(Kasszakonyv!$K$2&gt;C1291,"q",IF(Kasszakonyv!$K$2=C1291,COUNTIF($C$7:C1291,C1291),"")))</f>
        <v/>
      </c>
      <c r="C1291" s="9">
        <f t="shared" si="60"/>
        <v>1</v>
      </c>
      <c r="D1291" s="14"/>
      <c r="E1291" s="15"/>
      <c r="F1291" s="16"/>
      <c r="G1291" s="17"/>
      <c r="H1291" s="18"/>
      <c r="I1291" s="19"/>
      <c r="J1291" s="18"/>
      <c r="K1291" s="19"/>
      <c r="L1291" s="17"/>
      <c r="M1291" s="93" t="str">
        <f t="shared" si="62"/>
        <v/>
      </c>
      <c r="N1291" s="13" t="str">
        <f t="shared" si="61"/>
        <v/>
      </c>
    </row>
    <row r="1292" spans="2:14" x14ac:dyDescent="0.3">
      <c r="B1292" s="1" t="str">
        <f>IF(C1292=1,"",IF(Kasszakonyv!$K$2&gt;C1292,"q",IF(Kasszakonyv!$K$2=C1292,COUNTIF($C$7:C1292,C1292),"")))</f>
        <v/>
      </c>
      <c r="C1292" s="9">
        <f t="shared" si="60"/>
        <v>1</v>
      </c>
      <c r="D1292" s="14"/>
      <c r="E1292" s="15"/>
      <c r="F1292" s="16"/>
      <c r="G1292" s="17"/>
      <c r="H1292" s="18"/>
      <c r="I1292" s="19"/>
      <c r="J1292" s="18"/>
      <c r="K1292" s="19"/>
      <c r="L1292" s="17"/>
      <c r="M1292" s="93" t="str">
        <f t="shared" si="62"/>
        <v/>
      </c>
      <c r="N1292" s="13" t="str">
        <f t="shared" si="61"/>
        <v/>
      </c>
    </row>
    <row r="1293" spans="2:14" x14ac:dyDescent="0.3">
      <c r="B1293" s="1" t="str">
        <f>IF(C1293=1,"",IF(Kasszakonyv!$K$2&gt;C1293,"q",IF(Kasszakonyv!$K$2=C1293,COUNTIF($C$7:C1293,C1293),"")))</f>
        <v/>
      </c>
      <c r="C1293" s="9">
        <f t="shared" si="60"/>
        <v>1</v>
      </c>
      <c r="D1293" s="14"/>
      <c r="E1293" s="15"/>
      <c r="F1293" s="16"/>
      <c r="G1293" s="17"/>
      <c r="H1293" s="18"/>
      <c r="I1293" s="19"/>
      <c r="J1293" s="18"/>
      <c r="K1293" s="19"/>
      <c r="L1293" s="17"/>
      <c r="M1293" s="93" t="str">
        <f t="shared" si="62"/>
        <v/>
      </c>
      <c r="N1293" s="13" t="str">
        <f t="shared" si="61"/>
        <v/>
      </c>
    </row>
    <row r="1294" spans="2:14" x14ac:dyDescent="0.3">
      <c r="B1294" s="1" t="str">
        <f>IF(C1294=1,"",IF(Kasszakonyv!$K$2&gt;C1294,"q",IF(Kasszakonyv!$K$2=C1294,COUNTIF($C$7:C1294,C1294),"")))</f>
        <v/>
      </c>
      <c r="C1294" s="9">
        <f t="shared" si="60"/>
        <v>1</v>
      </c>
      <c r="D1294" s="14"/>
      <c r="E1294" s="15"/>
      <c r="F1294" s="16"/>
      <c r="G1294" s="17"/>
      <c r="H1294" s="18"/>
      <c r="I1294" s="19"/>
      <c r="J1294" s="18"/>
      <c r="K1294" s="19"/>
      <c r="L1294" s="17"/>
      <c r="M1294" s="93" t="str">
        <f t="shared" si="62"/>
        <v/>
      </c>
      <c r="N1294" s="13" t="str">
        <f t="shared" si="61"/>
        <v/>
      </c>
    </row>
    <row r="1295" spans="2:14" x14ac:dyDescent="0.3">
      <c r="B1295" s="1" t="str">
        <f>IF(C1295=1,"",IF(Kasszakonyv!$K$2&gt;C1295,"q",IF(Kasszakonyv!$K$2=C1295,COUNTIF($C$7:C1295,C1295),"")))</f>
        <v/>
      </c>
      <c r="C1295" s="9">
        <f t="shared" si="60"/>
        <v>1</v>
      </c>
      <c r="D1295" s="14"/>
      <c r="E1295" s="15"/>
      <c r="F1295" s="16"/>
      <c r="G1295" s="17"/>
      <c r="H1295" s="18"/>
      <c r="I1295" s="19"/>
      <c r="J1295" s="18"/>
      <c r="K1295" s="19"/>
      <c r="L1295" s="17"/>
      <c r="M1295" s="93" t="str">
        <f t="shared" si="62"/>
        <v/>
      </c>
      <c r="N1295" s="13" t="str">
        <f t="shared" si="61"/>
        <v/>
      </c>
    </row>
    <row r="1296" spans="2:14" x14ac:dyDescent="0.3">
      <c r="B1296" s="1" t="str">
        <f>IF(C1296=1,"",IF(Kasszakonyv!$K$2&gt;C1296,"q",IF(Kasszakonyv!$K$2=C1296,COUNTIF($C$7:C1296,C1296),"")))</f>
        <v/>
      </c>
      <c r="C1296" s="9">
        <f t="shared" si="60"/>
        <v>1</v>
      </c>
      <c r="D1296" s="14"/>
      <c r="E1296" s="15"/>
      <c r="F1296" s="16"/>
      <c r="G1296" s="17"/>
      <c r="H1296" s="18"/>
      <c r="I1296" s="19"/>
      <c r="J1296" s="18"/>
      <c r="K1296" s="19"/>
      <c r="L1296" s="17"/>
      <c r="M1296" s="93" t="str">
        <f t="shared" si="62"/>
        <v/>
      </c>
      <c r="N1296" s="13" t="str">
        <f t="shared" si="61"/>
        <v/>
      </c>
    </row>
    <row r="1297" spans="2:14" x14ac:dyDescent="0.3">
      <c r="B1297" s="1" t="str">
        <f>IF(C1297=1,"",IF(Kasszakonyv!$K$2&gt;C1297,"q",IF(Kasszakonyv!$K$2=C1297,COUNTIF($C$7:C1297,C1297),"")))</f>
        <v/>
      </c>
      <c r="C1297" s="9">
        <f t="shared" si="60"/>
        <v>1</v>
      </c>
      <c r="D1297" s="14"/>
      <c r="E1297" s="15"/>
      <c r="F1297" s="16"/>
      <c r="G1297" s="17"/>
      <c r="H1297" s="18"/>
      <c r="I1297" s="19"/>
      <c r="J1297" s="18"/>
      <c r="K1297" s="19"/>
      <c r="L1297" s="17"/>
      <c r="M1297" s="93" t="str">
        <f t="shared" si="62"/>
        <v/>
      </c>
      <c r="N1297" s="13" t="str">
        <f t="shared" si="61"/>
        <v/>
      </c>
    </row>
    <row r="1298" spans="2:14" x14ac:dyDescent="0.3">
      <c r="B1298" s="1" t="str">
        <f>IF(C1298=1,"",IF(Kasszakonyv!$K$2&gt;C1298,"q",IF(Kasszakonyv!$K$2=C1298,COUNTIF($C$7:C1298,C1298),"")))</f>
        <v/>
      </c>
      <c r="C1298" s="9">
        <f t="shared" si="60"/>
        <v>1</v>
      </c>
      <c r="D1298" s="14"/>
      <c r="E1298" s="15"/>
      <c r="F1298" s="16"/>
      <c r="G1298" s="17"/>
      <c r="H1298" s="18"/>
      <c r="I1298" s="19"/>
      <c r="J1298" s="18"/>
      <c r="K1298" s="19"/>
      <c r="L1298" s="17"/>
      <c r="M1298" s="93" t="str">
        <f t="shared" si="62"/>
        <v/>
      </c>
      <c r="N1298" s="13" t="str">
        <f t="shared" si="61"/>
        <v/>
      </c>
    </row>
    <row r="1299" spans="2:14" x14ac:dyDescent="0.3">
      <c r="B1299" s="1" t="str">
        <f>IF(C1299=1,"",IF(Kasszakonyv!$K$2&gt;C1299,"q",IF(Kasszakonyv!$K$2=C1299,COUNTIF($C$7:C1299,C1299),"")))</f>
        <v/>
      </c>
      <c r="C1299" s="9">
        <f t="shared" si="60"/>
        <v>1</v>
      </c>
      <c r="D1299" s="14"/>
      <c r="E1299" s="15"/>
      <c r="F1299" s="16"/>
      <c r="G1299" s="17"/>
      <c r="H1299" s="18"/>
      <c r="I1299" s="19"/>
      <c r="J1299" s="18"/>
      <c r="K1299" s="19"/>
      <c r="L1299" s="17"/>
      <c r="M1299" s="93" t="str">
        <f t="shared" si="62"/>
        <v/>
      </c>
      <c r="N1299" s="13" t="str">
        <f t="shared" si="61"/>
        <v/>
      </c>
    </row>
    <row r="1300" spans="2:14" x14ac:dyDescent="0.3">
      <c r="B1300" s="1" t="str">
        <f>IF(C1300=1,"",IF(Kasszakonyv!$K$2&gt;C1300,"q",IF(Kasszakonyv!$K$2=C1300,COUNTIF($C$7:C1300,C1300),"")))</f>
        <v/>
      </c>
      <c r="C1300" s="9">
        <f t="shared" si="60"/>
        <v>1</v>
      </c>
      <c r="D1300" s="14"/>
      <c r="E1300" s="15"/>
      <c r="F1300" s="16"/>
      <c r="G1300" s="17"/>
      <c r="H1300" s="18"/>
      <c r="I1300" s="19"/>
      <c r="J1300" s="18"/>
      <c r="K1300" s="19"/>
      <c r="L1300" s="17"/>
      <c r="M1300" s="93" t="str">
        <f t="shared" si="62"/>
        <v/>
      </c>
      <c r="N1300" s="13" t="str">
        <f t="shared" si="61"/>
        <v/>
      </c>
    </row>
    <row r="1301" spans="2:14" x14ac:dyDescent="0.3">
      <c r="B1301" s="1" t="str">
        <f>IF(C1301=1,"",IF(Kasszakonyv!$K$2&gt;C1301,"q",IF(Kasszakonyv!$K$2=C1301,COUNTIF($C$7:C1301,C1301),"")))</f>
        <v/>
      </c>
      <c r="C1301" s="9">
        <f t="shared" si="60"/>
        <v>1</v>
      </c>
      <c r="D1301" s="14"/>
      <c r="E1301" s="15"/>
      <c r="F1301" s="16"/>
      <c r="G1301" s="17"/>
      <c r="H1301" s="18"/>
      <c r="I1301" s="19"/>
      <c r="J1301" s="18"/>
      <c r="K1301" s="19"/>
      <c r="L1301" s="17"/>
      <c r="M1301" s="93" t="str">
        <f t="shared" si="62"/>
        <v/>
      </c>
      <c r="N1301" s="13" t="str">
        <f t="shared" si="61"/>
        <v/>
      </c>
    </row>
    <row r="1302" spans="2:14" x14ac:dyDescent="0.3">
      <c r="B1302" s="1" t="str">
        <f>IF(C1302=1,"",IF(Kasszakonyv!$K$2&gt;C1302,"q",IF(Kasszakonyv!$K$2=C1302,COUNTIF($C$7:C1302,C1302),"")))</f>
        <v/>
      </c>
      <c r="C1302" s="9">
        <f t="shared" si="60"/>
        <v>1</v>
      </c>
      <c r="D1302" s="14"/>
      <c r="E1302" s="15"/>
      <c r="F1302" s="16"/>
      <c r="G1302" s="17"/>
      <c r="H1302" s="18"/>
      <c r="I1302" s="19"/>
      <c r="J1302" s="18"/>
      <c r="K1302" s="19"/>
      <c r="L1302" s="17"/>
      <c r="M1302" s="93" t="str">
        <f t="shared" si="62"/>
        <v/>
      </c>
      <c r="N1302" s="13" t="str">
        <f t="shared" si="61"/>
        <v/>
      </c>
    </row>
    <row r="1303" spans="2:14" x14ac:dyDescent="0.3">
      <c r="B1303" s="1" t="str">
        <f>IF(C1303=1,"",IF(Kasszakonyv!$K$2&gt;C1303,"q",IF(Kasszakonyv!$K$2=C1303,COUNTIF($C$7:C1303,C1303),"")))</f>
        <v/>
      </c>
      <c r="C1303" s="9">
        <f t="shared" si="60"/>
        <v>1</v>
      </c>
      <c r="D1303" s="14"/>
      <c r="E1303" s="15"/>
      <c r="F1303" s="16"/>
      <c r="G1303" s="17"/>
      <c r="H1303" s="18"/>
      <c r="I1303" s="19"/>
      <c r="J1303" s="18"/>
      <c r="K1303" s="19"/>
      <c r="L1303" s="17"/>
      <c r="M1303" s="93" t="str">
        <f t="shared" si="62"/>
        <v/>
      </c>
      <c r="N1303" s="13" t="str">
        <f t="shared" si="61"/>
        <v/>
      </c>
    </row>
    <row r="1304" spans="2:14" x14ac:dyDescent="0.3">
      <c r="B1304" s="1" t="str">
        <f>IF(C1304=1,"",IF(Kasszakonyv!$K$2&gt;C1304,"q",IF(Kasszakonyv!$K$2=C1304,COUNTIF($C$7:C1304,C1304),"")))</f>
        <v/>
      </c>
      <c r="C1304" s="9">
        <f t="shared" si="60"/>
        <v>1</v>
      </c>
      <c r="D1304" s="14"/>
      <c r="E1304" s="15"/>
      <c r="F1304" s="16"/>
      <c r="G1304" s="17"/>
      <c r="H1304" s="18"/>
      <c r="I1304" s="19"/>
      <c r="J1304" s="18"/>
      <c r="K1304" s="19"/>
      <c r="L1304" s="17"/>
      <c r="M1304" s="93" t="str">
        <f t="shared" si="62"/>
        <v/>
      </c>
      <c r="N1304" s="13" t="str">
        <f t="shared" si="61"/>
        <v/>
      </c>
    </row>
    <row r="1305" spans="2:14" x14ac:dyDescent="0.3">
      <c r="B1305" s="1" t="str">
        <f>IF(C1305=1,"",IF(Kasszakonyv!$K$2&gt;C1305,"q",IF(Kasszakonyv!$K$2=C1305,COUNTIF($C$7:C1305,C1305),"")))</f>
        <v/>
      </c>
      <c r="C1305" s="9">
        <f t="shared" si="60"/>
        <v>1</v>
      </c>
      <c r="D1305" s="14"/>
      <c r="E1305" s="15"/>
      <c r="F1305" s="16"/>
      <c r="G1305" s="17"/>
      <c r="H1305" s="18"/>
      <c r="I1305" s="19"/>
      <c r="J1305" s="18"/>
      <c r="K1305" s="19"/>
      <c r="L1305" s="17"/>
      <c r="M1305" s="93" t="str">
        <f t="shared" si="62"/>
        <v/>
      </c>
      <c r="N1305" s="13" t="str">
        <f t="shared" si="61"/>
        <v/>
      </c>
    </row>
    <row r="1306" spans="2:14" x14ac:dyDescent="0.3">
      <c r="B1306" s="1" t="str">
        <f>IF(C1306=1,"",IF(Kasszakonyv!$K$2&gt;C1306,"q",IF(Kasszakonyv!$K$2=C1306,COUNTIF($C$7:C1306,C1306),"")))</f>
        <v/>
      </c>
      <c r="C1306" s="9">
        <f t="shared" si="60"/>
        <v>1</v>
      </c>
      <c r="D1306" s="14"/>
      <c r="E1306" s="15"/>
      <c r="F1306" s="16"/>
      <c r="G1306" s="17"/>
      <c r="H1306" s="18"/>
      <c r="I1306" s="19"/>
      <c r="J1306" s="18"/>
      <c r="K1306" s="19"/>
      <c r="L1306" s="17"/>
      <c r="M1306" s="93" t="str">
        <f t="shared" si="62"/>
        <v/>
      </c>
      <c r="N1306" s="13" t="str">
        <f t="shared" si="61"/>
        <v/>
      </c>
    </row>
    <row r="1307" spans="2:14" x14ac:dyDescent="0.3">
      <c r="B1307" s="1" t="str">
        <f>IF(C1307=1,"",IF(Kasszakonyv!$K$2&gt;C1307,"q",IF(Kasszakonyv!$K$2=C1307,COUNTIF($C$7:C1307,C1307),"")))</f>
        <v/>
      </c>
      <c r="C1307" s="9">
        <f t="shared" si="60"/>
        <v>1</v>
      </c>
      <c r="D1307" s="14"/>
      <c r="E1307" s="15"/>
      <c r="F1307" s="16"/>
      <c r="G1307" s="17"/>
      <c r="H1307" s="18"/>
      <c r="I1307" s="19"/>
      <c r="J1307" s="18"/>
      <c r="K1307" s="19"/>
      <c r="L1307" s="17"/>
      <c r="M1307" s="93" t="str">
        <f t="shared" si="62"/>
        <v/>
      </c>
      <c r="N1307" s="13" t="str">
        <f t="shared" si="61"/>
        <v/>
      </c>
    </row>
    <row r="1308" spans="2:14" x14ac:dyDescent="0.3">
      <c r="B1308" s="1" t="str">
        <f>IF(C1308=1,"",IF(Kasszakonyv!$K$2&gt;C1308,"q",IF(Kasszakonyv!$K$2=C1308,COUNTIF($C$7:C1308,C1308),"")))</f>
        <v/>
      </c>
      <c r="C1308" s="9">
        <f t="shared" si="60"/>
        <v>1</v>
      </c>
      <c r="D1308" s="14"/>
      <c r="E1308" s="15"/>
      <c r="F1308" s="16"/>
      <c r="G1308" s="17"/>
      <c r="H1308" s="18"/>
      <c r="I1308" s="19"/>
      <c r="J1308" s="18"/>
      <c r="K1308" s="19"/>
      <c r="L1308" s="17"/>
      <c r="M1308" s="93" t="str">
        <f t="shared" si="62"/>
        <v/>
      </c>
      <c r="N1308" s="13" t="str">
        <f t="shared" si="61"/>
        <v/>
      </c>
    </row>
    <row r="1309" spans="2:14" x14ac:dyDescent="0.3">
      <c r="B1309" s="1" t="str">
        <f>IF(C1309=1,"",IF(Kasszakonyv!$K$2&gt;C1309,"q",IF(Kasszakonyv!$K$2=C1309,COUNTIF($C$7:C1309,C1309),"")))</f>
        <v/>
      </c>
      <c r="C1309" s="9">
        <f t="shared" si="60"/>
        <v>1</v>
      </c>
      <c r="D1309" s="14"/>
      <c r="E1309" s="15"/>
      <c r="F1309" s="16"/>
      <c r="G1309" s="17"/>
      <c r="H1309" s="18"/>
      <c r="I1309" s="19"/>
      <c r="J1309" s="18"/>
      <c r="K1309" s="19"/>
      <c r="L1309" s="17"/>
      <c r="M1309" s="93" t="str">
        <f t="shared" si="62"/>
        <v/>
      </c>
      <c r="N1309" s="13" t="str">
        <f t="shared" si="61"/>
        <v/>
      </c>
    </row>
    <row r="1310" spans="2:14" x14ac:dyDescent="0.3">
      <c r="B1310" s="1" t="str">
        <f>IF(C1310=1,"",IF(Kasszakonyv!$K$2&gt;C1310,"q",IF(Kasszakonyv!$K$2=C1310,COUNTIF($C$7:C1310,C1310),"")))</f>
        <v/>
      </c>
      <c r="C1310" s="9">
        <f t="shared" si="60"/>
        <v>1</v>
      </c>
      <c r="D1310" s="14"/>
      <c r="E1310" s="15"/>
      <c r="F1310" s="16"/>
      <c r="G1310" s="17"/>
      <c r="H1310" s="18"/>
      <c r="I1310" s="19"/>
      <c r="J1310" s="18"/>
      <c r="K1310" s="19"/>
      <c r="L1310" s="17"/>
      <c r="M1310" s="93" t="str">
        <f t="shared" si="62"/>
        <v/>
      </c>
      <c r="N1310" s="13" t="str">
        <f t="shared" si="61"/>
        <v/>
      </c>
    </row>
    <row r="1311" spans="2:14" x14ac:dyDescent="0.3">
      <c r="B1311" s="1" t="str">
        <f>IF(C1311=1,"",IF(Kasszakonyv!$K$2&gt;C1311,"q",IF(Kasszakonyv!$K$2=C1311,COUNTIF($C$7:C1311,C1311),"")))</f>
        <v/>
      </c>
      <c r="C1311" s="9">
        <f t="shared" si="60"/>
        <v>1</v>
      </c>
      <c r="D1311" s="14"/>
      <c r="E1311" s="15"/>
      <c r="F1311" s="16"/>
      <c r="G1311" s="17"/>
      <c r="H1311" s="18"/>
      <c r="I1311" s="19"/>
      <c r="J1311" s="18"/>
      <c r="K1311" s="19"/>
      <c r="L1311" s="17"/>
      <c r="M1311" s="93" t="str">
        <f t="shared" si="62"/>
        <v/>
      </c>
      <c r="N1311" s="13" t="str">
        <f t="shared" si="61"/>
        <v/>
      </c>
    </row>
    <row r="1312" spans="2:14" x14ac:dyDescent="0.3">
      <c r="B1312" s="1" t="str">
        <f>IF(C1312=1,"",IF(Kasszakonyv!$K$2&gt;C1312,"q",IF(Kasszakonyv!$K$2=C1312,COUNTIF($C$7:C1312,C1312),"")))</f>
        <v/>
      </c>
      <c r="C1312" s="9">
        <f t="shared" si="60"/>
        <v>1</v>
      </c>
      <c r="D1312" s="14"/>
      <c r="E1312" s="15"/>
      <c r="F1312" s="16"/>
      <c r="G1312" s="17"/>
      <c r="H1312" s="18"/>
      <c r="I1312" s="19"/>
      <c r="J1312" s="18"/>
      <c r="K1312" s="19"/>
      <c r="L1312" s="17"/>
      <c r="M1312" s="93" t="str">
        <f t="shared" si="62"/>
        <v/>
      </c>
      <c r="N1312" s="13" t="str">
        <f t="shared" si="61"/>
        <v/>
      </c>
    </row>
    <row r="1313" spans="2:14" x14ac:dyDescent="0.3">
      <c r="B1313" s="1" t="str">
        <f>IF(C1313=1,"",IF(Kasszakonyv!$K$2&gt;C1313,"q",IF(Kasszakonyv!$K$2=C1313,COUNTIF($C$7:C1313,C1313),"")))</f>
        <v/>
      </c>
      <c r="C1313" s="9">
        <f t="shared" si="60"/>
        <v>1</v>
      </c>
      <c r="D1313" s="14"/>
      <c r="E1313" s="15"/>
      <c r="F1313" s="16"/>
      <c r="G1313" s="17"/>
      <c r="H1313" s="18"/>
      <c r="I1313" s="19"/>
      <c r="J1313" s="18"/>
      <c r="K1313" s="19"/>
      <c r="L1313" s="17"/>
      <c r="M1313" s="93" t="str">
        <f t="shared" si="62"/>
        <v/>
      </c>
      <c r="N1313" s="13" t="str">
        <f t="shared" si="61"/>
        <v/>
      </c>
    </row>
    <row r="1314" spans="2:14" x14ac:dyDescent="0.3">
      <c r="B1314" s="1" t="str">
        <f>IF(C1314=1,"",IF(Kasszakonyv!$K$2&gt;C1314,"q",IF(Kasszakonyv!$K$2=C1314,COUNTIF($C$7:C1314,C1314),"")))</f>
        <v/>
      </c>
      <c r="C1314" s="9">
        <f t="shared" si="60"/>
        <v>1</v>
      </c>
      <c r="D1314" s="14"/>
      <c r="E1314" s="15"/>
      <c r="F1314" s="16"/>
      <c r="G1314" s="17"/>
      <c r="H1314" s="18"/>
      <c r="I1314" s="19"/>
      <c r="J1314" s="18"/>
      <c r="K1314" s="19"/>
      <c r="L1314" s="17"/>
      <c r="M1314" s="93" t="str">
        <f t="shared" si="62"/>
        <v/>
      </c>
      <c r="N1314" s="13" t="str">
        <f t="shared" si="61"/>
        <v/>
      </c>
    </row>
    <row r="1315" spans="2:14" x14ac:dyDescent="0.3">
      <c r="B1315" s="1" t="str">
        <f>IF(C1315=1,"",IF(Kasszakonyv!$K$2&gt;C1315,"q",IF(Kasszakonyv!$K$2=C1315,COUNTIF($C$7:C1315,C1315),"")))</f>
        <v/>
      </c>
      <c r="C1315" s="9">
        <f t="shared" si="60"/>
        <v>1</v>
      </c>
      <c r="D1315" s="14"/>
      <c r="E1315" s="15"/>
      <c r="F1315" s="16"/>
      <c r="G1315" s="17"/>
      <c r="H1315" s="18"/>
      <c r="I1315" s="19"/>
      <c r="J1315" s="18"/>
      <c r="K1315" s="19"/>
      <c r="L1315" s="17"/>
      <c r="M1315" s="93" t="str">
        <f t="shared" si="62"/>
        <v/>
      </c>
      <c r="N1315" s="13" t="str">
        <f t="shared" si="61"/>
        <v/>
      </c>
    </row>
    <row r="1316" spans="2:14" x14ac:dyDescent="0.3">
      <c r="B1316" s="1" t="str">
        <f>IF(C1316=1,"",IF(Kasszakonyv!$K$2&gt;C1316,"q",IF(Kasszakonyv!$K$2=C1316,COUNTIF($C$7:C1316,C1316),"")))</f>
        <v/>
      </c>
      <c r="C1316" s="9">
        <f t="shared" si="60"/>
        <v>1</v>
      </c>
      <c r="D1316" s="14"/>
      <c r="E1316" s="15"/>
      <c r="F1316" s="16"/>
      <c r="G1316" s="17"/>
      <c r="H1316" s="18"/>
      <c r="I1316" s="19"/>
      <c r="J1316" s="18"/>
      <c r="K1316" s="19"/>
      <c r="L1316" s="17"/>
      <c r="M1316" s="93" t="str">
        <f t="shared" si="62"/>
        <v/>
      </c>
      <c r="N1316" s="13" t="str">
        <f t="shared" si="61"/>
        <v/>
      </c>
    </row>
    <row r="1317" spans="2:14" x14ac:dyDescent="0.3">
      <c r="B1317" s="1" t="str">
        <f>IF(C1317=1,"",IF(Kasszakonyv!$K$2&gt;C1317,"q",IF(Kasszakonyv!$K$2=C1317,COUNTIF($C$7:C1317,C1317),"")))</f>
        <v/>
      </c>
      <c r="C1317" s="9">
        <f t="shared" si="60"/>
        <v>1</v>
      </c>
      <c r="D1317" s="14"/>
      <c r="E1317" s="15"/>
      <c r="F1317" s="16"/>
      <c r="G1317" s="17"/>
      <c r="H1317" s="18"/>
      <c r="I1317" s="19"/>
      <c r="J1317" s="18"/>
      <c r="K1317" s="19"/>
      <c r="L1317" s="17"/>
      <c r="M1317" s="93" t="str">
        <f t="shared" si="62"/>
        <v/>
      </c>
      <c r="N1317" s="13" t="str">
        <f t="shared" si="61"/>
        <v/>
      </c>
    </row>
    <row r="1318" spans="2:14" x14ac:dyDescent="0.3">
      <c r="B1318" s="1" t="str">
        <f>IF(C1318=1,"",IF(Kasszakonyv!$K$2&gt;C1318,"q",IF(Kasszakonyv!$K$2=C1318,COUNTIF($C$7:C1318,C1318),"")))</f>
        <v/>
      </c>
      <c r="C1318" s="9">
        <f t="shared" si="60"/>
        <v>1</v>
      </c>
      <c r="D1318" s="14"/>
      <c r="E1318" s="15"/>
      <c r="F1318" s="16"/>
      <c r="G1318" s="17"/>
      <c r="H1318" s="18"/>
      <c r="I1318" s="19"/>
      <c r="J1318" s="18"/>
      <c r="K1318" s="19"/>
      <c r="L1318" s="17"/>
      <c r="M1318" s="93" t="str">
        <f t="shared" si="62"/>
        <v/>
      </c>
      <c r="N1318" s="13" t="str">
        <f t="shared" si="61"/>
        <v/>
      </c>
    </row>
    <row r="1319" spans="2:14" x14ac:dyDescent="0.3">
      <c r="B1319" s="1" t="str">
        <f>IF(C1319=1,"",IF(Kasszakonyv!$K$2&gt;C1319,"q",IF(Kasszakonyv!$K$2=C1319,COUNTIF($C$7:C1319,C1319),"")))</f>
        <v/>
      </c>
      <c r="C1319" s="9">
        <f t="shared" si="60"/>
        <v>1</v>
      </c>
      <c r="D1319" s="14"/>
      <c r="E1319" s="15"/>
      <c r="F1319" s="16"/>
      <c r="G1319" s="17"/>
      <c r="H1319" s="18"/>
      <c r="I1319" s="19"/>
      <c r="J1319" s="18"/>
      <c r="K1319" s="19"/>
      <c r="L1319" s="17"/>
      <c r="M1319" s="93" t="str">
        <f t="shared" si="62"/>
        <v/>
      </c>
      <c r="N1319" s="13" t="str">
        <f t="shared" si="61"/>
        <v/>
      </c>
    </row>
    <row r="1320" spans="2:14" x14ac:dyDescent="0.3">
      <c r="B1320" s="1" t="str">
        <f>IF(C1320=1,"",IF(Kasszakonyv!$K$2&gt;C1320,"q",IF(Kasszakonyv!$K$2=C1320,COUNTIF($C$7:C1320,C1320),"")))</f>
        <v/>
      </c>
      <c r="C1320" s="9">
        <f t="shared" ref="C1320:C1383" si="63">IF(AND(D1320&lt;&gt;0,D1320&gt;=$C$1,D1320&lt;=$C$3),D1320,IF(SUM(H1320:J1330)&lt;&gt;0,C1319,1))</f>
        <v>1</v>
      </c>
      <c r="D1320" s="14"/>
      <c r="E1320" s="15"/>
      <c r="F1320" s="16"/>
      <c r="G1320" s="17"/>
      <c r="H1320" s="18"/>
      <c r="I1320" s="19"/>
      <c r="J1320" s="18"/>
      <c r="K1320" s="19"/>
      <c r="L1320" s="17"/>
      <c r="M1320" s="93" t="str">
        <f t="shared" si="62"/>
        <v/>
      </c>
      <c r="N1320" s="13" t="str">
        <f t="shared" ref="N1320:N1383" si="64">IF(I1320&amp;K1320&lt;&gt;"",VLOOKUP(I1320&amp;K1320,fi,2,FALSE),"")</f>
        <v/>
      </c>
    </row>
    <row r="1321" spans="2:14" x14ac:dyDescent="0.3">
      <c r="B1321" s="1" t="str">
        <f>IF(C1321=1,"",IF(Kasszakonyv!$K$2&gt;C1321,"q",IF(Kasszakonyv!$K$2=C1321,COUNTIF($C$7:C1321,C1321),"")))</f>
        <v/>
      </c>
      <c r="C1321" s="9">
        <f t="shared" si="63"/>
        <v>1</v>
      </c>
      <c r="D1321" s="14"/>
      <c r="E1321" s="15"/>
      <c r="F1321" s="16"/>
      <c r="G1321" s="17"/>
      <c r="H1321" s="18"/>
      <c r="I1321" s="19"/>
      <c r="J1321" s="18"/>
      <c r="K1321" s="19"/>
      <c r="L1321" s="17"/>
      <c r="M1321" s="93" t="str">
        <f t="shared" si="62"/>
        <v/>
      </c>
      <c r="N1321" s="13" t="str">
        <f t="shared" si="64"/>
        <v/>
      </c>
    </row>
    <row r="1322" spans="2:14" x14ac:dyDescent="0.3">
      <c r="B1322" s="1" t="str">
        <f>IF(C1322=1,"",IF(Kasszakonyv!$K$2&gt;C1322,"q",IF(Kasszakonyv!$K$2=C1322,COUNTIF($C$7:C1322,C1322),"")))</f>
        <v/>
      </c>
      <c r="C1322" s="9">
        <f t="shared" si="63"/>
        <v>1</v>
      </c>
      <c r="D1322" s="14"/>
      <c r="E1322" s="15"/>
      <c r="F1322" s="16"/>
      <c r="G1322" s="17"/>
      <c r="H1322" s="18"/>
      <c r="I1322" s="19"/>
      <c r="J1322" s="18"/>
      <c r="K1322" s="19"/>
      <c r="L1322" s="17"/>
      <c r="M1322" s="93" t="str">
        <f t="shared" si="62"/>
        <v/>
      </c>
      <c r="N1322" s="13" t="str">
        <f t="shared" si="64"/>
        <v/>
      </c>
    </row>
    <row r="1323" spans="2:14" x14ac:dyDescent="0.3">
      <c r="B1323" s="1" t="str">
        <f>IF(C1323=1,"",IF(Kasszakonyv!$K$2&gt;C1323,"q",IF(Kasszakonyv!$K$2=C1323,COUNTIF($C$7:C1323,C1323),"")))</f>
        <v/>
      </c>
      <c r="C1323" s="9">
        <f t="shared" si="63"/>
        <v>1</v>
      </c>
      <c r="D1323" s="14"/>
      <c r="E1323" s="15"/>
      <c r="F1323" s="16"/>
      <c r="G1323" s="17"/>
      <c r="H1323" s="18"/>
      <c r="I1323" s="19"/>
      <c r="J1323" s="18"/>
      <c r="K1323" s="19"/>
      <c r="L1323" s="17"/>
      <c r="M1323" s="93" t="str">
        <f t="shared" si="62"/>
        <v/>
      </c>
      <c r="N1323" s="13" t="str">
        <f t="shared" si="64"/>
        <v/>
      </c>
    </row>
    <row r="1324" spans="2:14" x14ac:dyDescent="0.3">
      <c r="B1324" s="1" t="str">
        <f>IF(C1324=1,"",IF(Kasszakonyv!$K$2&gt;C1324,"q",IF(Kasszakonyv!$K$2=C1324,COUNTIF($C$7:C1324,C1324),"")))</f>
        <v/>
      </c>
      <c r="C1324" s="9">
        <f t="shared" si="63"/>
        <v>1</v>
      </c>
      <c r="D1324" s="14"/>
      <c r="E1324" s="15"/>
      <c r="F1324" s="16"/>
      <c r="G1324" s="17"/>
      <c r="H1324" s="18"/>
      <c r="I1324" s="19"/>
      <c r="J1324" s="18"/>
      <c r="K1324" s="19"/>
      <c r="L1324" s="17"/>
      <c r="M1324" s="93" t="str">
        <f t="shared" si="62"/>
        <v/>
      </c>
      <c r="N1324" s="13" t="str">
        <f t="shared" si="64"/>
        <v/>
      </c>
    </row>
    <row r="1325" spans="2:14" x14ac:dyDescent="0.3">
      <c r="B1325" s="1" t="str">
        <f>IF(C1325=1,"",IF(Kasszakonyv!$K$2&gt;C1325,"q",IF(Kasszakonyv!$K$2=C1325,COUNTIF($C$7:C1325,C1325),"")))</f>
        <v/>
      </c>
      <c r="C1325" s="9">
        <f t="shared" si="63"/>
        <v>1</v>
      </c>
      <c r="D1325" s="14"/>
      <c r="E1325" s="15"/>
      <c r="F1325" s="16"/>
      <c r="G1325" s="17"/>
      <c r="H1325" s="18"/>
      <c r="I1325" s="19"/>
      <c r="J1325" s="18"/>
      <c r="K1325" s="19"/>
      <c r="L1325" s="17"/>
      <c r="M1325" s="93" t="str">
        <f t="shared" si="62"/>
        <v/>
      </c>
      <c r="N1325" s="13" t="str">
        <f t="shared" si="64"/>
        <v/>
      </c>
    </row>
    <row r="1326" spans="2:14" x14ac:dyDescent="0.3">
      <c r="B1326" s="1" t="str">
        <f>IF(C1326=1,"",IF(Kasszakonyv!$K$2&gt;C1326,"q",IF(Kasszakonyv!$K$2=C1326,COUNTIF($C$7:C1326,C1326),"")))</f>
        <v/>
      </c>
      <c r="C1326" s="9">
        <f t="shared" si="63"/>
        <v>1</v>
      </c>
      <c r="D1326" s="14"/>
      <c r="E1326" s="15"/>
      <c r="F1326" s="16"/>
      <c r="G1326" s="17"/>
      <c r="H1326" s="18"/>
      <c r="I1326" s="19"/>
      <c r="J1326" s="18"/>
      <c r="K1326" s="19"/>
      <c r="L1326" s="17"/>
      <c r="M1326" s="93" t="str">
        <f t="shared" si="62"/>
        <v/>
      </c>
      <c r="N1326" s="13" t="str">
        <f t="shared" si="64"/>
        <v/>
      </c>
    </row>
    <row r="1327" spans="2:14" x14ac:dyDescent="0.3">
      <c r="B1327" s="1" t="str">
        <f>IF(C1327=1,"",IF(Kasszakonyv!$K$2&gt;C1327,"q",IF(Kasszakonyv!$K$2=C1327,COUNTIF($C$7:C1327,C1327),"")))</f>
        <v/>
      </c>
      <c r="C1327" s="9">
        <f t="shared" si="63"/>
        <v>1</v>
      </c>
      <c r="D1327" s="14"/>
      <c r="E1327" s="15"/>
      <c r="F1327" s="16"/>
      <c r="G1327" s="17"/>
      <c r="H1327" s="18"/>
      <c r="I1327" s="19"/>
      <c r="J1327" s="18"/>
      <c r="K1327" s="19"/>
      <c r="L1327" s="17"/>
      <c r="M1327" s="93" t="str">
        <f t="shared" si="62"/>
        <v/>
      </c>
      <c r="N1327" s="13" t="str">
        <f t="shared" si="64"/>
        <v/>
      </c>
    </row>
    <row r="1328" spans="2:14" x14ac:dyDescent="0.3">
      <c r="B1328" s="1" t="str">
        <f>IF(C1328=1,"",IF(Kasszakonyv!$K$2&gt;C1328,"q",IF(Kasszakonyv!$K$2=C1328,COUNTIF($C$7:C1328,C1328),"")))</f>
        <v/>
      </c>
      <c r="C1328" s="9">
        <f t="shared" si="63"/>
        <v>1</v>
      </c>
      <c r="D1328" s="14"/>
      <c r="E1328" s="15"/>
      <c r="F1328" s="16"/>
      <c r="G1328" s="17"/>
      <c r="H1328" s="18"/>
      <c r="I1328" s="19"/>
      <c r="J1328" s="18"/>
      <c r="K1328" s="19"/>
      <c r="L1328" s="17"/>
      <c r="M1328" s="93" t="str">
        <f t="shared" si="62"/>
        <v/>
      </c>
      <c r="N1328" s="13" t="str">
        <f t="shared" si="64"/>
        <v/>
      </c>
    </row>
    <row r="1329" spans="2:14" x14ac:dyDescent="0.3">
      <c r="B1329" s="1" t="str">
        <f>IF(C1329=1,"",IF(Kasszakonyv!$K$2&gt;C1329,"q",IF(Kasszakonyv!$K$2=C1329,COUNTIF($C$7:C1329,C1329),"")))</f>
        <v/>
      </c>
      <c r="C1329" s="9">
        <f t="shared" si="63"/>
        <v>1</v>
      </c>
      <c r="D1329" s="14"/>
      <c r="E1329" s="15"/>
      <c r="F1329" s="16"/>
      <c r="G1329" s="17"/>
      <c r="H1329" s="18"/>
      <c r="I1329" s="19"/>
      <c r="J1329" s="18"/>
      <c r="K1329" s="19"/>
      <c r="L1329" s="17"/>
      <c r="M1329" s="93" t="str">
        <f t="shared" si="62"/>
        <v/>
      </c>
      <c r="N1329" s="13" t="str">
        <f t="shared" si="64"/>
        <v/>
      </c>
    </row>
    <row r="1330" spans="2:14" x14ac:dyDescent="0.3">
      <c r="B1330" s="1" t="str">
        <f>IF(C1330=1,"",IF(Kasszakonyv!$K$2&gt;C1330,"q",IF(Kasszakonyv!$K$2=C1330,COUNTIF($C$7:C1330,C1330),"")))</f>
        <v/>
      </c>
      <c r="C1330" s="9">
        <f t="shared" si="63"/>
        <v>1</v>
      </c>
      <c r="D1330" s="14"/>
      <c r="E1330" s="15"/>
      <c r="F1330" s="16"/>
      <c r="G1330" s="17"/>
      <c r="H1330" s="18"/>
      <c r="I1330" s="19"/>
      <c r="J1330" s="18"/>
      <c r="K1330" s="19"/>
      <c r="L1330" s="17"/>
      <c r="M1330" s="93" t="str">
        <f t="shared" si="62"/>
        <v/>
      </c>
      <c r="N1330" s="13" t="str">
        <f t="shared" si="64"/>
        <v/>
      </c>
    </row>
    <row r="1331" spans="2:14" x14ac:dyDescent="0.3">
      <c r="B1331" s="1" t="str">
        <f>IF(C1331=1,"",IF(Kasszakonyv!$K$2&gt;C1331,"q",IF(Kasszakonyv!$K$2=C1331,COUNTIF($C$7:C1331,C1331),"")))</f>
        <v/>
      </c>
      <c r="C1331" s="9">
        <f t="shared" si="63"/>
        <v>1</v>
      </c>
      <c r="D1331" s="14"/>
      <c r="E1331" s="15"/>
      <c r="F1331" s="16"/>
      <c r="G1331" s="17"/>
      <c r="H1331" s="18"/>
      <c r="I1331" s="19"/>
      <c r="J1331" s="18"/>
      <c r="K1331" s="19"/>
      <c r="L1331" s="17"/>
      <c r="M1331" s="93" t="str">
        <f t="shared" si="62"/>
        <v/>
      </c>
      <c r="N1331" s="13" t="str">
        <f t="shared" si="64"/>
        <v/>
      </c>
    </row>
    <row r="1332" spans="2:14" x14ac:dyDescent="0.3">
      <c r="B1332" s="1" t="str">
        <f>IF(C1332=1,"",IF(Kasszakonyv!$K$2&gt;C1332,"q",IF(Kasszakonyv!$K$2=C1332,COUNTIF($C$7:C1332,C1332),"")))</f>
        <v/>
      </c>
      <c r="C1332" s="9">
        <f t="shared" si="63"/>
        <v>1</v>
      </c>
      <c r="D1332" s="14"/>
      <c r="E1332" s="15"/>
      <c r="F1332" s="16"/>
      <c r="G1332" s="17"/>
      <c r="H1332" s="18"/>
      <c r="I1332" s="19"/>
      <c r="J1332" s="18"/>
      <c r="K1332" s="19"/>
      <c r="L1332" s="17"/>
      <c r="M1332" s="93" t="str">
        <f t="shared" si="62"/>
        <v/>
      </c>
      <c r="N1332" s="13" t="str">
        <f t="shared" si="64"/>
        <v/>
      </c>
    </row>
    <row r="1333" spans="2:14" x14ac:dyDescent="0.3">
      <c r="B1333" s="1" t="str">
        <f>IF(C1333=1,"",IF(Kasszakonyv!$K$2&gt;C1333,"q",IF(Kasszakonyv!$K$2=C1333,COUNTIF($C$7:C1333,C1333),"")))</f>
        <v/>
      </c>
      <c r="C1333" s="9">
        <f t="shared" si="63"/>
        <v>1</v>
      </c>
      <c r="D1333" s="14"/>
      <c r="E1333" s="15"/>
      <c r="F1333" s="16"/>
      <c r="G1333" s="17"/>
      <c r="H1333" s="18"/>
      <c r="I1333" s="19"/>
      <c r="J1333" s="18"/>
      <c r="K1333" s="19"/>
      <c r="L1333" s="17"/>
      <c r="M1333" s="93" t="str">
        <f t="shared" si="62"/>
        <v/>
      </c>
      <c r="N1333" s="13" t="str">
        <f t="shared" si="64"/>
        <v/>
      </c>
    </row>
    <row r="1334" spans="2:14" x14ac:dyDescent="0.3">
      <c r="B1334" s="1" t="str">
        <f>IF(C1334=1,"",IF(Kasszakonyv!$K$2&gt;C1334,"q",IF(Kasszakonyv!$K$2=C1334,COUNTIF($C$7:C1334,C1334),"")))</f>
        <v/>
      </c>
      <c r="C1334" s="9">
        <f t="shared" si="63"/>
        <v>1</v>
      </c>
      <c r="D1334" s="14"/>
      <c r="E1334" s="15"/>
      <c r="F1334" s="16"/>
      <c r="G1334" s="17"/>
      <c r="H1334" s="18"/>
      <c r="I1334" s="19"/>
      <c r="J1334" s="18"/>
      <c r="K1334" s="19"/>
      <c r="L1334" s="17"/>
      <c r="M1334" s="93" t="str">
        <f t="shared" si="62"/>
        <v/>
      </c>
      <c r="N1334" s="13" t="str">
        <f t="shared" si="64"/>
        <v/>
      </c>
    </row>
    <row r="1335" spans="2:14" x14ac:dyDescent="0.3">
      <c r="B1335" s="1" t="str">
        <f>IF(C1335=1,"",IF(Kasszakonyv!$K$2&gt;C1335,"q",IF(Kasszakonyv!$K$2=C1335,COUNTIF($C$7:C1335,C1335),"")))</f>
        <v/>
      </c>
      <c r="C1335" s="9">
        <f t="shared" si="63"/>
        <v>1</v>
      </c>
      <c r="D1335" s="14"/>
      <c r="E1335" s="15"/>
      <c r="F1335" s="16"/>
      <c r="G1335" s="17"/>
      <c r="H1335" s="18"/>
      <c r="I1335" s="19"/>
      <c r="J1335" s="18"/>
      <c r="K1335" s="19"/>
      <c r="L1335" s="17"/>
      <c r="M1335" s="93" t="str">
        <f t="shared" si="62"/>
        <v/>
      </c>
      <c r="N1335" s="13" t="str">
        <f t="shared" si="64"/>
        <v/>
      </c>
    </row>
    <row r="1336" spans="2:14" x14ac:dyDescent="0.3">
      <c r="B1336" s="1" t="str">
        <f>IF(C1336=1,"",IF(Kasszakonyv!$K$2&gt;C1336,"q",IF(Kasszakonyv!$K$2=C1336,COUNTIF($C$7:C1336,C1336),"")))</f>
        <v/>
      </c>
      <c r="C1336" s="9">
        <f t="shared" si="63"/>
        <v>1</v>
      </c>
      <c r="D1336" s="14"/>
      <c r="E1336" s="15"/>
      <c r="F1336" s="16"/>
      <c r="G1336" s="17"/>
      <c r="H1336" s="18"/>
      <c r="I1336" s="19"/>
      <c r="J1336" s="18"/>
      <c r="K1336" s="19"/>
      <c r="L1336" s="17"/>
      <c r="M1336" s="93" t="str">
        <f t="shared" si="62"/>
        <v/>
      </c>
      <c r="N1336" s="13" t="str">
        <f t="shared" si="64"/>
        <v/>
      </c>
    </row>
    <row r="1337" spans="2:14" x14ac:dyDescent="0.3">
      <c r="B1337" s="1" t="str">
        <f>IF(C1337=1,"",IF(Kasszakonyv!$K$2&gt;C1337,"q",IF(Kasszakonyv!$K$2=C1337,COUNTIF($C$7:C1337,C1337),"")))</f>
        <v/>
      </c>
      <c r="C1337" s="9">
        <f t="shared" si="63"/>
        <v>1</v>
      </c>
      <c r="D1337" s="14"/>
      <c r="E1337" s="15"/>
      <c r="F1337" s="16"/>
      <c r="G1337" s="17"/>
      <c r="H1337" s="18"/>
      <c r="I1337" s="19"/>
      <c r="J1337" s="18"/>
      <c r="K1337" s="19"/>
      <c r="L1337" s="17"/>
      <c r="M1337" s="93" t="str">
        <f t="shared" si="62"/>
        <v/>
      </c>
      <c r="N1337" s="13" t="str">
        <f t="shared" si="64"/>
        <v/>
      </c>
    </row>
    <row r="1338" spans="2:14" x14ac:dyDescent="0.3">
      <c r="B1338" s="1" t="str">
        <f>IF(C1338=1,"",IF(Kasszakonyv!$K$2&gt;C1338,"q",IF(Kasszakonyv!$K$2=C1338,COUNTIF($C$7:C1338,C1338),"")))</f>
        <v/>
      </c>
      <c r="C1338" s="9">
        <f t="shared" si="63"/>
        <v>1</v>
      </c>
      <c r="D1338" s="14"/>
      <c r="E1338" s="15"/>
      <c r="F1338" s="16"/>
      <c r="G1338" s="17"/>
      <c r="H1338" s="18"/>
      <c r="I1338" s="19"/>
      <c r="J1338" s="18"/>
      <c r="K1338" s="19"/>
      <c r="L1338" s="17"/>
      <c r="M1338" s="93" t="str">
        <f t="shared" si="62"/>
        <v/>
      </c>
      <c r="N1338" s="13" t="str">
        <f t="shared" si="64"/>
        <v/>
      </c>
    </row>
    <row r="1339" spans="2:14" x14ac:dyDescent="0.3">
      <c r="B1339" s="1" t="str">
        <f>IF(C1339=1,"",IF(Kasszakonyv!$K$2&gt;C1339,"q",IF(Kasszakonyv!$K$2=C1339,COUNTIF($C$7:C1339,C1339),"")))</f>
        <v/>
      </c>
      <c r="C1339" s="9">
        <f t="shared" si="63"/>
        <v>1</v>
      </c>
      <c r="D1339" s="14"/>
      <c r="E1339" s="15"/>
      <c r="F1339" s="16"/>
      <c r="G1339" s="17"/>
      <c r="H1339" s="18"/>
      <c r="I1339" s="19"/>
      <c r="J1339" s="18"/>
      <c r="K1339" s="19"/>
      <c r="L1339" s="17"/>
      <c r="M1339" s="93" t="str">
        <f t="shared" si="62"/>
        <v/>
      </c>
      <c r="N1339" s="13" t="str">
        <f t="shared" si="64"/>
        <v/>
      </c>
    </row>
    <row r="1340" spans="2:14" x14ac:dyDescent="0.3">
      <c r="B1340" s="1" t="str">
        <f>IF(C1340=1,"",IF(Kasszakonyv!$K$2&gt;C1340,"q",IF(Kasszakonyv!$K$2=C1340,COUNTIF($C$7:C1340,C1340),"")))</f>
        <v/>
      </c>
      <c r="C1340" s="9">
        <f t="shared" si="63"/>
        <v>1</v>
      </c>
      <c r="D1340" s="14"/>
      <c r="E1340" s="15"/>
      <c r="F1340" s="16"/>
      <c r="G1340" s="17"/>
      <c r="H1340" s="18"/>
      <c r="I1340" s="19"/>
      <c r="J1340" s="18"/>
      <c r="K1340" s="19"/>
      <c r="L1340" s="17"/>
      <c r="M1340" s="93" t="str">
        <f t="shared" si="62"/>
        <v/>
      </c>
      <c r="N1340" s="13" t="str">
        <f t="shared" si="64"/>
        <v/>
      </c>
    </row>
    <row r="1341" spans="2:14" x14ac:dyDescent="0.3">
      <c r="B1341" s="1" t="str">
        <f>IF(C1341=1,"",IF(Kasszakonyv!$K$2&gt;C1341,"q",IF(Kasszakonyv!$K$2=C1341,COUNTIF($C$7:C1341,C1341),"")))</f>
        <v/>
      </c>
      <c r="C1341" s="9">
        <f t="shared" si="63"/>
        <v>1</v>
      </c>
      <c r="D1341" s="14"/>
      <c r="E1341" s="15"/>
      <c r="F1341" s="16"/>
      <c r="G1341" s="17"/>
      <c r="H1341" s="18"/>
      <c r="I1341" s="19"/>
      <c r="J1341" s="18"/>
      <c r="K1341" s="19"/>
      <c r="L1341" s="17"/>
      <c r="M1341" s="93" t="str">
        <f t="shared" si="62"/>
        <v/>
      </c>
      <c r="N1341" s="13" t="str">
        <f t="shared" si="64"/>
        <v/>
      </c>
    </row>
    <row r="1342" spans="2:14" x14ac:dyDescent="0.3">
      <c r="B1342" s="1" t="str">
        <f>IF(C1342=1,"",IF(Kasszakonyv!$K$2&gt;C1342,"q",IF(Kasszakonyv!$K$2=C1342,COUNTIF($C$7:C1342,C1342),"")))</f>
        <v/>
      </c>
      <c r="C1342" s="9">
        <f t="shared" si="63"/>
        <v>1</v>
      </c>
      <c r="D1342" s="14"/>
      <c r="E1342" s="15"/>
      <c r="F1342" s="16"/>
      <c r="G1342" s="17"/>
      <c r="H1342" s="18"/>
      <c r="I1342" s="19"/>
      <c r="J1342" s="18"/>
      <c r="K1342" s="19"/>
      <c r="L1342" s="17"/>
      <c r="M1342" s="93" t="str">
        <f t="shared" si="62"/>
        <v/>
      </c>
      <c r="N1342" s="13" t="str">
        <f t="shared" si="64"/>
        <v/>
      </c>
    </row>
    <row r="1343" spans="2:14" x14ac:dyDescent="0.3">
      <c r="B1343" s="1" t="str">
        <f>IF(C1343=1,"",IF(Kasszakonyv!$K$2&gt;C1343,"q",IF(Kasszakonyv!$K$2=C1343,COUNTIF($C$7:C1343,C1343),"")))</f>
        <v/>
      </c>
      <c r="C1343" s="9">
        <f t="shared" si="63"/>
        <v>1</v>
      </c>
      <c r="D1343" s="14"/>
      <c r="E1343" s="15"/>
      <c r="F1343" s="16"/>
      <c r="G1343" s="17"/>
      <c r="H1343" s="18"/>
      <c r="I1343" s="19"/>
      <c r="J1343" s="18"/>
      <c r="K1343" s="19"/>
      <c r="L1343" s="17"/>
      <c r="M1343" s="93" t="str">
        <f t="shared" si="62"/>
        <v/>
      </c>
      <c r="N1343" s="13" t="str">
        <f t="shared" si="64"/>
        <v/>
      </c>
    </row>
    <row r="1344" spans="2:14" x14ac:dyDescent="0.3">
      <c r="B1344" s="1" t="str">
        <f>IF(C1344=1,"",IF(Kasszakonyv!$K$2&gt;C1344,"q",IF(Kasszakonyv!$K$2=C1344,COUNTIF($C$7:C1344,C1344),"")))</f>
        <v/>
      </c>
      <c r="C1344" s="9">
        <f t="shared" si="63"/>
        <v>1</v>
      </c>
      <c r="D1344" s="14"/>
      <c r="E1344" s="15"/>
      <c r="F1344" s="16"/>
      <c r="G1344" s="17"/>
      <c r="H1344" s="18"/>
      <c r="I1344" s="19"/>
      <c r="J1344" s="18"/>
      <c r="K1344" s="19"/>
      <c r="L1344" s="17"/>
      <c r="M1344" s="93" t="str">
        <f t="shared" si="62"/>
        <v/>
      </c>
      <c r="N1344" s="13" t="str">
        <f t="shared" si="64"/>
        <v/>
      </c>
    </row>
    <row r="1345" spans="2:14" x14ac:dyDescent="0.3">
      <c r="B1345" s="1" t="str">
        <f>IF(C1345=1,"",IF(Kasszakonyv!$K$2&gt;C1345,"q",IF(Kasszakonyv!$K$2=C1345,COUNTIF($C$7:C1345,C1345),"")))</f>
        <v/>
      </c>
      <c r="C1345" s="9">
        <f t="shared" si="63"/>
        <v>1</v>
      </c>
      <c r="D1345" s="14"/>
      <c r="E1345" s="15"/>
      <c r="F1345" s="16"/>
      <c r="G1345" s="17"/>
      <c r="H1345" s="18"/>
      <c r="I1345" s="19"/>
      <c r="J1345" s="18"/>
      <c r="K1345" s="19"/>
      <c r="L1345" s="17"/>
      <c r="M1345" s="93" t="str">
        <f t="shared" si="62"/>
        <v/>
      </c>
      <c r="N1345" s="13" t="str">
        <f t="shared" si="64"/>
        <v/>
      </c>
    </row>
    <row r="1346" spans="2:14" x14ac:dyDescent="0.3">
      <c r="B1346" s="1" t="str">
        <f>IF(C1346=1,"",IF(Kasszakonyv!$K$2&gt;C1346,"q",IF(Kasszakonyv!$K$2=C1346,COUNTIF($C$7:C1346,C1346),"")))</f>
        <v/>
      </c>
      <c r="C1346" s="9">
        <f t="shared" si="63"/>
        <v>1</v>
      </c>
      <c r="D1346" s="14"/>
      <c r="E1346" s="15"/>
      <c r="F1346" s="16"/>
      <c r="G1346" s="17"/>
      <c r="H1346" s="18"/>
      <c r="I1346" s="19"/>
      <c r="J1346" s="18"/>
      <c r="K1346" s="19"/>
      <c r="L1346" s="17"/>
      <c r="M1346" s="93" t="str">
        <f t="shared" si="62"/>
        <v/>
      </c>
      <c r="N1346" s="13" t="str">
        <f t="shared" si="64"/>
        <v/>
      </c>
    </row>
    <row r="1347" spans="2:14" x14ac:dyDescent="0.3">
      <c r="B1347" s="1" t="str">
        <f>IF(C1347=1,"",IF(Kasszakonyv!$K$2&gt;C1347,"q",IF(Kasszakonyv!$K$2=C1347,COUNTIF($C$7:C1347,C1347),"")))</f>
        <v/>
      </c>
      <c r="C1347" s="9">
        <f t="shared" si="63"/>
        <v>1</v>
      </c>
      <c r="D1347" s="14"/>
      <c r="E1347" s="15"/>
      <c r="F1347" s="16"/>
      <c r="G1347" s="17"/>
      <c r="H1347" s="18"/>
      <c r="I1347" s="19"/>
      <c r="J1347" s="18"/>
      <c r="K1347" s="19"/>
      <c r="L1347" s="17"/>
      <c r="M1347" s="93" t="str">
        <f t="shared" si="62"/>
        <v/>
      </c>
      <c r="N1347" s="13" t="str">
        <f t="shared" si="64"/>
        <v/>
      </c>
    </row>
    <row r="1348" spans="2:14" x14ac:dyDescent="0.3">
      <c r="B1348" s="1" t="str">
        <f>IF(C1348=1,"",IF(Kasszakonyv!$K$2&gt;C1348,"q",IF(Kasszakonyv!$K$2=C1348,COUNTIF($C$7:C1348,C1348),"")))</f>
        <v/>
      </c>
      <c r="C1348" s="9">
        <f t="shared" si="63"/>
        <v>1</v>
      </c>
      <c r="D1348" s="14"/>
      <c r="E1348" s="15"/>
      <c r="F1348" s="16"/>
      <c r="G1348" s="17"/>
      <c r="H1348" s="18"/>
      <c r="I1348" s="19"/>
      <c r="J1348" s="18"/>
      <c r="K1348" s="19"/>
      <c r="L1348" s="17"/>
      <c r="M1348" s="93" t="str">
        <f t="shared" si="62"/>
        <v/>
      </c>
      <c r="N1348" s="13" t="str">
        <f t="shared" si="64"/>
        <v/>
      </c>
    </row>
    <row r="1349" spans="2:14" x14ac:dyDescent="0.3">
      <c r="B1349" s="1" t="str">
        <f>IF(C1349=1,"",IF(Kasszakonyv!$K$2&gt;C1349,"q",IF(Kasszakonyv!$K$2=C1349,COUNTIF($C$7:C1349,C1349),"")))</f>
        <v/>
      </c>
      <c r="C1349" s="9">
        <f t="shared" si="63"/>
        <v>1</v>
      </c>
      <c r="D1349" s="14"/>
      <c r="E1349" s="15"/>
      <c r="F1349" s="16"/>
      <c r="G1349" s="17"/>
      <c r="H1349" s="18"/>
      <c r="I1349" s="19"/>
      <c r="J1349" s="18"/>
      <c r="K1349" s="19"/>
      <c r="L1349" s="17"/>
      <c r="M1349" s="93" t="str">
        <f t="shared" si="62"/>
        <v/>
      </c>
      <c r="N1349" s="13" t="str">
        <f t="shared" si="64"/>
        <v/>
      </c>
    </row>
    <row r="1350" spans="2:14" x14ac:dyDescent="0.3">
      <c r="B1350" s="1" t="str">
        <f>IF(C1350=1,"",IF(Kasszakonyv!$K$2&gt;C1350,"q",IF(Kasszakonyv!$K$2=C1350,COUNTIF($C$7:C1350,C1350),"")))</f>
        <v/>
      </c>
      <c r="C1350" s="9">
        <f t="shared" si="63"/>
        <v>1</v>
      </c>
      <c r="D1350" s="14"/>
      <c r="E1350" s="15"/>
      <c r="F1350" s="16"/>
      <c r="G1350" s="17"/>
      <c r="H1350" s="18"/>
      <c r="I1350" s="19"/>
      <c r="J1350" s="18"/>
      <c r="K1350" s="19"/>
      <c r="L1350" s="17"/>
      <c r="M1350" s="93" t="str">
        <f t="shared" si="62"/>
        <v/>
      </c>
      <c r="N1350" s="13" t="str">
        <f t="shared" si="64"/>
        <v/>
      </c>
    </row>
    <row r="1351" spans="2:14" x14ac:dyDescent="0.3">
      <c r="B1351" s="1" t="str">
        <f>IF(C1351=1,"",IF(Kasszakonyv!$K$2&gt;C1351,"q",IF(Kasszakonyv!$K$2=C1351,COUNTIF($C$7:C1351,C1351),"")))</f>
        <v/>
      </c>
      <c r="C1351" s="9">
        <f t="shared" si="63"/>
        <v>1</v>
      </c>
      <c r="D1351" s="14"/>
      <c r="E1351" s="15"/>
      <c r="F1351" s="16"/>
      <c r="G1351" s="17"/>
      <c r="H1351" s="18"/>
      <c r="I1351" s="19"/>
      <c r="J1351" s="18"/>
      <c r="K1351" s="19"/>
      <c r="L1351" s="17"/>
      <c r="M1351" s="93" t="str">
        <f t="shared" ref="M1351:M1414" si="65">IF(I1351&amp;K1351&lt;&gt;"",VLOOKUP(I1351&amp;K1351,fif,3,FALSE),"")</f>
        <v/>
      </c>
      <c r="N1351" s="13" t="str">
        <f t="shared" si="64"/>
        <v/>
      </c>
    </row>
    <row r="1352" spans="2:14" x14ac:dyDescent="0.3">
      <c r="B1352" s="1" t="str">
        <f>IF(C1352=1,"",IF(Kasszakonyv!$K$2&gt;C1352,"q",IF(Kasszakonyv!$K$2=C1352,COUNTIF($C$7:C1352,C1352),"")))</f>
        <v/>
      </c>
      <c r="C1352" s="9">
        <f t="shared" si="63"/>
        <v>1</v>
      </c>
      <c r="D1352" s="14"/>
      <c r="E1352" s="15"/>
      <c r="F1352" s="16"/>
      <c r="G1352" s="17"/>
      <c r="H1352" s="18"/>
      <c r="I1352" s="19"/>
      <c r="J1352" s="18"/>
      <c r="K1352" s="19"/>
      <c r="L1352" s="17"/>
      <c r="M1352" s="93" t="str">
        <f t="shared" si="65"/>
        <v/>
      </c>
      <c r="N1352" s="13" t="str">
        <f t="shared" si="64"/>
        <v/>
      </c>
    </row>
    <row r="1353" spans="2:14" x14ac:dyDescent="0.3">
      <c r="B1353" s="1" t="str">
        <f>IF(C1353=1,"",IF(Kasszakonyv!$K$2&gt;C1353,"q",IF(Kasszakonyv!$K$2=C1353,COUNTIF($C$7:C1353,C1353),"")))</f>
        <v/>
      </c>
      <c r="C1353" s="9">
        <f t="shared" si="63"/>
        <v>1</v>
      </c>
      <c r="D1353" s="14"/>
      <c r="E1353" s="15"/>
      <c r="F1353" s="16"/>
      <c r="G1353" s="17"/>
      <c r="H1353" s="18"/>
      <c r="I1353" s="19"/>
      <c r="J1353" s="18"/>
      <c r="K1353" s="19"/>
      <c r="L1353" s="17"/>
      <c r="M1353" s="93" t="str">
        <f t="shared" si="65"/>
        <v/>
      </c>
      <c r="N1353" s="13" t="str">
        <f t="shared" si="64"/>
        <v/>
      </c>
    </row>
    <row r="1354" spans="2:14" x14ac:dyDescent="0.3">
      <c r="B1354" s="1" t="str">
        <f>IF(C1354=1,"",IF(Kasszakonyv!$K$2&gt;C1354,"q",IF(Kasszakonyv!$K$2=C1354,COUNTIF($C$7:C1354,C1354),"")))</f>
        <v/>
      </c>
      <c r="C1354" s="9">
        <f t="shared" si="63"/>
        <v>1</v>
      </c>
      <c r="D1354" s="14"/>
      <c r="E1354" s="15"/>
      <c r="F1354" s="16"/>
      <c r="G1354" s="17"/>
      <c r="H1354" s="18"/>
      <c r="I1354" s="19"/>
      <c r="J1354" s="18"/>
      <c r="K1354" s="19"/>
      <c r="L1354" s="17"/>
      <c r="M1354" s="93" t="str">
        <f t="shared" si="65"/>
        <v/>
      </c>
      <c r="N1354" s="13" t="str">
        <f t="shared" si="64"/>
        <v/>
      </c>
    </row>
    <row r="1355" spans="2:14" x14ac:dyDescent="0.3">
      <c r="B1355" s="1" t="str">
        <f>IF(C1355=1,"",IF(Kasszakonyv!$K$2&gt;C1355,"q",IF(Kasszakonyv!$K$2=C1355,COUNTIF($C$7:C1355,C1355),"")))</f>
        <v/>
      </c>
      <c r="C1355" s="9">
        <f t="shared" si="63"/>
        <v>1</v>
      </c>
      <c r="D1355" s="14"/>
      <c r="E1355" s="15"/>
      <c r="F1355" s="16"/>
      <c r="G1355" s="17"/>
      <c r="H1355" s="18"/>
      <c r="I1355" s="19"/>
      <c r="J1355" s="18"/>
      <c r="K1355" s="19"/>
      <c r="L1355" s="17"/>
      <c r="M1355" s="93" t="str">
        <f t="shared" si="65"/>
        <v/>
      </c>
      <c r="N1355" s="13" t="str">
        <f t="shared" si="64"/>
        <v/>
      </c>
    </row>
    <row r="1356" spans="2:14" x14ac:dyDescent="0.3">
      <c r="B1356" s="1" t="str">
        <f>IF(C1356=1,"",IF(Kasszakonyv!$K$2&gt;C1356,"q",IF(Kasszakonyv!$K$2=C1356,COUNTIF($C$7:C1356,C1356),"")))</f>
        <v/>
      </c>
      <c r="C1356" s="9">
        <f t="shared" si="63"/>
        <v>1</v>
      </c>
      <c r="D1356" s="14"/>
      <c r="E1356" s="15"/>
      <c r="F1356" s="16"/>
      <c r="G1356" s="17"/>
      <c r="H1356" s="18"/>
      <c r="I1356" s="19"/>
      <c r="J1356" s="18"/>
      <c r="K1356" s="19"/>
      <c r="L1356" s="17"/>
      <c r="M1356" s="93" t="str">
        <f t="shared" si="65"/>
        <v/>
      </c>
      <c r="N1356" s="13" t="str">
        <f t="shared" si="64"/>
        <v/>
      </c>
    </row>
    <row r="1357" spans="2:14" x14ac:dyDescent="0.3">
      <c r="B1357" s="1" t="str">
        <f>IF(C1357=1,"",IF(Kasszakonyv!$K$2&gt;C1357,"q",IF(Kasszakonyv!$K$2=C1357,COUNTIF($C$7:C1357,C1357),"")))</f>
        <v/>
      </c>
      <c r="C1357" s="9">
        <f t="shared" si="63"/>
        <v>1</v>
      </c>
      <c r="D1357" s="14"/>
      <c r="E1357" s="15"/>
      <c r="F1357" s="16"/>
      <c r="G1357" s="17"/>
      <c r="H1357" s="18"/>
      <c r="I1357" s="19"/>
      <c r="J1357" s="18"/>
      <c r="K1357" s="19"/>
      <c r="L1357" s="17"/>
      <c r="M1357" s="93" t="str">
        <f t="shared" si="65"/>
        <v/>
      </c>
      <c r="N1357" s="13" t="str">
        <f t="shared" si="64"/>
        <v/>
      </c>
    </row>
    <row r="1358" spans="2:14" x14ac:dyDescent="0.3">
      <c r="B1358" s="1" t="str">
        <f>IF(C1358=1,"",IF(Kasszakonyv!$K$2&gt;C1358,"q",IF(Kasszakonyv!$K$2=C1358,COUNTIF($C$7:C1358,C1358),"")))</f>
        <v/>
      </c>
      <c r="C1358" s="9">
        <f t="shared" si="63"/>
        <v>1</v>
      </c>
      <c r="D1358" s="14"/>
      <c r="E1358" s="15"/>
      <c r="F1358" s="16"/>
      <c r="G1358" s="17"/>
      <c r="H1358" s="18"/>
      <c r="I1358" s="19"/>
      <c r="J1358" s="18"/>
      <c r="K1358" s="19"/>
      <c r="L1358" s="17"/>
      <c r="M1358" s="93" t="str">
        <f t="shared" si="65"/>
        <v/>
      </c>
      <c r="N1358" s="13" t="str">
        <f t="shared" si="64"/>
        <v/>
      </c>
    </row>
    <row r="1359" spans="2:14" x14ac:dyDescent="0.3">
      <c r="B1359" s="1" t="str">
        <f>IF(C1359=1,"",IF(Kasszakonyv!$K$2&gt;C1359,"q",IF(Kasszakonyv!$K$2=C1359,COUNTIF($C$7:C1359,C1359),"")))</f>
        <v/>
      </c>
      <c r="C1359" s="9">
        <f t="shared" si="63"/>
        <v>1</v>
      </c>
      <c r="D1359" s="14"/>
      <c r="E1359" s="15"/>
      <c r="F1359" s="16"/>
      <c r="G1359" s="17"/>
      <c r="H1359" s="18"/>
      <c r="I1359" s="19"/>
      <c r="J1359" s="18"/>
      <c r="K1359" s="19"/>
      <c r="L1359" s="17"/>
      <c r="M1359" s="93" t="str">
        <f t="shared" si="65"/>
        <v/>
      </c>
      <c r="N1359" s="13" t="str">
        <f t="shared" si="64"/>
        <v/>
      </c>
    </row>
    <row r="1360" spans="2:14" x14ac:dyDescent="0.3">
      <c r="B1360" s="1" t="str">
        <f>IF(C1360=1,"",IF(Kasszakonyv!$K$2&gt;C1360,"q",IF(Kasszakonyv!$K$2=C1360,COUNTIF($C$7:C1360,C1360),"")))</f>
        <v/>
      </c>
      <c r="C1360" s="9">
        <f t="shared" si="63"/>
        <v>1</v>
      </c>
      <c r="D1360" s="14"/>
      <c r="E1360" s="15"/>
      <c r="F1360" s="16"/>
      <c r="G1360" s="17"/>
      <c r="H1360" s="18"/>
      <c r="I1360" s="19"/>
      <c r="J1360" s="18"/>
      <c r="K1360" s="19"/>
      <c r="L1360" s="17"/>
      <c r="M1360" s="93" t="str">
        <f t="shared" si="65"/>
        <v/>
      </c>
      <c r="N1360" s="13" t="str">
        <f t="shared" si="64"/>
        <v/>
      </c>
    </row>
    <row r="1361" spans="2:14" x14ac:dyDescent="0.3">
      <c r="B1361" s="1" t="str">
        <f>IF(C1361=1,"",IF(Kasszakonyv!$K$2&gt;C1361,"q",IF(Kasszakonyv!$K$2=C1361,COUNTIF($C$7:C1361,C1361),"")))</f>
        <v/>
      </c>
      <c r="C1361" s="9">
        <f t="shared" si="63"/>
        <v>1</v>
      </c>
      <c r="D1361" s="14"/>
      <c r="E1361" s="15"/>
      <c r="F1361" s="16"/>
      <c r="G1361" s="17"/>
      <c r="H1361" s="18"/>
      <c r="I1361" s="19"/>
      <c r="J1361" s="18"/>
      <c r="K1361" s="19"/>
      <c r="L1361" s="17"/>
      <c r="M1361" s="93" t="str">
        <f t="shared" si="65"/>
        <v/>
      </c>
      <c r="N1361" s="13" t="str">
        <f t="shared" si="64"/>
        <v/>
      </c>
    </row>
    <row r="1362" spans="2:14" x14ac:dyDescent="0.3">
      <c r="B1362" s="1" t="str">
        <f>IF(C1362=1,"",IF(Kasszakonyv!$K$2&gt;C1362,"q",IF(Kasszakonyv!$K$2=C1362,COUNTIF($C$7:C1362,C1362),"")))</f>
        <v/>
      </c>
      <c r="C1362" s="9">
        <f t="shared" si="63"/>
        <v>1</v>
      </c>
      <c r="D1362" s="14"/>
      <c r="E1362" s="15"/>
      <c r="F1362" s="16"/>
      <c r="G1362" s="17"/>
      <c r="H1362" s="18"/>
      <c r="I1362" s="19"/>
      <c r="J1362" s="18"/>
      <c r="K1362" s="19"/>
      <c r="L1362" s="17"/>
      <c r="M1362" s="93" t="str">
        <f t="shared" si="65"/>
        <v/>
      </c>
      <c r="N1362" s="13" t="str">
        <f t="shared" si="64"/>
        <v/>
      </c>
    </row>
    <row r="1363" spans="2:14" x14ac:dyDescent="0.3">
      <c r="B1363" s="1" t="str">
        <f>IF(C1363=1,"",IF(Kasszakonyv!$K$2&gt;C1363,"q",IF(Kasszakonyv!$K$2=C1363,COUNTIF($C$7:C1363,C1363),"")))</f>
        <v/>
      </c>
      <c r="C1363" s="9">
        <f t="shared" si="63"/>
        <v>1</v>
      </c>
      <c r="D1363" s="14"/>
      <c r="E1363" s="15"/>
      <c r="F1363" s="16"/>
      <c r="G1363" s="17"/>
      <c r="H1363" s="18"/>
      <c r="I1363" s="19"/>
      <c r="J1363" s="18"/>
      <c r="K1363" s="19"/>
      <c r="L1363" s="17"/>
      <c r="M1363" s="93" t="str">
        <f t="shared" si="65"/>
        <v/>
      </c>
      <c r="N1363" s="13" t="str">
        <f t="shared" si="64"/>
        <v/>
      </c>
    </row>
    <row r="1364" spans="2:14" x14ac:dyDescent="0.3">
      <c r="B1364" s="1" t="str">
        <f>IF(C1364=1,"",IF(Kasszakonyv!$K$2&gt;C1364,"q",IF(Kasszakonyv!$K$2=C1364,COUNTIF($C$7:C1364,C1364),"")))</f>
        <v/>
      </c>
      <c r="C1364" s="9">
        <f t="shared" si="63"/>
        <v>1</v>
      </c>
      <c r="D1364" s="14"/>
      <c r="E1364" s="15"/>
      <c r="F1364" s="16"/>
      <c r="G1364" s="17"/>
      <c r="H1364" s="18"/>
      <c r="I1364" s="19"/>
      <c r="J1364" s="18"/>
      <c r="K1364" s="19"/>
      <c r="L1364" s="17"/>
      <c r="M1364" s="93" t="str">
        <f t="shared" si="65"/>
        <v/>
      </c>
      <c r="N1364" s="13" t="str">
        <f t="shared" si="64"/>
        <v/>
      </c>
    </row>
    <row r="1365" spans="2:14" x14ac:dyDescent="0.3">
      <c r="B1365" s="1" t="str">
        <f>IF(C1365=1,"",IF(Kasszakonyv!$K$2&gt;C1365,"q",IF(Kasszakonyv!$K$2=C1365,COUNTIF($C$7:C1365,C1365),"")))</f>
        <v/>
      </c>
      <c r="C1365" s="9">
        <f t="shared" si="63"/>
        <v>1</v>
      </c>
      <c r="D1365" s="14"/>
      <c r="E1365" s="15"/>
      <c r="F1365" s="16"/>
      <c r="G1365" s="17"/>
      <c r="H1365" s="18"/>
      <c r="I1365" s="19"/>
      <c r="J1365" s="18"/>
      <c r="K1365" s="19"/>
      <c r="L1365" s="17"/>
      <c r="M1365" s="93" t="str">
        <f t="shared" si="65"/>
        <v/>
      </c>
      <c r="N1365" s="13" t="str">
        <f t="shared" si="64"/>
        <v/>
      </c>
    </row>
    <row r="1366" spans="2:14" x14ac:dyDescent="0.3">
      <c r="B1366" s="1" t="str">
        <f>IF(C1366=1,"",IF(Kasszakonyv!$K$2&gt;C1366,"q",IF(Kasszakonyv!$K$2=C1366,COUNTIF($C$7:C1366,C1366),"")))</f>
        <v/>
      </c>
      <c r="C1366" s="9">
        <f t="shared" si="63"/>
        <v>1</v>
      </c>
      <c r="D1366" s="14"/>
      <c r="E1366" s="15"/>
      <c r="F1366" s="16"/>
      <c r="G1366" s="17"/>
      <c r="H1366" s="18"/>
      <c r="I1366" s="19"/>
      <c r="J1366" s="18"/>
      <c r="K1366" s="19"/>
      <c r="L1366" s="17"/>
      <c r="M1366" s="93" t="str">
        <f t="shared" si="65"/>
        <v/>
      </c>
      <c r="N1366" s="13" t="str">
        <f t="shared" si="64"/>
        <v/>
      </c>
    </row>
    <row r="1367" spans="2:14" x14ac:dyDescent="0.3">
      <c r="B1367" s="1" t="str">
        <f>IF(C1367=1,"",IF(Kasszakonyv!$K$2&gt;C1367,"q",IF(Kasszakonyv!$K$2=C1367,COUNTIF($C$7:C1367,C1367),"")))</f>
        <v/>
      </c>
      <c r="C1367" s="9">
        <f t="shared" si="63"/>
        <v>1</v>
      </c>
      <c r="D1367" s="14"/>
      <c r="E1367" s="15"/>
      <c r="F1367" s="16"/>
      <c r="G1367" s="17"/>
      <c r="H1367" s="18"/>
      <c r="I1367" s="19"/>
      <c r="J1367" s="18"/>
      <c r="K1367" s="19"/>
      <c r="L1367" s="17"/>
      <c r="M1367" s="93" t="str">
        <f t="shared" si="65"/>
        <v/>
      </c>
      <c r="N1367" s="13" t="str">
        <f t="shared" si="64"/>
        <v/>
      </c>
    </row>
    <row r="1368" spans="2:14" x14ac:dyDescent="0.3">
      <c r="B1368" s="1" t="str">
        <f>IF(C1368=1,"",IF(Kasszakonyv!$K$2&gt;C1368,"q",IF(Kasszakonyv!$K$2=C1368,COUNTIF($C$7:C1368,C1368),"")))</f>
        <v/>
      </c>
      <c r="C1368" s="9">
        <f t="shared" si="63"/>
        <v>1</v>
      </c>
      <c r="D1368" s="14"/>
      <c r="E1368" s="15"/>
      <c r="F1368" s="16"/>
      <c r="G1368" s="17"/>
      <c r="H1368" s="18"/>
      <c r="I1368" s="19"/>
      <c r="J1368" s="18"/>
      <c r="K1368" s="19"/>
      <c r="L1368" s="17"/>
      <c r="M1368" s="93" t="str">
        <f t="shared" si="65"/>
        <v/>
      </c>
      <c r="N1368" s="13" t="str">
        <f t="shared" si="64"/>
        <v/>
      </c>
    </row>
    <row r="1369" spans="2:14" x14ac:dyDescent="0.3">
      <c r="B1369" s="1" t="str">
        <f>IF(C1369=1,"",IF(Kasszakonyv!$K$2&gt;C1369,"q",IF(Kasszakonyv!$K$2=C1369,COUNTIF($C$7:C1369,C1369),"")))</f>
        <v/>
      </c>
      <c r="C1369" s="9">
        <f t="shared" si="63"/>
        <v>1</v>
      </c>
      <c r="D1369" s="14"/>
      <c r="E1369" s="15"/>
      <c r="F1369" s="16"/>
      <c r="G1369" s="17"/>
      <c r="H1369" s="18"/>
      <c r="I1369" s="19"/>
      <c r="J1369" s="18"/>
      <c r="K1369" s="19"/>
      <c r="L1369" s="17"/>
      <c r="M1369" s="93" t="str">
        <f t="shared" si="65"/>
        <v/>
      </c>
      <c r="N1369" s="13" t="str">
        <f t="shared" si="64"/>
        <v/>
      </c>
    </row>
    <row r="1370" spans="2:14" x14ac:dyDescent="0.3">
      <c r="B1370" s="1" t="str">
        <f>IF(C1370=1,"",IF(Kasszakonyv!$K$2&gt;C1370,"q",IF(Kasszakonyv!$K$2=C1370,COUNTIF($C$7:C1370,C1370),"")))</f>
        <v/>
      </c>
      <c r="C1370" s="9">
        <f t="shared" si="63"/>
        <v>1</v>
      </c>
      <c r="D1370" s="14"/>
      <c r="E1370" s="15"/>
      <c r="F1370" s="16"/>
      <c r="G1370" s="17"/>
      <c r="H1370" s="18"/>
      <c r="I1370" s="19"/>
      <c r="J1370" s="18"/>
      <c r="K1370" s="19"/>
      <c r="L1370" s="17"/>
      <c r="M1370" s="93" t="str">
        <f t="shared" si="65"/>
        <v/>
      </c>
      <c r="N1370" s="13" t="str">
        <f t="shared" si="64"/>
        <v/>
      </c>
    </row>
    <row r="1371" spans="2:14" x14ac:dyDescent="0.3">
      <c r="B1371" s="1" t="str">
        <f>IF(C1371=1,"",IF(Kasszakonyv!$K$2&gt;C1371,"q",IF(Kasszakonyv!$K$2=C1371,COUNTIF($C$7:C1371,C1371),"")))</f>
        <v/>
      </c>
      <c r="C1371" s="9">
        <f t="shared" si="63"/>
        <v>1</v>
      </c>
      <c r="D1371" s="14"/>
      <c r="E1371" s="15"/>
      <c r="F1371" s="16"/>
      <c r="G1371" s="17"/>
      <c r="H1371" s="18"/>
      <c r="I1371" s="19"/>
      <c r="J1371" s="18"/>
      <c r="K1371" s="19"/>
      <c r="L1371" s="17"/>
      <c r="M1371" s="93" t="str">
        <f t="shared" si="65"/>
        <v/>
      </c>
      <c r="N1371" s="13" t="str">
        <f t="shared" si="64"/>
        <v/>
      </c>
    </row>
    <row r="1372" spans="2:14" x14ac:dyDescent="0.3">
      <c r="B1372" s="1" t="str">
        <f>IF(C1372=1,"",IF(Kasszakonyv!$K$2&gt;C1372,"q",IF(Kasszakonyv!$K$2=C1372,COUNTIF($C$7:C1372,C1372),"")))</f>
        <v/>
      </c>
      <c r="C1372" s="9">
        <f t="shared" si="63"/>
        <v>1</v>
      </c>
      <c r="D1372" s="14"/>
      <c r="E1372" s="15"/>
      <c r="F1372" s="16"/>
      <c r="G1372" s="17"/>
      <c r="H1372" s="18"/>
      <c r="I1372" s="19"/>
      <c r="J1372" s="18"/>
      <c r="K1372" s="19"/>
      <c r="L1372" s="17"/>
      <c r="M1372" s="93" t="str">
        <f t="shared" si="65"/>
        <v/>
      </c>
      <c r="N1372" s="13" t="str">
        <f t="shared" si="64"/>
        <v/>
      </c>
    </row>
    <row r="1373" spans="2:14" x14ac:dyDescent="0.3">
      <c r="B1373" s="1" t="str">
        <f>IF(C1373=1,"",IF(Kasszakonyv!$K$2&gt;C1373,"q",IF(Kasszakonyv!$K$2=C1373,COUNTIF($C$7:C1373,C1373),"")))</f>
        <v/>
      </c>
      <c r="C1373" s="9">
        <f t="shared" si="63"/>
        <v>1</v>
      </c>
      <c r="D1373" s="14"/>
      <c r="E1373" s="15"/>
      <c r="F1373" s="16"/>
      <c r="G1373" s="17"/>
      <c r="H1373" s="18"/>
      <c r="I1373" s="19"/>
      <c r="J1373" s="18"/>
      <c r="K1373" s="19"/>
      <c r="L1373" s="17"/>
      <c r="M1373" s="93" t="str">
        <f t="shared" si="65"/>
        <v/>
      </c>
      <c r="N1373" s="13" t="str">
        <f t="shared" si="64"/>
        <v/>
      </c>
    </row>
    <row r="1374" spans="2:14" x14ac:dyDescent="0.3">
      <c r="B1374" s="1" t="str">
        <f>IF(C1374=1,"",IF(Kasszakonyv!$K$2&gt;C1374,"q",IF(Kasszakonyv!$K$2=C1374,COUNTIF($C$7:C1374,C1374),"")))</f>
        <v/>
      </c>
      <c r="C1374" s="9">
        <f t="shared" si="63"/>
        <v>1</v>
      </c>
      <c r="D1374" s="14"/>
      <c r="E1374" s="15"/>
      <c r="F1374" s="16"/>
      <c r="G1374" s="17"/>
      <c r="H1374" s="18"/>
      <c r="I1374" s="19"/>
      <c r="J1374" s="18"/>
      <c r="K1374" s="19"/>
      <c r="L1374" s="17"/>
      <c r="M1374" s="93" t="str">
        <f t="shared" si="65"/>
        <v/>
      </c>
      <c r="N1374" s="13" t="str">
        <f t="shared" si="64"/>
        <v/>
      </c>
    </row>
    <row r="1375" spans="2:14" x14ac:dyDescent="0.3">
      <c r="B1375" s="1" t="str">
        <f>IF(C1375=1,"",IF(Kasszakonyv!$K$2&gt;C1375,"q",IF(Kasszakonyv!$K$2=C1375,COUNTIF($C$7:C1375,C1375),"")))</f>
        <v/>
      </c>
      <c r="C1375" s="9">
        <f t="shared" si="63"/>
        <v>1</v>
      </c>
      <c r="D1375" s="14"/>
      <c r="E1375" s="15"/>
      <c r="F1375" s="16"/>
      <c r="G1375" s="17"/>
      <c r="H1375" s="18"/>
      <c r="I1375" s="19"/>
      <c r="J1375" s="18"/>
      <c r="K1375" s="19"/>
      <c r="L1375" s="17"/>
      <c r="M1375" s="93" t="str">
        <f t="shared" si="65"/>
        <v/>
      </c>
      <c r="N1375" s="13" t="str">
        <f t="shared" si="64"/>
        <v/>
      </c>
    </row>
    <row r="1376" spans="2:14" x14ac:dyDescent="0.3">
      <c r="B1376" s="1" t="str">
        <f>IF(C1376=1,"",IF(Kasszakonyv!$K$2&gt;C1376,"q",IF(Kasszakonyv!$K$2=C1376,COUNTIF($C$7:C1376,C1376),"")))</f>
        <v/>
      </c>
      <c r="C1376" s="9">
        <f t="shared" si="63"/>
        <v>1</v>
      </c>
      <c r="D1376" s="14"/>
      <c r="E1376" s="15"/>
      <c r="F1376" s="16"/>
      <c r="G1376" s="17"/>
      <c r="H1376" s="18"/>
      <c r="I1376" s="19"/>
      <c r="J1376" s="18"/>
      <c r="K1376" s="19"/>
      <c r="L1376" s="17"/>
      <c r="M1376" s="93" t="str">
        <f t="shared" si="65"/>
        <v/>
      </c>
      <c r="N1376" s="13" t="str">
        <f t="shared" si="64"/>
        <v/>
      </c>
    </row>
    <row r="1377" spans="2:14" x14ac:dyDescent="0.3">
      <c r="B1377" s="1" t="str">
        <f>IF(C1377=1,"",IF(Kasszakonyv!$K$2&gt;C1377,"q",IF(Kasszakonyv!$K$2=C1377,COUNTIF($C$7:C1377,C1377),"")))</f>
        <v/>
      </c>
      <c r="C1377" s="9">
        <f t="shared" si="63"/>
        <v>1</v>
      </c>
      <c r="D1377" s="14"/>
      <c r="E1377" s="15"/>
      <c r="F1377" s="16"/>
      <c r="G1377" s="17"/>
      <c r="H1377" s="18"/>
      <c r="I1377" s="19"/>
      <c r="J1377" s="18"/>
      <c r="K1377" s="19"/>
      <c r="L1377" s="17"/>
      <c r="M1377" s="93" t="str">
        <f t="shared" si="65"/>
        <v/>
      </c>
      <c r="N1377" s="13" t="str">
        <f t="shared" si="64"/>
        <v/>
      </c>
    </row>
    <row r="1378" spans="2:14" x14ac:dyDescent="0.3">
      <c r="B1378" s="1" t="str">
        <f>IF(C1378=1,"",IF(Kasszakonyv!$K$2&gt;C1378,"q",IF(Kasszakonyv!$K$2=C1378,COUNTIF($C$7:C1378,C1378),"")))</f>
        <v/>
      </c>
      <c r="C1378" s="9">
        <f t="shared" si="63"/>
        <v>1</v>
      </c>
      <c r="D1378" s="14"/>
      <c r="E1378" s="15"/>
      <c r="F1378" s="16"/>
      <c r="G1378" s="17"/>
      <c r="H1378" s="18"/>
      <c r="I1378" s="19"/>
      <c r="J1378" s="18"/>
      <c r="K1378" s="19"/>
      <c r="L1378" s="17"/>
      <c r="M1378" s="93" t="str">
        <f t="shared" si="65"/>
        <v/>
      </c>
      <c r="N1378" s="13" t="str">
        <f t="shared" si="64"/>
        <v/>
      </c>
    </row>
    <row r="1379" spans="2:14" x14ac:dyDescent="0.3">
      <c r="B1379" s="1" t="str">
        <f>IF(C1379=1,"",IF(Kasszakonyv!$K$2&gt;C1379,"q",IF(Kasszakonyv!$K$2=C1379,COUNTIF($C$7:C1379,C1379),"")))</f>
        <v/>
      </c>
      <c r="C1379" s="9">
        <f t="shared" si="63"/>
        <v>1</v>
      </c>
      <c r="D1379" s="14"/>
      <c r="E1379" s="15"/>
      <c r="F1379" s="16"/>
      <c r="G1379" s="17"/>
      <c r="H1379" s="18"/>
      <c r="I1379" s="19"/>
      <c r="J1379" s="18"/>
      <c r="K1379" s="19"/>
      <c r="L1379" s="17"/>
      <c r="M1379" s="93" t="str">
        <f t="shared" si="65"/>
        <v/>
      </c>
      <c r="N1379" s="13" t="str">
        <f t="shared" si="64"/>
        <v/>
      </c>
    </row>
    <row r="1380" spans="2:14" x14ac:dyDescent="0.3">
      <c r="B1380" s="1" t="str">
        <f>IF(C1380=1,"",IF(Kasszakonyv!$K$2&gt;C1380,"q",IF(Kasszakonyv!$K$2=C1380,COUNTIF($C$7:C1380,C1380),"")))</f>
        <v/>
      </c>
      <c r="C1380" s="9">
        <f t="shared" si="63"/>
        <v>1</v>
      </c>
      <c r="D1380" s="14"/>
      <c r="E1380" s="15"/>
      <c r="F1380" s="16"/>
      <c r="G1380" s="17"/>
      <c r="H1380" s="18"/>
      <c r="I1380" s="19"/>
      <c r="J1380" s="18"/>
      <c r="K1380" s="19"/>
      <c r="L1380" s="17"/>
      <c r="M1380" s="93" t="str">
        <f t="shared" si="65"/>
        <v/>
      </c>
      <c r="N1380" s="13" t="str">
        <f t="shared" si="64"/>
        <v/>
      </c>
    </row>
    <row r="1381" spans="2:14" x14ac:dyDescent="0.3">
      <c r="B1381" s="1" t="str">
        <f>IF(C1381=1,"",IF(Kasszakonyv!$K$2&gt;C1381,"q",IF(Kasszakonyv!$K$2=C1381,COUNTIF($C$7:C1381,C1381),"")))</f>
        <v/>
      </c>
      <c r="C1381" s="9">
        <f t="shared" si="63"/>
        <v>1</v>
      </c>
      <c r="D1381" s="14"/>
      <c r="E1381" s="15"/>
      <c r="F1381" s="16"/>
      <c r="G1381" s="17"/>
      <c r="H1381" s="18"/>
      <c r="I1381" s="19"/>
      <c r="J1381" s="18"/>
      <c r="K1381" s="19"/>
      <c r="L1381" s="17"/>
      <c r="M1381" s="93" t="str">
        <f t="shared" si="65"/>
        <v/>
      </c>
      <c r="N1381" s="13" t="str">
        <f t="shared" si="64"/>
        <v/>
      </c>
    </row>
    <row r="1382" spans="2:14" x14ac:dyDescent="0.3">
      <c r="B1382" s="1" t="str">
        <f>IF(C1382=1,"",IF(Kasszakonyv!$K$2&gt;C1382,"q",IF(Kasszakonyv!$K$2=C1382,COUNTIF($C$7:C1382,C1382),"")))</f>
        <v/>
      </c>
      <c r="C1382" s="9">
        <f t="shared" si="63"/>
        <v>1</v>
      </c>
      <c r="D1382" s="14"/>
      <c r="E1382" s="15"/>
      <c r="F1382" s="16"/>
      <c r="G1382" s="17"/>
      <c r="H1382" s="18"/>
      <c r="I1382" s="19"/>
      <c r="J1382" s="18"/>
      <c r="K1382" s="19"/>
      <c r="L1382" s="17"/>
      <c r="M1382" s="93" t="str">
        <f t="shared" si="65"/>
        <v/>
      </c>
      <c r="N1382" s="13" t="str">
        <f t="shared" si="64"/>
        <v/>
      </c>
    </row>
    <row r="1383" spans="2:14" x14ac:dyDescent="0.3">
      <c r="B1383" s="1" t="str">
        <f>IF(C1383=1,"",IF(Kasszakonyv!$K$2&gt;C1383,"q",IF(Kasszakonyv!$K$2=C1383,COUNTIF($C$7:C1383,C1383),"")))</f>
        <v/>
      </c>
      <c r="C1383" s="9">
        <f t="shared" si="63"/>
        <v>1</v>
      </c>
      <c r="D1383" s="14"/>
      <c r="E1383" s="15"/>
      <c r="F1383" s="16"/>
      <c r="G1383" s="17"/>
      <c r="H1383" s="18"/>
      <c r="I1383" s="19"/>
      <c r="J1383" s="18"/>
      <c r="K1383" s="19"/>
      <c r="L1383" s="17"/>
      <c r="M1383" s="93" t="str">
        <f t="shared" si="65"/>
        <v/>
      </c>
      <c r="N1383" s="13" t="str">
        <f t="shared" si="64"/>
        <v/>
      </c>
    </row>
    <row r="1384" spans="2:14" x14ac:dyDescent="0.3">
      <c r="B1384" s="1" t="str">
        <f>IF(C1384=1,"",IF(Kasszakonyv!$K$2&gt;C1384,"q",IF(Kasszakonyv!$K$2=C1384,COUNTIF($C$7:C1384,C1384),"")))</f>
        <v/>
      </c>
      <c r="C1384" s="9">
        <f t="shared" ref="C1384:C1447" si="66">IF(AND(D1384&lt;&gt;0,D1384&gt;=$C$1,D1384&lt;=$C$3),D1384,IF(SUM(H1384:J1394)&lt;&gt;0,C1383,1))</f>
        <v>1</v>
      </c>
      <c r="D1384" s="14"/>
      <c r="E1384" s="15"/>
      <c r="F1384" s="16"/>
      <c r="G1384" s="17"/>
      <c r="H1384" s="18"/>
      <c r="I1384" s="19"/>
      <c r="J1384" s="18"/>
      <c r="K1384" s="19"/>
      <c r="L1384" s="17"/>
      <c r="M1384" s="93" t="str">
        <f t="shared" si="65"/>
        <v/>
      </c>
      <c r="N1384" s="13" t="str">
        <f t="shared" ref="N1384:N1447" si="67">IF(I1384&amp;K1384&lt;&gt;"",VLOOKUP(I1384&amp;K1384,fi,2,FALSE),"")</f>
        <v/>
      </c>
    </row>
    <row r="1385" spans="2:14" x14ac:dyDescent="0.3">
      <c r="B1385" s="1" t="str">
        <f>IF(C1385=1,"",IF(Kasszakonyv!$K$2&gt;C1385,"q",IF(Kasszakonyv!$K$2=C1385,COUNTIF($C$7:C1385,C1385),"")))</f>
        <v/>
      </c>
      <c r="C1385" s="9">
        <f t="shared" si="66"/>
        <v>1</v>
      </c>
      <c r="D1385" s="14"/>
      <c r="E1385" s="15"/>
      <c r="F1385" s="16"/>
      <c r="G1385" s="17"/>
      <c r="H1385" s="18"/>
      <c r="I1385" s="19"/>
      <c r="J1385" s="18"/>
      <c r="K1385" s="19"/>
      <c r="L1385" s="17"/>
      <c r="M1385" s="93" t="str">
        <f t="shared" si="65"/>
        <v/>
      </c>
      <c r="N1385" s="13" t="str">
        <f t="shared" si="67"/>
        <v/>
      </c>
    </row>
    <row r="1386" spans="2:14" x14ac:dyDescent="0.3">
      <c r="B1386" s="1" t="str">
        <f>IF(C1386=1,"",IF(Kasszakonyv!$K$2&gt;C1386,"q",IF(Kasszakonyv!$K$2=C1386,COUNTIF($C$7:C1386,C1386),"")))</f>
        <v/>
      </c>
      <c r="C1386" s="9">
        <f t="shared" si="66"/>
        <v>1</v>
      </c>
      <c r="D1386" s="14"/>
      <c r="E1386" s="15"/>
      <c r="F1386" s="16"/>
      <c r="G1386" s="17"/>
      <c r="H1386" s="18"/>
      <c r="I1386" s="19"/>
      <c r="J1386" s="18"/>
      <c r="K1386" s="19"/>
      <c r="L1386" s="17"/>
      <c r="M1386" s="93" t="str">
        <f t="shared" si="65"/>
        <v/>
      </c>
      <c r="N1386" s="13" t="str">
        <f t="shared" si="67"/>
        <v/>
      </c>
    </row>
    <row r="1387" spans="2:14" x14ac:dyDescent="0.3">
      <c r="B1387" s="1" t="str">
        <f>IF(C1387=1,"",IF(Kasszakonyv!$K$2&gt;C1387,"q",IF(Kasszakonyv!$K$2=C1387,COUNTIF($C$7:C1387,C1387),"")))</f>
        <v/>
      </c>
      <c r="C1387" s="9">
        <f t="shared" si="66"/>
        <v>1</v>
      </c>
      <c r="D1387" s="14"/>
      <c r="E1387" s="15"/>
      <c r="F1387" s="16"/>
      <c r="G1387" s="17"/>
      <c r="H1387" s="18"/>
      <c r="I1387" s="19"/>
      <c r="J1387" s="18"/>
      <c r="K1387" s="19"/>
      <c r="L1387" s="17"/>
      <c r="M1387" s="93" t="str">
        <f t="shared" si="65"/>
        <v/>
      </c>
      <c r="N1387" s="13" t="str">
        <f t="shared" si="67"/>
        <v/>
      </c>
    </row>
    <row r="1388" spans="2:14" x14ac:dyDescent="0.3">
      <c r="B1388" s="1" t="str">
        <f>IF(C1388=1,"",IF(Kasszakonyv!$K$2&gt;C1388,"q",IF(Kasszakonyv!$K$2=C1388,COUNTIF($C$7:C1388,C1388),"")))</f>
        <v/>
      </c>
      <c r="C1388" s="9">
        <f t="shared" si="66"/>
        <v>1</v>
      </c>
      <c r="D1388" s="14"/>
      <c r="E1388" s="15"/>
      <c r="F1388" s="16"/>
      <c r="G1388" s="17"/>
      <c r="H1388" s="18"/>
      <c r="I1388" s="19"/>
      <c r="J1388" s="18"/>
      <c r="K1388" s="19"/>
      <c r="L1388" s="17"/>
      <c r="M1388" s="93" t="str">
        <f t="shared" si="65"/>
        <v/>
      </c>
      <c r="N1388" s="13" t="str">
        <f t="shared" si="67"/>
        <v/>
      </c>
    </row>
    <row r="1389" spans="2:14" x14ac:dyDescent="0.3">
      <c r="B1389" s="1" t="str">
        <f>IF(C1389=1,"",IF(Kasszakonyv!$K$2&gt;C1389,"q",IF(Kasszakonyv!$K$2=C1389,COUNTIF($C$7:C1389,C1389),"")))</f>
        <v/>
      </c>
      <c r="C1389" s="9">
        <f t="shared" si="66"/>
        <v>1</v>
      </c>
      <c r="D1389" s="14"/>
      <c r="E1389" s="15"/>
      <c r="F1389" s="16"/>
      <c r="G1389" s="17"/>
      <c r="H1389" s="18"/>
      <c r="I1389" s="19"/>
      <c r="J1389" s="18"/>
      <c r="K1389" s="19"/>
      <c r="L1389" s="17"/>
      <c r="M1389" s="93" t="str">
        <f t="shared" si="65"/>
        <v/>
      </c>
      <c r="N1389" s="13" t="str">
        <f t="shared" si="67"/>
        <v/>
      </c>
    </row>
    <row r="1390" spans="2:14" x14ac:dyDescent="0.3">
      <c r="B1390" s="1" t="str">
        <f>IF(C1390=1,"",IF(Kasszakonyv!$K$2&gt;C1390,"q",IF(Kasszakonyv!$K$2=C1390,COUNTIF($C$7:C1390,C1390),"")))</f>
        <v/>
      </c>
      <c r="C1390" s="9">
        <f t="shared" si="66"/>
        <v>1</v>
      </c>
      <c r="D1390" s="14"/>
      <c r="E1390" s="15"/>
      <c r="F1390" s="16"/>
      <c r="G1390" s="17"/>
      <c r="H1390" s="18"/>
      <c r="I1390" s="19"/>
      <c r="J1390" s="18"/>
      <c r="K1390" s="19"/>
      <c r="L1390" s="17"/>
      <c r="M1390" s="93" t="str">
        <f t="shared" si="65"/>
        <v/>
      </c>
      <c r="N1390" s="13" t="str">
        <f t="shared" si="67"/>
        <v/>
      </c>
    </row>
    <row r="1391" spans="2:14" x14ac:dyDescent="0.3">
      <c r="B1391" s="1" t="str">
        <f>IF(C1391=1,"",IF(Kasszakonyv!$K$2&gt;C1391,"q",IF(Kasszakonyv!$K$2=C1391,COUNTIF($C$7:C1391,C1391),"")))</f>
        <v/>
      </c>
      <c r="C1391" s="9">
        <f t="shared" si="66"/>
        <v>1</v>
      </c>
      <c r="D1391" s="14"/>
      <c r="E1391" s="15"/>
      <c r="F1391" s="16"/>
      <c r="G1391" s="17"/>
      <c r="H1391" s="18"/>
      <c r="I1391" s="19"/>
      <c r="J1391" s="18"/>
      <c r="K1391" s="19"/>
      <c r="L1391" s="17"/>
      <c r="M1391" s="93" t="str">
        <f t="shared" si="65"/>
        <v/>
      </c>
      <c r="N1391" s="13" t="str">
        <f t="shared" si="67"/>
        <v/>
      </c>
    </row>
    <row r="1392" spans="2:14" x14ac:dyDescent="0.3">
      <c r="B1392" s="1" t="str">
        <f>IF(C1392=1,"",IF(Kasszakonyv!$K$2&gt;C1392,"q",IF(Kasszakonyv!$K$2=C1392,COUNTIF($C$7:C1392,C1392),"")))</f>
        <v/>
      </c>
      <c r="C1392" s="9">
        <f t="shared" si="66"/>
        <v>1</v>
      </c>
      <c r="D1392" s="14"/>
      <c r="E1392" s="15"/>
      <c r="F1392" s="16"/>
      <c r="G1392" s="17"/>
      <c r="H1392" s="18"/>
      <c r="I1392" s="19"/>
      <c r="J1392" s="18"/>
      <c r="K1392" s="19"/>
      <c r="L1392" s="17"/>
      <c r="M1392" s="93" t="str">
        <f t="shared" si="65"/>
        <v/>
      </c>
      <c r="N1392" s="13" t="str">
        <f t="shared" si="67"/>
        <v/>
      </c>
    </row>
    <row r="1393" spans="2:14" x14ac:dyDescent="0.3">
      <c r="B1393" s="1" t="str">
        <f>IF(C1393=1,"",IF(Kasszakonyv!$K$2&gt;C1393,"q",IF(Kasszakonyv!$K$2=C1393,COUNTIF($C$7:C1393,C1393),"")))</f>
        <v/>
      </c>
      <c r="C1393" s="9">
        <f t="shared" si="66"/>
        <v>1</v>
      </c>
      <c r="D1393" s="14"/>
      <c r="E1393" s="15"/>
      <c r="F1393" s="16"/>
      <c r="G1393" s="17"/>
      <c r="H1393" s="18"/>
      <c r="I1393" s="19"/>
      <c r="J1393" s="18"/>
      <c r="K1393" s="19"/>
      <c r="L1393" s="17"/>
      <c r="M1393" s="93" t="str">
        <f t="shared" si="65"/>
        <v/>
      </c>
      <c r="N1393" s="13" t="str">
        <f t="shared" si="67"/>
        <v/>
      </c>
    </row>
    <row r="1394" spans="2:14" x14ac:dyDescent="0.3">
      <c r="B1394" s="1" t="str">
        <f>IF(C1394=1,"",IF(Kasszakonyv!$K$2&gt;C1394,"q",IF(Kasszakonyv!$K$2=C1394,COUNTIF($C$7:C1394,C1394),"")))</f>
        <v/>
      </c>
      <c r="C1394" s="9">
        <f t="shared" si="66"/>
        <v>1</v>
      </c>
      <c r="D1394" s="14"/>
      <c r="E1394" s="15"/>
      <c r="F1394" s="16"/>
      <c r="G1394" s="17"/>
      <c r="H1394" s="18"/>
      <c r="I1394" s="19"/>
      <c r="J1394" s="18"/>
      <c r="K1394" s="19"/>
      <c r="L1394" s="17"/>
      <c r="M1394" s="93" t="str">
        <f t="shared" si="65"/>
        <v/>
      </c>
      <c r="N1394" s="13" t="str">
        <f t="shared" si="67"/>
        <v/>
      </c>
    </row>
    <row r="1395" spans="2:14" x14ac:dyDescent="0.3">
      <c r="B1395" s="1" t="str">
        <f>IF(C1395=1,"",IF(Kasszakonyv!$K$2&gt;C1395,"q",IF(Kasszakonyv!$K$2=C1395,COUNTIF($C$7:C1395,C1395),"")))</f>
        <v/>
      </c>
      <c r="C1395" s="9">
        <f t="shared" si="66"/>
        <v>1</v>
      </c>
      <c r="D1395" s="14"/>
      <c r="E1395" s="15"/>
      <c r="F1395" s="16"/>
      <c r="G1395" s="17"/>
      <c r="H1395" s="18"/>
      <c r="I1395" s="19"/>
      <c r="J1395" s="18"/>
      <c r="K1395" s="19"/>
      <c r="L1395" s="17"/>
      <c r="M1395" s="93" t="str">
        <f t="shared" si="65"/>
        <v/>
      </c>
      <c r="N1395" s="13" t="str">
        <f t="shared" si="67"/>
        <v/>
      </c>
    </row>
    <row r="1396" spans="2:14" x14ac:dyDescent="0.3">
      <c r="B1396" s="1" t="str">
        <f>IF(C1396=1,"",IF(Kasszakonyv!$K$2&gt;C1396,"q",IF(Kasszakonyv!$K$2=C1396,COUNTIF($C$7:C1396,C1396),"")))</f>
        <v/>
      </c>
      <c r="C1396" s="9">
        <f t="shared" si="66"/>
        <v>1</v>
      </c>
      <c r="D1396" s="14"/>
      <c r="E1396" s="15"/>
      <c r="F1396" s="16"/>
      <c r="G1396" s="17"/>
      <c r="H1396" s="18"/>
      <c r="I1396" s="19"/>
      <c r="J1396" s="18"/>
      <c r="K1396" s="19"/>
      <c r="L1396" s="17"/>
      <c r="M1396" s="93" t="str">
        <f t="shared" si="65"/>
        <v/>
      </c>
      <c r="N1396" s="13" t="str">
        <f t="shared" si="67"/>
        <v/>
      </c>
    </row>
    <row r="1397" spans="2:14" x14ac:dyDescent="0.3">
      <c r="B1397" s="1" t="str">
        <f>IF(C1397=1,"",IF(Kasszakonyv!$K$2&gt;C1397,"q",IF(Kasszakonyv!$K$2=C1397,COUNTIF($C$7:C1397,C1397),"")))</f>
        <v/>
      </c>
      <c r="C1397" s="9">
        <f t="shared" si="66"/>
        <v>1</v>
      </c>
      <c r="D1397" s="14"/>
      <c r="E1397" s="15"/>
      <c r="F1397" s="16"/>
      <c r="G1397" s="17"/>
      <c r="H1397" s="18"/>
      <c r="I1397" s="19"/>
      <c r="J1397" s="18"/>
      <c r="K1397" s="19"/>
      <c r="L1397" s="17"/>
      <c r="M1397" s="93" t="str">
        <f t="shared" si="65"/>
        <v/>
      </c>
      <c r="N1397" s="13" t="str">
        <f t="shared" si="67"/>
        <v/>
      </c>
    </row>
    <row r="1398" spans="2:14" x14ac:dyDescent="0.3">
      <c r="B1398" s="1" t="str">
        <f>IF(C1398=1,"",IF(Kasszakonyv!$K$2&gt;C1398,"q",IF(Kasszakonyv!$K$2=C1398,COUNTIF($C$7:C1398,C1398),"")))</f>
        <v/>
      </c>
      <c r="C1398" s="9">
        <f t="shared" si="66"/>
        <v>1</v>
      </c>
      <c r="D1398" s="14"/>
      <c r="E1398" s="15"/>
      <c r="F1398" s="16"/>
      <c r="G1398" s="17"/>
      <c r="H1398" s="18"/>
      <c r="I1398" s="19"/>
      <c r="J1398" s="18"/>
      <c r="K1398" s="19"/>
      <c r="L1398" s="17"/>
      <c r="M1398" s="93" t="str">
        <f t="shared" si="65"/>
        <v/>
      </c>
      <c r="N1398" s="13" t="str">
        <f t="shared" si="67"/>
        <v/>
      </c>
    </row>
    <row r="1399" spans="2:14" x14ac:dyDescent="0.3">
      <c r="B1399" s="1" t="str">
        <f>IF(C1399=1,"",IF(Kasszakonyv!$K$2&gt;C1399,"q",IF(Kasszakonyv!$K$2=C1399,COUNTIF($C$7:C1399,C1399),"")))</f>
        <v/>
      </c>
      <c r="C1399" s="9">
        <f t="shared" si="66"/>
        <v>1</v>
      </c>
      <c r="D1399" s="14"/>
      <c r="E1399" s="15"/>
      <c r="F1399" s="16"/>
      <c r="G1399" s="17"/>
      <c r="H1399" s="18"/>
      <c r="I1399" s="19"/>
      <c r="J1399" s="18"/>
      <c r="K1399" s="19"/>
      <c r="L1399" s="17"/>
      <c r="M1399" s="93" t="str">
        <f t="shared" si="65"/>
        <v/>
      </c>
      <c r="N1399" s="13" t="str">
        <f t="shared" si="67"/>
        <v/>
      </c>
    </row>
    <row r="1400" spans="2:14" x14ac:dyDescent="0.3">
      <c r="B1400" s="1" t="str">
        <f>IF(C1400=1,"",IF(Kasszakonyv!$K$2&gt;C1400,"q",IF(Kasszakonyv!$K$2=C1400,COUNTIF($C$7:C1400,C1400),"")))</f>
        <v/>
      </c>
      <c r="C1400" s="9">
        <f t="shared" si="66"/>
        <v>1</v>
      </c>
      <c r="D1400" s="14"/>
      <c r="E1400" s="15"/>
      <c r="F1400" s="16"/>
      <c r="G1400" s="17"/>
      <c r="H1400" s="18"/>
      <c r="I1400" s="19"/>
      <c r="J1400" s="18"/>
      <c r="K1400" s="19"/>
      <c r="L1400" s="17"/>
      <c r="M1400" s="93" t="str">
        <f t="shared" si="65"/>
        <v/>
      </c>
      <c r="N1400" s="13" t="str">
        <f t="shared" si="67"/>
        <v/>
      </c>
    </row>
    <row r="1401" spans="2:14" x14ac:dyDescent="0.3">
      <c r="B1401" s="1" t="str">
        <f>IF(C1401=1,"",IF(Kasszakonyv!$K$2&gt;C1401,"q",IF(Kasszakonyv!$K$2=C1401,COUNTIF($C$7:C1401,C1401),"")))</f>
        <v/>
      </c>
      <c r="C1401" s="9">
        <f t="shared" si="66"/>
        <v>1</v>
      </c>
      <c r="D1401" s="14"/>
      <c r="E1401" s="15"/>
      <c r="F1401" s="16"/>
      <c r="G1401" s="17"/>
      <c r="H1401" s="18"/>
      <c r="I1401" s="19"/>
      <c r="J1401" s="18"/>
      <c r="K1401" s="19"/>
      <c r="L1401" s="17"/>
      <c r="M1401" s="93" t="str">
        <f t="shared" si="65"/>
        <v/>
      </c>
      <c r="N1401" s="13" t="str">
        <f t="shared" si="67"/>
        <v/>
      </c>
    </row>
    <row r="1402" spans="2:14" x14ac:dyDescent="0.3">
      <c r="B1402" s="1" t="str">
        <f>IF(C1402=1,"",IF(Kasszakonyv!$K$2&gt;C1402,"q",IF(Kasszakonyv!$K$2=C1402,COUNTIF($C$7:C1402,C1402),"")))</f>
        <v/>
      </c>
      <c r="C1402" s="9">
        <f t="shared" si="66"/>
        <v>1</v>
      </c>
      <c r="D1402" s="14"/>
      <c r="E1402" s="15"/>
      <c r="F1402" s="16"/>
      <c r="G1402" s="17"/>
      <c r="H1402" s="18"/>
      <c r="I1402" s="19"/>
      <c r="J1402" s="18"/>
      <c r="K1402" s="19"/>
      <c r="L1402" s="17"/>
      <c r="M1402" s="93" t="str">
        <f t="shared" si="65"/>
        <v/>
      </c>
      <c r="N1402" s="13" t="str">
        <f t="shared" si="67"/>
        <v/>
      </c>
    </row>
    <row r="1403" spans="2:14" x14ac:dyDescent="0.3">
      <c r="B1403" s="1" t="str">
        <f>IF(C1403=1,"",IF(Kasszakonyv!$K$2&gt;C1403,"q",IF(Kasszakonyv!$K$2=C1403,COUNTIF($C$7:C1403,C1403),"")))</f>
        <v/>
      </c>
      <c r="C1403" s="9">
        <f t="shared" si="66"/>
        <v>1</v>
      </c>
      <c r="D1403" s="14"/>
      <c r="E1403" s="15"/>
      <c r="F1403" s="16"/>
      <c r="G1403" s="17"/>
      <c r="H1403" s="18"/>
      <c r="I1403" s="19"/>
      <c r="J1403" s="18"/>
      <c r="K1403" s="19"/>
      <c r="L1403" s="17"/>
      <c r="M1403" s="93" t="str">
        <f t="shared" si="65"/>
        <v/>
      </c>
      <c r="N1403" s="13" t="str">
        <f t="shared" si="67"/>
        <v/>
      </c>
    </row>
    <row r="1404" spans="2:14" x14ac:dyDescent="0.3">
      <c r="B1404" s="1" t="str">
        <f>IF(C1404=1,"",IF(Kasszakonyv!$K$2&gt;C1404,"q",IF(Kasszakonyv!$K$2=C1404,COUNTIF($C$7:C1404,C1404),"")))</f>
        <v/>
      </c>
      <c r="C1404" s="9">
        <f t="shared" si="66"/>
        <v>1</v>
      </c>
      <c r="D1404" s="14"/>
      <c r="E1404" s="15"/>
      <c r="F1404" s="16"/>
      <c r="G1404" s="17"/>
      <c r="H1404" s="18"/>
      <c r="I1404" s="19"/>
      <c r="J1404" s="18"/>
      <c r="K1404" s="19"/>
      <c r="L1404" s="17"/>
      <c r="M1404" s="93" t="str">
        <f t="shared" si="65"/>
        <v/>
      </c>
      <c r="N1404" s="13" t="str">
        <f t="shared" si="67"/>
        <v/>
      </c>
    </row>
    <row r="1405" spans="2:14" x14ac:dyDescent="0.3">
      <c r="B1405" s="1" t="str">
        <f>IF(C1405=1,"",IF(Kasszakonyv!$K$2&gt;C1405,"q",IF(Kasszakonyv!$K$2=C1405,COUNTIF($C$7:C1405,C1405),"")))</f>
        <v/>
      </c>
      <c r="C1405" s="9">
        <f t="shared" si="66"/>
        <v>1</v>
      </c>
      <c r="D1405" s="14"/>
      <c r="E1405" s="15"/>
      <c r="F1405" s="16"/>
      <c r="G1405" s="17"/>
      <c r="H1405" s="18"/>
      <c r="I1405" s="19"/>
      <c r="J1405" s="18"/>
      <c r="K1405" s="19"/>
      <c r="L1405" s="17"/>
      <c r="M1405" s="93" t="str">
        <f t="shared" si="65"/>
        <v/>
      </c>
      <c r="N1405" s="13" t="str">
        <f t="shared" si="67"/>
        <v/>
      </c>
    </row>
    <row r="1406" spans="2:14" x14ac:dyDescent="0.3">
      <c r="B1406" s="1" t="str">
        <f>IF(C1406=1,"",IF(Kasszakonyv!$K$2&gt;C1406,"q",IF(Kasszakonyv!$K$2=C1406,COUNTIF($C$7:C1406,C1406),"")))</f>
        <v/>
      </c>
      <c r="C1406" s="9">
        <f t="shared" si="66"/>
        <v>1</v>
      </c>
      <c r="D1406" s="14"/>
      <c r="E1406" s="15"/>
      <c r="F1406" s="16"/>
      <c r="G1406" s="17"/>
      <c r="H1406" s="18"/>
      <c r="I1406" s="19"/>
      <c r="J1406" s="18"/>
      <c r="K1406" s="19"/>
      <c r="L1406" s="17"/>
      <c r="M1406" s="93" t="str">
        <f t="shared" si="65"/>
        <v/>
      </c>
      <c r="N1406" s="13" t="str">
        <f t="shared" si="67"/>
        <v/>
      </c>
    </row>
    <row r="1407" spans="2:14" x14ac:dyDescent="0.3">
      <c r="B1407" s="1" t="str">
        <f>IF(C1407=1,"",IF(Kasszakonyv!$K$2&gt;C1407,"q",IF(Kasszakonyv!$K$2=C1407,COUNTIF($C$7:C1407,C1407),"")))</f>
        <v/>
      </c>
      <c r="C1407" s="9">
        <f t="shared" si="66"/>
        <v>1</v>
      </c>
      <c r="D1407" s="14"/>
      <c r="E1407" s="15"/>
      <c r="F1407" s="16"/>
      <c r="G1407" s="17"/>
      <c r="H1407" s="18"/>
      <c r="I1407" s="19"/>
      <c r="J1407" s="18"/>
      <c r="K1407" s="19"/>
      <c r="L1407" s="17"/>
      <c r="M1407" s="93" t="str">
        <f t="shared" si="65"/>
        <v/>
      </c>
      <c r="N1407" s="13" t="str">
        <f t="shared" si="67"/>
        <v/>
      </c>
    </row>
    <row r="1408" spans="2:14" x14ac:dyDescent="0.3">
      <c r="B1408" s="1" t="str">
        <f>IF(C1408=1,"",IF(Kasszakonyv!$K$2&gt;C1408,"q",IF(Kasszakonyv!$K$2=C1408,COUNTIF($C$7:C1408,C1408),"")))</f>
        <v/>
      </c>
      <c r="C1408" s="9">
        <f t="shared" si="66"/>
        <v>1</v>
      </c>
      <c r="D1408" s="14"/>
      <c r="E1408" s="15"/>
      <c r="F1408" s="16"/>
      <c r="G1408" s="17"/>
      <c r="H1408" s="18"/>
      <c r="I1408" s="19"/>
      <c r="J1408" s="18"/>
      <c r="K1408" s="19"/>
      <c r="L1408" s="17"/>
      <c r="M1408" s="93" t="str">
        <f t="shared" si="65"/>
        <v/>
      </c>
      <c r="N1408" s="13" t="str">
        <f t="shared" si="67"/>
        <v/>
      </c>
    </row>
    <row r="1409" spans="2:14" x14ac:dyDescent="0.3">
      <c r="B1409" s="1" t="str">
        <f>IF(C1409=1,"",IF(Kasszakonyv!$K$2&gt;C1409,"q",IF(Kasszakonyv!$K$2=C1409,COUNTIF($C$7:C1409,C1409),"")))</f>
        <v/>
      </c>
      <c r="C1409" s="9">
        <f t="shared" si="66"/>
        <v>1</v>
      </c>
      <c r="D1409" s="14"/>
      <c r="E1409" s="15"/>
      <c r="F1409" s="16"/>
      <c r="G1409" s="17"/>
      <c r="H1409" s="18"/>
      <c r="I1409" s="19"/>
      <c r="J1409" s="18"/>
      <c r="K1409" s="19"/>
      <c r="L1409" s="17"/>
      <c r="M1409" s="93" t="str">
        <f t="shared" si="65"/>
        <v/>
      </c>
      <c r="N1409" s="13" t="str">
        <f t="shared" si="67"/>
        <v/>
      </c>
    </row>
    <row r="1410" spans="2:14" x14ac:dyDescent="0.3">
      <c r="B1410" s="1" t="str">
        <f>IF(C1410=1,"",IF(Kasszakonyv!$K$2&gt;C1410,"q",IF(Kasszakonyv!$K$2=C1410,COUNTIF($C$7:C1410,C1410),"")))</f>
        <v/>
      </c>
      <c r="C1410" s="9">
        <f t="shared" si="66"/>
        <v>1</v>
      </c>
      <c r="D1410" s="14"/>
      <c r="E1410" s="15"/>
      <c r="F1410" s="16"/>
      <c r="G1410" s="17"/>
      <c r="H1410" s="18"/>
      <c r="I1410" s="19"/>
      <c r="J1410" s="18"/>
      <c r="K1410" s="19"/>
      <c r="L1410" s="17"/>
      <c r="M1410" s="93" t="str">
        <f t="shared" si="65"/>
        <v/>
      </c>
      <c r="N1410" s="13" t="str">
        <f t="shared" si="67"/>
        <v/>
      </c>
    </row>
    <row r="1411" spans="2:14" x14ac:dyDescent="0.3">
      <c r="B1411" s="1" t="str">
        <f>IF(C1411=1,"",IF(Kasszakonyv!$K$2&gt;C1411,"q",IF(Kasszakonyv!$K$2=C1411,COUNTIF($C$7:C1411,C1411),"")))</f>
        <v/>
      </c>
      <c r="C1411" s="9">
        <f t="shared" si="66"/>
        <v>1</v>
      </c>
      <c r="D1411" s="14"/>
      <c r="E1411" s="15"/>
      <c r="F1411" s="16"/>
      <c r="G1411" s="17"/>
      <c r="H1411" s="18"/>
      <c r="I1411" s="19"/>
      <c r="J1411" s="18"/>
      <c r="K1411" s="19"/>
      <c r="L1411" s="17"/>
      <c r="M1411" s="93" t="str">
        <f t="shared" si="65"/>
        <v/>
      </c>
      <c r="N1411" s="13" t="str">
        <f t="shared" si="67"/>
        <v/>
      </c>
    </row>
    <row r="1412" spans="2:14" x14ac:dyDescent="0.3">
      <c r="B1412" s="1" t="str">
        <f>IF(C1412=1,"",IF(Kasszakonyv!$K$2&gt;C1412,"q",IF(Kasszakonyv!$K$2=C1412,COUNTIF($C$7:C1412,C1412),"")))</f>
        <v/>
      </c>
      <c r="C1412" s="9">
        <f t="shared" si="66"/>
        <v>1</v>
      </c>
      <c r="D1412" s="14"/>
      <c r="E1412" s="15"/>
      <c r="F1412" s="16"/>
      <c r="G1412" s="17"/>
      <c r="H1412" s="18"/>
      <c r="I1412" s="19"/>
      <c r="J1412" s="18"/>
      <c r="K1412" s="19"/>
      <c r="L1412" s="17"/>
      <c r="M1412" s="93" t="str">
        <f t="shared" si="65"/>
        <v/>
      </c>
      <c r="N1412" s="13" t="str">
        <f t="shared" si="67"/>
        <v/>
      </c>
    </row>
    <row r="1413" spans="2:14" x14ac:dyDescent="0.3">
      <c r="B1413" s="1" t="str">
        <f>IF(C1413=1,"",IF(Kasszakonyv!$K$2&gt;C1413,"q",IF(Kasszakonyv!$K$2=C1413,COUNTIF($C$7:C1413,C1413),"")))</f>
        <v/>
      </c>
      <c r="C1413" s="9">
        <f t="shared" si="66"/>
        <v>1</v>
      </c>
      <c r="D1413" s="14"/>
      <c r="E1413" s="15"/>
      <c r="F1413" s="16"/>
      <c r="G1413" s="17"/>
      <c r="H1413" s="18"/>
      <c r="I1413" s="19"/>
      <c r="J1413" s="18"/>
      <c r="K1413" s="19"/>
      <c r="L1413" s="17"/>
      <c r="M1413" s="93" t="str">
        <f t="shared" si="65"/>
        <v/>
      </c>
      <c r="N1413" s="13" t="str">
        <f t="shared" si="67"/>
        <v/>
      </c>
    </row>
    <row r="1414" spans="2:14" x14ac:dyDescent="0.3">
      <c r="B1414" s="1" t="str">
        <f>IF(C1414=1,"",IF(Kasszakonyv!$K$2&gt;C1414,"q",IF(Kasszakonyv!$K$2=C1414,COUNTIF($C$7:C1414,C1414),"")))</f>
        <v/>
      </c>
      <c r="C1414" s="9">
        <f t="shared" si="66"/>
        <v>1</v>
      </c>
      <c r="D1414" s="14"/>
      <c r="E1414" s="15"/>
      <c r="F1414" s="16"/>
      <c r="G1414" s="17"/>
      <c r="H1414" s="18"/>
      <c r="I1414" s="19"/>
      <c r="J1414" s="18"/>
      <c r="K1414" s="19"/>
      <c r="L1414" s="17"/>
      <c r="M1414" s="93" t="str">
        <f t="shared" si="65"/>
        <v/>
      </c>
      <c r="N1414" s="13" t="str">
        <f t="shared" si="67"/>
        <v/>
      </c>
    </row>
    <row r="1415" spans="2:14" x14ac:dyDescent="0.3">
      <c r="B1415" s="1" t="str">
        <f>IF(C1415=1,"",IF(Kasszakonyv!$K$2&gt;C1415,"q",IF(Kasszakonyv!$K$2=C1415,COUNTIF($C$7:C1415,C1415),"")))</f>
        <v/>
      </c>
      <c r="C1415" s="9">
        <f t="shared" si="66"/>
        <v>1</v>
      </c>
      <c r="D1415" s="14"/>
      <c r="E1415" s="15"/>
      <c r="F1415" s="16"/>
      <c r="G1415" s="17"/>
      <c r="H1415" s="18"/>
      <c r="I1415" s="19"/>
      <c r="J1415" s="18"/>
      <c r="K1415" s="19"/>
      <c r="L1415" s="17"/>
      <c r="M1415" s="93" t="str">
        <f t="shared" ref="M1415:M1478" si="68">IF(I1415&amp;K1415&lt;&gt;"",VLOOKUP(I1415&amp;K1415,fif,3,FALSE),"")</f>
        <v/>
      </c>
      <c r="N1415" s="13" t="str">
        <f t="shared" si="67"/>
        <v/>
      </c>
    </row>
    <row r="1416" spans="2:14" x14ac:dyDescent="0.3">
      <c r="B1416" s="1" t="str">
        <f>IF(C1416=1,"",IF(Kasszakonyv!$K$2&gt;C1416,"q",IF(Kasszakonyv!$K$2=C1416,COUNTIF($C$7:C1416,C1416),"")))</f>
        <v/>
      </c>
      <c r="C1416" s="9">
        <f t="shared" si="66"/>
        <v>1</v>
      </c>
      <c r="D1416" s="14"/>
      <c r="E1416" s="15"/>
      <c r="F1416" s="16"/>
      <c r="G1416" s="17"/>
      <c r="H1416" s="18"/>
      <c r="I1416" s="19"/>
      <c r="J1416" s="18"/>
      <c r="K1416" s="19"/>
      <c r="L1416" s="17"/>
      <c r="M1416" s="93" t="str">
        <f t="shared" si="68"/>
        <v/>
      </c>
      <c r="N1416" s="13" t="str">
        <f t="shared" si="67"/>
        <v/>
      </c>
    </row>
    <row r="1417" spans="2:14" x14ac:dyDescent="0.3">
      <c r="B1417" s="1" t="str">
        <f>IF(C1417=1,"",IF(Kasszakonyv!$K$2&gt;C1417,"q",IF(Kasszakonyv!$K$2=C1417,COUNTIF($C$7:C1417,C1417),"")))</f>
        <v/>
      </c>
      <c r="C1417" s="9">
        <f t="shared" si="66"/>
        <v>1</v>
      </c>
      <c r="D1417" s="14"/>
      <c r="E1417" s="15"/>
      <c r="F1417" s="16"/>
      <c r="G1417" s="17"/>
      <c r="H1417" s="18"/>
      <c r="I1417" s="19"/>
      <c r="J1417" s="18"/>
      <c r="K1417" s="19"/>
      <c r="L1417" s="17"/>
      <c r="M1417" s="93" t="str">
        <f t="shared" si="68"/>
        <v/>
      </c>
      <c r="N1417" s="13" t="str">
        <f t="shared" si="67"/>
        <v/>
      </c>
    </row>
    <row r="1418" spans="2:14" x14ac:dyDescent="0.3">
      <c r="B1418" s="1" t="str">
        <f>IF(C1418=1,"",IF(Kasszakonyv!$K$2&gt;C1418,"q",IF(Kasszakonyv!$K$2=C1418,COUNTIF($C$7:C1418,C1418),"")))</f>
        <v/>
      </c>
      <c r="C1418" s="9">
        <f t="shared" si="66"/>
        <v>1</v>
      </c>
      <c r="D1418" s="14"/>
      <c r="E1418" s="15"/>
      <c r="F1418" s="16"/>
      <c r="G1418" s="17"/>
      <c r="H1418" s="18"/>
      <c r="I1418" s="19"/>
      <c r="J1418" s="18"/>
      <c r="K1418" s="19"/>
      <c r="L1418" s="17"/>
      <c r="M1418" s="93" t="str">
        <f t="shared" si="68"/>
        <v/>
      </c>
      <c r="N1418" s="13" t="str">
        <f t="shared" si="67"/>
        <v/>
      </c>
    </row>
    <row r="1419" spans="2:14" x14ac:dyDescent="0.3">
      <c r="B1419" s="1" t="str">
        <f>IF(C1419=1,"",IF(Kasszakonyv!$K$2&gt;C1419,"q",IF(Kasszakonyv!$K$2=C1419,COUNTIF($C$7:C1419,C1419),"")))</f>
        <v/>
      </c>
      <c r="C1419" s="9">
        <f t="shared" si="66"/>
        <v>1</v>
      </c>
      <c r="D1419" s="14"/>
      <c r="E1419" s="15"/>
      <c r="F1419" s="16"/>
      <c r="G1419" s="17"/>
      <c r="H1419" s="18"/>
      <c r="I1419" s="19"/>
      <c r="J1419" s="18"/>
      <c r="K1419" s="19"/>
      <c r="L1419" s="17"/>
      <c r="M1419" s="93" t="str">
        <f t="shared" si="68"/>
        <v/>
      </c>
      <c r="N1419" s="13" t="str">
        <f t="shared" si="67"/>
        <v/>
      </c>
    </row>
    <row r="1420" spans="2:14" x14ac:dyDescent="0.3">
      <c r="B1420" s="1" t="str">
        <f>IF(C1420=1,"",IF(Kasszakonyv!$K$2&gt;C1420,"q",IF(Kasszakonyv!$K$2=C1420,COUNTIF($C$7:C1420,C1420),"")))</f>
        <v/>
      </c>
      <c r="C1420" s="9">
        <f t="shared" si="66"/>
        <v>1</v>
      </c>
      <c r="D1420" s="14"/>
      <c r="E1420" s="15"/>
      <c r="F1420" s="16"/>
      <c r="G1420" s="17"/>
      <c r="H1420" s="18"/>
      <c r="I1420" s="19"/>
      <c r="J1420" s="18"/>
      <c r="K1420" s="19"/>
      <c r="L1420" s="17"/>
      <c r="M1420" s="93" t="str">
        <f t="shared" si="68"/>
        <v/>
      </c>
      <c r="N1420" s="13" t="str">
        <f t="shared" si="67"/>
        <v/>
      </c>
    </row>
    <row r="1421" spans="2:14" x14ac:dyDescent="0.3">
      <c r="B1421" s="1" t="str">
        <f>IF(C1421=1,"",IF(Kasszakonyv!$K$2&gt;C1421,"q",IF(Kasszakonyv!$K$2=C1421,COUNTIF($C$7:C1421,C1421),"")))</f>
        <v/>
      </c>
      <c r="C1421" s="9">
        <f t="shared" si="66"/>
        <v>1</v>
      </c>
      <c r="D1421" s="14"/>
      <c r="E1421" s="15"/>
      <c r="F1421" s="16"/>
      <c r="G1421" s="17"/>
      <c r="H1421" s="18"/>
      <c r="I1421" s="19"/>
      <c r="J1421" s="18"/>
      <c r="K1421" s="19"/>
      <c r="L1421" s="17"/>
      <c r="M1421" s="93" t="str">
        <f t="shared" si="68"/>
        <v/>
      </c>
      <c r="N1421" s="13" t="str">
        <f t="shared" si="67"/>
        <v/>
      </c>
    </row>
    <row r="1422" spans="2:14" x14ac:dyDescent="0.3">
      <c r="B1422" s="1" t="str">
        <f>IF(C1422=1,"",IF(Kasszakonyv!$K$2&gt;C1422,"q",IF(Kasszakonyv!$K$2=C1422,COUNTIF($C$7:C1422,C1422),"")))</f>
        <v/>
      </c>
      <c r="C1422" s="9">
        <f t="shared" si="66"/>
        <v>1</v>
      </c>
      <c r="D1422" s="14"/>
      <c r="E1422" s="15"/>
      <c r="F1422" s="16"/>
      <c r="G1422" s="17"/>
      <c r="H1422" s="18"/>
      <c r="I1422" s="19"/>
      <c r="J1422" s="18"/>
      <c r="K1422" s="19"/>
      <c r="L1422" s="17"/>
      <c r="M1422" s="93" t="str">
        <f t="shared" si="68"/>
        <v/>
      </c>
      <c r="N1422" s="13" t="str">
        <f t="shared" si="67"/>
        <v/>
      </c>
    </row>
    <row r="1423" spans="2:14" x14ac:dyDescent="0.3">
      <c r="B1423" s="1" t="str">
        <f>IF(C1423=1,"",IF(Kasszakonyv!$K$2&gt;C1423,"q",IF(Kasszakonyv!$K$2=C1423,COUNTIF($C$7:C1423,C1423),"")))</f>
        <v/>
      </c>
      <c r="C1423" s="9">
        <f t="shared" si="66"/>
        <v>1</v>
      </c>
      <c r="D1423" s="14"/>
      <c r="E1423" s="15"/>
      <c r="F1423" s="16"/>
      <c r="G1423" s="17"/>
      <c r="H1423" s="18"/>
      <c r="I1423" s="19"/>
      <c r="J1423" s="18"/>
      <c r="K1423" s="19"/>
      <c r="L1423" s="17"/>
      <c r="M1423" s="93" t="str">
        <f t="shared" si="68"/>
        <v/>
      </c>
      <c r="N1423" s="13" t="str">
        <f t="shared" si="67"/>
        <v/>
      </c>
    </row>
    <row r="1424" spans="2:14" x14ac:dyDescent="0.3">
      <c r="B1424" s="1" t="str">
        <f>IF(C1424=1,"",IF(Kasszakonyv!$K$2&gt;C1424,"q",IF(Kasszakonyv!$K$2=C1424,COUNTIF($C$7:C1424,C1424),"")))</f>
        <v/>
      </c>
      <c r="C1424" s="9">
        <f t="shared" si="66"/>
        <v>1</v>
      </c>
      <c r="D1424" s="14"/>
      <c r="E1424" s="15"/>
      <c r="F1424" s="16"/>
      <c r="G1424" s="17"/>
      <c r="H1424" s="18"/>
      <c r="I1424" s="19"/>
      <c r="J1424" s="18"/>
      <c r="K1424" s="19"/>
      <c r="L1424" s="17"/>
      <c r="M1424" s="93" t="str">
        <f t="shared" si="68"/>
        <v/>
      </c>
      <c r="N1424" s="13" t="str">
        <f t="shared" si="67"/>
        <v/>
      </c>
    </row>
    <row r="1425" spans="2:14" x14ac:dyDescent="0.3">
      <c r="B1425" s="1" t="str">
        <f>IF(C1425=1,"",IF(Kasszakonyv!$K$2&gt;C1425,"q",IF(Kasszakonyv!$K$2=C1425,COUNTIF($C$7:C1425,C1425),"")))</f>
        <v/>
      </c>
      <c r="C1425" s="9">
        <f t="shared" si="66"/>
        <v>1</v>
      </c>
      <c r="D1425" s="14"/>
      <c r="E1425" s="15"/>
      <c r="F1425" s="16"/>
      <c r="G1425" s="17"/>
      <c r="H1425" s="18"/>
      <c r="I1425" s="19"/>
      <c r="J1425" s="18"/>
      <c r="K1425" s="19"/>
      <c r="L1425" s="17"/>
      <c r="M1425" s="93" t="str">
        <f t="shared" si="68"/>
        <v/>
      </c>
      <c r="N1425" s="13" t="str">
        <f t="shared" si="67"/>
        <v/>
      </c>
    </row>
    <row r="1426" spans="2:14" x14ac:dyDescent="0.3">
      <c r="B1426" s="1" t="str">
        <f>IF(C1426=1,"",IF(Kasszakonyv!$K$2&gt;C1426,"q",IF(Kasszakonyv!$K$2=C1426,COUNTIF($C$7:C1426,C1426),"")))</f>
        <v/>
      </c>
      <c r="C1426" s="9">
        <f t="shared" si="66"/>
        <v>1</v>
      </c>
      <c r="D1426" s="14"/>
      <c r="E1426" s="15"/>
      <c r="F1426" s="16"/>
      <c r="G1426" s="17"/>
      <c r="H1426" s="18"/>
      <c r="I1426" s="19"/>
      <c r="J1426" s="18"/>
      <c r="K1426" s="19"/>
      <c r="L1426" s="17"/>
      <c r="M1426" s="93" t="str">
        <f t="shared" si="68"/>
        <v/>
      </c>
      <c r="N1426" s="13" t="str">
        <f t="shared" si="67"/>
        <v/>
      </c>
    </row>
    <row r="1427" spans="2:14" x14ac:dyDescent="0.3">
      <c r="B1427" s="1" t="str">
        <f>IF(C1427=1,"",IF(Kasszakonyv!$K$2&gt;C1427,"q",IF(Kasszakonyv!$K$2=C1427,COUNTIF($C$7:C1427,C1427),"")))</f>
        <v/>
      </c>
      <c r="C1427" s="9">
        <f t="shared" si="66"/>
        <v>1</v>
      </c>
      <c r="D1427" s="14"/>
      <c r="E1427" s="15"/>
      <c r="F1427" s="16"/>
      <c r="G1427" s="17"/>
      <c r="H1427" s="18"/>
      <c r="I1427" s="19"/>
      <c r="J1427" s="18"/>
      <c r="K1427" s="19"/>
      <c r="L1427" s="17"/>
      <c r="M1427" s="93" t="str">
        <f t="shared" si="68"/>
        <v/>
      </c>
      <c r="N1427" s="13" t="str">
        <f t="shared" si="67"/>
        <v/>
      </c>
    </row>
    <row r="1428" spans="2:14" x14ac:dyDescent="0.3">
      <c r="B1428" s="1" t="str">
        <f>IF(C1428=1,"",IF(Kasszakonyv!$K$2&gt;C1428,"q",IF(Kasszakonyv!$K$2=C1428,COUNTIF($C$7:C1428,C1428),"")))</f>
        <v/>
      </c>
      <c r="C1428" s="9">
        <f t="shared" si="66"/>
        <v>1</v>
      </c>
      <c r="D1428" s="14"/>
      <c r="E1428" s="15"/>
      <c r="F1428" s="16"/>
      <c r="G1428" s="17"/>
      <c r="H1428" s="18"/>
      <c r="I1428" s="19"/>
      <c r="J1428" s="18"/>
      <c r="K1428" s="19"/>
      <c r="L1428" s="17"/>
      <c r="M1428" s="93" t="str">
        <f t="shared" si="68"/>
        <v/>
      </c>
      <c r="N1428" s="13" t="str">
        <f t="shared" si="67"/>
        <v/>
      </c>
    </row>
    <row r="1429" spans="2:14" x14ac:dyDescent="0.3">
      <c r="B1429" s="1" t="str">
        <f>IF(C1429=1,"",IF(Kasszakonyv!$K$2&gt;C1429,"q",IF(Kasszakonyv!$K$2=C1429,COUNTIF($C$7:C1429,C1429),"")))</f>
        <v/>
      </c>
      <c r="C1429" s="9">
        <f t="shared" si="66"/>
        <v>1</v>
      </c>
      <c r="D1429" s="14"/>
      <c r="E1429" s="15"/>
      <c r="F1429" s="16"/>
      <c r="G1429" s="17"/>
      <c r="H1429" s="18"/>
      <c r="I1429" s="19"/>
      <c r="J1429" s="18"/>
      <c r="K1429" s="19"/>
      <c r="L1429" s="17"/>
      <c r="M1429" s="93" t="str">
        <f t="shared" si="68"/>
        <v/>
      </c>
      <c r="N1429" s="13" t="str">
        <f t="shared" si="67"/>
        <v/>
      </c>
    </row>
    <row r="1430" spans="2:14" x14ac:dyDescent="0.3">
      <c r="B1430" s="1" t="str">
        <f>IF(C1430=1,"",IF(Kasszakonyv!$K$2&gt;C1430,"q",IF(Kasszakonyv!$K$2=C1430,COUNTIF($C$7:C1430,C1430),"")))</f>
        <v/>
      </c>
      <c r="C1430" s="9">
        <f t="shared" si="66"/>
        <v>1</v>
      </c>
      <c r="D1430" s="14"/>
      <c r="E1430" s="15"/>
      <c r="F1430" s="16"/>
      <c r="G1430" s="17"/>
      <c r="H1430" s="18"/>
      <c r="I1430" s="19"/>
      <c r="J1430" s="18"/>
      <c r="K1430" s="19"/>
      <c r="L1430" s="17"/>
      <c r="M1430" s="93" t="str">
        <f t="shared" si="68"/>
        <v/>
      </c>
      <c r="N1430" s="13" t="str">
        <f t="shared" si="67"/>
        <v/>
      </c>
    </row>
    <row r="1431" spans="2:14" x14ac:dyDescent="0.3">
      <c r="B1431" s="1" t="str">
        <f>IF(C1431=1,"",IF(Kasszakonyv!$K$2&gt;C1431,"q",IF(Kasszakonyv!$K$2=C1431,COUNTIF($C$7:C1431,C1431),"")))</f>
        <v/>
      </c>
      <c r="C1431" s="9">
        <f t="shared" si="66"/>
        <v>1</v>
      </c>
      <c r="D1431" s="14"/>
      <c r="E1431" s="15"/>
      <c r="F1431" s="16"/>
      <c r="G1431" s="17"/>
      <c r="H1431" s="18"/>
      <c r="I1431" s="19"/>
      <c r="J1431" s="18"/>
      <c r="K1431" s="19"/>
      <c r="L1431" s="17"/>
      <c r="M1431" s="93" t="str">
        <f t="shared" si="68"/>
        <v/>
      </c>
      <c r="N1431" s="13" t="str">
        <f t="shared" si="67"/>
        <v/>
      </c>
    </row>
    <row r="1432" spans="2:14" x14ac:dyDescent="0.3">
      <c r="B1432" s="1" t="str">
        <f>IF(C1432=1,"",IF(Kasszakonyv!$K$2&gt;C1432,"q",IF(Kasszakonyv!$K$2=C1432,COUNTIF($C$7:C1432,C1432),"")))</f>
        <v/>
      </c>
      <c r="C1432" s="9">
        <f t="shared" si="66"/>
        <v>1</v>
      </c>
      <c r="D1432" s="14"/>
      <c r="E1432" s="15"/>
      <c r="F1432" s="16"/>
      <c r="G1432" s="17"/>
      <c r="H1432" s="18"/>
      <c r="I1432" s="19"/>
      <c r="J1432" s="18"/>
      <c r="K1432" s="19"/>
      <c r="L1432" s="17"/>
      <c r="M1432" s="93" t="str">
        <f t="shared" si="68"/>
        <v/>
      </c>
      <c r="N1432" s="13" t="str">
        <f t="shared" si="67"/>
        <v/>
      </c>
    </row>
    <row r="1433" spans="2:14" x14ac:dyDescent="0.3">
      <c r="B1433" s="1" t="str">
        <f>IF(C1433=1,"",IF(Kasszakonyv!$K$2&gt;C1433,"q",IF(Kasszakonyv!$K$2=C1433,COUNTIF($C$7:C1433,C1433),"")))</f>
        <v/>
      </c>
      <c r="C1433" s="9">
        <f t="shared" si="66"/>
        <v>1</v>
      </c>
      <c r="D1433" s="14"/>
      <c r="E1433" s="15"/>
      <c r="F1433" s="16"/>
      <c r="G1433" s="17"/>
      <c r="H1433" s="18"/>
      <c r="I1433" s="19"/>
      <c r="J1433" s="18"/>
      <c r="K1433" s="19"/>
      <c r="L1433" s="17"/>
      <c r="M1433" s="93" t="str">
        <f t="shared" si="68"/>
        <v/>
      </c>
      <c r="N1433" s="13" t="str">
        <f t="shared" si="67"/>
        <v/>
      </c>
    </row>
    <row r="1434" spans="2:14" x14ac:dyDescent="0.3">
      <c r="B1434" s="1" t="str">
        <f>IF(C1434=1,"",IF(Kasszakonyv!$K$2&gt;C1434,"q",IF(Kasszakonyv!$K$2=C1434,COUNTIF($C$7:C1434,C1434),"")))</f>
        <v/>
      </c>
      <c r="C1434" s="9">
        <f t="shared" si="66"/>
        <v>1</v>
      </c>
      <c r="D1434" s="14"/>
      <c r="E1434" s="15"/>
      <c r="F1434" s="16"/>
      <c r="G1434" s="17"/>
      <c r="H1434" s="18"/>
      <c r="I1434" s="19"/>
      <c r="J1434" s="18"/>
      <c r="K1434" s="19"/>
      <c r="L1434" s="17"/>
      <c r="M1434" s="93" t="str">
        <f t="shared" si="68"/>
        <v/>
      </c>
      <c r="N1434" s="13" t="str">
        <f t="shared" si="67"/>
        <v/>
      </c>
    </row>
    <row r="1435" spans="2:14" x14ac:dyDescent="0.3">
      <c r="B1435" s="1" t="str">
        <f>IF(C1435=1,"",IF(Kasszakonyv!$K$2&gt;C1435,"q",IF(Kasszakonyv!$K$2=C1435,COUNTIF($C$7:C1435,C1435),"")))</f>
        <v/>
      </c>
      <c r="C1435" s="9">
        <f t="shared" si="66"/>
        <v>1</v>
      </c>
      <c r="D1435" s="14"/>
      <c r="E1435" s="15"/>
      <c r="F1435" s="16"/>
      <c r="G1435" s="17"/>
      <c r="H1435" s="18"/>
      <c r="I1435" s="19"/>
      <c r="J1435" s="18"/>
      <c r="K1435" s="19"/>
      <c r="L1435" s="17"/>
      <c r="M1435" s="93" t="str">
        <f t="shared" si="68"/>
        <v/>
      </c>
      <c r="N1435" s="13" t="str">
        <f t="shared" si="67"/>
        <v/>
      </c>
    </row>
    <row r="1436" spans="2:14" x14ac:dyDescent="0.3">
      <c r="B1436" s="1" t="str">
        <f>IF(C1436=1,"",IF(Kasszakonyv!$K$2&gt;C1436,"q",IF(Kasszakonyv!$K$2=C1436,COUNTIF($C$7:C1436,C1436),"")))</f>
        <v/>
      </c>
      <c r="C1436" s="9">
        <f t="shared" si="66"/>
        <v>1</v>
      </c>
      <c r="D1436" s="14"/>
      <c r="E1436" s="15"/>
      <c r="F1436" s="16"/>
      <c r="G1436" s="17"/>
      <c r="H1436" s="18"/>
      <c r="I1436" s="19"/>
      <c r="J1436" s="18"/>
      <c r="K1436" s="19"/>
      <c r="L1436" s="17"/>
      <c r="M1436" s="93" t="str">
        <f t="shared" si="68"/>
        <v/>
      </c>
      <c r="N1436" s="13" t="str">
        <f t="shared" si="67"/>
        <v/>
      </c>
    </row>
    <row r="1437" spans="2:14" x14ac:dyDescent="0.3">
      <c r="B1437" s="1" t="str">
        <f>IF(C1437=1,"",IF(Kasszakonyv!$K$2&gt;C1437,"q",IF(Kasszakonyv!$K$2=C1437,COUNTIF($C$7:C1437,C1437),"")))</f>
        <v/>
      </c>
      <c r="C1437" s="9">
        <f t="shared" si="66"/>
        <v>1</v>
      </c>
      <c r="D1437" s="14"/>
      <c r="E1437" s="15"/>
      <c r="F1437" s="16"/>
      <c r="G1437" s="17"/>
      <c r="H1437" s="18"/>
      <c r="I1437" s="19"/>
      <c r="J1437" s="18"/>
      <c r="K1437" s="19"/>
      <c r="L1437" s="17"/>
      <c r="M1437" s="93" t="str">
        <f t="shared" si="68"/>
        <v/>
      </c>
      <c r="N1437" s="13" t="str">
        <f t="shared" si="67"/>
        <v/>
      </c>
    </row>
    <row r="1438" spans="2:14" x14ac:dyDescent="0.3">
      <c r="B1438" s="1" t="str">
        <f>IF(C1438=1,"",IF(Kasszakonyv!$K$2&gt;C1438,"q",IF(Kasszakonyv!$K$2=C1438,COUNTIF($C$7:C1438,C1438),"")))</f>
        <v/>
      </c>
      <c r="C1438" s="9">
        <f t="shared" si="66"/>
        <v>1</v>
      </c>
      <c r="D1438" s="14"/>
      <c r="E1438" s="15"/>
      <c r="F1438" s="16"/>
      <c r="G1438" s="17"/>
      <c r="H1438" s="18"/>
      <c r="I1438" s="19"/>
      <c r="J1438" s="18"/>
      <c r="K1438" s="19"/>
      <c r="L1438" s="17"/>
      <c r="M1438" s="93" t="str">
        <f t="shared" si="68"/>
        <v/>
      </c>
      <c r="N1438" s="13" t="str">
        <f t="shared" si="67"/>
        <v/>
      </c>
    </row>
    <row r="1439" spans="2:14" x14ac:dyDescent="0.3">
      <c r="B1439" s="1" t="str">
        <f>IF(C1439=1,"",IF(Kasszakonyv!$K$2&gt;C1439,"q",IF(Kasszakonyv!$K$2=C1439,COUNTIF($C$7:C1439,C1439),"")))</f>
        <v/>
      </c>
      <c r="C1439" s="9">
        <f t="shared" si="66"/>
        <v>1</v>
      </c>
      <c r="D1439" s="14"/>
      <c r="E1439" s="15"/>
      <c r="F1439" s="16"/>
      <c r="G1439" s="17"/>
      <c r="H1439" s="18"/>
      <c r="I1439" s="19"/>
      <c r="J1439" s="18"/>
      <c r="K1439" s="19"/>
      <c r="L1439" s="17"/>
      <c r="M1439" s="93" t="str">
        <f t="shared" si="68"/>
        <v/>
      </c>
      <c r="N1439" s="13" t="str">
        <f t="shared" si="67"/>
        <v/>
      </c>
    </row>
    <row r="1440" spans="2:14" x14ac:dyDescent="0.3">
      <c r="B1440" s="1" t="str">
        <f>IF(C1440=1,"",IF(Kasszakonyv!$K$2&gt;C1440,"q",IF(Kasszakonyv!$K$2=C1440,COUNTIF($C$7:C1440,C1440),"")))</f>
        <v/>
      </c>
      <c r="C1440" s="9">
        <f t="shared" si="66"/>
        <v>1</v>
      </c>
      <c r="D1440" s="14"/>
      <c r="E1440" s="15"/>
      <c r="F1440" s="16"/>
      <c r="G1440" s="17"/>
      <c r="H1440" s="18"/>
      <c r="I1440" s="19"/>
      <c r="J1440" s="18"/>
      <c r="K1440" s="19"/>
      <c r="L1440" s="17"/>
      <c r="M1440" s="93" t="str">
        <f t="shared" si="68"/>
        <v/>
      </c>
      <c r="N1440" s="13" t="str">
        <f t="shared" si="67"/>
        <v/>
      </c>
    </row>
    <row r="1441" spans="2:14" x14ac:dyDescent="0.3">
      <c r="B1441" s="1" t="str">
        <f>IF(C1441=1,"",IF(Kasszakonyv!$K$2&gt;C1441,"q",IF(Kasszakonyv!$K$2=C1441,COUNTIF($C$7:C1441,C1441),"")))</f>
        <v/>
      </c>
      <c r="C1441" s="9">
        <f t="shared" si="66"/>
        <v>1</v>
      </c>
      <c r="D1441" s="14"/>
      <c r="E1441" s="15"/>
      <c r="F1441" s="16"/>
      <c r="G1441" s="17"/>
      <c r="H1441" s="18"/>
      <c r="I1441" s="19"/>
      <c r="J1441" s="18"/>
      <c r="K1441" s="19"/>
      <c r="L1441" s="17"/>
      <c r="M1441" s="93" t="str">
        <f t="shared" si="68"/>
        <v/>
      </c>
      <c r="N1441" s="13" t="str">
        <f t="shared" si="67"/>
        <v/>
      </c>
    </row>
    <row r="1442" spans="2:14" x14ac:dyDescent="0.3">
      <c r="B1442" s="1" t="str">
        <f>IF(C1442=1,"",IF(Kasszakonyv!$K$2&gt;C1442,"q",IF(Kasszakonyv!$K$2=C1442,COUNTIF($C$7:C1442,C1442),"")))</f>
        <v/>
      </c>
      <c r="C1442" s="9">
        <f t="shared" si="66"/>
        <v>1</v>
      </c>
      <c r="D1442" s="14"/>
      <c r="E1442" s="15"/>
      <c r="F1442" s="16"/>
      <c r="G1442" s="17"/>
      <c r="H1442" s="18"/>
      <c r="I1442" s="19"/>
      <c r="J1442" s="18"/>
      <c r="K1442" s="19"/>
      <c r="L1442" s="17"/>
      <c r="M1442" s="93" t="str">
        <f t="shared" si="68"/>
        <v/>
      </c>
      <c r="N1442" s="13" t="str">
        <f t="shared" si="67"/>
        <v/>
      </c>
    </row>
    <row r="1443" spans="2:14" x14ac:dyDescent="0.3">
      <c r="B1443" s="1" t="str">
        <f>IF(C1443=1,"",IF(Kasszakonyv!$K$2&gt;C1443,"q",IF(Kasszakonyv!$K$2=C1443,COUNTIF($C$7:C1443,C1443),"")))</f>
        <v/>
      </c>
      <c r="C1443" s="9">
        <f t="shared" si="66"/>
        <v>1</v>
      </c>
      <c r="D1443" s="14"/>
      <c r="E1443" s="15"/>
      <c r="F1443" s="16"/>
      <c r="G1443" s="17"/>
      <c r="H1443" s="18"/>
      <c r="I1443" s="19"/>
      <c r="J1443" s="18"/>
      <c r="K1443" s="19"/>
      <c r="L1443" s="17"/>
      <c r="M1443" s="93" t="str">
        <f t="shared" si="68"/>
        <v/>
      </c>
      <c r="N1443" s="13" t="str">
        <f t="shared" si="67"/>
        <v/>
      </c>
    </row>
    <row r="1444" spans="2:14" x14ac:dyDescent="0.3">
      <c r="B1444" s="1" t="str">
        <f>IF(C1444=1,"",IF(Kasszakonyv!$K$2&gt;C1444,"q",IF(Kasszakonyv!$K$2=C1444,COUNTIF($C$7:C1444,C1444),"")))</f>
        <v/>
      </c>
      <c r="C1444" s="9">
        <f t="shared" si="66"/>
        <v>1</v>
      </c>
      <c r="D1444" s="14"/>
      <c r="E1444" s="15"/>
      <c r="F1444" s="16"/>
      <c r="G1444" s="17"/>
      <c r="H1444" s="18"/>
      <c r="I1444" s="19"/>
      <c r="J1444" s="18"/>
      <c r="K1444" s="19"/>
      <c r="L1444" s="17"/>
      <c r="M1444" s="93" t="str">
        <f t="shared" si="68"/>
        <v/>
      </c>
      <c r="N1444" s="13" t="str">
        <f t="shared" si="67"/>
        <v/>
      </c>
    </row>
    <row r="1445" spans="2:14" x14ac:dyDescent="0.3">
      <c r="B1445" s="1" t="str">
        <f>IF(C1445=1,"",IF(Kasszakonyv!$K$2&gt;C1445,"q",IF(Kasszakonyv!$K$2=C1445,COUNTIF($C$7:C1445,C1445),"")))</f>
        <v/>
      </c>
      <c r="C1445" s="9">
        <f t="shared" si="66"/>
        <v>1</v>
      </c>
      <c r="D1445" s="14"/>
      <c r="E1445" s="15"/>
      <c r="F1445" s="16"/>
      <c r="G1445" s="17"/>
      <c r="H1445" s="18"/>
      <c r="I1445" s="19"/>
      <c r="J1445" s="18"/>
      <c r="K1445" s="19"/>
      <c r="L1445" s="17"/>
      <c r="M1445" s="93" t="str">
        <f t="shared" si="68"/>
        <v/>
      </c>
      <c r="N1445" s="13" t="str">
        <f t="shared" si="67"/>
        <v/>
      </c>
    </row>
    <row r="1446" spans="2:14" x14ac:dyDescent="0.3">
      <c r="B1446" s="1" t="str">
        <f>IF(C1446=1,"",IF(Kasszakonyv!$K$2&gt;C1446,"q",IF(Kasszakonyv!$K$2=C1446,COUNTIF($C$7:C1446,C1446),"")))</f>
        <v/>
      </c>
      <c r="C1446" s="9">
        <f t="shared" si="66"/>
        <v>1</v>
      </c>
      <c r="D1446" s="14"/>
      <c r="E1446" s="15"/>
      <c r="F1446" s="16"/>
      <c r="G1446" s="17"/>
      <c r="H1446" s="18"/>
      <c r="I1446" s="19"/>
      <c r="J1446" s="18"/>
      <c r="K1446" s="19"/>
      <c r="L1446" s="17"/>
      <c r="M1446" s="93" t="str">
        <f t="shared" si="68"/>
        <v/>
      </c>
      <c r="N1446" s="13" t="str">
        <f t="shared" si="67"/>
        <v/>
      </c>
    </row>
    <row r="1447" spans="2:14" x14ac:dyDescent="0.3">
      <c r="B1447" s="1" t="str">
        <f>IF(C1447=1,"",IF(Kasszakonyv!$K$2&gt;C1447,"q",IF(Kasszakonyv!$K$2=C1447,COUNTIF($C$7:C1447,C1447),"")))</f>
        <v/>
      </c>
      <c r="C1447" s="9">
        <f t="shared" si="66"/>
        <v>1</v>
      </c>
      <c r="D1447" s="14"/>
      <c r="E1447" s="15"/>
      <c r="F1447" s="16"/>
      <c r="G1447" s="17"/>
      <c r="H1447" s="18"/>
      <c r="I1447" s="19"/>
      <c r="J1447" s="18"/>
      <c r="K1447" s="19"/>
      <c r="L1447" s="17"/>
      <c r="M1447" s="93" t="str">
        <f t="shared" si="68"/>
        <v/>
      </c>
      <c r="N1447" s="13" t="str">
        <f t="shared" si="67"/>
        <v/>
      </c>
    </row>
    <row r="1448" spans="2:14" x14ac:dyDescent="0.3">
      <c r="B1448" s="1" t="str">
        <f>IF(C1448=1,"",IF(Kasszakonyv!$K$2&gt;C1448,"q",IF(Kasszakonyv!$K$2=C1448,COUNTIF($C$7:C1448,C1448),"")))</f>
        <v/>
      </c>
      <c r="C1448" s="9">
        <f t="shared" ref="C1448:C1511" si="69">IF(AND(D1448&lt;&gt;0,D1448&gt;=$C$1,D1448&lt;=$C$3),D1448,IF(SUM(H1448:J1458)&lt;&gt;0,C1447,1))</f>
        <v>1</v>
      </c>
      <c r="D1448" s="14"/>
      <c r="E1448" s="15"/>
      <c r="F1448" s="16"/>
      <c r="G1448" s="17"/>
      <c r="H1448" s="18"/>
      <c r="I1448" s="19"/>
      <c r="J1448" s="18"/>
      <c r="K1448" s="19"/>
      <c r="L1448" s="17"/>
      <c r="M1448" s="93" t="str">
        <f t="shared" si="68"/>
        <v/>
      </c>
      <c r="N1448" s="13" t="str">
        <f t="shared" ref="N1448:N1511" si="70">IF(I1448&amp;K1448&lt;&gt;"",VLOOKUP(I1448&amp;K1448,fi,2,FALSE),"")</f>
        <v/>
      </c>
    </row>
    <row r="1449" spans="2:14" x14ac:dyDescent="0.3">
      <c r="B1449" s="1" t="str">
        <f>IF(C1449=1,"",IF(Kasszakonyv!$K$2&gt;C1449,"q",IF(Kasszakonyv!$K$2=C1449,COUNTIF($C$7:C1449,C1449),"")))</f>
        <v/>
      </c>
      <c r="C1449" s="9">
        <f t="shared" si="69"/>
        <v>1</v>
      </c>
      <c r="D1449" s="14"/>
      <c r="E1449" s="15"/>
      <c r="F1449" s="16"/>
      <c r="G1449" s="17"/>
      <c r="H1449" s="18"/>
      <c r="I1449" s="19"/>
      <c r="J1449" s="18"/>
      <c r="K1449" s="19"/>
      <c r="L1449" s="17"/>
      <c r="M1449" s="93" t="str">
        <f t="shared" si="68"/>
        <v/>
      </c>
      <c r="N1449" s="13" t="str">
        <f t="shared" si="70"/>
        <v/>
      </c>
    </row>
    <row r="1450" spans="2:14" x14ac:dyDescent="0.3">
      <c r="B1450" s="1" t="str">
        <f>IF(C1450=1,"",IF(Kasszakonyv!$K$2&gt;C1450,"q",IF(Kasszakonyv!$K$2=C1450,COUNTIF($C$7:C1450,C1450),"")))</f>
        <v/>
      </c>
      <c r="C1450" s="9">
        <f t="shared" si="69"/>
        <v>1</v>
      </c>
      <c r="D1450" s="14"/>
      <c r="E1450" s="15"/>
      <c r="F1450" s="16"/>
      <c r="G1450" s="17"/>
      <c r="H1450" s="18"/>
      <c r="I1450" s="19"/>
      <c r="J1450" s="18"/>
      <c r="K1450" s="19"/>
      <c r="L1450" s="17"/>
      <c r="M1450" s="93" t="str">
        <f t="shared" si="68"/>
        <v/>
      </c>
      <c r="N1450" s="13" t="str">
        <f t="shared" si="70"/>
        <v/>
      </c>
    </row>
    <row r="1451" spans="2:14" x14ac:dyDescent="0.3">
      <c r="B1451" s="1" t="str">
        <f>IF(C1451=1,"",IF(Kasszakonyv!$K$2&gt;C1451,"q",IF(Kasszakonyv!$K$2=C1451,COUNTIF($C$7:C1451,C1451),"")))</f>
        <v/>
      </c>
      <c r="C1451" s="9">
        <f t="shared" si="69"/>
        <v>1</v>
      </c>
      <c r="D1451" s="14"/>
      <c r="E1451" s="15"/>
      <c r="F1451" s="16"/>
      <c r="G1451" s="17"/>
      <c r="H1451" s="18"/>
      <c r="I1451" s="19"/>
      <c r="J1451" s="18"/>
      <c r="K1451" s="19"/>
      <c r="L1451" s="17"/>
      <c r="M1451" s="93" t="str">
        <f t="shared" si="68"/>
        <v/>
      </c>
      <c r="N1451" s="13" t="str">
        <f t="shared" si="70"/>
        <v/>
      </c>
    </row>
    <row r="1452" spans="2:14" x14ac:dyDescent="0.3">
      <c r="B1452" s="1" t="str">
        <f>IF(C1452=1,"",IF(Kasszakonyv!$K$2&gt;C1452,"q",IF(Kasszakonyv!$K$2=C1452,COUNTIF($C$7:C1452,C1452),"")))</f>
        <v/>
      </c>
      <c r="C1452" s="9">
        <f t="shared" si="69"/>
        <v>1</v>
      </c>
      <c r="D1452" s="14"/>
      <c r="E1452" s="15"/>
      <c r="F1452" s="16"/>
      <c r="G1452" s="17"/>
      <c r="H1452" s="18"/>
      <c r="I1452" s="19"/>
      <c r="J1452" s="18"/>
      <c r="K1452" s="19"/>
      <c r="L1452" s="17"/>
      <c r="M1452" s="93" t="str">
        <f t="shared" si="68"/>
        <v/>
      </c>
      <c r="N1452" s="13" t="str">
        <f t="shared" si="70"/>
        <v/>
      </c>
    </row>
    <row r="1453" spans="2:14" x14ac:dyDescent="0.3">
      <c r="B1453" s="1" t="str">
        <f>IF(C1453=1,"",IF(Kasszakonyv!$K$2&gt;C1453,"q",IF(Kasszakonyv!$K$2=C1453,COUNTIF($C$7:C1453,C1453),"")))</f>
        <v/>
      </c>
      <c r="C1453" s="9">
        <f t="shared" si="69"/>
        <v>1</v>
      </c>
      <c r="D1453" s="14"/>
      <c r="E1453" s="15"/>
      <c r="F1453" s="16"/>
      <c r="G1453" s="17"/>
      <c r="H1453" s="18"/>
      <c r="I1453" s="19"/>
      <c r="J1453" s="18"/>
      <c r="K1453" s="19"/>
      <c r="L1453" s="17"/>
      <c r="M1453" s="93" t="str">
        <f t="shared" si="68"/>
        <v/>
      </c>
      <c r="N1453" s="13" t="str">
        <f t="shared" si="70"/>
        <v/>
      </c>
    </row>
    <row r="1454" spans="2:14" x14ac:dyDescent="0.3">
      <c r="B1454" s="1" t="str">
        <f>IF(C1454=1,"",IF(Kasszakonyv!$K$2&gt;C1454,"q",IF(Kasszakonyv!$K$2=C1454,COUNTIF($C$7:C1454,C1454),"")))</f>
        <v/>
      </c>
      <c r="C1454" s="9">
        <f t="shared" si="69"/>
        <v>1</v>
      </c>
      <c r="D1454" s="14"/>
      <c r="E1454" s="15"/>
      <c r="F1454" s="16"/>
      <c r="G1454" s="17"/>
      <c r="H1454" s="18"/>
      <c r="I1454" s="19"/>
      <c r="J1454" s="18"/>
      <c r="K1454" s="19"/>
      <c r="L1454" s="17"/>
      <c r="M1454" s="93" t="str">
        <f t="shared" si="68"/>
        <v/>
      </c>
      <c r="N1454" s="13" t="str">
        <f t="shared" si="70"/>
        <v/>
      </c>
    </row>
    <row r="1455" spans="2:14" x14ac:dyDescent="0.3">
      <c r="B1455" s="1" t="str">
        <f>IF(C1455=1,"",IF(Kasszakonyv!$K$2&gt;C1455,"q",IF(Kasszakonyv!$K$2=C1455,COUNTIF($C$7:C1455,C1455),"")))</f>
        <v/>
      </c>
      <c r="C1455" s="9">
        <f t="shared" si="69"/>
        <v>1</v>
      </c>
      <c r="D1455" s="14"/>
      <c r="E1455" s="15"/>
      <c r="F1455" s="16"/>
      <c r="G1455" s="17"/>
      <c r="H1455" s="18"/>
      <c r="I1455" s="19"/>
      <c r="J1455" s="18"/>
      <c r="K1455" s="19"/>
      <c r="L1455" s="17"/>
      <c r="M1455" s="93" t="str">
        <f t="shared" si="68"/>
        <v/>
      </c>
      <c r="N1455" s="13" t="str">
        <f t="shared" si="70"/>
        <v/>
      </c>
    </row>
    <row r="1456" spans="2:14" x14ac:dyDescent="0.3">
      <c r="B1456" s="1" t="str">
        <f>IF(C1456=1,"",IF(Kasszakonyv!$K$2&gt;C1456,"q",IF(Kasszakonyv!$K$2=C1456,COUNTIF($C$7:C1456,C1456),"")))</f>
        <v/>
      </c>
      <c r="C1456" s="9">
        <f t="shared" si="69"/>
        <v>1</v>
      </c>
      <c r="D1456" s="14"/>
      <c r="E1456" s="15"/>
      <c r="F1456" s="16"/>
      <c r="G1456" s="17"/>
      <c r="H1456" s="18"/>
      <c r="I1456" s="19"/>
      <c r="J1456" s="18"/>
      <c r="K1456" s="19"/>
      <c r="L1456" s="17"/>
      <c r="M1456" s="93" t="str">
        <f t="shared" si="68"/>
        <v/>
      </c>
      <c r="N1456" s="13" t="str">
        <f t="shared" si="70"/>
        <v/>
      </c>
    </row>
    <row r="1457" spans="2:14" x14ac:dyDescent="0.3">
      <c r="B1457" s="1" t="str">
        <f>IF(C1457=1,"",IF(Kasszakonyv!$K$2&gt;C1457,"q",IF(Kasszakonyv!$K$2=C1457,COUNTIF($C$7:C1457,C1457),"")))</f>
        <v/>
      </c>
      <c r="C1457" s="9">
        <f t="shared" si="69"/>
        <v>1</v>
      </c>
      <c r="D1457" s="14"/>
      <c r="E1457" s="15"/>
      <c r="F1457" s="16"/>
      <c r="G1457" s="17"/>
      <c r="H1457" s="18"/>
      <c r="I1457" s="19"/>
      <c r="J1457" s="18"/>
      <c r="K1457" s="19"/>
      <c r="L1457" s="17"/>
      <c r="M1457" s="93" t="str">
        <f t="shared" si="68"/>
        <v/>
      </c>
      <c r="N1457" s="13" t="str">
        <f t="shared" si="70"/>
        <v/>
      </c>
    </row>
    <row r="1458" spans="2:14" x14ac:dyDescent="0.3">
      <c r="B1458" s="1" t="str">
        <f>IF(C1458=1,"",IF(Kasszakonyv!$K$2&gt;C1458,"q",IF(Kasszakonyv!$K$2=C1458,COUNTIF($C$7:C1458,C1458),"")))</f>
        <v/>
      </c>
      <c r="C1458" s="9">
        <f t="shared" si="69"/>
        <v>1</v>
      </c>
      <c r="D1458" s="14"/>
      <c r="E1458" s="15"/>
      <c r="F1458" s="16"/>
      <c r="G1458" s="17"/>
      <c r="H1458" s="18"/>
      <c r="I1458" s="19"/>
      <c r="J1458" s="18"/>
      <c r="K1458" s="19"/>
      <c r="L1458" s="17"/>
      <c r="M1458" s="93" t="str">
        <f t="shared" si="68"/>
        <v/>
      </c>
      <c r="N1458" s="13" t="str">
        <f t="shared" si="70"/>
        <v/>
      </c>
    </row>
    <row r="1459" spans="2:14" x14ac:dyDescent="0.3">
      <c r="B1459" s="1" t="str">
        <f>IF(C1459=1,"",IF(Kasszakonyv!$K$2&gt;C1459,"q",IF(Kasszakonyv!$K$2=C1459,COUNTIF($C$7:C1459,C1459),"")))</f>
        <v/>
      </c>
      <c r="C1459" s="9">
        <f t="shared" si="69"/>
        <v>1</v>
      </c>
      <c r="D1459" s="14"/>
      <c r="E1459" s="15"/>
      <c r="F1459" s="16"/>
      <c r="G1459" s="17"/>
      <c r="H1459" s="18"/>
      <c r="I1459" s="19"/>
      <c r="J1459" s="18"/>
      <c r="K1459" s="19"/>
      <c r="L1459" s="17"/>
      <c r="M1459" s="93" t="str">
        <f t="shared" si="68"/>
        <v/>
      </c>
      <c r="N1459" s="13" t="str">
        <f t="shared" si="70"/>
        <v/>
      </c>
    </row>
    <row r="1460" spans="2:14" x14ac:dyDescent="0.3">
      <c r="B1460" s="1" t="str">
        <f>IF(C1460=1,"",IF(Kasszakonyv!$K$2&gt;C1460,"q",IF(Kasszakonyv!$K$2=C1460,COUNTIF($C$7:C1460,C1460),"")))</f>
        <v/>
      </c>
      <c r="C1460" s="9">
        <f t="shared" si="69"/>
        <v>1</v>
      </c>
      <c r="D1460" s="14"/>
      <c r="E1460" s="15"/>
      <c r="F1460" s="16"/>
      <c r="G1460" s="17"/>
      <c r="H1460" s="18"/>
      <c r="I1460" s="19"/>
      <c r="J1460" s="18"/>
      <c r="K1460" s="19"/>
      <c r="L1460" s="17"/>
      <c r="M1460" s="93" t="str">
        <f t="shared" si="68"/>
        <v/>
      </c>
      <c r="N1460" s="13" t="str">
        <f t="shared" si="70"/>
        <v/>
      </c>
    </row>
    <row r="1461" spans="2:14" x14ac:dyDescent="0.3">
      <c r="B1461" s="1" t="str">
        <f>IF(C1461=1,"",IF(Kasszakonyv!$K$2&gt;C1461,"q",IF(Kasszakonyv!$K$2=C1461,COUNTIF($C$7:C1461,C1461),"")))</f>
        <v/>
      </c>
      <c r="C1461" s="9">
        <f t="shared" si="69"/>
        <v>1</v>
      </c>
      <c r="D1461" s="14"/>
      <c r="E1461" s="15"/>
      <c r="F1461" s="16"/>
      <c r="G1461" s="17"/>
      <c r="H1461" s="18"/>
      <c r="I1461" s="19"/>
      <c r="J1461" s="18"/>
      <c r="K1461" s="19"/>
      <c r="L1461" s="17"/>
      <c r="M1461" s="93" t="str">
        <f t="shared" si="68"/>
        <v/>
      </c>
      <c r="N1461" s="13" t="str">
        <f t="shared" si="70"/>
        <v/>
      </c>
    </row>
    <row r="1462" spans="2:14" x14ac:dyDescent="0.3">
      <c r="B1462" s="1" t="str">
        <f>IF(C1462=1,"",IF(Kasszakonyv!$K$2&gt;C1462,"q",IF(Kasszakonyv!$K$2=C1462,COUNTIF($C$7:C1462,C1462),"")))</f>
        <v/>
      </c>
      <c r="C1462" s="9">
        <f t="shared" si="69"/>
        <v>1</v>
      </c>
      <c r="D1462" s="14"/>
      <c r="E1462" s="15"/>
      <c r="F1462" s="16"/>
      <c r="G1462" s="17"/>
      <c r="H1462" s="18"/>
      <c r="I1462" s="19"/>
      <c r="J1462" s="18"/>
      <c r="K1462" s="19"/>
      <c r="L1462" s="17"/>
      <c r="M1462" s="93" t="str">
        <f t="shared" si="68"/>
        <v/>
      </c>
      <c r="N1462" s="13" t="str">
        <f t="shared" si="70"/>
        <v/>
      </c>
    </row>
    <row r="1463" spans="2:14" x14ac:dyDescent="0.3">
      <c r="B1463" s="1" t="str">
        <f>IF(C1463=1,"",IF(Kasszakonyv!$K$2&gt;C1463,"q",IF(Kasszakonyv!$K$2=C1463,COUNTIF($C$7:C1463,C1463),"")))</f>
        <v/>
      </c>
      <c r="C1463" s="9">
        <f t="shared" si="69"/>
        <v>1</v>
      </c>
      <c r="D1463" s="14"/>
      <c r="E1463" s="15"/>
      <c r="F1463" s="16"/>
      <c r="G1463" s="17"/>
      <c r="H1463" s="18"/>
      <c r="I1463" s="19"/>
      <c r="J1463" s="18"/>
      <c r="K1463" s="19"/>
      <c r="L1463" s="17"/>
      <c r="M1463" s="93" t="str">
        <f t="shared" si="68"/>
        <v/>
      </c>
      <c r="N1463" s="13" t="str">
        <f t="shared" si="70"/>
        <v/>
      </c>
    </row>
    <row r="1464" spans="2:14" x14ac:dyDescent="0.3">
      <c r="B1464" s="1" t="str">
        <f>IF(C1464=1,"",IF(Kasszakonyv!$K$2&gt;C1464,"q",IF(Kasszakonyv!$K$2=C1464,COUNTIF($C$7:C1464,C1464),"")))</f>
        <v/>
      </c>
      <c r="C1464" s="9">
        <f t="shared" si="69"/>
        <v>1</v>
      </c>
      <c r="D1464" s="14"/>
      <c r="E1464" s="15"/>
      <c r="F1464" s="16"/>
      <c r="G1464" s="17"/>
      <c r="H1464" s="18"/>
      <c r="I1464" s="19"/>
      <c r="J1464" s="18"/>
      <c r="K1464" s="19"/>
      <c r="L1464" s="17"/>
      <c r="M1464" s="93" t="str">
        <f t="shared" si="68"/>
        <v/>
      </c>
      <c r="N1464" s="13" t="str">
        <f t="shared" si="70"/>
        <v/>
      </c>
    </row>
    <row r="1465" spans="2:14" x14ac:dyDescent="0.3">
      <c r="B1465" s="1" t="str">
        <f>IF(C1465=1,"",IF(Kasszakonyv!$K$2&gt;C1465,"q",IF(Kasszakonyv!$K$2=C1465,COUNTIF($C$7:C1465,C1465),"")))</f>
        <v/>
      </c>
      <c r="C1465" s="9">
        <f t="shared" si="69"/>
        <v>1</v>
      </c>
      <c r="D1465" s="14"/>
      <c r="E1465" s="15"/>
      <c r="F1465" s="16"/>
      <c r="G1465" s="17"/>
      <c r="H1465" s="18"/>
      <c r="I1465" s="19"/>
      <c r="J1465" s="18"/>
      <c r="K1465" s="19"/>
      <c r="L1465" s="17"/>
      <c r="M1465" s="93" t="str">
        <f t="shared" si="68"/>
        <v/>
      </c>
      <c r="N1465" s="13" t="str">
        <f t="shared" si="70"/>
        <v/>
      </c>
    </row>
    <row r="1466" spans="2:14" x14ac:dyDescent="0.3">
      <c r="B1466" s="1" t="str">
        <f>IF(C1466=1,"",IF(Kasszakonyv!$K$2&gt;C1466,"q",IF(Kasszakonyv!$K$2=C1466,COUNTIF($C$7:C1466,C1466),"")))</f>
        <v/>
      </c>
      <c r="C1466" s="9">
        <f t="shared" si="69"/>
        <v>1</v>
      </c>
      <c r="D1466" s="14"/>
      <c r="E1466" s="15"/>
      <c r="F1466" s="16"/>
      <c r="G1466" s="17"/>
      <c r="H1466" s="18"/>
      <c r="I1466" s="19"/>
      <c r="J1466" s="18"/>
      <c r="K1466" s="19"/>
      <c r="L1466" s="17"/>
      <c r="M1466" s="93" t="str">
        <f t="shared" si="68"/>
        <v/>
      </c>
      <c r="N1466" s="13" t="str">
        <f t="shared" si="70"/>
        <v/>
      </c>
    </row>
    <row r="1467" spans="2:14" x14ac:dyDescent="0.3">
      <c r="B1467" s="1" t="str">
        <f>IF(C1467=1,"",IF(Kasszakonyv!$K$2&gt;C1467,"q",IF(Kasszakonyv!$K$2=C1467,COUNTIF($C$7:C1467,C1467),"")))</f>
        <v/>
      </c>
      <c r="C1467" s="9">
        <f t="shared" si="69"/>
        <v>1</v>
      </c>
      <c r="D1467" s="14"/>
      <c r="E1467" s="15"/>
      <c r="F1467" s="16"/>
      <c r="G1467" s="17"/>
      <c r="H1467" s="18"/>
      <c r="I1467" s="19"/>
      <c r="J1467" s="18"/>
      <c r="K1467" s="19"/>
      <c r="L1467" s="17"/>
      <c r="M1467" s="93" t="str">
        <f t="shared" si="68"/>
        <v/>
      </c>
      <c r="N1467" s="13" t="str">
        <f t="shared" si="70"/>
        <v/>
      </c>
    </row>
    <row r="1468" spans="2:14" x14ac:dyDescent="0.3">
      <c r="B1468" s="1" t="str">
        <f>IF(C1468=1,"",IF(Kasszakonyv!$K$2&gt;C1468,"q",IF(Kasszakonyv!$K$2=C1468,COUNTIF($C$7:C1468,C1468),"")))</f>
        <v/>
      </c>
      <c r="C1468" s="9">
        <f t="shared" si="69"/>
        <v>1</v>
      </c>
      <c r="D1468" s="14"/>
      <c r="E1468" s="15"/>
      <c r="F1468" s="16"/>
      <c r="G1468" s="17"/>
      <c r="H1468" s="18"/>
      <c r="I1468" s="19"/>
      <c r="J1468" s="18"/>
      <c r="K1468" s="19"/>
      <c r="L1468" s="17"/>
      <c r="M1468" s="93" t="str">
        <f t="shared" si="68"/>
        <v/>
      </c>
      <c r="N1468" s="13" t="str">
        <f t="shared" si="70"/>
        <v/>
      </c>
    </row>
    <row r="1469" spans="2:14" x14ac:dyDescent="0.3">
      <c r="B1469" s="1" t="str">
        <f>IF(C1469=1,"",IF(Kasszakonyv!$K$2&gt;C1469,"q",IF(Kasszakonyv!$K$2=C1469,COUNTIF($C$7:C1469,C1469),"")))</f>
        <v/>
      </c>
      <c r="C1469" s="9">
        <f t="shared" si="69"/>
        <v>1</v>
      </c>
      <c r="D1469" s="14"/>
      <c r="E1469" s="15"/>
      <c r="F1469" s="16"/>
      <c r="G1469" s="17"/>
      <c r="H1469" s="18"/>
      <c r="I1469" s="19"/>
      <c r="J1469" s="18"/>
      <c r="K1469" s="19"/>
      <c r="L1469" s="17"/>
      <c r="M1469" s="93" t="str">
        <f t="shared" si="68"/>
        <v/>
      </c>
      <c r="N1469" s="13" t="str">
        <f t="shared" si="70"/>
        <v/>
      </c>
    </row>
    <row r="1470" spans="2:14" x14ac:dyDescent="0.3">
      <c r="B1470" s="1" t="str">
        <f>IF(C1470=1,"",IF(Kasszakonyv!$K$2&gt;C1470,"q",IF(Kasszakonyv!$K$2=C1470,COUNTIF($C$7:C1470,C1470),"")))</f>
        <v/>
      </c>
      <c r="C1470" s="9">
        <f t="shared" si="69"/>
        <v>1</v>
      </c>
      <c r="D1470" s="14"/>
      <c r="E1470" s="15"/>
      <c r="F1470" s="16"/>
      <c r="G1470" s="17"/>
      <c r="H1470" s="18"/>
      <c r="I1470" s="19"/>
      <c r="J1470" s="18"/>
      <c r="K1470" s="19"/>
      <c r="L1470" s="17"/>
      <c r="M1470" s="93" t="str">
        <f t="shared" si="68"/>
        <v/>
      </c>
      <c r="N1470" s="13" t="str">
        <f t="shared" si="70"/>
        <v/>
      </c>
    </row>
    <row r="1471" spans="2:14" x14ac:dyDescent="0.3">
      <c r="B1471" s="1" t="str">
        <f>IF(C1471=1,"",IF(Kasszakonyv!$K$2&gt;C1471,"q",IF(Kasszakonyv!$K$2=C1471,COUNTIF($C$7:C1471,C1471),"")))</f>
        <v/>
      </c>
      <c r="C1471" s="9">
        <f t="shared" si="69"/>
        <v>1</v>
      </c>
      <c r="D1471" s="14"/>
      <c r="E1471" s="15"/>
      <c r="F1471" s="16"/>
      <c r="G1471" s="17"/>
      <c r="H1471" s="18"/>
      <c r="I1471" s="19"/>
      <c r="J1471" s="18"/>
      <c r="K1471" s="19"/>
      <c r="L1471" s="17"/>
      <c r="M1471" s="93" t="str">
        <f t="shared" si="68"/>
        <v/>
      </c>
      <c r="N1471" s="13" t="str">
        <f t="shared" si="70"/>
        <v/>
      </c>
    </row>
    <row r="1472" spans="2:14" x14ac:dyDescent="0.3">
      <c r="B1472" s="1" t="str">
        <f>IF(C1472=1,"",IF(Kasszakonyv!$K$2&gt;C1472,"q",IF(Kasszakonyv!$K$2=C1472,COUNTIF($C$7:C1472,C1472),"")))</f>
        <v/>
      </c>
      <c r="C1472" s="9">
        <f t="shared" si="69"/>
        <v>1</v>
      </c>
      <c r="D1472" s="14"/>
      <c r="E1472" s="15"/>
      <c r="F1472" s="16"/>
      <c r="G1472" s="17"/>
      <c r="H1472" s="18"/>
      <c r="I1472" s="19"/>
      <c r="J1472" s="18"/>
      <c r="K1472" s="19"/>
      <c r="L1472" s="17"/>
      <c r="M1472" s="93" t="str">
        <f t="shared" si="68"/>
        <v/>
      </c>
      <c r="N1472" s="13" t="str">
        <f t="shared" si="70"/>
        <v/>
      </c>
    </row>
    <row r="1473" spans="2:14" x14ac:dyDescent="0.3">
      <c r="B1473" s="1" t="str">
        <f>IF(C1473=1,"",IF(Kasszakonyv!$K$2&gt;C1473,"q",IF(Kasszakonyv!$K$2=C1473,COUNTIF($C$7:C1473,C1473),"")))</f>
        <v/>
      </c>
      <c r="C1473" s="9">
        <f t="shared" si="69"/>
        <v>1</v>
      </c>
      <c r="D1473" s="14"/>
      <c r="E1473" s="15"/>
      <c r="F1473" s="16"/>
      <c r="G1473" s="17"/>
      <c r="H1473" s="18"/>
      <c r="I1473" s="19"/>
      <c r="J1473" s="18"/>
      <c r="K1473" s="19"/>
      <c r="L1473" s="17"/>
      <c r="M1473" s="93" t="str">
        <f t="shared" si="68"/>
        <v/>
      </c>
      <c r="N1473" s="13" t="str">
        <f t="shared" si="70"/>
        <v/>
      </c>
    </row>
    <row r="1474" spans="2:14" x14ac:dyDescent="0.3">
      <c r="B1474" s="1" t="str">
        <f>IF(C1474=1,"",IF(Kasszakonyv!$K$2&gt;C1474,"q",IF(Kasszakonyv!$K$2=C1474,COUNTIF($C$7:C1474,C1474),"")))</f>
        <v/>
      </c>
      <c r="C1474" s="9">
        <f t="shared" si="69"/>
        <v>1</v>
      </c>
      <c r="D1474" s="14"/>
      <c r="E1474" s="15"/>
      <c r="F1474" s="16"/>
      <c r="G1474" s="17"/>
      <c r="H1474" s="18"/>
      <c r="I1474" s="19"/>
      <c r="J1474" s="18"/>
      <c r="K1474" s="19"/>
      <c r="L1474" s="17"/>
      <c r="M1474" s="93" t="str">
        <f t="shared" si="68"/>
        <v/>
      </c>
      <c r="N1474" s="13" t="str">
        <f t="shared" si="70"/>
        <v/>
      </c>
    </row>
    <row r="1475" spans="2:14" x14ac:dyDescent="0.3">
      <c r="B1475" s="1" t="str">
        <f>IF(C1475=1,"",IF(Kasszakonyv!$K$2&gt;C1475,"q",IF(Kasszakonyv!$K$2=C1475,COUNTIF($C$7:C1475,C1475),"")))</f>
        <v/>
      </c>
      <c r="C1475" s="9">
        <f t="shared" si="69"/>
        <v>1</v>
      </c>
      <c r="D1475" s="14"/>
      <c r="E1475" s="15"/>
      <c r="F1475" s="16"/>
      <c r="G1475" s="17"/>
      <c r="H1475" s="18"/>
      <c r="I1475" s="19"/>
      <c r="J1475" s="18"/>
      <c r="K1475" s="19"/>
      <c r="L1475" s="17"/>
      <c r="M1475" s="93" t="str">
        <f t="shared" si="68"/>
        <v/>
      </c>
      <c r="N1475" s="13" t="str">
        <f t="shared" si="70"/>
        <v/>
      </c>
    </row>
    <row r="1476" spans="2:14" x14ac:dyDescent="0.3">
      <c r="B1476" s="1" t="str">
        <f>IF(C1476=1,"",IF(Kasszakonyv!$K$2&gt;C1476,"q",IF(Kasszakonyv!$K$2=C1476,COUNTIF($C$7:C1476,C1476),"")))</f>
        <v/>
      </c>
      <c r="C1476" s="9">
        <f t="shared" si="69"/>
        <v>1</v>
      </c>
      <c r="D1476" s="14"/>
      <c r="E1476" s="15"/>
      <c r="F1476" s="16"/>
      <c r="G1476" s="17"/>
      <c r="H1476" s="18"/>
      <c r="I1476" s="19"/>
      <c r="J1476" s="18"/>
      <c r="K1476" s="19"/>
      <c r="L1476" s="17"/>
      <c r="M1476" s="93" t="str">
        <f t="shared" si="68"/>
        <v/>
      </c>
      <c r="N1476" s="13" t="str">
        <f t="shared" si="70"/>
        <v/>
      </c>
    </row>
    <row r="1477" spans="2:14" x14ac:dyDescent="0.3">
      <c r="B1477" s="1" t="str">
        <f>IF(C1477=1,"",IF(Kasszakonyv!$K$2&gt;C1477,"q",IF(Kasszakonyv!$K$2=C1477,COUNTIF($C$7:C1477,C1477),"")))</f>
        <v/>
      </c>
      <c r="C1477" s="9">
        <f t="shared" si="69"/>
        <v>1</v>
      </c>
      <c r="D1477" s="14"/>
      <c r="E1477" s="15"/>
      <c r="F1477" s="16"/>
      <c r="G1477" s="17"/>
      <c r="H1477" s="18"/>
      <c r="I1477" s="19"/>
      <c r="J1477" s="18"/>
      <c r="K1477" s="19"/>
      <c r="L1477" s="17"/>
      <c r="M1477" s="93" t="str">
        <f t="shared" si="68"/>
        <v/>
      </c>
      <c r="N1477" s="13" t="str">
        <f t="shared" si="70"/>
        <v/>
      </c>
    </row>
    <row r="1478" spans="2:14" x14ac:dyDescent="0.3">
      <c r="B1478" s="1" t="str">
        <f>IF(C1478=1,"",IF(Kasszakonyv!$K$2&gt;C1478,"q",IF(Kasszakonyv!$K$2=C1478,COUNTIF($C$7:C1478,C1478),"")))</f>
        <v/>
      </c>
      <c r="C1478" s="9">
        <f t="shared" si="69"/>
        <v>1</v>
      </c>
      <c r="D1478" s="14"/>
      <c r="E1478" s="15"/>
      <c r="F1478" s="16"/>
      <c r="G1478" s="17"/>
      <c r="H1478" s="18"/>
      <c r="I1478" s="19"/>
      <c r="J1478" s="18"/>
      <c r="K1478" s="19"/>
      <c r="L1478" s="17"/>
      <c r="M1478" s="93" t="str">
        <f t="shared" si="68"/>
        <v/>
      </c>
      <c r="N1478" s="13" t="str">
        <f t="shared" si="70"/>
        <v/>
      </c>
    </row>
    <row r="1479" spans="2:14" x14ac:dyDescent="0.3">
      <c r="B1479" s="1" t="str">
        <f>IF(C1479=1,"",IF(Kasszakonyv!$K$2&gt;C1479,"q",IF(Kasszakonyv!$K$2=C1479,COUNTIF($C$7:C1479,C1479),"")))</f>
        <v/>
      </c>
      <c r="C1479" s="9">
        <f t="shared" si="69"/>
        <v>1</v>
      </c>
      <c r="D1479" s="14"/>
      <c r="E1479" s="15"/>
      <c r="F1479" s="16"/>
      <c r="G1479" s="17"/>
      <c r="H1479" s="18"/>
      <c r="I1479" s="19"/>
      <c r="J1479" s="18"/>
      <c r="K1479" s="19"/>
      <c r="L1479" s="17"/>
      <c r="M1479" s="93" t="str">
        <f t="shared" ref="M1479:M1542" si="71">IF(I1479&amp;K1479&lt;&gt;"",VLOOKUP(I1479&amp;K1479,fif,3,FALSE),"")</f>
        <v/>
      </c>
      <c r="N1479" s="13" t="str">
        <f t="shared" si="70"/>
        <v/>
      </c>
    </row>
    <row r="1480" spans="2:14" x14ac:dyDescent="0.3">
      <c r="B1480" s="1" t="str">
        <f>IF(C1480=1,"",IF(Kasszakonyv!$K$2&gt;C1480,"q",IF(Kasszakonyv!$K$2=C1480,COUNTIF($C$7:C1480,C1480),"")))</f>
        <v/>
      </c>
      <c r="C1480" s="9">
        <f t="shared" si="69"/>
        <v>1</v>
      </c>
      <c r="D1480" s="14"/>
      <c r="E1480" s="15"/>
      <c r="F1480" s="16"/>
      <c r="G1480" s="17"/>
      <c r="H1480" s="18"/>
      <c r="I1480" s="19"/>
      <c r="J1480" s="18"/>
      <c r="K1480" s="19"/>
      <c r="L1480" s="17"/>
      <c r="M1480" s="93" t="str">
        <f t="shared" si="71"/>
        <v/>
      </c>
      <c r="N1480" s="13" t="str">
        <f t="shared" si="70"/>
        <v/>
      </c>
    </row>
    <row r="1481" spans="2:14" x14ac:dyDescent="0.3">
      <c r="B1481" s="1" t="str">
        <f>IF(C1481=1,"",IF(Kasszakonyv!$K$2&gt;C1481,"q",IF(Kasszakonyv!$K$2=C1481,COUNTIF($C$7:C1481,C1481),"")))</f>
        <v/>
      </c>
      <c r="C1481" s="9">
        <f t="shared" si="69"/>
        <v>1</v>
      </c>
      <c r="D1481" s="14"/>
      <c r="E1481" s="15"/>
      <c r="F1481" s="16"/>
      <c r="G1481" s="17"/>
      <c r="H1481" s="18"/>
      <c r="I1481" s="19"/>
      <c r="J1481" s="18"/>
      <c r="K1481" s="19"/>
      <c r="L1481" s="17"/>
      <c r="M1481" s="93" t="str">
        <f t="shared" si="71"/>
        <v/>
      </c>
      <c r="N1481" s="13" t="str">
        <f t="shared" si="70"/>
        <v/>
      </c>
    </row>
    <row r="1482" spans="2:14" x14ac:dyDescent="0.3">
      <c r="B1482" s="1" t="str">
        <f>IF(C1482=1,"",IF(Kasszakonyv!$K$2&gt;C1482,"q",IF(Kasszakonyv!$K$2=C1482,COUNTIF($C$7:C1482,C1482),"")))</f>
        <v/>
      </c>
      <c r="C1482" s="9">
        <f t="shared" si="69"/>
        <v>1</v>
      </c>
      <c r="D1482" s="14"/>
      <c r="E1482" s="15"/>
      <c r="F1482" s="16"/>
      <c r="G1482" s="17"/>
      <c r="H1482" s="18"/>
      <c r="I1482" s="19"/>
      <c r="J1482" s="18"/>
      <c r="K1482" s="19"/>
      <c r="L1482" s="17"/>
      <c r="M1482" s="93" t="str">
        <f t="shared" si="71"/>
        <v/>
      </c>
      <c r="N1482" s="13" t="str">
        <f t="shared" si="70"/>
        <v/>
      </c>
    </row>
    <row r="1483" spans="2:14" x14ac:dyDescent="0.3">
      <c r="B1483" s="1" t="str">
        <f>IF(C1483=1,"",IF(Kasszakonyv!$K$2&gt;C1483,"q",IF(Kasszakonyv!$K$2=C1483,COUNTIF($C$7:C1483,C1483),"")))</f>
        <v/>
      </c>
      <c r="C1483" s="9">
        <f t="shared" si="69"/>
        <v>1</v>
      </c>
      <c r="D1483" s="14"/>
      <c r="E1483" s="15"/>
      <c r="F1483" s="16"/>
      <c r="G1483" s="17"/>
      <c r="H1483" s="18"/>
      <c r="I1483" s="19"/>
      <c r="J1483" s="18"/>
      <c r="K1483" s="19"/>
      <c r="L1483" s="17"/>
      <c r="M1483" s="93" t="str">
        <f t="shared" si="71"/>
        <v/>
      </c>
      <c r="N1483" s="13" t="str">
        <f t="shared" si="70"/>
        <v/>
      </c>
    </row>
    <row r="1484" spans="2:14" x14ac:dyDescent="0.3">
      <c r="B1484" s="1" t="str">
        <f>IF(C1484=1,"",IF(Kasszakonyv!$K$2&gt;C1484,"q",IF(Kasszakonyv!$K$2=C1484,COUNTIF($C$7:C1484,C1484),"")))</f>
        <v/>
      </c>
      <c r="C1484" s="9">
        <f t="shared" si="69"/>
        <v>1</v>
      </c>
      <c r="D1484" s="14"/>
      <c r="E1484" s="15"/>
      <c r="F1484" s="16"/>
      <c r="G1484" s="17"/>
      <c r="H1484" s="18"/>
      <c r="I1484" s="19"/>
      <c r="J1484" s="18"/>
      <c r="K1484" s="19"/>
      <c r="L1484" s="17"/>
      <c r="M1484" s="93" t="str">
        <f t="shared" si="71"/>
        <v/>
      </c>
      <c r="N1484" s="13" t="str">
        <f t="shared" si="70"/>
        <v/>
      </c>
    </row>
    <row r="1485" spans="2:14" x14ac:dyDescent="0.3">
      <c r="B1485" s="1" t="str">
        <f>IF(C1485=1,"",IF(Kasszakonyv!$K$2&gt;C1485,"q",IF(Kasszakonyv!$K$2=C1485,COUNTIF($C$7:C1485,C1485),"")))</f>
        <v/>
      </c>
      <c r="C1485" s="9">
        <f t="shared" si="69"/>
        <v>1</v>
      </c>
      <c r="D1485" s="14"/>
      <c r="E1485" s="15"/>
      <c r="F1485" s="16"/>
      <c r="G1485" s="17"/>
      <c r="H1485" s="18"/>
      <c r="I1485" s="19"/>
      <c r="J1485" s="18"/>
      <c r="K1485" s="19"/>
      <c r="L1485" s="17"/>
      <c r="M1485" s="93" t="str">
        <f t="shared" si="71"/>
        <v/>
      </c>
      <c r="N1485" s="13" t="str">
        <f t="shared" si="70"/>
        <v/>
      </c>
    </row>
    <row r="1486" spans="2:14" x14ac:dyDescent="0.3">
      <c r="B1486" s="1" t="str">
        <f>IF(C1486=1,"",IF(Kasszakonyv!$K$2&gt;C1486,"q",IF(Kasszakonyv!$K$2=C1486,COUNTIF($C$7:C1486,C1486),"")))</f>
        <v/>
      </c>
      <c r="C1486" s="9">
        <f t="shared" si="69"/>
        <v>1</v>
      </c>
      <c r="D1486" s="14"/>
      <c r="E1486" s="15"/>
      <c r="F1486" s="16"/>
      <c r="G1486" s="17"/>
      <c r="H1486" s="18"/>
      <c r="I1486" s="19"/>
      <c r="J1486" s="18"/>
      <c r="K1486" s="19"/>
      <c r="L1486" s="17"/>
      <c r="M1486" s="93" t="str">
        <f t="shared" si="71"/>
        <v/>
      </c>
      <c r="N1486" s="13" t="str">
        <f t="shared" si="70"/>
        <v/>
      </c>
    </row>
    <row r="1487" spans="2:14" x14ac:dyDescent="0.3">
      <c r="B1487" s="1" t="str">
        <f>IF(C1487=1,"",IF(Kasszakonyv!$K$2&gt;C1487,"q",IF(Kasszakonyv!$K$2=C1487,COUNTIF($C$7:C1487,C1487),"")))</f>
        <v/>
      </c>
      <c r="C1487" s="9">
        <f t="shared" si="69"/>
        <v>1</v>
      </c>
      <c r="D1487" s="14"/>
      <c r="E1487" s="15"/>
      <c r="F1487" s="16"/>
      <c r="G1487" s="17"/>
      <c r="H1487" s="18"/>
      <c r="I1487" s="19"/>
      <c r="J1487" s="18"/>
      <c r="K1487" s="19"/>
      <c r="L1487" s="17"/>
      <c r="M1487" s="93" t="str">
        <f t="shared" si="71"/>
        <v/>
      </c>
      <c r="N1487" s="13" t="str">
        <f t="shared" si="70"/>
        <v/>
      </c>
    </row>
    <row r="1488" spans="2:14" x14ac:dyDescent="0.3">
      <c r="B1488" s="1" t="str">
        <f>IF(C1488=1,"",IF(Kasszakonyv!$K$2&gt;C1488,"q",IF(Kasszakonyv!$K$2=C1488,COUNTIF($C$7:C1488,C1488),"")))</f>
        <v/>
      </c>
      <c r="C1488" s="9">
        <f t="shared" si="69"/>
        <v>1</v>
      </c>
      <c r="D1488" s="14"/>
      <c r="E1488" s="15"/>
      <c r="F1488" s="16"/>
      <c r="G1488" s="17"/>
      <c r="H1488" s="18"/>
      <c r="I1488" s="19"/>
      <c r="J1488" s="18"/>
      <c r="K1488" s="19"/>
      <c r="L1488" s="17"/>
      <c r="M1488" s="93" t="str">
        <f t="shared" si="71"/>
        <v/>
      </c>
      <c r="N1488" s="13" t="str">
        <f t="shared" si="70"/>
        <v/>
      </c>
    </row>
    <row r="1489" spans="2:14" x14ac:dyDescent="0.3">
      <c r="B1489" s="1" t="str">
        <f>IF(C1489=1,"",IF(Kasszakonyv!$K$2&gt;C1489,"q",IF(Kasszakonyv!$K$2=C1489,COUNTIF($C$7:C1489,C1489),"")))</f>
        <v/>
      </c>
      <c r="C1489" s="9">
        <f t="shared" si="69"/>
        <v>1</v>
      </c>
      <c r="D1489" s="14"/>
      <c r="E1489" s="15"/>
      <c r="F1489" s="16"/>
      <c r="G1489" s="17"/>
      <c r="H1489" s="18"/>
      <c r="I1489" s="19"/>
      <c r="J1489" s="18"/>
      <c r="K1489" s="19"/>
      <c r="L1489" s="17"/>
      <c r="M1489" s="93" t="str">
        <f t="shared" si="71"/>
        <v/>
      </c>
      <c r="N1489" s="13" t="str">
        <f t="shared" si="70"/>
        <v/>
      </c>
    </row>
    <row r="1490" spans="2:14" x14ac:dyDescent="0.3">
      <c r="B1490" s="1" t="str">
        <f>IF(C1490=1,"",IF(Kasszakonyv!$K$2&gt;C1490,"q",IF(Kasszakonyv!$K$2=C1490,COUNTIF($C$7:C1490,C1490),"")))</f>
        <v/>
      </c>
      <c r="C1490" s="9">
        <f t="shared" si="69"/>
        <v>1</v>
      </c>
      <c r="D1490" s="14"/>
      <c r="E1490" s="15"/>
      <c r="F1490" s="16"/>
      <c r="G1490" s="17"/>
      <c r="H1490" s="18"/>
      <c r="I1490" s="19"/>
      <c r="J1490" s="18"/>
      <c r="K1490" s="19"/>
      <c r="L1490" s="17"/>
      <c r="M1490" s="93" t="str">
        <f t="shared" si="71"/>
        <v/>
      </c>
      <c r="N1490" s="13" t="str">
        <f t="shared" si="70"/>
        <v/>
      </c>
    </row>
    <row r="1491" spans="2:14" x14ac:dyDescent="0.3">
      <c r="B1491" s="1" t="str">
        <f>IF(C1491=1,"",IF(Kasszakonyv!$K$2&gt;C1491,"q",IF(Kasszakonyv!$K$2=C1491,COUNTIF($C$7:C1491,C1491),"")))</f>
        <v/>
      </c>
      <c r="C1491" s="9">
        <f t="shared" si="69"/>
        <v>1</v>
      </c>
      <c r="D1491" s="14"/>
      <c r="E1491" s="15"/>
      <c r="F1491" s="16"/>
      <c r="G1491" s="17"/>
      <c r="H1491" s="18"/>
      <c r="I1491" s="19"/>
      <c r="J1491" s="18"/>
      <c r="K1491" s="19"/>
      <c r="L1491" s="17"/>
      <c r="M1491" s="93" t="str">
        <f t="shared" si="71"/>
        <v/>
      </c>
      <c r="N1491" s="13" t="str">
        <f t="shared" si="70"/>
        <v/>
      </c>
    </row>
    <row r="1492" spans="2:14" x14ac:dyDescent="0.3">
      <c r="B1492" s="1" t="str">
        <f>IF(C1492=1,"",IF(Kasszakonyv!$K$2&gt;C1492,"q",IF(Kasszakonyv!$K$2=C1492,COUNTIF($C$7:C1492,C1492),"")))</f>
        <v/>
      </c>
      <c r="C1492" s="9">
        <f t="shared" si="69"/>
        <v>1</v>
      </c>
      <c r="D1492" s="14"/>
      <c r="E1492" s="15"/>
      <c r="F1492" s="16"/>
      <c r="G1492" s="17"/>
      <c r="H1492" s="18"/>
      <c r="I1492" s="19"/>
      <c r="J1492" s="18"/>
      <c r="K1492" s="19"/>
      <c r="L1492" s="17"/>
      <c r="M1492" s="93" t="str">
        <f t="shared" si="71"/>
        <v/>
      </c>
      <c r="N1492" s="13" t="str">
        <f t="shared" si="70"/>
        <v/>
      </c>
    </row>
    <row r="1493" spans="2:14" x14ac:dyDescent="0.3">
      <c r="B1493" s="1" t="str">
        <f>IF(C1493=1,"",IF(Kasszakonyv!$K$2&gt;C1493,"q",IF(Kasszakonyv!$K$2=C1493,COUNTIF($C$7:C1493,C1493),"")))</f>
        <v/>
      </c>
      <c r="C1493" s="9">
        <f t="shared" si="69"/>
        <v>1</v>
      </c>
      <c r="D1493" s="14"/>
      <c r="E1493" s="15"/>
      <c r="F1493" s="16"/>
      <c r="G1493" s="17"/>
      <c r="H1493" s="18"/>
      <c r="I1493" s="19"/>
      <c r="J1493" s="18"/>
      <c r="K1493" s="19"/>
      <c r="L1493" s="17"/>
      <c r="M1493" s="93" t="str">
        <f t="shared" si="71"/>
        <v/>
      </c>
      <c r="N1493" s="13" t="str">
        <f t="shared" si="70"/>
        <v/>
      </c>
    </row>
    <row r="1494" spans="2:14" x14ac:dyDescent="0.3">
      <c r="B1494" s="1" t="str">
        <f>IF(C1494=1,"",IF(Kasszakonyv!$K$2&gt;C1494,"q",IF(Kasszakonyv!$K$2=C1494,COUNTIF($C$7:C1494,C1494),"")))</f>
        <v/>
      </c>
      <c r="C1494" s="9">
        <f t="shared" si="69"/>
        <v>1</v>
      </c>
      <c r="D1494" s="14"/>
      <c r="E1494" s="15"/>
      <c r="F1494" s="16"/>
      <c r="G1494" s="17"/>
      <c r="H1494" s="18"/>
      <c r="I1494" s="19"/>
      <c r="J1494" s="18"/>
      <c r="K1494" s="19"/>
      <c r="L1494" s="17"/>
      <c r="M1494" s="93" t="str">
        <f t="shared" si="71"/>
        <v/>
      </c>
      <c r="N1494" s="13" t="str">
        <f t="shared" si="70"/>
        <v/>
      </c>
    </row>
    <row r="1495" spans="2:14" x14ac:dyDescent="0.3">
      <c r="B1495" s="1" t="str">
        <f>IF(C1495=1,"",IF(Kasszakonyv!$K$2&gt;C1495,"q",IF(Kasszakonyv!$K$2=C1495,COUNTIF($C$7:C1495,C1495),"")))</f>
        <v/>
      </c>
      <c r="C1495" s="9">
        <f t="shared" si="69"/>
        <v>1</v>
      </c>
      <c r="D1495" s="14"/>
      <c r="E1495" s="15"/>
      <c r="F1495" s="16"/>
      <c r="G1495" s="17"/>
      <c r="H1495" s="18"/>
      <c r="I1495" s="19"/>
      <c r="J1495" s="18"/>
      <c r="K1495" s="19"/>
      <c r="L1495" s="17"/>
      <c r="M1495" s="93" t="str">
        <f t="shared" si="71"/>
        <v/>
      </c>
      <c r="N1495" s="13" t="str">
        <f t="shared" si="70"/>
        <v/>
      </c>
    </row>
    <row r="1496" spans="2:14" x14ac:dyDescent="0.3">
      <c r="B1496" s="1" t="str">
        <f>IF(C1496=1,"",IF(Kasszakonyv!$K$2&gt;C1496,"q",IF(Kasszakonyv!$K$2=C1496,COUNTIF($C$7:C1496,C1496),"")))</f>
        <v/>
      </c>
      <c r="C1496" s="9">
        <f t="shared" si="69"/>
        <v>1</v>
      </c>
      <c r="D1496" s="14"/>
      <c r="E1496" s="15"/>
      <c r="F1496" s="16"/>
      <c r="G1496" s="17"/>
      <c r="H1496" s="18"/>
      <c r="I1496" s="19"/>
      <c r="J1496" s="18"/>
      <c r="K1496" s="19"/>
      <c r="L1496" s="17"/>
      <c r="M1496" s="93" t="str">
        <f t="shared" si="71"/>
        <v/>
      </c>
      <c r="N1496" s="13" t="str">
        <f t="shared" si="70"/>
        <v/>
      </c>
    </row>
    <row r="1497" spans="2:14" x14ac:dyDescent="0.3">
      <c r="B1497" s="1" t="str">
        <f>IF(C1497=1,"",IF(Kasszakonyv!$K$2&gt;C1497,"q",IF(Kasszakonyv!$K$2=C1497,COUNTIF($C$7:C1497,C1497),"")))</f>
        <v/>
      </c>
      <c r="C1497" s="9">
        <f t="shared" si="69"/>
        <v>1</v>
      </c>
      <c r="D1497" s="14"/>
      <c r="E1497" s="15"/>
      <c r="F1497" s="16"/>
      <c r="G1497" s="17"/>
      <c r="H1497" s="18"/>
      <c r="I1497" s="19"/>
      <c r="J1497" s="18"/>
      <c r="K1497" s="19"/>
      <c r="L1497" s="17"/>
      <c r="M1497" s="93" t="str">
        <f t="shared" si="71"/>
        <v/>
      </c>
      <c r="N1497" s="13" t="str">
        <f t="shared" si="70"/>
        <v/>
      </c>
    </row>
    <row r="1498" spans="2:14" x14ac:dyDescent="0.3">
      <c r="B1498" s="1" t="str">
        <f>IF(C1498=1,"",IF(Kasszakonyv!$K$2&gt;C1498,"q",IF(Kasszakonyv!$K$2=C1498,COUNTIF($C$7:C1498,C1498),"")))</f>
        <v/>
      </c>
      <c r="C1498" s="9">
        <f t="shared" si="69"/>
        <v>1</v>
      </c>
      <c r="D1498" s="14"/>
      <c r="E1498" s="15"/>
      <c r="F1498" s="16"/>
      <c r="G1498" s="17"/>
      <c r="H1498" s="18"/>
      <c r="I1498" s="19"/>
      <c r="J1498" s="18"/>
      <c r="K1498" s="19"/>
      <c r="L1498" s="17"/>
      <c r="M1498" s="93" t="str">
        <f t="shared" si="71"/>
        <v/>
      </c>
      <c r="N1498" s="13" t="str">
        <f t="shared" si="70"/>
        <v/>
      </c>
    </row>
    <row r="1499" spans="2:14" x14ac:dyDescent="0.3">
      <c r="B1499" s="1" t="str">
        <f>IF(C1499=1,"",IF(Kasszakonyv!$K$2&gt;C1499,"q",IF(Kasszakonyv!$K$2=C1499,COUNTIF($C$7:C1499,C1499),"")))</f>
        <v/>
      </c>
      <c r="C1499" s="9">
        <f t="shared" si="69"/>
        <v>1</v>
      </c>
      <c r="D1499" s="14"/>
      <c r="E1499" s="15"/>
      <c r="F1499" s="16"/>
      <c r="G1499" s="17"/>
      <c r="H1499" s="18"/>
      <c r="I1499" s="19"/>
      <c r="J1499" s="18"/>
      <c r="K1499" s="19"/>
      <c r="L1499" s="17"/>
      <c r="M1499" s="93" t="str">
        <f t="shared" si="71"/>
        <v/>
      </c>
      <c r="N1499" s="13" t="str">
        <f t="shared" si="70"/>
        <v/>
      </c>
    </row>
    <row r="1500" spans="2:14" x14ac:dyDescent="0.3">
      <c r="B1500" s="1" t="str">
        <f>IF(C1500=1,"",IF(Kasszakonyv!$K$2&gt;C1500,"q",IF(Kasszakonyv!$K$2=C1500,COUNTIF($C$7:C1500,C1500),"")))</f>
        <v/>
      </c>
      <c r="C1500" s="9">
        <f t="shared" si="69"/>
        <v>1</v>
      </c>
      <c r="D1500" s="14"/>
      <c r="E1500" s="15"/>
      <c r="F1500" s="16"/>
      <c r="G1500" s="17"/>
      <c r="H1500" s="18"/>
      <c r="I1500" s="19"/>
      <c r="J1500" s="18"/>
      <c r="K1500" s="19"/>
      <c r="L1500" s="17"/>
      <c r="M1500" s="93" t="str">
        <f t="shared" si="71"/>
        <v/>
      </c>
      <c r="N1500" s="13" t="str">
        <f t="shared" si="70"/>
        <v/>
      </c>
    </row>
    <row r="1501" spans="2:14" x14ac:dyDescent="0.3">
      <c r="B1501" s="1" t="str">
        <f>IF(C1501=1,"",IF(Kasszakonyv!$K$2&gt;C1501,"q",IF(Kasszakonyv!$K$2=C1501,COUNTIF($C$7:C1501,C1501),"")))</f>
        <v/>
      </c>
      <c r="C1501" s="9">
        <f t="shared" si="69"/>
        <v>1</v>
      </c>
      <c r="D1501" s="14"/>
      <c r="E1501" s="15"/>
      <c r="F1501" s="16"/>
      <c r="G1501" s="17"/>
      <c r="H1501" s="18"/>
      <c r="I1501" s="19"/>
      <c r="J1501" s="18"/>
      <c r="K1501" s="19"/>
      <c r="L1501" s="17"/>
      <c r="M1501" s="93" t="str">
        <f t="shared" si="71"/>
        <v/>
      </c>
      <c r="N1501" s="13" t="str">
        <f t="shared" si="70"/>
        <v/>
      </c>
    </row>
    <row r="1502" spans="2:14" x14ac:dyDescent="0.3">
      <c r="B1502" s="1" t="str">
        <f>IF(C1502=1,"",IF(Kasszakonyv!$K$2&gt;C1502,"q",IF(Kasszakonyv!$K$2=C1502,COUNTIF($C$7:C1502,C1502),"")))</f>
        <v/>
      </c>
      <c r="C1502" s="9">
        <f t="shared" si="69"/>
        <v>1</v>
      </c>
      <c r="D1502" s="14"/>
      <c r="E1502" s="15"/>
      <c r="F1502" s="16"/>
      <c r="G1502" s="17"/>
      <c r="H1502" s="18"/>
      <c r="I1502" s="19"/>
      <c r="J1502" s="18"/>
      <c r="K1502" s="19"/>
      <c r="L1502" s="17"/>
      <c r="M1502" s="93" t="str">
        <f t="shared" si="71"/>
        <v/>
      </c>
      <c r="N1502" s="13" t="str">
        <f t="shared" si="70"/>
        <v/>
      </c>
    </row>
    <row r="1503" spans="2:14" x14ac:dyDescent="0.3">
      <c r="B1503" s="1" t="str">
        <f>IF(C1503=1,"",IF(Kasszakonyv!$K$2&gt;C1503,"q",IF(Kasszakonyv!$K$2=C1503,COUNTIF($C$7:C1503,C1503),"")))</f>
        <v/>
      </c>
      <c r="C1503" s="9">
        <f t="shared" si="69"/>
        <v>1</v>
      </c>
      <c r="D1503" s="14"/>
      <c r="E1503" s="15"/>
      <c r="F1503" s="16"/>
      <c r="G1503" s="17"/>
      <c r="H1503" s="18"/>
      <c r="I1503" s="19"/>
      <c r="J1503" s="18"/>
      <c r="K1503" s="19"/>
      <c r="L1503" s="17"/>
      <c r="M1503" s="93" t="str">
        <f t="shared" si="71"/>
        <v/>
      </c>
      <c r="N1503" s="13" t="str">
        <f t="shared" si="70"/>
        <v/>
      </c>
    </row>
    <row r="1504" spans="2:14" x14ac:dyDescent="0.3">
      <c r="B1504" s="1" t="str">
        <f>IF(C1504=1,"",IF(Kasszakonyv!$K$2&gt;C1504,"q",IF(Kasszakonyv!$K$2=C1504,COUNTIF($C$7:C1504,C1504),"")))</f>
        <v/>
      </c>
      <c r="C1504" s="9">
        <f t="shared" si="69"/>
        <v>1</v>
      </c>
      <c r="D1504" s="14"/>
      <c r="E1504" s="15"/>
      <c r="F1504" s="16"/>
      <c r="G1504" s="17"/>
      <c r="H1504" s="18"/>
      <c r="I1504" s="19"/>
      <c r="J1504" s="18"/>
      <c r="K1504" s="19"/>
      <c r="L1504" s="17"/>
      <c r="M1504" s="93" t="str">
        <f t="shared" si="71"/>
        <v/>
      </c>
      <c r="N1504" s="13" t="str">
        <f t="shared" si="70"/>
        <v/>
      </c>
    </row>
    <row r="1505" spans="2:14" x14ac:dyDescent="0.3">
      <c r="B1505" s="1" t="str">
        <f>IF(C1505=1,"",IF(Kasszakonyv!$K$2&gt;C1505,"q",IF(Kasszakonyv!$K$2=C1505,COUNTIF($C$7:C1505,C1505),"")))</f>
        <v/>
      </c>
      <c r="C1505" s="9">
        <f t="shared" si="69"/>
        <v>1</v>
      </c>
      <c r="D1505" s="14"/>
      <c r="E1505" s="15"/>
      <c r="F1505" s="16"/>
      <c r="G1505" s="17"/>
      <c r="H1505" s="18"/>
      <c r="I1505" s="19"/>
      <c r="J1505" s="18"/>
      <c r="K1505" s="19"/>
      <c r="L1505" s="17"/>
      <c r="M1505" s="93" t="str">
        <f t="shared" si="71"/>
        <v/>
      </c>
      <c r="N1505" s="13" t="str">
        <f t="shared" si="70"/>
        <v/>
      </c>
    </row>
    <row r="1506" spans="2:14" x14ac:dyDescent="0.3">
      <c r="B1506" s="1" t="str">
        <f>IF(C1506=1,"",IF(Kasszakonyv!$K$2&gt;C1506,"q",IF(Kasszakonyv!$K$2=C1506,COUNTIF($C$7:C1506,C1506),"")))</f>
        <v/>
      </c>
      <c r="C1506" s="9">
        <f t="shared" si="69"/>
        <v>1</v>
      </c>
      <c r="D1506" s="14"/>
      <c r="E1506" s="15"/>
      <c r="F1506" s="16"/>
      <c r="G1506" s="17"/>
      <c r="H1506" s="18"/>
      <c r="I1506" s="19"/>
      <c r="J1506" s="18"/>
      <c r="K1506" s="19"/>
      <c r="L1506" s="17"/>
      <c r="M1506" s="93" t="str">
        <f t="shared" si="71"/>
        <v/>
      </c>
      <c r="N1506" s="13" t="str">
        <f t="shared" si="70"/>
        <v/>
      </c>
    </row>
    <row r="1507" spans="2:14" x14ac:dyDescent="0.3">
      <c r="B1507" s="1" t="str">
        <f>IF(C1507=1,"",IF(Kasszakonyv!$K$2&gt;C1507,"q",IF(Kasszakonyv!$K$2=C1507,COUNTIF($C$7:C1507,C1507),"")))</f>
        <v/>
      </c>
      <c r="C1507" s="9">
        <f t="shared" si="69"/>
        <v>1</v>
      </c>
      <c r="D1507" s="14"/>
      <c r="E1507" s="15"/>
      <c r="F1507" s="16"/>
      <c r="G1507" s="17"/>
      <c r="H1507" s="18"/>
      <c r="I1507" s="19"/>
      <c r="J1507" s="18"/>
      <c r="K1507" s="19"/>
      <c r="L1507" s="17"/>
      <c r="M1507" s="93" t="str">
        <f t="shared" si="71"/>
        <v/>
      </c>
      <c r="N1507" s="13" t="str">
        <f t="shared" si="70"/>
        <v/>
      </c>
    </row>
    <row r="1508" spans="2:14" x14ac:dyDescent="0.3">
      <c r="B1508" s="1" t="str">
        <f>IF(C1508=1,"",IF(Kasszakonyv!$K$2&gt;C1508,"q",IF(Kasszakonyv!$K$2=C1508,COUNTIF($C$7:C1508,C1508),"")))</f>
        <v/>
      </c>
      <c r="C1508" s="9">
        <f t="shared" si="69"/>
        <v>1</v>
      </c>
      <c r="D1508" s="14"/>
      <c r="E1508" s="15"/>
      <c r="F1508" s="16"/>
      <c r="G1508" s="17"/>
      <c r="H1508" s="18"/>
      <c r="I1508" s="19"/>
      <c r="J1508" s="18"/>
      <c r="K1508" s="19"/>
      <c r="L1508" s="17"/>
      <c r="M1508" s="93" t="str">
        <f t="shared" si="71"/>
        <v/>
      </c>
      <c r="N1508" s="13" t="str">
        <f t="shared" si="70"/>
        <v/>
      </c>
    </row>
    <row r="1509" spans="2:14" x14ac:dyDescent="0.3">
      <c r="B1509" s="1" t="str">
        <f>IF(C1509=1,"",IF(Kasszakonyv!$K$2&gt;C1509,"q",IF(Kasszakonyv!$K$2=C1509,COUNTIF($C$7:C1509,C1509),"")))</f>
        <v/>
      </c>
      <c r="C1509" s="9">
        <f t="shared" si="69"/>
        <v>1</v>
      </c>
      <c r="D1509" s="14"/>
      <c r="E1509" s="15"/>
      <c r="F1509" s="16"/>
      <c r="G1509" s="17"/>
      <c r="H1509" s="18"/>
      <c r="I1509" s="19"/>
      <c r="J1509" s="18"/>
      <c r="K1509" s="19"/>
      <c r="L1509" s="17"/>
      <c r="M1509" s="93" t="str">
        <f t="shared" si="71"/>
        <v/>
      </c>
      <c r="N1509" s="13" t="str">
        <f t="shared" si="70"/>
        <v/>
      </c>
    </row>
    <row r="1510" spans="2:14" x14ac:dyDescent="0.3">
      <c r="B1510" s="1" t="str">
        <f>IF(C1510=1,"",IF(Kasszakonyv!$K$2&gt;C1510,"q",IF(Kasszakonyv!$K$2=C1510,COUNTIF($C$7:C1510,C1510),"")))</f>
        <v/>
      </c>
      <c r="C1510" s="9">
        <f t="shared" si="69"/>
        <v>1</v>
      </c>
      <c r="D1510" s="14"/>
      <c r="E1510" s="15"/>
      <c r="F1510" s="16"/>
      <c r="G1510" s="17"/>
      <c r="H1510" s="18"/>
      <c r="I1510" s="19"/>
      <c r="J1510" s="18"/>
      <c r="K1510" s="19"/>
      <c r="L1510" s="17"/>
      <c r="M1510" s="93" t="str">
        <f t="shared" si="71"/>
        <v/>
      </c>
      <c r="N1510" s="13" t="str">
        <f t="shared" si="70"/>
        <v/>
      </c>
    </row>
    <row r="1511" spans="2:14" x14ac:dyDescent="0.3">
      <c r="B1511" s="1" t="str">
        <f>IF(C1511=1,"",IF(Kasszakonyv!$K$2&gt;C1511,"q",IF(Kasszakonyv!$K$2=C1511,COUNTIF($C$7:C1511,C1511),"")))</f>
        <v/>
      </c>
      <c r="C1511" s="9">
        <f t="shared" si="69"/>
        <v>1</v>
      </c>
      <c r="D1511" s="14"/>
      <c r="E1511" s="15"/>
      <c r="F1511" s="16"/>
      <c r="G1511" s="17"/>
      <c r="H1511" s="18"/>
      <c r="I1511" s="19"/>
      <c r="J1511" s="18"/>
      <c r="K1511" s="19"/>
      <c r="L1511" s="17"/>
      <c r="M1511" s="93" t="str">
        <f t="shared" si="71"/>
        <v/>
      </c>
      <c r="N1511" s="13" t="str">
        <f t="shared" si="70"/>
        <v/>
      </c>
    </row>
    <row r="1512" spans="2:14" x14ac:dyDescent="0.3">
      <c r="B1512" s="1" t="str">
        <f>IF(C1512=1,"",IF(Kasszakonyv!$K$2&gt;C1512,"q",IF(Kasszakonyv!$K$2=C1512,COUNTIF($C$7:C1512,C1512),"")))</f>
        <v/>
      </c>
      <c r="C1512" s="9">
        <f t="shared" ref="C1512:C1575" si="72">IF(AND(D1512&lt;&gt;0,D1512&gt;=$C$1,D1512&lt;=$C$3),D1512,IF(SUM(H1512:J1522)&lt;&gt;0,C1511,1))</f>
        <v>1</v>
      </c>
      <c r="D1512" s="14"/>
      <c r="E1512" s="15"/>
      <c r="F1512" s="16"/>
      <c r="G1512" s="17"/>
      <c r="H1512" s="18"/>
      <c r="I1512" s="19"/>
      <c r="J1512" s="18"/>
      <c r="K1512" s="19"/>
      <c r="L1512" s="17"/>
      <c r="M1512" s="93" t="str">
        <f t="shared" si="71"/>
        <v/>
      </c>
      <c r="N1512" s="13" t="str">
        <f t="shared" ref="N1512:N1575" si="73">IF(I1512&amp;K1512&lt;&gt;"",VLOOKUP(I1512&amp;K1512,fi,2,FALSE),"")</f>
        <v/>
      </c>
    </row>
    <row r="1513" spans="2:14" x14ac:dyDescent="0.3">
      <c r="B1513" s="1" t="str">
        <f>IF(C1513=1,"",IF(Kasszakonyv!$K$2&gt;C1513,"q",IF(Kasszakonyv!$K$2=C1513,COUNTIF($C$7:C1513,C1513),"")))</f>
        <v/>
      </c>
      <c r="C1513" s="9">
        <f t="shared" si="72"/>
        <v>1</v>
      </c>
      <c r="D1513" s="14"/>
      <c r="E1513" s="15"/>
      <c r="F1513" s="16"/>
      <c r="G1513" s="17"/>
      <c r="H1513" s="18"/>
      <c r="I1513" s="19"/>
      <c r="J1513" s="18"/>
      <c r="K1513" s="19"/>
      <c r="L1513" s="17"/>
      <c r="M1513" s="93" t="str">
        <f t="shared" si="71"/>
        <v/>
      </c>
      <c r="N1513" s="13" t="str">
        <f t="shared" si="73"/>
        <v/>
      </c>
    </row>
    <row r="1514" spans="2:14" x14ac:dyDescent="0.3">
      <c r="B1514" s="1" t="str">
        <f>IF(C1514=1,"",IF(Kasszakonyv!$K$2&gt;C1514,"q",IF(Kasszakonyv!$K$2=C1514,COUNTIF($C$7:C1514,C1514),"")))</f>
        <v/>
      </c>
      <c r="C1514" s="9">
        <f t="shared" si="72"/>
        <v>1</v>
      </c>
      <c r="D1514" s="14"/>
      <c r="E1514" s="15"/>
      <c r="F1514" s="16"/>
      <c r="G1514" s="17"/>
      <c r="H1514" s="18"/>
      <c r="I1514" s="19"/>
      <c r="J1514" s="18"/>
      <c r="K1514" s="19"/>
      <c r="L1514" s="17"/>
      <c r="M1514" s="93" t="str">
        <f t="shared" si="71"/>
        <v/>
      </c>
      <c r="N1514" s="13" t="str">
        <f t="shared" si="73"/>
        <v/>
      </c>
    </row>
    <row r="1515" spans="2:14" x14ac:dyDescent="0.3">
      <c r="B1515" s="1" t="str">
        <f>IF(C1515=1,"",IF(Kasszakonyv!$K$2&gt;C1515,"q",IF(Kasszakonyv!$K$2=C1515,COUNTIF($C$7:C1515,C1515),"")))</f>
        <v/>
      </c>
      <c r="C1515" s="9">
        <f t="shared" si="72"/>
        <v>1</v>
      </c>
      <c r="D1515" s="14"/>
      <c r="E1515" s="15"/>
      <c r="F1515" s="16"/>
      <c r="G1515" s="17"/>
      <c r="H1515" s="18"/>
      <c r="I1515" s="19"/>
      <c r="J1515" s="18"/>
      <c r="K1515" s="19"/>
      <c r="L1515" s="17"/>
      <c r="M1515" s="93" t="str">
        <f t="shared" si="71"/>
        <v/>
      </c>
      <c r="N1515" s="13" t="str">
        <f t="shared" si="73"/>
        <v/>
      </c>
    </row>
    <row r="1516" spans="2:14" x14ac:dyDescent="0.3">
      <c r="B1516" s="1" t="str">
        <f>IF(C1516=1,"",IF(Kasszakonyv!$K$2&gt;C1516,"q",IF(Kasszakonyv!$K$2=C1516,COUNTIF($C$7:C1516,C1516),"")))</f>
        <v/>
      </c>
      <c r="C1516" s="9">
        <f t="shared" si="72"/>
        <v>1</v>
      </c>
      <c r="D1516" s="14"/>
      <c r="E1516" s="15"/>
      <c r="F1516" s="16"/>
      <c r="G1516" s="17"/>
      <c r="H1516" s="18"/>
      <c r="I1516" s="19"/>
      <c r="J1516" s="18"/>
      <c r="K1516" s="19"/>
      <c r="L1516" s="17"/>
      <c r="M1516" s="93" t="str">
        <f t="shared" si="71"/>
        <v/>
      </c>
      <c r="N1516" s="13" t="str">
        <f t="shared" si="73"/>
        <v/>
      </c>
    </row>
    <row r="1517" spans="2:14" x14ac:dyDescent="0.3">
      <c r="B1517" s="1" t="str">
        <f>IF(C1517=1,"",IF(Kasszakonyv!$K$2&gt;C1517,"q",IF(Kasszakonyv!$K$2=C1517,COUNTIF($C$7:C1517,C1517),"")))</f>
        <v/>
      </c>
      <c r="C1517" s="9">
        <f t="shared" si="72"/>
        <v>1</v>
      </c>
      <c r="D1517" s="14"/>
      <c r="E1517" s="15"/>
      <c r="F1517" s="16"/>
      <c r="G1517" s="17"/>
      <c r="H1517" s="18"/>
      <c r="I1517" s="19"/>
      <c r="J1517" s="18"/>
      <c r="K1517" s="19"/>
      <c r="L1517" s="17"/>
      <c r="M1517" s="93" t="str">
        <f t="shared" si="71"/>
        <v/>
      </c>
      <c r="N1517" s="13" t="str">
        <f t="shared" si="73"/>
        <v/>
      </c>
    </row>
    <row r="1518" spans="2:14" x14ac:dyDescent="0.3">
      <c r="B1518" s="1" t="str">
        <f>IF(C1518=1,"",IF(Kasszakonyv!$K$2&gt;C1518,"q",IF(Kasszakonyv!$K$2=C1518,COUNTIF($C$7:C1518,C1518),"")))</f>
        <v/>
      </c>
      <c r="C1518" s="9">
        <f t="shared" si="72"/>
        <v>1</v>
      </c>
      <c r="D1518" s="14"/>
      <c r="E1518" s="15"/>
      <c r="F1518" s="16"/>
      <c r="G1518" s="17"/>
      <c r="H1518" s="18"/>
      <c r="I1518" s="19"/>
      <c r="J1518" s="18"/>
      <c r="K1518" s="19"/>
      <c r="L1518" s="17"/>
      <c r="M1518" s="93" t="str">
        <f t="shared" si="71"/>
        <v/>
      </c>
      <c r="N1518" s="13" t="str">
        <f t="shared" si="73"/>
        <v/>
      </c>
    </row>
    <row r="1519" spans="2:14" x14ac:dyDescent="0.3">
      <c r="B1519" s="1" t="str">
        <f>IF(C1519=1,"",IF(Kasszakonyv!$K$2&gt;C1519,"q",IF(Kasszakonyv!$K$2=C1519,COUNTIF($C$7:C1519,C1519),"")))</f>
        <v/>
      </c>
      <c r="C1519" s="9">
        <f t="shared" si="72"/>
        <v>1</v>
      </c>
      <c r="D1519" s="14"/>
      <c r="E1519" s="15"/>
      <c r="F1519" s="16"/>
      <c r="G1519" s="17"/>
      <c r="H1519" s="18"/>
      <c r="I1519" s="19"/>
      <c r="J1519" s="18"/>
      <c r="K1519" s="19"/>
      <c r="L1519" s="17"/>
      <c r="M1519" s="93" t="str">
        <f t="shared" si="71"/>
        <v/>
      </c>
      <c r="N1519" s="13" t="str">
        <f t="shared" si="73"/>
        <v/>
      </c>
    </row>
    <row r="1520" spans="2:14" x14ac:dyDescent="0.3">
      <c r="B1520" s="1" t="str">
        <f>IF(C1520=1,"",IF(Kasszakonyv!$K$2&gt;C1520,"q",IF(Kasszakonyv!$K$2=C1520,COUNTIF($C$7:C1520,C1520),"")))</f>
        <v/>
      </c>
      <c r="C1520" s="9">
        <f t="shared" si="72"/>
        <v>1</v>
      </c>
      <c r="D1520" s="14"/>
      <c r="E1520" s="15"/>
      <c r="F1520" s="16"/>
      <c r="G1520" s="17"/>
      <c r="H1520" s="18"/>
      <c r="I1520" s="19"/>
      <c r="J1520" s="18"/>
      <c r="K1520" s="19"/>
      <c r="L1520" s="17"/>
      <c r="M1520" s="93" t="str">
        <f t="shared" si="71"/>
        <v/>
      </c>
      <c r="N1520" s="13" t="str">
        <f t="shared" si="73"/>
        <v/>
      </c>
    </row>
    <row r="1521" spans="2:14" x14ac:dyDescent="0.3">
      <c r="B1521" s="1" t="str">
        <f>IF(C1521=1,"",IF(Kasszakonyv!$K$2&gt;C1521,"q",IF(Kasszakonyv!$K$2=C1521,COUNTIF($C$7:C1521,C1521),"")))</f>
        <v/>
      </c>
      <c r="C1521" s="9">
        <f t="shared" si="72"/>
        <v>1</v>
      </c>
      <c r="D1521" s="14"/>
      <c r="E1521" s="15"/>
      <c r="F1521" s="16"/>
      <c r="G1521" s="17"/>
      <c r="H1521" s="18"/>
      <c r="I1521" s="19"/>
      <c r="J1521" s="18"/>
      <c r="K1521" s="19"/>
      <c r="L1521" s="17"/>
      <c r="M1521" s="93" t="str">
        <f t="shared" si="71"/>
        <v/>
      </c>
      <c r="N1521" s="13" t="str">
        <f t="shared" si="73"/>
        <v/>
      </c>
    </row>
    <row r="1522" spans="2:14" x14ac:dyDescent="0.3">
      <c r="B1522" s="1" t="str">
        <f>IF(C1522=1,"",IF(Kasszakonyv!$K$2&gt;C1522,"q",IF(Kasszakonyv!$K$2=C1522,COUNTIF($C$7:C1522,C1522),"")))</f>
        <v/>
      </c>
      <c r="C1522" s="9">
        <f t="shared" si="72"/>
        <v>1</v>
      </c>
      <c r="D1522" s="14"/>
      <c r="E1522" s="15"/>
      <c r="F1522" s="16"/>
      <c r="G1522" s="17"/>
      <c r="H1522" s="18"/>
      <c r="I1522" s="19"/>
      <c r="J1522" s="18"/>
      <c r="K1522" s="19"/>
      <c r="L1522" s="17"/>
      <c r="M1522" s="93" t="str">
        <f t="shared" si="71"/>
        <v/>
      </c>
      <c r="N1522" s="13" t="str">
        <f t="shared" si="73"/>
        <v/>
      </c>
    </row>
    <row r="1523" spans="2:14" x14ac:dyDescent="0.3">
      <c r="B1523" s="1" t="str">
        <f>IF(C1523=1,"",IF(Kasszakonyv!$K$2&gt;C1523,"q",IF(Kasszakonyv!$K$2=C1523,COUNTIF($C$7:C1523,C1523),"")))</f>
        <v/>
      </c>
      <c r="C1523" s="9">
        <f t="shared" si="72"/>
        <v>1</v>
      </c>
      <c r="D1523" s="14"/>
      <c r="E1523" s="15"/>
      <c r="F1523" s="16"/>
      <c r="G1523" s="17"/>
      <c r="H1523" s="18"/>
      <c r="I1523" s="19"/>
      <c r="J1523" s="18"/>
      <c r="K1523" s="19"/>
      <c r="L1523" s="17"/>
      <c r="M1523" s="93" t="str">
        <f t="shared" si="71"/>
        <v/>
      </c>
      <c r="N1523" s="13" t="str">
        <f t="shared" si="73"/>
        <v/>
      </c>
    </row>
    <row r="1524" spans="2:14" x14ac:dyDescent="0.3">
      <c r="B1524" s="1" t="str">
        <f>IF(C1524=1,"",IF(Kasszakonyv!$K$2&gt;C1524,"q",IF(Kasszakonyv!$K$2=C1524,COUNTIF($C$7:C1524,C1524),"")))</f>
        <v/>
      </c>
      <c r="C1524" s="9">
        <f t="shared" si="72"/>
        <v>1</v>
      </c>
      <c r="D1524" s="14"/>
      <c r="E1524" s="15"/>
      <c r="F1524" s="16"/>
      <c r="G1524" s="17"/>
      <c r="H1524" s="18"/>
      <c r="I1524" s="19"/>
      <c r="J1524" s="18"/>
      <c r="K1524" s="19"/>
      <c r="L1524" s="17"/>
      <c r="M1524" s="93" t="str">
        <f t="shared" si="71"/>
        <v/>
      </c>
      <c r="N1524" s="13" t="str">
        <f t="shared" si="73"/>
        <v/>
      </c>
    </row>
    <row r="1525" spans="2:14" x14ac:dyDescent="0.3">
      <c r="B1525" s="1" t="str">
        <f>IF(C1525=1,"",IF(Kasszakonyv!$K$2&gt;C1525,"q",IF(Kasszakonyv!$K$2=C1525,COUNTIF($C$7:C1525,C1525),"")))</f>
        <v/>
      </c>
      <c r="C1525" s="9">
        <f t="shared" si="72"/>
        <v>1</v>
      </c>
      <c r="D1525" s="14"/>
      <c r="E1525" s="15"/>
      <c r="F1525" s="16"/>
      <c r="G1525" s="17"/>
      <c r="H1525" s="18"/>
      <c r="I1525" s="19"/>
      <c r="J1525" s="18"/>
      <c r="K1525" s="19"/>
      <c r="L1525" s="17"/>
      <c r="M1525" s="93" t="str">
        <f t="shared" si="71"/>
        <v/>
      </c>
      <c r="N1525" s="13" t="str">
        <f t="shared" si="73"/>
        <v/>
      </c>
    </row>
    <row r="1526" spans="2:14" x14ac:dyDescent="0.3">
      <c r="B1526" s="1" t="str">
        <f>IF(C1526=1,"",IF(Kasszakonyv!$K$2&gt;C1526,"q",IF(Kasszakonyv!$K$2=C1526,COUNTIF($C$7:C1526,C1526),"")))</f>
        <v/>
      </c>
      <c r="C1526" s="9">
        <f t="shared" si="72"/>
        <v>1</v>
      </c>
      <c r="D1526" s="14"/>
      <c r="E1526" s="15"/>
      <c r="F1526" s="16"/>
      <c r="G1526" s="17"/>
      <c r="H1526" s="18"/>
      <c r="I1526" s="19"/>
      <c r="J1526" s="18"/>
      <c r="K1526" s="19"/>
      <c r="L1526" s="17"/>
      <c r="M1526" s="93" t="str">
        <f t="shared" si="71"/>
        <v/>
      </c>
      <c r="N1526" s="13" t="str">
        <f t="shared" si="73"/>
        <v/>
      </c>
    </row>
    <row r="1527" spans="2:14" x14ac:dyDescent="0.3">
      <c r="B1527" s="1" t="str">
        <f>IF(C1527=1,"",IF(Kasszakonyv!$K$2&gt;C1527,"q",IF(Kasszakonyv!$K$2=C1527,COUNTIF($C$7:C1527,C1527),"")))</f>
        <v/>
      </c>
      <c r="C1527" s="9">
        <f t="shared" si="72"/>
        <v>1</v>
      </c>
      <c r="D1527" s="14"/>
      <c r="E1527" s="15"/>
      <c r="F1527" s="16"/>
      <c r="G1527" s="17"/>
      <c r="H1527" s="18"/>
      <c r="I1527" s="19"/>
      <c r="J1527" s="18"/>
      <c r="K1527" s="19"/>
      <c r="L1527" s="17"/>
      <c r="M1527" s="93" t="str">
        <f t="shared" si="71"/>
        <v/>
      </c>
      <c r="N1527" s="13" t="str">
        <f t="shared" si="73"/>
        <v/>
      </c>
    </row>
    <row r="1528" spans="2:14" x14ac:dyDescent="0.3">
      <c r="B1528" s="1" t="str">
        <f>IF(C1528=1,"",IF(Kasszakonyv!$K$2&gt;C1528,"q",IF(Kasszakonyv!$K$2=C1528,COUNTIF($C$7:C1528,C1528),"")))</f>
        <v/>
      </c>
      <c r="C1528" s="9">
        <f t="shared" si="72"/>
        <v>1</v>
      </c>
      <c r="D1528" s="14"/>
      <c r="E1528" s="15"/>
      <c r="F1528" s="16"/>
      <c r="G1528" s="17"/>
      <c r="H1528" s="18"/>
      <c r="I1528" s="19"/>
      <c r="J1528" s="18"/>
      <c r="K1528" s="19"/>
      <c r="L1528" s="17"/>
      <c r="M1528" s="93" t="str">
        <f t="shared" si="71"/>
        <v/>
      </c>
      <c r="N1528" s="13" t="str">
        <f t="shared" si="73"/>
        <v/>
      </c>
    </row>
    <row r="1529" spans="2:14" x14ac:dyDescent="0.3">
      <c r="B1529" s="1" t="str">
        <f>IF(C1529=1,"",IF(Kasszakonyv!$K$2&gt;C1529,"q",IF(Kasszakonyv!$K$2=C1529,COUNTIF($C$7:C1529,C1529),"")))</f>
        <v/>
      </c>
      <c r="C1529" s="9">
        <f t="shared" si="72"/>
        <v>1</v>
      </c>
      <c r="D1529" s="14"/>
      <c r="E1529" s="15"/>
      <c r="F1529" s="16"/>
      <c r="G1529" s="17"/>
      <c r="H1529" s="18"/>
      <c r="I1529" s="19"/>
      <c r="J1529" s="18"/>
      <c r="K1529" s="19"/>
      <c r="L1529" s="17"/>
      <c r="M1529" s="93" t="str">
        <f t="shared" si="71"/>
        <v/>
      </c>
      <c r="N1529" s="13" t="str">
        <f t="shared" si="73"/>
        <v/>
      </c>
    </row>
    <row r="1530" spans="2:14" x14ac:dyDescent="0.3">
      <c r="B1530" s="1" t="str">
        <f>IF(C1530=1,"",IF(Kasszakonyv!$K$2&gt;C1530,"q",IF(Kasszakonyv!$K$2=C1530,COUNTIF($C$7:C1530,C1530),"")))</f>
        <v/>
      </c>
      <c r="C1530" s="9">
        <f t="shared" si="72"/>
        <v>1</v>
      </c>
      <c r="D1530" s="14"/>
      <c r="E1530" s="15"/>
      <c r="F1530" s="16"/>
      <c r="G1530" s="17"/>
      <c r="H1530" s="18"/>
      <c r="I1530" s="19"/>
      <c r="J1530" s="18"/>
      <c r="K1530" s="19"/>
      <c r="L1530" s="17"/>
      <c r="M1530" s="93" t="str">
        <f t="shared" si="71"/>
        <v/>
      </c>
      <c r="N1530" s="13" t="str">
        <f t="shared" si="73"/>
        <v/>
      </c>
    </row>
    <row r="1531" spans="2:14" x14ac:dyDescent="0.3">
      <c r="B1531" s="1" t="str">
        <f>IF(C1531=1,"",IF(Kasszakonyv!$K$2&gt;C1531,"q",IF(Kasszakonyv!$K$2=C1531,COUNTIF($C$7:C1531,C1531),"")))</f>
        <v/>
      </c>
      <c r="C1531" s="9">
        <f t="shared" si="72"/>
        <v>1</v>
      </c>
      <c r="D1531" s="14"/>
      <c r="E1531" s="15"/>
      <c r="F1531" s="16"/>
      <c r="G1531" s="17"/>
      <c r="H1531" s="18"/>
      <c r="I1531" s="19"/>
      <c r="J1531" s="18"/>
      <c r="K1531" s="19"/>
      <c r="L1531" s="17"/>
      <c r="M1531" s="93" t="str">
        <f t="shared" si="71"/>
        <v/>
      </c>
      <c r="N1531" s="13" t="str">
        <f t="shared" si="73"/>
        <v/>
      </c>
    </row>
    <row r="1532" spans="2:14" x14ac:dyDescent="0.3">
      <c r="B1532" s="1" t="str">
        <f>IF(C1532=1,"",IF(Kasszakonyv!$K$2&gt;C1532,"q",IF(Kasszakonyv!$K$2=C1532,COUNTIF($C$7:C1532,C1532),"")))</f>
        <v/>
      </c>
      <c r="C1532" s="9">
        <f t="shared" si="72"/>
        <v>1</v>
      </c>
      <c r="D1532" s="14"/>
      <c r="E1532" s="15"/>
      <c r="F1532" s="16"/>
      <c r="G1532" s="17"/>
      <c r="H1532" s="18"/>
      <c r="I1532" s="19"/>
      <c r="J1532" s="18"/>
      <c r="K1532" s="19"/>
      <c r="L1532" s="17"/>
      <c r="M1532" s="93" t="str">
        <f t="shared" si="71"/>
        <v/>
      </c>
      <c r="N1532" s="13" t="str">
        <f t="shared" si="73"/>
        <v/>
      </c>
    </row>
    <row r="1533" spans="2:14" x14ac:dyDescent="0.3">
      <c r="B1533" s="1" t="str">
        <f>IF(C1533=1,"",IF(Kasszakonyv!$K$2&gt;C1533,"q",IF(Kasszakonyv!$K$2=C1533,COUNTIF($C$7:C1533,C1533),"")))</f>
        <v/>
      </c>
      <c r="C1533" s="9">
        <f t="shared" si="72"/>
        <v>1</v>
      </c>
      <c r="D1533" s="14"/>
      <c r="E1533" s="15"/>
      <c r="F1533" s="16"/>
      <c r="G1533" s="17"/>
      <c r="H1533" s="18"/>
      <c r="I1533" s="19"/>
      <c r="J1533" s="18"/>
      <c r="K1533" s="19"/>
      <c r="L1533" s="17"/>
      <c r="M1533" s="93" t="str">
        <f t="shared" si="71"/>
        <v/>
      </c>
      <c r="N1533" s="13" t="str">
        <f t="shared" si="73"/>
        <v/>
      </c>
    </row>
    <row r="1534" spans="2:14" x14ac:dyDescent="0.3">
      <c r="B1534" s="1" t="str">
        <f>IF(C1534=1,"",IF(Kasszakonyv!$K$2&gt;C1534,"q",IF(Kasszakonyv!$K$2=C1534,COUNTIF($C$7:C1534,C1534),"")))</f>
        <v/>
      </c>
      <c r="C1534" s="9">
        <f t="shared" si="72"/>
        <v>1</v>
      </c>
      <c r="D1534" s="14"/>
      <c r="E1534" s="15"/>
      <c r="F1534" s="16"/>
      <c r="G1534" s="17"/>
      <c r="H1534" s="18"/>
      <c r="I1534" s="19"/>
      <c r="J1534" s="18"/>
      <c r="K1534" s="19"/>
      <c r="L1534" s="17"/>
      <c r="M1534" s="93" t="str">
        <f t="shared" si="71"/>
        <v/>
      </c>
      <c r="N1534" s="13" t="str">
        <f t="shared" si="73"/>
        <v/>
      </c>
    </row>
    <row r="1535" spans="2:14" x14ac:dyDescent="0.3">
      <c r="B1535" s="1" t="str">
        <f>IF(C1535=1,"",IF(Kasszakonyv!$K$2&gt;C1535,"q",IF(Kasszakonyv!$K$2=C1535,COUNTIF($C$7:C1535,C1535),"")))</f>
        <v/>
      </c>
      <c r="C1535" s="9">
        <f t="shared" si="72"/>
        <v>1</v>
      </c>
      <c r="D1535" s="14"/>
      <c r="E1535" s="15"/>
      <c r="F1535" s="16"/>
      <c r="G1535" s="17"/>
      <c r="H1535" s="18"/>
      <c r="I1535" s="19"/>
      <c r="J1535" s="18"/>
      <c r="K1535" s="19"/>
      <c r="L1535" s="17"/>
      <c r="M1535" s="93" t="str">
        <f t="shared" si="71"/>
        <v/>
      </c>
      <c r="N1535" s="13" t="str">
        <f t="shared" si="73"/>
        <v/>
      </c>
    </row>
    <row r="1536" spans="2:14" x14ac:dyDescent="0.3">
      <c r="B1536" s="1" t="str">
        <f>IF(C1536=1,"",IF(Kasszakonyv!$K$2&gt;C1536,"q",IF(Kasszakonyv!$K$2=C1536,COUNTIF($C$7:C1536,C1536),"")))</f>
        <v/>
      </c>
      <c r="C1536" s="9">
        <f t="shared" si="72"/>
        <v>1</v>
      </c>
      <c r="D1536" s="14"/>
      <c r="E1536" s="15"/>
      <c r="F1536" s="16"/>
      <c r="G1536" s="17"/>
      <c r="H1536" s="18"/>
      <c r="I1536" s="19"/>
      <c r="J1536" s="18"/>
      <c r="K1536" s="19"/>
      <c r="L1536" s="17"/>
      <c r="M1536" s="93" t="str">
        <f t="shared" si="71"/>
        <v/>
      </c>
      <c r="N1536" s="13" t="str">
        <f t="shared" si="73"/>
        <v/>
      </c>
    </row>
    <row r="1537" spans="2:14" x14ac:dyDescent="0.3">
      <c r="B1537" s="1" t="str">
        <f>IF(C1537=1,"",IF(Kasszakonyv!$K$2&gt;C1537,"q",IF(Kasszakonyv!$K$2=C1537,COUNTIF($C$7:C1537,C1537),"")))</f>
        <v/>
      </c>
      <c r="C1537" s="9">
        <f t="shared" si="72"/>
        <v>1</v>
      </c>
      <c r="D1537" s="14"/>
      <c r="E1537" s="15"/>
      <c r="F1537" s="16"/>
      <c r="G1537" s="17"/>
      <c r="H1537" s="18"/>
      <c r="I1537" s="19"/>
      <c r="J1537" s="18"/>
      <c r="K1537" s="19"/>
      <c r="L1537" s="17"/>
      <c r="M1537" s="93" t="str">
        <f t="shared" si="71"/>
        <v/>
      </c>
      <c r="N1537" s="13" t="str">
        <f t="shared" si="73"/>
        <v/>
      </c>
    </row>
    <row r="1538" spans="2:14" x14ac:dyDescent="0.3">
      <c r="B1538" s="1" t="str">
        <f>IF(C1538=1,"",IF(Kasszakonyv!$K$2&gt;C1538,"q",IF(Kasszakonyv!$K$2=C1538,COUNTIF($C$7:C1538,C1538),"")))</f>
        <v/>
      </c>
      <c r="C1538" s="9">
        <f t="shared" si="72"/>
        <v>1</v>
      </c>
      <c r="D1538" s="14"/>
      <c r="E1538" s="15"/>
      <c r="F1538" s="16"/>
      <c r="G1538" s="17"/>
      <c r="H1538" s="18"/>
      <c r="I1538" s="19"/>
      <c r="J1538" s="18"/>
      <c r="K1538" s="19"/>
      <c r="L1538" s="17"/>
      <c r="M1538" s="93" t="str">
        <f t="shared" si="71"/>
        <v/>
      </c>
      <c r="N1538" s="13" t="str">
        <f t="shared" si="73"/>
        <v/>
      </c>
    </row>
    <row r="1539" spans="2:14" x14ac:dyDescent="0.3">
      <c r="B1539" s="1" t="str">
        <f>IF(C1539=1,"",IF(Kasszakonyv!$K$2&gt;C1539,"q",IF(Kasszakonyv!$K$2=C1539,COUNTIF($C$7:C1539,C1539),"")))</f>
        <v/>
      </c>
      <c r="C1539" s="9">
        <f t="shared" si="72"/>
        <v>1</v>
      </c>
      <c r="D1539" s="14"/>
      <c r="E1539" s="15"/>
      <c r="F1539" s="16"/>
      <c r="G1539" s="17"/>
      <c r="H1539" s="18"/>
      <c r="I1539" s="19"/>
      <c r="J1539" s="18"/>
      <c r="K1539" s="19"/>
      <c r="L1539" s="17"/>
      <c r="M1539" s="93" t="str">
        <f t="shared" si="71"/>
        <v/>
      </c>
      <c r="N1539" s="13" t="str">
        <f t="shared" si="73"/>
        <v/>
      </c>
    </row>
    <row r="1540" spans="2:14" x14ac:dyDescent="0.3">
      <c r="B1540" s="1" t="str">
        <f>IF(C1540=1,"",IF(Kasszakonyv!$K$2&gt;C1540,"q",IF(Kasszakonyv!$K$2=C1540,COUNTIF($C$7:C1540,C1540),"")))</f>
        <v/>
      </c>
      <c r="C1540" s="9">
        <f t="shared" si="72"/>
        <v>1</v>
      </c>
      <c r="D1540" s="14"/>
      <c r="E1540" s="15"/>
      <c r="F1540" s="16"/>
      <c r="G1540" s="17"/>
      <c r="H1540" s="18"/>
      <c r="I1540" s="19"/>
      <c r="J1540" s="18"/>
      <c r="K1540" s="19"/>
      <c r="L1540" s="17"/>
      <c r="M1540" s="93" t="str">
        <f t="shared" si="71"/>
        <v/>
      </c>
      <c r="N1540" s="13" t="str">
        <f t="shared" si="73"/>
        <v/>
      </c>
    </row>
    <row r="1541" spans="2:14" x14ac:dyDescent="0.3">
      <c r="B1541" s="1" t="str">
        <f>IF(C1541=1,"",IF(Kasszakonyv!$K$2&gt;C1541,"q",IF(Kasszakonyv!$K$2=C1541,COUNTIF($C$7:C1541,C1541),"")))</f>
        <v/>
      </c>
      <c r="C1541" s="9">
        <f t="shared" si="72"/>
        <v>1</v>
      </c>
      <c r="D1541" s="14"/>
      <c r="E1541" s="15"/>
      <c r="F1541" s="16"/>
      <c r="G1541" s="17"/>
      <c r="H1541" s="18"/>
      <c r="I1541" s="19"/>
      <c r="J1541" s="18"/>
      <c r="K1541" s="19"/>
      <c r="L1541" s="17"/>
      <c r="M1541" s="93" t="str">
        <f t="shared" si="71"/>
        <v/>
      </c>
      <c r="N1541" s="13" t="str">
        <f t="shared" si="73"/>
        <v/>
      </c>
    </row>
    <row r="1542" spans="2:14" x14ac:dyDescent="0.3">
      <c r="B1542" s="1" t="str">
        <f>IF(C1542=1,"",IF(Kasszakonyv!$K$2&gt;C1542,"q",IF(Kasszakonyv!$K$2=C1542,COUNTIF($C$7:C1542,C1542),"")))</f>
        <v/>
      </c>
      <c r="C1542" s="9">
        <f t="shared" si="72"/>
        <v>1</v>
      </c>
      <c r="D1542" s="14"/>
      <c r="E1542" s="15"/>
      <c r="F1542" s="16"/>
      <c r="G1542" s="17"/>
      <c r="H1542" s="18"/>
      <c r="I1542" s="19"/>
      <c r="J1542" s="18"/>
      <c r="K1542" s="19"/>
      <c r="L1542" s="17"/>
      <c r="M1542" s="93" t="str">
        <f t="shared" si="71"/>
        <v/>
      </c>
      <c r="N1542" s="13" t="str">
        <f t="shared" si="73"/>
        <v/>
      </c>
    </row>
    <row r="1543" spans="2:14" x14ac:dyDescent="0.3">
      <c r="B1543" s="1" t="str">
        <f>IF(C1543=1,"",IF(Kasszakonyv!$K$2&gt;C1543,"q",IF(Kasszakonyv!$K$2=C1543,COUNTIF($C$7:C1543,C1543),"")))</f>
        <v/>
      </c>
      <c r="C1543" s="9">
        <f t="shared" si="72"/>
        <v>1</v>
      </c>
      <c r="D1543" s="14"/>
      <c r="E1543" s="15"/>
      <c r="F1543" s="16"/>
      <c r="G1543" s="17"/>
      <c r="H1543" s="18"/>
      <c r="I1543" s="19"/>
      <c r="J1543" s="18"/>
      <c r="K1543" s="19"/>
      <c r="L1543" s="17"/>
      <c r="M1543" s="93" t="str">
        <f t="shared" ref="M1543:M1606" si="74">IF(I1543&amp;K1543&lt;&gt;"",VLOOKUP(I1543&amp;K1543,fif,3,FALSE),"")</f>
        <v/>
      </c>
      <c r="N1543" s="13" t="str">
        <f t="shared" si="73"/>
        <v/>
      </c>
    </row>
    <row r="1544" spans="2:14" x14ac:dyDescent="0.3">
      <c r="B1544" s="1" t="str">
        <f>IF(C1544=1,"",IF(Kasszakonyv!$K$2&gt;C1544,"q",IF(Kasszakonyv!$K$2=C1544,COUNTIF($C$7:C1544,C1544),"")))</f>
        <v/>
      </c>
      <c r="C1544" s="9">
        <f t="shared" si="72"/>
        <v>1</v>
      </c>
      <c r="D1544" s="14"/>
      <c r="E1544" s="15"/>
      <c r="F1544" s="16"/>
      <c r="G1544" s="17"/>
      <c r="H1544" s="18"/>
      <c r="I1544" s="19"/>
      <c r="J1544" s="18"/>
      <c r="K1544" s="19"/>
      <c r="L1544" s="17"/>
      <c r="M1544" s="93" t="str">
        <f t="shared" si="74"/>
        <v/>
      </c>
      <c r="N1544" s="13" t="str">
        <f t="shared" si="73"/>
        <v/>
      </c>
    </row>
    <row r="1545" spans="2:14" x14ac:dyDescent="0.3">
      <c r="B1545" s="1" t="str">
        <f>IF(C1545=1,"",IF(Kasszakonyv!$K$2&gt;C1545,"q",IF(Kasszakonyv!$K$2=C1545,COUNTIF($C$7:C1545,C1545),"")))</f>
        <v/>
      </c>
      <c r="C1545" s="9">
        <f t="shared" si="72"/>
        <v>1</v>
      </c>
      <c r="D1545" s="14"/>
      <c r="E1545" s="15"/>
      <c r="F1545" s="16"/>
      <c r="G1545" s="17"/>
      <c r="H1545" s="18"/>
      <c r="I1545" s="19"/>
      <c r="J1545" s="18"/>
      <c r="K1545" s="19"/>
      <c r="L1545" s="17"/>
      <c r="M1545" s="93" t="str">
        <f t="shared" si="74"/>
        <v/>
      </c>
      <c r="N1545" s="13" t="str">
        <f t="shared" si="73"/>
        <v/>
      </c>
    </row>
    <row r="1546" spans="2:14" x14ac:dyDescent="0.3">
      <c r="B1546" s="1" t="str">
        <f>IF(C1546=1,"",IF(Kasszakonyv!$K$2&gt;C1546,"q",IF(Kasszakonyv!$K$2=C1546,COUNTIF($C$7:C1546,C1546),"")))</f>
        <v/>
      </c>
      <c r="C1546" s="9">
        <f t="shared" si="72"/>
        <v>1</v>
      </c>
      <c r="D1546" s="14"/>
      <c r="E1546" s="15"/>
      <c r="F1546" s="16"/>
      <c r="G1546" s="17"/>
      <c r="H1546" s="18"/>
      <c r="I1546" s="19"/>
      <c r="J1546" s="18"/>
      <c r="K1546" s="19"/>
      <c r="L1546" s="17"/>
      <c r="M1546" s="93" t="str">
        <f t="shared" si="74"/>
        <v/>
      </c>
      <c r="N1546" s="13" t="str">
        <f t="shared" si="73"/>
        <v/>
      </c>
    </row>
    <row r="1547" spans="2:14" x14ac:dyDescent="0.3">
      <c r="B1547" s="1" t="str">
        <f>IF(C1547=1,"",IF(Kasszakonyv!$K$2&gt;C1547,"q",IF(Kasszakonyv!$K$2=C1547,COUNTIF($C$7:C1547,C1547),"")))</f>
        <v/>
      </c>
      <c r="C1547" s="9">
        <f t="shared" si="72"/>
        <v>1</v>
      </c>
      <c r="D1547" s="14"/>
      <c r="E1547" s="15"/>
      <c r="F1547" s="16"/>
      <c r="G1547" s="17"/>
      <c r="H1547" s="18"/>
      <c r="I1547" s="19"/>
      <c r="J1547" s="18"/>
      <c r="K1547" s="19"/>
      <c r="L1547" s="17"/>
      <c r="M1547" s="93" t="str">
        <f t="shared" si="74"/>
        <v/>
      </c>
      <c r="N1547" s="13" t="str">
        <f t="shared" si="73"/>
        <v/>
      </c>
    </row>
    <row r="1548" spans="2:14" x14ac:dyDescent="0.3">
      <c r="B1548" s="1" t="str">
        <f>IF(C1548=1,"",IF(Kasszakonyv!$K$2&gt;C1548,"q",IF(Kasszakonyv!$K$2=C1548,COUNTIF($C$7:C1548,C1548),"")))</f>
        <v/>
      </c>
      <c r="C1548" s="9">
        <f t="shared" si="72"/>
        <v>1</v>
      </c>
      <c r="D1548" s="14"/>
      <c r="E1548" s="15"/>
      <c r="F1548" s="16"/>
      <c r="G1548" s="17"/>
      <c r="H1548" s="18"/>
      <c r="I1548" s="19"/>
      <c r="J1548" s="18"/>
      <c r="K1548" s="19"/>
      <c r="L1548" s="17"/>
      <c r="M1548" s="93" t="str">
        <f t="shared" si="74"/>
        <v/>
      </c>
      <c r="N1548" s="13" t="str">
        <f t="shared" si="73"/>
        <v/>
      </c>
    </row>
    <row r="1549" spans="2:14" x14ac:dyDescent="0.3">
      <c r="B1549" s="1" t="str">
        <f>IF(C1549=1,"",IF(Kasszakonyv!$K$2&gt;C1549,"q",IF(Kasszakonyv!$K$2=C1549,COUNTIF($C$7:C1549,C1549),"")))</f>
        <v/>
      </c>
      <c r="C1549" s="9">
        <f t="shared" si="72"/>
        <v>1</v>
      </c>
      <c r="D1549" s="14"/>
      <c r="E1549" s="15"/>
      <c r="F1549" s="16"/>
      <c r="G1549" s="17"/>
      <c r="H1549" s="18"/>
      <c r="I1549" s="19"/>
      <c r="J1549" s="18"/>
      <c r="K1549" s="19"/>
      <c r="L1549" s="17"/>
      <c r="M1549" s="93" t="str">
        <f t="shared" si="74"/>
        <v/>
      </c>
      <c r="N1549" s="13" t="str">
        <f t="shared" si="73"/>
        <v/>
      </c>
    </row>
    <row r="1550" spans="2:14" x14ac:dyDescent="0.3">
      <c r="B1550" s="1" t="str">
        <f>IF(C1550=1,"",IF(Kasszakonyv!$K$2&gt;C1550,"q",IF(Kasszakonyv!$K$2=C1550,COUNTIF($C$7:C1550,C1550),"")))</f>
        <v/>
      </c>
      <c r="C1550" s="9">
        <f t="shared" si="72"/>
        <v>1</v>
      </c>
      <c r="D1550" s="14"/>
      <c r="E1550" s="15"/>
      <c r="F1550" s="16"/>
      <c r="G1550" s="17"/>
      <c r="H1550" s="18"/>
      <c r="I1550" s="19"/>
      <c r="J1550" s="18"/>
      <c r="K1550" s="19"/>
      <c r="L1550" s="17"/>
      <c r="M1550" s="93" t="str">
        <f t="shared" si="74"/>
        <v/>
      </c>
      <c r="N1550" s="13" t="str">
        <f t="shared" si="73"/>
        <v/>
      </c>
    </row>
    <row r="1551" spans="2:14" x14ac:dyDescent="0.3">
      <c r="B1551" s="1" t="str">
        <f>IF(C1551=1,"",IF(Kasszakonyv!$K$2&gt;C1551,"q",IF(Kasszakonyv!$K$2=C1551,COUNTIF($C$7:C1551,C1551),"")))</f>
        <v/>
      </c>
      <c r="C1551" s="9">
        <f t="shared" si="72"/>
        <v>1</v>
      </c>
      <c r="D1551" s="14"/>
      <c r="E1551" s="15"/>
      <c r="F1551" s="16"/>
      <c r="G1551" s="17"/>
      <c r="H1551" s="18"/>
      <c r="I1551" s="19"/>
      <c r="J1551" s="18"/>
      <c r="K1551" s="19"/>
      <c r="L1551" s="17"/>
      <c r="M1551" s="93" t="str">
        <f t="shared" si="74"/>
        <v/>
      </c>
      <c r="N1551" s="13" t="str">
        <f t="shared" si="73"/>
        <v/>
      </c>
    </row>
    <row r="1552" spans="2:14" x14ac:dyDescent="0.3">
      <c r="B1552" s="1" t="str">
        <f>IF(C1552=1,"",IF(Kasszakonyv!$K$2&gt;C1552,"q",IF(Kasszakonyv!$K$2=C1552,COUNTIF($C$7:C1552,C1552),"")))</f>
        <v/>
      </c>
      <c r="C1552" s="9">
        <f t="shared" si="72"/>
        <v>1</v>
      </c>
      <c r="D1552" s="14"/>
      <c r="E1552" s="15"/>
      <c r="F1552" s="16"/>
      <c r="G1552" s="17"/>
      <c r="H1552" s="18"/>
      <c r="I1552" s="19"/>
      <c r="J1552" s="18"/>
      <c r="K1552" s="19"/>
      <c r="L1552" s="17"/>
      <c r="M1552" s="93" t="str">
        <f t="shared" si="74"/>
        <v/>
      </c>
      <c r="N1552" s="13" t="str">
        <f t="shared" si="73"/>
        <v/>
      </c>
    </row>
    <row r="1553" spans="2:14" x14ac:dyDescent="0.3">
      <c r="B1553" s="1" t="str">
        <f>IF(C1553=1,"",IF(Kasszakonyv!$K$2&gt;C1553,"q",IF(Kasszakonyv!$K$2=C1553,COUNTIF($C$7:C1553,C1553),"")))</f>
        <v/>
      </c>
      <c r="C1553" s="9">
        <f t="shared" si="72"/>
        <v>1</v>
      </c>
      <c r="D1553" s="14"/>
      <c r="E1553" s="15"/>
      <c r="F1553" s="16"/>
      <c r="G1553" s="17"/>
      <c r="H1553" s="18"/>
      <c r="I1553" s="19"/>
      <c r="J1553" s="18"/>
      <c r="K1553" s="19"/>
      <c r="L1553" s="17"/>
      <c r="M1553" s="93" t="str">
        <f t="shared" si="74"/>
        <v/>
      </c>
      <c r="N1553" s="13" t="str">
        <f t="shared" si="73"/>
        <v/>
      </c>
    </row>
    <row r="1554" spans="2:14" x14ac:dyDescent="0.3">
      <c r="B1554" s="1" t="str">
        <f>IF(C1554=1,"",IF(Kasszakonyv!$K$2&gt;C1554,"q",IF(Kasszakonyv!$K$2=C1554,COUNTIF($C$7:C1554,C1554),"")))</f>
        <v/>
      </c>
      <c r="C1554" s="9">
        <f t="shared" si="72"/>
        <v>1</v>
      </c>
      <c r="D1554" s="14"/>
      <c r="E1554" s="15"/>
      <c r="F1554" s="16"/>
      <c r="G1554" s="17"/>
      <c r="H1554" s="18"/>
      <c r="I1554" s="19"/>
      <c r="J1554" s="18"/>
      <c r="K1554" s="19"/>
      <c r="L1554" s="17"/>
      <c r="M1554" s="93" t="str">
        <f t="shared" si="74"/>
        <v/>
      </c>
      <c r="N1554" s="13" t="str">
        <f t="shared" si="73"/>
        <v/>
      </c>
    </row>
    <row r="1555" spans="2:14" x14ac:dyDescent="0.3">
      <c r="B1555" s="1" t="str">
        <f>IF(C1555=1,"",IF(Kasszakonyv!$K$2&gt;C1555,"q",IF(Kasszakonyv!$K$2=C1555,COUNTIF($C$7:C1555,C1555),"")))</f>
        <v/>
      </c>
      <c r="C1555" s="9">
        <f t="shared" si="72"/>
        <v>1</v>
      </c>
      <c r="D1555" s="14"/>
      <c r="E1555" s="15"/>
      <c r="F1555" s="16"/>
      <c r="G1555" s="17"/>
      <c r="H1555" s="18"/>
      <c r="I1555" s="19"/>
      <c r="J1555" s="18"/>
      <c r="K1555" s="19"/>
      <c r="L1555" s="17"/>
      <c r="M1555" s="93" t="str">
        <f t="shared" si="74"/>
        <v/>
      </c>
      <c r="N1555" s="13" t="str">
        <f t="shared" si="73"/>
        <v/>
      </c>
    </row>
    <row r="1556" spans="2:14" x14ac:dyDescent="0.3">
      <c r="B1556" s="1" t="str">
        <f>IF(C1556=1,"",IF(Kasszakonyv!$K$2&gt;C1556,"q",IF(Kasszakonyv!$K$2=C1556,COUNTIF($C$7:C1556,C1556),"")))</f>
        <v/>
      </c>
      <c r="C1556" s="9">
        <f t="shared" si="72"/>
        <v>1</v>
      </c>
      <c r="D1556" s="14"/>
      <c r="E1556" s="15"/>
      <c r="F1556" s="16"/>
      <c r="G1556" s="17"/>
      <c r="H1556" s="18"/>
      <c r="I1556" s="19"/>
      <c r="J1556" s="18"/>
      <c r="K1556" s="19"/>
      <c r="L1556" s="17"/>
      <c r="M1556" s="93" t="str">
        <f t="shared" si="74"/>
        <v/>
      </c>
      <c r="N1556" s="13" t="str">
        <f t="shared" si="73"/>
        <v/>
      </c>
    </row>
    <row r="1557" spans="2:14" x14ac:dyDescent="0.3">
      <c r="B1557" s="1" t="str">
        <f>IF(C1557=1,"",IF(Kasszakonyv!$K$2&gt;C1557,"q",IF(Kasszakonyv!$K$2=C1557,COUNTIF($C$7:C1557,C1557),"")))</f>
        <v/>
      </c>
      <c r="C1557" s="9">
        <f t="shared" si="72"/>
        <v>1</v>
      </c>
      <c r="D1557" s="14"/>
      <c r="E1557" s="15"/>
      <c r="F1557" s="16"/>
      <c r="G1557" s="17"/>
      <c r="H1557" s="18"/>
      <c r="I1557" s="19"/>
      <c r="J1557" s="18"/>
      <c r="K1557" s="19"/>
      <c r="L1557" s="17"/>
      <c r="M1557" s="93" t="str">
        <f t="shared" si="74"/>
        <v/>
      </c>
      <c r="N1557" s="13" t="str">
        <f t="shared" si="73"/>
        <v/>
      </c>
    </row>
    <row r="1558" spans="2:14" x14ac:dyDescent="0.3">
      <c r="B1558" s="1" t="str">
        <f>IF(C1558=1,"",IF(Kasszakonyv!$K$2&gt;C1558,"q",IF(Kasszakonyv!$K$2=C1558,COUNTIF($C$7:C1558,C1558),"")))</f>
        <v/>
      </c>
      <c r="C1558" s="9">
        <f t="shared" si="72"/>
        <v>1</v>
      </c>
      <c r="D1558" s="14"/>
      <c r="E1558" s="15"/>
      <c r="F1558" s="16"/>
      <c r="G1558" s="17"/>
      <c r="H1558" s="18"/>
      <c r="I1558" s="19"/>
      <c r="J1558" s="18"/>
      <c r="K1558" s="19"/>
      <c r="L1558" s="17"/>
      <c r="M1558" s="93" t="str">
        <f t="shared" si="74"/>
        <v/>
      </c>
      <c r="N1558" s="13" t="str">
        <f t="shared" si="73"/>
        <v/>
      </c>
    </row>
    <row r="1559" spans="2:14" x14ac:dyDescent="0.3">
      <c r="B1559" s="1" t="str">
        <f>IF(C1559=1,"",IF(Kasszakonyv!$K$2&gt;C1559,"q",IF(Kasszakonyv!$K$2=C1559,COUNTIF($C$7:C1559,C1559),"")))</f>
        <v/>
      </c>
      <c r="C1559" s="9">
        <f t="shared" si="72"/>
        <v>1</v>
      </c>
      <c r="D1559" s="14"/>
      <c r="E1559" s="15"/>
      <c r="F1559" s="16"/>
      <c r="G1559" s="17"/>
      <c r="H1559" s="18"/>
      <c r="I1559" s="19"/>
      <c r="J1559" s="18"/>
      <c r="K1559" s="19"/>
      <c r="L1559" s="17"/>
      <c r="M1559" s="93" t="str">
        <f t="shared" si="74"/>
        <v/>
      </c>
      <c r="N1559" s="13" t="str">
        <f t="shared" si="73"/>
        <v/>
      </c>
    </row>
    <row r="1560" spans="2:14" x14ac:dyDescent="0.3">
      <c r="B1560" s="1" t="str">
        <f>IF(C1560=1,"",IF(Kasszakonyv!$K$2&gt;C1560,"q",IF(Kasszakonyv!$K$2=C1560,COUNTIF($C$7:C1560,C1560),"")))</f>
        <v/>
      </c>
      <c r="C1560" s="9">
        <f t="shared" si="72"/>
        <v>1</v>
      </c>
      <c r="D1560" s="14"/>
      <c r="E1560" s="15"/>
      <c r="F1560" s="16"/>
      <c r="G1560" s="17"/>
      <c r="H1560" s="18"/>
      <c r="I1560" s="19"/>
      <c r="J1560" s="18"/>
      <c r="K1560" s="19"/>
      <c r="L1560" s="17"/>
      <c r="M1560" s="93" t="str">
        <f t="shared" si="74"/>
        <v/>
      </c>
      <c r="N1560" s="13" t="str">
        <f t="shared" si="73"/>
        <v/>
      </c>
    </row>
    <row r="1561" spans="2:14" x14ac:dyDescent="0.3">
      <c r="B1561" s="1" t="str">
        <f>IF(C1561=1,"",IF(Kasszakonyv!$K$2&gt;C1561,"q",IF(Kasszakonyv!$K$2=C1561,COUNTIF($C$7:C1561,C1561),"")))</f>
        <v/>
      </c>
      <c r="C1561" s="9">
        <f t="shared" si="72"/>
        <v>1</v>
      </c>
      <c r="D1561" s="14"/>
      <c r="E1561" s="15"/>
      <c r="F1561" s="16"/>
      <c r="G1561" s="17"/>
      <c r="H1561" s="18"/>
      <c r="I1561" s="19"/>
      <c r="J1561" s="18"/>
      <c r="K1561" s="19"/>
      <c r="L1561" s="17"/>
      <c r="M1561" s="93" t="str">
        <f t="shared" si="74"/>
        <v/>
      </c>
      <c r="N1561" s="13" t="str">
        <f t="shared" si="73"/>
        <v/>
      </c>
    </row>
    <row r="1562" spans="2:14" x14ac:dyDescent="0.3">
      <c r="B1562" s="1" t="str">
        <f>IF(C1562=1,"",IF(Kasszakonyv!$K$2&gt;C1562,"q",IF(Kasszakonyv!$K$2=C1562,COUNTIF($C$7:C1562,C1562),"")))</f>
        <v/>
      </c>
      <c r="C1562" s="9">
        <f t="shared" si="72"/>
        <v>1</v>
      </c>
      <c r="D1562" s="14"/>
      <c r="E1562" s="15"/>
      <c r="F1562" s="16"/>
      <c r="G1562" s="17"/>
      <c r="H1562" s="18"/>
      <c r="I1562" s="19"/>
      <c r="J1562" s="18"/>
      <c r="K1562" s="19"/>
      <c r="L1562" s="17"/>
      <c r="M1562" s="93" t="str">
        <f t="shared" si="74"/>
        <v/>
      </c>
      <c r="N1562" s="13" t="str">
        <f t="shared" si="73"/>
        <v/>
      </c>
    </row>
    <row r="1563" spans="2:14" x14ac:dyDescent="0.3">
      <c r="B1563" s="1" t="str">
        <f>IF(C1563=1,"",IF(Kasszakonyv!$K$2&gt;C1563,"q",IF(Kasszakonyv!$K$2=C1563,COUNTIF($C$7:C1563,C1563),"")))</f>
        <v/>
      </c>
      <c r="C1563" s="9">
        <f t="shared" si="72"/>
        <v>1</v>
      </c>
      <c r="D1563" s="14"/>
      <c r="E1563" s="15"/>
      <c r="F1563" s="16"/>
      <c r="G1563" s="17"/>
      <c r="H1563" s="18"/>
      <c r="I1563" s="19"/>
      <c r="J1563" s="18"/>
      <c r="K1563" s="19"/>
      <c r="L1563" s="17"/>
      <c r="M1563" s="93" t="str">
        <f t="shared" si="74"/>
        <v/>
      </c>
      <c r="N1563" s="13" t="str">
        <f t="shared" si="73"/>
        <v/>
      </c>
    </row>
    <row r="1564" spans="2:14" x14ac:dyDescent="0.3">
      <c r="B1564" s="1" t="str">
        <f>IF(C1564=1,"",IF(Kasszakonyv!$K$2&gt;C1564,"q",IF(Kasszakonyv!$K$2=C1564,COUNTIF($C$7:C1564,C1564),"")))</f>
        <v/>
      </c>
      <c r="C1564" s="9">
        <f t="shared" si="72"/>
        <v>1</v>
      </c>
      <c r="D1564" s="14"/>
      <c r="E1564" s="15"/>
      <c r="F1564" s="16"/>
      <c r="G1564" s="17"/>
      <c r="H1564" s="18"/>
      <c r="I1564" s="19"/>
      <c r="J1564" s="18"/>
      <c r="K1564" s="19"/>
      <c r="L1564" s="17"/>
      <c r="M1564" s="93" t="str">
        <f t="shared" si="74"/>
        <v/>
      </c>
      <c r="N1564" s="13" t="str">
        <f t="shared" si="73"/>
        <v/>
      </c>
    </row>
    <row r="1565" spans="2:14" x14ac:dyDescent="0.3">
      <c r="B1565" s="1" t="str">
        <f>IF(C1565=1,"",IF(Kasszakonyv!$K$2&gt;C1565,"q",IF(Kasszakonyv!$K$2=C1565,COUNTIF($C$7:C1565,C1565),"")))</f>
        <v/>
      </c>
      <c r="C1565" s="9">
        <f t="shared" si="72"/>
        <v>1</v>
      </c>
      <c r="D1565" s="14"/>
      <c r="E1565" s="15"/>
      <c r="F1565" s="16"/>
      <c r="G1565" s="17"/>
      <c r="H1565" s="18"/>
      <c r="I1565" s="19"/>
      <c r="J1565" s="18"/>
      <c r="K1565" s="19"/>
      <c r="L1565" s="17"/>
      <c r="M1565" s="93" t="str">
        <f t="shared" si="74"/>
        <v/>
      </c>
      <c r="N1565" s="13" t="str">
        <f t="shared" si="73"/>
        <v/>
      </c>
    </row>
    <row r="1566" spans="2:14" x14ac:dyDescent="0.3">
      <c r="B1566" s="1" t="str">
        <f>IF(C1566=1,"",IF(Kasszakonyv!$K$2&gt;C1566,"q",IF(Kasszakonyv!$K$2=C1566,COUNTIF($C$7:C1566,C1566),"")))</f>
        <v/>
      </c>
      <c r="C1566" s="9">
        <f t="shared" si="72"/>
        <v>1</v>
      </c>
      <c r="D1566" s="14"/>
      <c r="E1566" s="15"/>
      <c r="F1566" s="16"/>
      <c r="G1566" s="17"/>
      <c r="H1566" s="18"/>
      <c r="I1566" s="19"/>
      <c r="J1566" s="18"/>
      <c r="K1566" s="19"/>
      <c r="L1566" s="17"/>
      <c r="M1566" s="93" t="str">
        <f t="shared" si="74"/>
        <v/>
      </c>
      <c r="N1566" s="13" t="str">
        <f t="shared" si="73"/>
        <v/>
      </c>
    </row>
    <row r="1567" spans="2:14" x14ac:dyDescent="0.3">
      <c r="B1567" s="1" t="str">
        <f>IF(C1567=1,"",IF(Kasszakonyv!$K$2&gt;C1567,"q",IF(Kasszakonyv!$K$2=C1567,COUNTIF($C$7:C1567,C1567),"")))</f>
        <v/>
      </c>
      <c r="C1567" s="9">
        <f t="shared" si="72"/>
        <v>1</v>
      </c>
      <c r="D1567" s="14"/>
      <c r="E1567" s="15"/>
      <c r="F1567" s="16"/>
      <c r="G1567" s="17"/>
      <c r="H1567" s="18"/>
      <c r="I1567" s="19"/>
      <c r="J1567" s="18"/>
      <c r="K1567" s="19"/>
      <c r="L1567" s="17"/>
      <c r="M1567" s="93" t="str">
        <f t="shared" si="74"/>
        <v/>
      </c>
      <c r="N1567" s="13" t="str">
        <f t="shared" si="73"/>
        <v/>
      </c>
    </row>
    <row r="1568" spans="2:14" x14ac:dyDescent="0.3">
      <c r="B1568" s="1" t="str">
        <f>IF(C1568=1,"",IF(Kasszakonyv!$K$2&gt;C1568,"q",IF(Kasszakonyv!$K$2=C1568,COUNTIF($C$7:C1568,C1568),"")))</f>
        <v/>
      </c>
      <c r="C1568" s="9">
        <f t="shared" si="72"/>
        <v>1</v>
      </c>
      <c r="D1568" s="14"/>
      <c r="E1568" s="15"/>
      <c r="F1568" s="16"/>
      <c r="G1568" s="17"/>
      <c r="H1568" s="18"/>
      <c r="I1568" s="19"/>
      <c r="J1568" s="18"/>
      <c r="K1568" s="19"/>
      <c r="L1568" s="17"/>
      <c r="M1568" s="93" t="str">
        <f t="shared" si="74"/>
        <v/>
      </c>
      <c r="N1568" s="13" t="str">
        <f t="shared" si="73"/>
        <v/>
      </c>
    </row>
    <row r="1569" spans="2:14" x14ac:dyDescent="0.3">
      <c r="B1569" s="1" t="str">
        <f>IF(C1569=1,"",IF(Kasszakonyv!$K$2&gt;C1569,"q",IF(Kasszakonyv!$K$2=C1569,COUNTIF($C$7:C1569,C1569),"")))</f>
        <v/>
      </c>
      <c r="C1569" s="9">
        <f t="shared" si="72"/>
        <v>1</v>
      </c>
      <c r="D1569" s="14"/>
      <c r="E1569" s="15"/>
      <c r="F1569" s="16"/>
      <c r="G1569" s="17"/>
      <c r="H1569" s="18"/>
      <c r="I1569" s="19"/>
      <c r="J1569" s="18"/>
      <c r="K1569" s="19"/>
      <c r="L1569" s="17"/>
      <c r="M1569" s="93" t="str">
        <f t="shared" si="74"/>
        <v/>
      </c>
      <c r="N1569" s="13" t="str">
        <f t="shared" si="73"/>
        <v/>
      </c>
    </row>
    <row r="1570" spans="2:14" x14ac:dyDescent="0.3">
      <c r="B1570" s="1" t="str">
        <f>IF(C1570=1,"",IF(Kasszakonyv!$K$2&gt;C1570,"q",IF(Kasszakonyv!$K$2=C1570,COUNTIF($C$7:C1570,C1570),"")))</f>
        <v/>
      </c>
      <c r="C1570" s="9">
        <f t="shared" si="72"/>
        <v>1</v>
      </c>
      <c r="D1570" s="14"/>
      <c r="E1570" s="15"/>
      <c r="F1570" s="16"/>
      <c r="G1570" s="17"/>
      <c r="H1570" s="18"/>
      <c r="I1570" s="19"/>
      <c r="J1570" s="18"/>
      <c r="K1570" s="19"/>
      <c r="L1570" s="17"/>
      <c r="M1570" s="93" t="str">
        <f t="shared" si="74"/>
        <v/>
      </c>
      <c r="N1570" s="13" t="str">
        <f t="shared" si="73"/>
        <v/>
      </c>
    </row>
    <row r="1571" spans="2:14" x14ac:dyDescent="0.3">
      <c r="B1571" s="1" t="str">
        <f>IF(C1571=1,"",IF(Kasszakonyv!$K$2&gt;C1571,"q",IF(Kasszakonyv!$K$2=C1571,COUNTIF($C$7:C1571,C1571),"")))</f>
        <v/>
      </c>
      <c r="C1571" s="9">
        <f t="shared" si="72"/>
        <v>1</v>
      </c>
      <c r="D1571" s="14"/>
      <c r="E1571" s="15"/>
      <c r="F1571" s="16"/>
      <c r="G1571" s="17"/>
      <c r="H1571" s="18"/>
      <c r="I1571" s="19"/>
      <c r="J1571" s="18"/>
      <c r="K1571" s="19"/>
      <c r="L1571" s="17"/>
      <c r="M1571" s="93" t="str">
        <f t="shared" si="74"/>
        <v/>
      </c>
      <c r="N1571" s="13" t="str">
        <f t="shared" si="73"/>
        <v/>
      </c>
    </row>
    <row r="1572" spans="2:14" x14ac:dyDescent="0.3">
      <c r="B1572" s="1" t="str">
        <f>IF(C1572=1,"",IF(Kasszakonyv!$K$2&gt;C1572,"q",IF(Kasszakonyv!$K$2=C1572,COUNTIF($C$7:C1572,C1572),"")))</f>
        <v/>
      </c>
      <c r="C1572" s="9">
        <f t="shared" si="72"/>
        <v>1</v>
      </c>
      <c r="D1572" s="14"/>
      <c r="E1572" s="15"/>
      <c r="F1572" s="16"/>
      <c r="G1572" s="17"/>
      <c r="H1572" s="18"/>
      <c r="I1572" s="19"/>
      <c r="J1572" s="18"/>
      <c r="K1572" s="19"/>
      <c r="L1572" s="17"/>
      <c r="M1572" s="93" t="str">
        <f t="shared" si="74"/>
        <v/>
      </c>
      <c r="N1572" s="13" t="str">
        <f t="shared" si="73"/>
        <v/>
      </c>
    </row>
    <row r="1573" spans="2:14" x14ac:dyDescent="0.3">
      <c r="B1573" s="1" t="str">
        <f>IF(C1573=1,"",IF(Kasszakonyv!$K$2&gt;C1573,"q",IF(Kasszakonyv!$K$2=C1573,COUNTIF($C$7:C1573,C1573),"")))</f>
        <v/>
      </c>
      <c r="C1573" s="9">
        <f t="shared" si="72"/>
        <v>1</v>
      </c>
      <c r="D1573" s="14"/>
      <c r="E1573" s="15"/>
      <c r="F1573" s="16"/>
      <c r="G1573" s="17"/>
      <c r="H1573" s="18"/>
      <c r="I1573" s="19"/>
      <c r="J1573" s="18"/>
      <c r="K1573" s="19"/>
      <c r="L1573" s="17"/>
      <c r="M1573" s="93" t="str">
        <f t="shared" si="74"/>
        <v/>
      </c>
      <c r="N1573" s="13" t="str">
        <f t="shared" si="73"/>
        <v/>
      </c>
    </row>
    <row r="1574" spans="2:14" x14ac:dyDescent="0.3">
      <c r="B1574" s="1" t="str">
        <f>IF(C1574=1,"",IF(Kasszakonyv!$K$2&gt;C1574,"q",IF(Kasszakonyv!$K$2=C1574,COUNTIF($C$7:C1574,C1574),"")))</f>
        <v/>
      </c>
      <c r="C1574" s="9">
        <f t="shared" si="72"/>
        <v>1</v>
      </c>
      <c r="D1574" s="14"/>
      <c r="E1574" s="15"/>
      <c r="F1574" s="16"/>
      <c r="G1574" s="17"/>
      <c r="H1574" s="18"/>
      <c r="I1574" s="19"/>
      <c r="J1574" s="18"/>
      <c r="K1574" s="19"/>
      <c r="L1574" s="17"/>
      <c r="M1574" s="93" t="str">
        <f t="shared" si="74"/>
        <v/>
      </c>
      <c r="N1574" s="13" t="str">
        <f t="shared" si="73"/>
        <v/>
      </c>
    </row>
    <row r="1575" spans="2:14" x14ac:dyDescent="0.3">
      <c r="B1575" s="1" t="str">
        <f>IF(C1575=1,"",IF(Kasszakonyv!$K$2&gt;C1575,"q",IF(Kasszakonyv!$K$2=C1575,COUNTIF($C$7:C1575,C1575),"")))</f>
        <v/>
      </c>
      <c r="C1575" s="9">
        <f t="shared" si="72"/>
        <v>1</v>
      </c>
      <c r="D1575" s="14"/>
      <c r="E1575" s="15"/>
      <c r="F1575" s="16"/>
      <c r="G1575" s="17"/>
      <c r="H1575" s="18"/>
      <c r="I1575" s="19"/>
      <c r="J1575" s="18"/>
      <c r="K1575" s="19"/>
      <c r="L1575" s="17"/>
      <c r="M1575" s="93" t="str">
        <f t="shared" si="74"/>
        <v/>
      </c>
      <c r="N1575" s="13" t="str">
        <f t="shared" si="73"/>
        <v/>
      </c>
    </row>
    <row r="1576" spans="2:14" x14ac:dyDescent="0.3">
      <c r="B1576" s="1" t="str">
        <f>IF(C1576=1,"",IF(Kasszakonyv!$K$2&gt;C1576,"q",IF(Kasszakonyv!$K$2=C1576,COUNTIF($C$7:C1576,C1576),"")))</f>
        <v/>
      </c>
      <c r="C1576" s="9">
        <f t="shared" ref="C1576:C1639" si="75">IF(AND(D1576&lt;&gt;0,D1576&gt;=$C$1,D1576&lt;=$C$3),D1576,IF(SUM(H1576:J1586)&lt;&gt;0,C1575,1))</f>
        <v>1</v>
      </c>
      <c r="D1576" s="14"/>
      <c r="E1576" s="15"/>
      <c r="F1576" s="16"/>
      <c r="G1576" s="17"/>
      <c r="H1576" s="18"/>
      <c r="I1576" s="19"/>
      <c r="J1576" s="18"/>
      <c r="K1576" s="19"/>
      <c r="L1576" s="17"/>
      <c r="M1576" s="93" t="str">
        <f t="shared" si="74"/>
        <v/>
      </c>
      <c r="N1576" s="13" t="str">
        <f t="shared" ref="N1576:N1639" si="76">IF(I1576&amp;K1576&lt;&gt;"",VLOOKUP(I1576&amp;K1576,fi,2,FALSE),"")</f>
        <v/>
      </c>
    </row>
    <row r="1577" spans="2:14" x14ac:dyDescent="0.3">
      <c r="B1577" s="1" t="str">
        <f>IF(C1577=1,"",IF(Kasszakonyv!$K$2&gt;C1577,"q",IF(Kasszakonyv!$K$2=C1577,COUNTIF($C$7:C1577,C1577),"")))</f>
        <v/>
      </c>
      <c r="C1577" s="9">
        <f t="shared" si="75"/>
        <v>1</v>
      </c>
      <c r="D1577" s="14"/>
      <c r="E1577" s="15"/>
      <c r="F1577" s="16"/>
      <c r="G1577" s="17"/>
      <c r="H1577" s="18"/>
      <c r="I1577" s="19"/>
      <c r="J1577" s="18"/>
      <c r="K1577" s="19"/>
      <c r="L1577" s="17"/>
      <c r="M1577" s="93" t="str">
        <f t="shared" si="74"/>
        <v/>
      </c>
      <c r="N1577" s="13" t="str">
        <f t="shared" si="76"/>
        <v/>
      </c>
    </row>
    <row r="1578" spans="2:14" x14ac:dyDescent="0.3">
      <c r="B1578" s="1" t="str">
        <f>IF(C1578=1,"",IF(Kasszakonyv!$K$2&gt;C1578,"q",IF(Kasszakonyv!$K$2=C1578,COUNTIF($C$7:C1578,C1578),"")))</f>
        <v/>
      </c>
      <c r="C1578" s="9">
        <f t="shared" si="75"/>
        <v>1</v>
      </c>
      <c r="D1578" s="14"/>
      <c r="E1578" s="15"/>
      <c r="F1578" s="16"/>
      <c r="G1578" s="17"/>
      <c r="H1578" s="18"/>
      <c r="I1578" s="19"/>
      <c r="J1578" s="18"/>
      <c r="K1578" s="19"/>
      <c r="L1578" s="17"/>
      <c r="M1578" s="93" t="str">
        <f t="shared" si="74"/>
        <v/>
      </c>
      <c r="N1578" s="13" t="str">
        <f t="shared" si="76"/>
        <v/>
      </c>
    </row>
    <row r="1579" spans="2:14" x14ac:dyDescent="0.3">
      <c r="B1579" s="1" t="str">
        <f>IF(C1579=1,"",IF(Kasszakonyv!$K$2&gt;C1579,"q",IF(Kasszakonyv!$K$2=C1579,COUNTIF($C$7:C1579,C1579),"")))</f>
        <v/>
      </c>
      <c r="C1579" s="9">
        <f t="shared" si="75"/>
        <v>1</v>
      </c>
      <c r="D1579" s="14"/>
      <c r="E1579" s="15"/>
      <c r="F1579" s="16"/>
      <c r="G1579" s="17"/>
      <c r="H1579" s="18"/>
      <c r="I1579" s="19"/>
      <c r="J1579" s="18"/>
      <c r="K1579" s="19"/>
      <c r="L1579" s="17"/>
      <c r="M1579" s="93" t="str">
        <f t="shared" si="74"/>
        <v/>
      </c>
      <c r="N1579" s="13" t="str">
        <f t="shared" si="76"/>
        <v/>
      </c>
    </row>
    <row r="1580" spans="2:14" x14ac:dyDescent="0.3">
      <c r="B1580" s="1" t="str">
        <f>IF(C1580=1,"",IF(Kasszakonyv!$K$2&gt;C1580,"q",IF(Kasszakonyv!$K$2=C1580,COUNTIF($C$7:C1580,C1580),"")))</f>
        <v/>
      </c>
      <c r="C1580" s="9">
        <f t="shared" si="75"/>
        <v>1</v>
      </c>
      <c r="D1580" s="14"/>
      <c r="E1580" s="15"/>
      <c r="F1580" s="16"/>
      <c r="G1580" s="17"/>
      <c r="H1580" s="18"/>
      <c r="I1580" s="19"/>
      <c r="J1580" s="18"/>
      <c r="K1580" s="19"/>
      <c r="L1580" s="17"/>
      <c r="M1580" s="93" t="str">
        <f t="shared" si="74"/>
        <v/>
      </c>
      <c r="N1580" s="13" t="str">
        <f t="shared" si="76"/>
        <v/>
      </c>
    </row>
    <row r="1581" spans="2:14" x14ac:dyDescent="0.3">
      <c r="B1581" s="1" t="str">
        <f>IF(C1581=1,"",IF(Kasszakonyv!$K$2&gt;C1581,"q",IF(Kasszakonyv!$K$2=C1581,COUNTIF($C$7:C1581,C1581),"")))</f>
        <v/>
      </c>
      <c r="C1581" s="9">
        <f t="shared" si="75"/>
        <v>1</v>
      </c>
      <c r="D1581" s="14"/>
      <c r="E1581" s="15"/>
      <c r="F1581" s="16"/>
      <c r="G1581" s="17"/>
      <c r="H1581" s="18"/>
      <c r="I1581" s="19"/>
      <c r="J1581" s="18"/>
      <c r="K1581" s="19"/>
      <c r="L1581" s="17"/>
      <c r="M1581" s="93" t="str">
        <f t="shared" si="74"/>
        <v/>
      </c>
      <c r="N1581" s="13" t="str">
        <f t="shared" si="76"/>
        <v/>
      </c>
    </row>
    <row r="1582" spans="2:14" x14ac:dyDescent="0.3">
      <c r="B1582" s="1" t="str">
        <f>IF(C1582=1,"",IF(Kasszakonyv!$K$2&gt;C1582,"q",IF(Kasszakonyv!$K$2=C1582,COUNTIF($C$7:C1582,C1582),"")))</f>
        <v/>
      </c>
      <c r="C1582" s="9">
        <f t="shared" si="75"/>
        <v>1</v>
      </c>
      <c r="D1582" s="14"/>
      <c r="E1582" s="15"/>
      <c r="F1582" s="16"/>
      <c r="G1582" s="17"/>
      <c r="H1582" s="18"/>
      <c r="I1582" s="19"/>
      <c r="J1582" s="18"/>
      <c r="K1582" s="19"/>
      <c r="L1582" s="17"/>
      <c r="M1582" s="93" t="str">
        <f t="shared" si="74"/>
        <v/>
      </c>
      <c r="N1582" s="13" t="str">
        <f t="shared" si="76"/>
        <v/>
      </c>
    </row>
    <row r="1583" spans="2:14" x14ac:dyDescent="0.3">
      <c r="B1583" s="1" t="str">
        <f>IF(C1583=1,"",IF(Kasszakonyv!$K$2&gt;C1583,"q",IF(Kasszakonyv!$K$2=C1583,COUNTIF($C$7:C1583,C1583),"")))</f>
        <v/>
      </c>
      <c r="C1583" s="9">
        <f t="shared" si="75"/>
        <v>1</v>
      </c>
      <c r="D1583" s="14"/>
      <c r="E1583" s="15"/>
      <c r="F1583" s="16"/>
      <c r="G1583" s="17"/>
      <c r="H1583" s="18"/>
      <c r="I1583" s="19"/>
      <c r="J1583" s="18"/>
      <c r="K1583" s="19"/>
      <c r="L1583" s="17"/>
      <c r="M1583" s="93" t="str">
        <f t="shared" si="74"/>
        <v/>
      </c>
      <c r="N1583" s="13" t="str">
        <f t="shared" si="76"/>
        <v/>
      </c>
    </row>
    <row r="1584" spans="2:14" x14ac:dyDescent="0.3">
      <c r="B1584" s="1" t="str">
        <f>IF(C1584=1,"",IF(Kasszakonyv!$K$2&gt;C1584,"q",IF(Kasszakonyv!$K$2=C1584,COUNTIF($C$7:C1584,C1584),"")))</f>
        <v/>
      </c>
      <c r="C1584" s="9">
        <f t="shared" si="75"/>
        <v>1</v>
      </c>
      <c r="D1584" s="14"/>
      <c r="E1584" s="15"/>
      <c r="F1584" s="16"/>
      <c r="G1584" s="17"/>
      <c r="H1584" s="18"/>
      <c r="I1584" s="19"/>
      <c r="J1584" s="18"/>
      <c r="K1584" s="19"/>
      <c r="L1584" s="17"/>
      <c r="M1584" s="93" t="str">
        <f t="shared" si="74"/>
        <v/>
      </c>
      <c r="N1584" s="13" t="str">
        <f t="shared" si="76"/>
        <v/>
      </c>
    </row>
    <row r="1585" spans="2:14" x14ac:dyDescent="0.3">
      <c r="B1585" s="1" t="str">
        <f>IF(C1585=1,"",IF(Kasszakonyv!$K$2&gt;C1585,"q",IF(Kasszakonyv!$K$2=C1585,COUNTIF($C$7:C1585,C1585),"")))</f>
        <v/>
      </c>
      <c r="C1585" s="9">
        <f t="shared" si="75"/>
        <v>1</v>
      </c>
      <c r="D1585" s="14"/>
      <c r="E1585" s="15"/>
      <c r="F1585" s="16"/>
      <c r="G1585" s="17"/>
      <c r="H1585" s="18"/>
      <c r="I1585" s="19"/>
      <c r="J1585" s="18"/>
      <c r="K1585" s="19"/>
      <c r="L1585" s="17"/>
      <c r="M1585" s="93" t="str">
        <f t="shared" si="74"/>
        <v/>
      </c>
      <c r="N1585" s="13" t="str">
        <f t="shared" si="76"/>
        <v/>
      </c>
    </row>
    <row r="1586" spans="2:14" x14ac:dyDescent="0.3">
      <c r="B1586" s="1" t="str">
        <f>IF(C1586=1,"",IF(Kasszakonyv!$K$2&gt;C1586,"q",IF(Kasszakonyv!$K$2=C1586,COUNTIF($C$7:C1586,C1586),"")))</f>
        <v/>
      </c>
      <c r="C1586" s="9">
        <f t="shared" si="75"/>
        <v>1</v>
      </c>
      <c r="D1586" s="14"/>
      <c r="E1586" s="15"/>
      <c r="F1586" s="16"/>
      <c r="G1586" s="17"/>
      <c r="H1586" s="18"/>
      <c r="I1586" s="19"/>
      <c r="J1586" s="18"/>
      <c r="K1586" s="19"/>
      <c r="L1586" s="17"/>
      <c r="M1586" s="93" t="str">
        <f t="shared" si="74"/>
        <v/>
      </c>
      <c r="N1586" s="13" t="str">
        <f t="shared" si="76"/>
        <v/>
      </c>
    </row>
    <row r="1587" spans="2:14" x14ac:dyDescent="0.3">
      <c r="B1587" s="1" t="str">
        <f>IF(C1587=1,"",IF(Kasszakonyv!$K$2&gt;C1587,"q",IF(Kasszakonyv!$K$2=C1587,COUNTIF($C$7:C1587,C1587),"")))</f>
        <v/>
      </c>
      <c r="C1587" s="9">
        <f t="shared" si="75"/>
        <v>1</v>
      </c>
      <c r="D1587" s="14"/>
      <c r="E1587" s="15"/>
      <c r="F1587" s="16"/>
      <c r="G1587" s="17"/>
      <c r="H1587" s="18"/>
      <c r="I1587" s="19"/>
      <c r="J1587" s="18"/>
      <c r="K1587" s="19"/>
      <c r="L1587" s="17"/>
      <c r="M1587" s="93" t="str">
        <f t="shared" si="74"/>
        <v/>
      </c>
      <c r="N1587" s="13" t="str">
        <f t="shared" si="76"/>
        <v/>
      </c>
    </row>
    <row r="1588" spans="2:14" x14ac:dyDescent="0.3">
      <c r="B1588" s="1" t="str">
        <f>IF(C1588=1,"",IF(Kasszakonyv!$K$2&gt;C1588,"q",IF(Kasszakonyv!$K$2=C1588,COUNTIF($C$7:C1588,C1588),"")))</f>
        <v/>
      </c>
      <c r="C1588" s="9">
        <f t="shared" si="75"/>
        <v>1</v>
      </c>
      <c r="D1588" s="14"/>
      <c r="E1588" s="15"/>
      <c r="F1588" s="16"/>
      <c r="G1588" s="17"/>
      <c r="H1588" s="18"/>
      <c r="I1588" s="19"/>
      <c r="J1588" s="18"/>
      <c r="K1588" s="19"/>
      <c r="L1588" s="17"/>
      <c r="M1588" s="93" t="str">
        <f t="shared" si="74"/>
        <v/>
      </c>
      <c r="N1588" s="13" t="str">
        <f t="shared" si="76"/>
        <v/>
      </c>
    </row>
    <row r="1589" spans="2:14" x14ac:dyDescent="0.3">
      <c r="B1589" s="1" t="str">
        <f>IF(C1589=1,"",IF(Kasszakonyv!$K$2&gt;C1589,"q",IF(Kasszakonyv!$K$2=C1589,COUNTIF($C$7:C1589,C1589),"")))</f>
        <v/>
      </c>
      <c r="C1589" s="9">
        <f t="shared" si="75"/>
        <v>1</v>
      </c>
      <c r="D1589" s="14"/>
      <c r="E1589" s="15"/>
      <c r="F1589" s="16"/>
      <c r="G1589" s="17"/>
      <c r="H1589" s="18"/>
      <c r="I1589" s="19"/>
      <c r="J1589" s="18"/>
      <c r="K1589" s="19"/>
      <c r="L1589" s="17"/>
      <c r="M1589" s="93" t="str">
        <f t="shared" si="74"/>
        <v/>
      </c>
      <c r="N1589" s="13" t="str">
        <f t="shared" si="76"/>
        <v/>
      </c>
    </row>
    <row r="1590" spans="2:14" x14ac:dyDescent="0.3">
      <c r="B1590" s="1" t="str">
        <f>IF(C1590=1,"",IF(Kasszakonyv!$K$2&gt;C1590,"q",IF(Kasszakonyv!$K$2=C1590,COUNTIF($C$7:C1590,C1590),"")))</f>
        <v/>
      </c>
      <c r="C1590" s="9">
        <f t="shared" si="75"/>
        <v>1</v>
      </c>
      <c r="D1590" s="14"/>
      <c r="E1590" s="15"/>
      <c r="F1590" s="16"/>
      <c r="G1590" s="17"/>
      <c r="H1590" s="18"/>
      <c r="I1590" s="19"/>
      <c r="J1590" s="18"/>
      <c r="K1590" s="19"/>
      <c r="L1590" s="17"/>
      <c r="M1590" s="93" t="str">
        <f t="shared" si="74"/>
        <v/>
      </c>
      <c r="N1590" s="13" t="str">
        <f t="shared" si="76"/>
        <v/>
      </c>
    </row>
    <row r="1591" spans="2:14" x14ac:dyDescent="0.3">
      <c r="B1591" s="1" t="str">
        <f>IF(C1591=1,"",IF(Kasszakonyv!$K$2&gt;C1591,"q",IF(Kasszakonyv!$K$2=C1591,COUNTIF($C$7:C1591,C1591),"")))</f>
        <v/>
      </c>
      <c r="C1591" s="9">
        <f t="shared" si="75"/>
        <v>1</v>
      </c>
      <c r="D1591" s="14"/>
      <c r="E1591" s="15"/>
      <c r="F1591" s="16"/>
      <c r="G1591" s="17"/>
      <c r="H1591" s="18"/>
      <c r="I1591" s="19"/>
      <c r="J1591" s="18"/>
      <c r="K1591" s="19"/>
      <c r="L1591" s="17"/>
      <c r="M1591" s="93" t="str">
        <f t="shared" si="74"/>
        <v/>
      </c>
      <c r="N1591" s="13" t="str">
        <f t="shared" si="76"/>
        <v/>
      </c>
    </row>
    <row r="1592" spans="2:14" x14ac:dyDescent="0.3">
      <c r="B1592" s="1" t="str">
        <f>IF(C1592=1,"",IF(Kasszakonyv!$K$2&gt;C1592,"q",IF(Kasszakonyv!$K$2=C1592,COUNTIF($C$7:C1592,C1592),"")))</f>
        <v/>
      </c>
      <c r="C1592" s="9">
        <f t="shared" si="75"/>
        <v>1</v>
      </c>
      <c r="D1592" s="14"/>
      <c r="E1592" s="15"/>
      <c r="F1592" s="16"/>
      <c r="G1592" s="17"/>
      <c r="H1592" s="18"/>
      <c r="I1592" s="19"/>
      <c r="J1592" s="18"/>
      <c r="K1592" s="19"/>
      <c r="L1592" s="17"/>
      <c r="M1592" s="93" t="str">
        <f t="shared" si="74"/>
        <v/>
      </c>
      <c r="N1592" s="13" t="str">
        <f t="shared" si="76"/>
        <v/>
      </c>
    </row>
    <row r="1593" spans="2:14" x14ac:dyDescent="0.3">
      <c r="B1593" s="1" t="str">
        <f>IF(C1593=1,"",IF(Kasszakonyv!$K$2&gt;C1593,"q",IF(Kasszakonyv!$K$2=C1593,COUNTIF($C$7:C1593,C1593),"")))</f>
        <v/>
      </c>
      <c r="C1593" s="9">
        <f t="shared" si="75"/>
        <v>1</v>
      </c>
      <c r="D1593" s="14"/>
      <c r="E1593" s="15"/>
      <c r="F1593" s="16"/>
      <c r="G1593" s="17"/>
      <c r="H1593" s="18"/>
      <c r="I1593" s="19"/>
      <c r="J1593" s="18"/>
      <c r="K1593" s="19"/>
      <c r="L1593" s="17"/>
      <c r="M1593" s="93" t="str">
        <f t="shared" si="74"/>
        <v/>
      </c>
      <c r="N1593" s="13" t="str">
        <f t="shared" si="76"/>
        <v/>
      </c>
    </row>
    <row r="1594" spans="2:14" x14ac:dyDescent="0.3">
      <c r="B1594" s="1" t="str">
        <f>IF(C1594=1,"",IF(Kasszakonyv!$K$2&gt;C1594,"q",IF(Kasszakonyv!$K$2=C1594,COUNTIF($C$7:C1594,C1594),"")))</f>
        <v/>
      </c>
      <c r="C1594" s="9">
        <f t="shared" si="75"/>
        <v>1</v>
      </c>
      <c r="D1594" s="14"/>
      <c r="E1594" s="15"/>
      <c r="F1594" s="16"/>
      <c r="G1594" s="17"/>
      <c r="H1594" s="18"/>
      <c r="I1594" s="19"/>
      <c r="J1594" s="18"/>
      <c r="K1594" s="19"/>
      <c r="L1594" s="17"/>
      <c r="M1594" s="93" t="str">
        <f t="shared" si="74"/>
        <v/>
      </c>
      <c r="N1594" s="13" t="str">
        <f t="shared" si="76"/>
        <v/>
      </c>
    </row>
    <row r="1595" spans="2:14" x14ac:dyDescent="0.3">
      <c r="B1595" s="1" t="str">
        <f>IF(C1595=1,"",IF(Kasszakonyv!$K$2&gt;C1595,"q",IF(Kasszakonyv!$K$2=C1595,COUNTIF($C$7:C1595,C1595),"")))</f>
        <v/>
      </c>
      <c r="C1595" s="9">
        <f t="shared" si="75"/>
        <v>1</v>
      </c>
      <c r="D1595" s="14"/>
      <c r="E1595" s="15"/>
      <c r="F1595" s="16"/>
      <c r="G1595" s="17"/>
      <c r="H1595" s="18"/>
      <c r="I1595" s="19"/>
      <c r="J1595" s="18"/>
      <c r="K1595" s="19"/>
      <c r="L1595" s="17"/>
      <c r="M1595" s="93" t="str">
        <f t="shared" si="74"/>
        <v/>
      </c>
      <c r="N1595" s="13" t="str">
        <f t="shared" si="76"/>
        <v/>
      </c>
    </row>
    <row r="1596" spans="2:14" x14ac:dyDescent="0.3">
      <c r="B1596" s="1" t="str">
        <f>IF(C1596=1,"",IF(Kasszakonyv!$K$2&gt;C1596,"q",IF(Kasszakonyv!$K$2=C1596,COUNTIF($C$7:C1596,C1596),"")))</f>
        <v/>
      </c>
      <c r="C1596" s="9">
        <f t="shared" si="75"/>
        <v>1</v>
      </c>
      <c r="D1596" s="14"/>
      <c r="E1596" s="15"/>
      <c r="F1596" s="16"/>
      <c r="G1596" s="17"/>
      <c r="H1596" s="18"/>
      <c r="I1596" s="19"/>
      <c r="J1596" s="18"/>
      <c r="K1596" s="19"/>
      <c r="L1596" s="17"/>
      <c r="M1596" s="93" t="str">
        <f t="shared" si="74"/>
        <v/>
      </c>
      <c r="N1596" s="13" t="str">
        <f t="shared" si="76"/>
        <v/>
      </c>
    </row>
    <row r="1597" spans="2:14" x14ac:dyDescent="0.3">
      <c r="B1597" s="1" t="str">
        <f>IF(C1597=1,"",IF(Kasszakonyv!$K$2&gt;C1597,"q",IF(Kasszakonyv!$K$2=C1597,COUNTIF($C$7:C1597,C1597),"")))</f>
        <v/>
      </c>
      <c r="C1597" s="9">
        <f t="shared" si="75"/>
        <v>1</v>
      </c>
      <c r="D1597" s="14"/>
      <c r="E1597" s="15"/>
      <c r="F1597" s="16"/>
      <c r="G1597" s="17"/>
      <c r="H1597" s="18"/>
      <c r="I1597" s="19"/>
      <c r="J1597" s="18"/>
      <c r="K1597" s="19"/>
      <c r="L1597" s="17"/>
      <c r="M1597" s="93" t="str">
        <f t="shared" si="74"/>
        <v/>
      </c>
      <c r="N1597" s="13" t="str">
        <f t="shared" si="76"/>
        <v/>
      </c>
    </row>
    <row r="1598" spans="2:14" x14ac:dyDescent="0.3">
      <c r="B1598" s="1" t="str">
        <f>IF(C1598=1,"",IF(Kasszakonyv!$K$2&gt;C1598,"q",IF(Kasszakonyv!$K$2=C1598,COUNTIF($C$7:C1598,C1598),"")))</f>
        <v/>
      </c>
      <c r="C1598" s="9">
        <f t="shared" si="75"/>
        <v>1</v>
      </c>
      <c r="D1598" s="14"/>
      <c r="E1598" s="15"/>
      <c r="F1598" s="16"/>
      <c r="G1598" s="17"/>
      <c r="H1598" s="18"/>
      <c r="I1598" s="19"/>
      <c r="J1598" s="18"/>
      <c r="K1598" s="19"/>
      <c r="L1598" s="17"/>
      <c r="M1598" s="93" t="str">
        <f t="shared" si="74"/>
        <v/>
      </c>
      <c r="N1598" s="13" t="str">
        <f t="shared" si="76"/>
        <v/>
      </c>
    </row>
    <row r="1599" spans="2:14" x14ac:dyDescent="0.3">
      <c r="B1599" s="1" t="str">
        <f>IF(C1599=1,"",IF(Kasszakonyv!$K$2&gt;C1599,"q",IF(Kasszakonyv!$K$2=C1599,COUNTIF($C$7:C1599,C1599),"")))</f>
        <v/>
      </c>
      <c r="C1599" s="9">
        <f t="shared" si="75"/>
        <v>1</v>
      </c>
      <c r="D1599" s="14"/>
      <c r="E1599" s="15"/>
      <c r="F1599" s="16"/>
      <c r="G1599" s="17"/>
      <c r="H1599" s="18"/>
      <c r="I1599" s="19"/>
      <c r="J1599" s="18"/>
      <c r="K1599" s="19"/>
      <c r="L1599" s="17"/>
      <c r="M1599" s="93" t="str">
        <f t="shared" si="74"/>
        <v/>
      </c>
      <c r="N1599" s="13" t="str">
        <f t="shared" si="76"/>
        <v/>
      </c>
    </row>
    <row r="1600" spans="2:14" x14ac:dyDescent="0.3">
      <c r="B1600" s="1" t="str">
        <f>IF(C1600=1,"",IF(Kasszakonyv!$K$2&gt;C1600,"q",IF(Kasszakonyv!$K$2=C1600,COUNTIF($C$7:C1600,C1600),"")))</f>
        <v/>
      </c>
      <c r="C1600" s="9">
        <f t="shared" si="75"/>
        <v>1</v>
      </c>
      <c r="D1600" s="14"/>
      <c r="E1600" s="15"/>
      <c r="F1600" s="16"/>
      <c r="G1600" s="17"/>
      <c r="H1600" s="18"/>
      <c r="I1600" s="19"/>
      <c r="J1600" s="18"/>
      <c r="K1600" s="19"/>
      <c r="L1600" s="17"/>
      <c r="M1600" s="93" t="str">
        <f t="shared" si="74"/>
        <v/>
      </c>
      <c r="N1600" s="13" t="str">
        <f t="shared" si="76"/>
        <v/>
      </c>
    </row>
    <row r="1601" spans="2:14" x14ac:dyDescent="0.3">
      <c r="B1601" s="1" t="str">
        <f>IF(C1601=1,"",IF(Kasszakonyv!$K$2&gt;C1601,"q",IF(Kasszakonyv!$K$2=C1601,COUNTIF($C$7:C1601,C1601),"")))</f>
        <v/>
      </c>
      <c r="C1601" s="9">
        <f t="shared" si="75"/>
        <v>1</v>
      </c>
      <c r="D1601" s="14"/>
      <c r="E1601" s="15"/>
      <c r="F1601" s="16"/>
      <c r="G1601" s="17"/>
      <c r="H1601" s="18"/>
      <c r="I1601" s="19"/>
      <c r="J1601" s="18"/>
      <c r="K1601" s="19"/>
      <c r="L1601" s="17"/>
      <c r="M1601" s="93" t="str">
        <f t="shared" si="74"/>
        <v/>
      </c>
      <c r="N1601" s="13" t="str">
        <f t="shared" si="76"/>
        <v/>
      </c>
    </row>
    <row r="1602" spans="2:14" x14ac:dyDescent="0.3">
      <c r="B1602" s="1" t="str">
        <f>IF(C1602=1,"",IF(Kasszakonyv!$K$2&gt;C1602,"q",IF(Kasszakonyv!$K$2=C1602,COUNTIF($C$7:C1602,C1602),"")))</f>
        <v/>
      </c>
      <c r="C1602" s="9">
        <f t="shared" si="75"/>
        <v>1</v>
      </c>
      <c r="D1602" s="14"/>
      <c r="E1602" s="15"/>
      <c r="F1602" s="16"/>
      <c r="G1602" s="17"/>
      <c r="H1602" s="18"/>
      <c r="I1602" s="19"/>
      <c r="J1602" s="18"/>
      <c r="K1602" s="19"/>
      <c r="L1602" s="17"/>
      <c r="M1602" s="93" t="str">
        <f t="shared" si="74"/>
        <v/>
      </c>
      <c r="N1602" s="13" t="str">
        <f t="shared" si="76"/>
        <v/>
      </c>
    </row>
    <row r="1603" spans="2:14" x14ac:dyDescent="0.3">
      <c r="B1603" s="1" t="str">
        <f>IF(C1603=1,"",IF(Kasszakonyv!$K$2&gt;C1603,"q",IF(Kasszakonyv!$K$2=C1603,COUNTIF($C$7:C1603,C1603),"")))</f>
        <v/>
      </c>
      <c r="C1603" s="9">
        <f t="shared" si="75"/>
        <v>1</v>
      </c>
      <c r="D1603" s="14"/>
      <c r="E1603" s="15"/>
      <c r="F1603" s="16"/>
      <c r="G1603" s="17"/>
      <c r="H1603" s="18"/>
      <c r="I1603" s="19"/>
      <c r="J1603" s="18"/>
      <c r="K1603" s="19"/>
      <c r="L1603" s="17"/>
      <c r="M1603" s="93" t="str">
        <f t="shared" si="74"/>
        <v/>
      </c>
      <c r="N1603" s="13" t="str">
        <f t="shared" si="76"/>
        <v/>
      </c>
    </row>
    <row r="1604" spans="2:14" x14ac:dyDescent="0.3">
      <c r="B1604" s="1" t="str">
        <f>IF(C1604=1,"",IF(Kasszakonyv!$K$2&gt;C1604,"q",IF(Kasszakonyv!$K$2=C1604,COUNTIF($C$7:C1604,C1604),"")))</f>
        <v/>
      </c>
      <c r="C1604" s="9">
        <f t="shared" si="75"/>
        <v>1</v>
      </c>
      <c r="D1604" s="14"/>
      <c r="E1604" s="15"/>
      <c r="F1604" s="16"/>
      <c r="G1604" s="17"/>
      <c r="H1604" s="18"/>
      <c r="I1604" s="19"/>
      <c r="J1604" s="18"/>
      <c r="K1604" s="19"/>
      <c r="L1604" s="17"/>
      <c r="M1604" s="93" t="str">
        <f t="shared" si="74"/>
        <v/>
      </c>
      <c r="N1604" s="13" t="str">
        <f t="shared" si="76"/>
        <v/>
      </c>
    </row>
    <row r="1605" spans="2:14" x14ac:dyDescent="0.3">
      <c r="B1605" s="1" t="str">
        <f>IF(C1605=1,"",IF(Kasszakonyv!$K$2&gt;C1605,"q",IF(Kasszakonyv!$K$2=C1605,COUNTIF($C$7:C1605,C1605),"")))</f>
        <v/>
      </c>
      <c r="C1605" s="9">
        <f t="shared" si="75"/>
        <v>1</v>
      </c>
      <c r="D1605" s="14"/>
      <c r="E1605" s="15"/>
      <c r="F1605" s="16"/>
      <c r="G1605" s="17"/>
      <c r="H1605" s="18"/>
      <c r="I1605" s="19"/>
      <c r="J1605" s="18"/>
      <c r="K1605" s="19"/>
      <c r="L1605" s="17"/>
      <c r="M1605" s="93" t="str">
        <f t="shared" si="74"/>
        <v/>
      </c>
      <c r="N1605" s="13" t="str">
        <f t="shared" si="76"/>
        <v/>
      </c>
    </row>
    <row r="1606" spans="2:14" x14ac:dyDescent="0.3">
      <c r="B1606" s="1" t="str">
        <f>IF(C1606=1,"",IF(Kasszakonyv!$K$2&gt;C1606,"q",IF(Kasszakonyv!$K$2=C1606,COUNTIF($C$7:C1606,C1606),"")))</f>
        <v/>
      </c>
      <c r="C1606" s="9">
        <f t="shared" si="75"/>
        <v>1</v>
      </c>
      <c r="D1606" s="14"/>
      <c r="E1606" s="15"/>
      <c r="F1606" s="16"/>
      <c r="G1606" s="17"/>
      <c r="H1606" s="18"/>
      <c r="I1606" s="19"/>
      <c r="J1606" s="18"/>
      <c r="K1606" s="19"/>
      <c r="L1606" s="17"/>
      <c r="M1606" s="93" t="str">
        <f t="shared" si="74"/>
        <v/>
      </c>
      <c r="N1606" s="13" t="str">
        <f t="shared" si="76"/>
        <v/>
      </c>
    </row>
    <row r="1607" spans="2:14" x14ac:dyDescent="0.3">
      <c r="B1607" s="1" t="str">
        <f>IF(C1607=1,"",IF(Kasszakonyv!$K$2&gt;C1607,"q",IF(Kasszakonyv!$K$2=C1607,COUNTIF($C$7:C1607,C1607),"")))</f>
        <v/>
      </c>
      <c r="C1607" s="9">
        <f t="shared" si="75"/>
        <v>1</v>
      </c>
      <c r="D1607" s="14"/>
      <c r="E1607" s="15"/>
      <c r="F1607" s="16"/>
      <c r="G1607" s="17"/>
      <c r="H1607" s="18"/>
      <c r="I1607" s="19"/>
      <c r="J1607" s="18"/>
      <c r="K1607" s="19"/>
      <c r="L1607" s="17"/>
      <c r="M1607" s="93" t="str">
        <f t="shared" ref="M1607:M1670" si="77">IF(I1607&amp;K1607&lt;&gt;"",VLOOKUP(I1607&amp;K1607,fif,3,FALSE),"")</f>
        <v/>
      </c>
      <c r="N1607" s="13" t="str">
        <f t="shared" si="76"/>
        <v/>
      </c>
    </row>
    <row r="1608" spans="2:14" x14ac:dyDescent="0.3">
      <c r="B1608" s="1" t="str">
        <f>IF(C1608=1,"",IF(Kasszakonyv!$K$2&gt;C1608,"q",IF(Kasszakonyv!$K$2=C1608,COUNTIF($C$7:C1608,C1608),"")))</f>
        <v/>
      </c>
      <c r="C1608" s="9">
        <f t="shared" si="75"/>
        <v>1</v>
      </c>
      <c r="D1608" s="14"/>
      <c r="E1608" s="15"/>
      <c r="F1608" s="16"/>
      <c r="G1608" s="17"/>
      <c r="H1608" s="18"/>
      <c r="I1608" s="19"/>
      <c r="J1608" s="18"/>
      <c r="K1608" s="19"/>
      <c r="L1608" s="17"/>
      <c r="M1608" s="93" t="str">
        <f t="shared" si="77"/>
        <v/>
      </c>
      <c r="N1608" s="13" t="str">
        <f t="shared" si="76"/>
        <v/>
      </c>
    </row>
    <row r="1609" spans="2:14" x14ac:dyDescent="0.3">
      <c r="B1609" s="1" t="str">
        <f>IF(C1609=1,"",IF(Kasszakonyv!$K$2&gt;C1609,"q",IF(Kasszakonyv!$K$2=C1609,COUNTIF($C$7:C1609,C1609),"")))</f>
        <v/>
      </c>
      <c r="C1609" s="9">
        <f t="shared" si="75"/>
        <v>1</v>
      </c>
      <c r="D1609" s="14"/>
      <c r="E1609" s="15"/>
      <c r="F1609" s="16"/>
      <c r="G1609" s="17"/>
      <c r="H1609" s="18"/>
      <c r="I1609" s="19"/>
      <c r="J1609" s="18"/>
      <c r="K1609" s="19"/>
      <c r="L1609" s="17"/>
      <c r="M1609" s="93" t="str">
        <f t="shared" si="77"/>
        <v/>
      </c>
      <c r="N1609" s="13" t="str">
        <f t="shared" si="76"/>
        <v/>
      </c>
    </row>
    <row r="1610" spans="2:14" x14ac:dyDescent="0.3">
      <c r="B1610" s="1" t="str">
        <f>IF(C1610=1,"",IF(Kasszakonyv!$K$2&gt;C1610,"q",IF(Kasszakonyv!$K$2=C1610,COUNTIF($C$7:C1610,C1610),"")))</f>
        <v/>
      </c>
      <c r="C1610" s="9">
        <f t="shared" si="75"/>
        <v>1</v>
      </c>
      <c r="D1610" s="14"/>
      <c r="E1610" s="15"/>
      <c r="F1610" s="16"/>
      <c r="G1610" s="17"/>
      <c r="H1610" s="18"/>
      <c r="I1610" s="19"/>
      <c r="J1610" s="18"/>
      <c r="K1610" s="19"/>
      <c r="L1610" s="17"/>
      <c r="M1610" s="93" t="str">
        <f t="shared" si="77"/>
        <v/>
      </c>
      <c r="N1610" s="13" t="str">
        <f t="shared" si="76"/>
        <v/>
      </c>
    </row>
    <row r="1611" spans="2:14" x14ac:dyDescent="0.3">
      <c r="B1611" s="1" t="str">
        <f>IF(C1611=1,"",IF(Kasszakonyv!$K$2&gt;C1611,"q",IF(Kasszakonyv!$K$2=C1611,COUNTIF($C$7:C1611,C1611),"")))</f>
        <v/>
      </c>
      <c r="C1611" s="9">
        <f t="shared" si="75"/>
        <v>1</v>
      </c>
      <c r="D1611" s="14"/>
      <c r="E1611" s="15"/>
      <c r="F1611" s="16"/>
      <c r="G1611" s="17"/>
      <c r="H1611" s="18"/>
      <c r="I1611" s="19"/>
      <c r="J1611" s="18"/>
      <c r="K1611" s="19"/>
      <c r="L1611" s="17"/>
      <c r="M1611" s="93" t="str">
        <f t="shared" si="77"/>
        <v/>
      </c>
      <c r="N1611" s="13" t="str">
        <f t="shared" si="76"/>
        <v/>
      </c>
    </row>
    <row r="1612" spans="2:14" x14ac:dyDescent="0.3">
      <c r="B1612" s="1" t="str">
        <f>IF(C1612=1,"",IF(Kasszakonyv!$K$2&gt;C1612,"q",IF(Kasszakonyv!$K$2=C1612,COUNTIF($C$7:C1612,C1612),"")))</f>
        <v/>
      </c>
      <c r="C1612" s="9">
        <f t="shared" si="75"/>
        <v>1</v>
      </c>
      <c r="D1612" s="14"/>
      <c r="E1612" s="15"/>
      <c r="F1612" s="16"/>
      <c r="G1612" s="17"/>
      <c r="H1612" s="18"/>
      <c r="I1612" s="19"/>
      <c r="J1612" s="18"/>
      <c r="K1612" s="19"/>
      <c r="L1612" s="17"/>
      <c r="M1612" s="93" t="str">
        <f t="shared" si="77"/>
        <v/>
      </c>
      <c r="N1612" s="13" t="str">
        <f t="shared" si="76"/>
        <v/>
      </c>
    </row>
    <row r="1613" spans="2:14" x14ac:dyDescent="0.3">
      <c r="B1613" s="1" t="str">
        <f>IF(C1613=1,"",IF(Kasszakonyv!$K$2&gt;C1613,"q",IF(Kasszakonyv!$K$2=C1613,COUNTIF($C$7:C1613,C1613),"")))</f>
        <v/>
      </c>
      <c r="C1613" s="9">
        <f t="shared" si="75"/>
        <v>1</v>
      </c>
      <c r="D1613" s="14"/>
      <c r="E1613" s="15"/>
      <c r="F1613" s="16"/>
      <c r="G1613" s="17"/>
      <c r="H1613" s="18"/>
      <c r="I1613" s="19"/>
      <c r="J1613" s="18"/>
      <c r="K1613" s="19"/>
      <c r="L1613" s="17"/>
      <c r="M1613" s="93" t="str">
        <f t="shared" si="77"/>
        <v/>
      </c>
      <c r="N1613" s="13" t="str">
        <f t="shared" si="76"/>
        <v/>
      </c>
    </row>
    <row r="1614" spans="2:14" x14ac:dyDescent="0.3">
      <c r="B1614" s="1" t="str">
        <f>IF(C1614=1,"",IF(Kasszakonyv!$K$2&gt;C1614,"q",IF(Kasszakonyv!$K$2=C1614,COUNTIF($C$7:C1614,C1614),"")))</f>
        <v/>
      </c>
      <c r="C1614" s="9">
        <f t="shared" si="75"/>
        <v>1</v>
      </c>
      <c r="D1614" s="14"/>
      <c r="E1614" s="15"/>
      <c r="F1614" s="16"/>
      <c r="G1614" s="17"/>
      <c r="H1614" s="18"/>
      <c r="I1614" s="19"/>
      <c r="J1614" s="18"/>
      <c r="K1614" s="19"/>
      <c r="L1614" s="17"/>
      <c r="M1614" s="93" t="str">
        <f t="shared" si="77"/>
        <v/>
      </c>
      <c r="N1614" s="13" t="str">
        <f t="shared" si="76"/>
        <v/>
      </c>
    </row>
    <row r="1615" spans="2:14" x14ac:dyDescent="0.3">
      <c r="B1615" s="1" t="str">
        <f>IF(C1615=1,"",IF(Kasszakonyv!$K$2&gt;C1615,"q",IF(Kasszakonyv!$K$2=C1615,COUNTIF($C$7:C1615,C1615),"")))</f>
        <v/>
      </c>
      <c r="C1615" s="9">
        <f t="shared" si="75"/>
        <v>1</v>
      </c>
      <c r="D1615" s="14"/>
      <c r="E1615" s="15"/>
      <c r="F1615" s="16"/>
      <c r="G1615" s="17"/>
      <c r="H1615" s="18"/>
      <c r="I1615" s="19"/>
      <c r="J1615" s="18"/>
      <c r="K1615" s="19"/>
      <c r="L1615" s="17"/>
      <c r="M1615" s="93" t="str">
        <f t="shared" si="77"/>
        <v/>
      </c>
      <c r="N1615" s="13" t="str">
        <f t="shared" si="76"/>
        <v/>
      </c>
    </row>
    <row r="1616" spans="2:14" x14ac:dyDescent="0.3">
      <c r="B1616" s="1" t="str">
        <f>IF(C1616=1,"",IF(Kasszakonyv!$K$2&gt;C1616,"q",IF(Kasszakonyv!$K$2=C1616,COUNTIF($C$7:C1616,C1616),"")))</f>
        <v/>
      </c>
      <c r="C1616" s="9">
        <f t="shared" si="75"/>
        <v>1</v>
      </c>
      <c r="D1616" s="14"/>
      <c r="E1616" s="15"/>
      <c r="F1616" s="16"/>
      <c r="G1616" s="17"/>
      <c r="H1616" s="18"/>
      <c r="I1616" s="19"/>
      <c r="J1616" s="18"/>
      <c r="K1616" s="19"/>
      <c r="L1616" s="17"/>
      <c r="M1616" s="93" t="str">
        <f t="shared" si="77"/>
        <v/>
      </c>
      <c r="N1616" s="13" t="str">
        <f t="shared" si="76"/>
        <v/>
      </c>
    </row>
    <row r="1617" spans="2:14" x14ac:dyDescent="0.3">
      <c r="B1617" s="1" t="str">
        <f>IF(C1617=1,"",IF(Kasszakonyv!$K$2&gt;C1617,"q",IF(Kasszakonyv!$K$2=C1617,COUNTIF($C$7:C1617,C1617),"")))</f>
        <v/>
      </c>
      <c r="C1617" s="9">
        <f t="shared" si="75"/>
        <v>1</v>
      </c>
      <c r="D1617" s="14"/>
      <c r="E1617" s="15"/>
      <c r="F1617" s="16"/>
      <c r="G1617" s="17"/>
      <c r="H1617" s="18"/>
      <c r="I1617" s="19"/>
      <c r="J1617" s="18"/>
      <c r="K1617" s="19"/>
      <c r="L1617" s="17"/>
      <c r="M1617" s="93" t="str">
        <f t="shared" si="77"/>
        <v/>
      </c>
      <c r="N1617" s="13" t="str">
        <f t="shared" si="76"/>
        <v/>
      </c>
    </row>
    <row r="1618" spans="2:14" x14ac:dyDescent="0.3">
      <c r="B1618" s="1" t="str">
        <f>IF(C1618=1,"",IF(Kasszakonyv!$K$2&gt;C1618,"q",IF(Kasszakonyv!$K$2=C1618,COUNTIF($C$7:C1618,C1618),"")))</f>
        <v/>
      </c>
      <c r="C1618" s="9">
        <f t="shared" si="75"/>
        <v>1</v>
      </c>
      <c r="D1618" s="14"/>
      <c r="E1618" s="15"/>
      <c r="F1618" s="16"/>
      <c r="G1618" s="17"/>
      <c r="H1618" s="18"/>
      <c r="I1618" s="19"/>
      <c r="J1618" s="18"/>
      <c r="K1618" s="19"/>
      <c r="L1618" s="17"/>
      <c r="M1618" s="93" t="str">
        <f t="shared" si="77"/>
        <v/>
      </c>
      <c r="N1618" s="13" t="str">
        <f t="shared" si="76"/>
        <v/>
      </c>
    </row>
    <row r="1619" spans="2:14" x14ac:dyDescent="0.3">
      <c r="B1619" s="1" t="str">
        <f>IF(C1619=1,"",IF(Kasszakonyv!$K$2&gt;C1619,"q",IF(Kasszakonyv!$K$2=C1619,COUNTIF($C$7:C1619,C1619),"")))</f>
        <v/>
      </c>
      <c r="C1619" s="9">
        <f t="shared" si="75"/>
        <v>1</v>
      </c>
      <c r="D1619" s="14"/>
      <c r="E1619" s="15"/>
      <c r="F1619" s="16"/>
      <c r="G1619" s="17"/>
      <c r="H1619" s="18"/>
      <c r="I1619" s="19"/>
      <c r="J1619" s="18"/>
      <c r="K1619" s="19"/>
      <c r="L1619" s="17"/>
      <c r="M1619" s="93" t="str">
        <f t="shared" si="77"/>
        <v/>
      </c>
      <c r="N1619" s="13" t="str">
        <f t="shared" si="76"/>
        <v/>
      </c>
    </row>
    <row r="1620" spans="2:14" x14ac:dyDescent="0.3">
      <c r="B1620" s="1" t="str">
        <f>IF(C1620=1,"",IF(Kasszakonyv!$K$2&gt;C1620,"q",IF(Kasszakonyv!$K$2=C1620,COUNTIF($C$7:C1620,C1620),"")))</f>
        <v/>
      </c>
      <c r="C1620" s="9">
        <f t="shared" si="75"/>
        <v>1</v>
      </c>
      <c r="D1620" s="14"/>
      <c r="E1620" s="15"/>
      <c r="F1620" s="16"/>
      <c r="G1620" s="17"/>
      <c r="H1620" s="18"/>
      <c r="I1620" s="19"/>
      <c r="J1620" s="18"/>
      <c r="K1620" s="19"/>
      <c r="L1620" s="17"/>
      <c r="M1620" s="93" t="str">
        <f t="shared" si="77"/>
        <v/>
      </c>
      <c r="N1620" s="13" t="str">
        <f t="shared" si="76"/>
        <v/>
      </c>
    </row>
    <row r="1621" spans="2:14" x14ac:dyDescent="0.3">
      <c r="B1621" s="1" t="str">
        <f>IF(C1621=1,"",IF(Kasszakonyv!$K$2&gt;C1621,"q",IF(Kasszakonyv!$K$2=C1621,COUNTIF($C$7:C1621,C1621),"")))</f>
        <v/>
      </c>
      <c r="C1621" s="9">
        <f t="shared" si="75"/>
        <v>1</v>
      </c>
      <c r="D1621" s="14"/>
      <c r="E1621" s="15"/>
      <c r="F1621" s="16"/>
      <c r="G1621" s="17"/>
      <c r="H1621" s="18"/>
      <c r="I1621" s="19"/>
      <c r="J1621" s="18"/>
      <c r="K1621" s="19"/>
      <c r="L1621" s="17"/>
      <c r="M1621" s="93" t="str">
        <f t="shared" si="77"/>
        <v/>
      </c>
      <c r="N1621" s="13" t="str">
        <f t="shared" si="76"/>
        <v/>
      </c>
    </row>
    <row r="1622" spans="2:14" x14ac:dyDescent="0.3">
      <c r="B1622" s="1" t="str">
        <f>IF(C1622=1,"",IF(Kasszakonyv!$K$2&gt;C1622,"q",IF(Kasszakonyv!$K$2=C1622,COUNTIF($C$7:C1622,C1622),"")))</f>
        <v/>
      </c>
      <c r="C1622" s="9">
        <f t="shared" si="75"/>
        <v>1</v>
      </c>
      <c r="D1622" s="14"/>
      <c r="E1622" s="15"/>
      <c r="F1622" s="16"/>
      <c r="G1622" s="17"/>
      <c r="H1622" s="18"/>
      <c r="I1622" s="19"/>
      <c r="J1622" s="18"/>
      <c r="K1622" s="19"/>
      <c r="L1622" s="17"/>
      <c r="M1622" s="93" t="str">
        <f t="shared" si="77"/>
        <v/>
      </c>
      <c r="N1622" s="13" t="str">
        <f t="shared" si="76"/>
        <v/>
      </c>
    </row>
    <row r="1623" spans="2:14" x14ac:dyDescent="0.3">
      <c r="B1623" s="1" t="str">
        <f>IF(C1623=1,"",IF(Kasszakonyv!$K$2&gt;C1623,"q",IF(Kasszakonyv!$K$2=C1623,COUNTIF($C$7:C1623,C1623),"")))</f>
        <v/>
      </c>
      <c r="C1623" s="9">
        <f t="shared" si="75"/>
        <v>1</v>
      </c>
      <c r="D1623" s="14"/>
      <c r="E1623" s="15"/>
      <c r="F1623" s="16"/>
      <c r="G1623" s="17"/>
      <c r="H1623" s="18"/>
      <c r="I1623" s="19"/>
      <c r="J1623" s="18"/>
      <c r="K1623" s="19"/>
      <c r="L1623" s="17"/>
      <c r="M1623" s="93" t="str">
        <f t="shared" si="77"/>
        <v/>
      </c>
      <c r="N1623" s="13" t="str">
        <f t="shared" si="76"/>
        <v/>
      </c>
    </row>
    <row r="1624" spans="2:14" x14ac:dyDescent="0.3">
      <c r="B1624" s="1" t="str">
        <f>IF(C1624=1,"",IF(Kasszakonyv!$K$2&gt;C1624,"q",IF(Kasszakonyv!$K$2=C1624,COUNTIF($C$7:C1624,C1624),"")))</f>
        <v/>
      </c>
      <c r="C1624" s="9">
        <f t="shared" si="75"/>
        <v>1</v>
      </c>
      <c r="D1624" s="14"/>
      <c r="E1624" s="15"/>
      <c r="F1624" s="16"/>
      <c r="G1624" s="17"/>
      <c r="H1624" s="18"/>
      <c r="I1624" s="19"/>
      <c r="J1624" s="18"/>
      <c r="K1624" s="19"/>
      <c r="L1624" s="17"/>
      <c r="M1624" s="93" t="str">
        <f t="shared" si="77"/>
        <v/>
      </c>
      <c r="N1624" s="13" t="str">
        <f t="shared" si="76"/>
        <v/>
      </c>
    </row>
    <row r="1625" spans="2:14" x14ac:dyDescent="0.3">
      <c r="B1625" s="1" t="str">
        <f>IF(C1625=1,"",IF(Kasszakonyv!$K$2&gt;C1625,"q",IF(Kasszakonyv!$K$2=C1625,COUNTIF($C$7:C1625,C1625),"")))</f>
        <v/>
      </c>
      <c r="C1625" s="9">
        <f t="shared" si="75"/>
        <v>1</v>
      </c>
      <c r="D1625" s="14"/>
      <c r="E1625" s="15"/>
      <c r="F1625" s="16"/>
      <c r="G1625" s="17"/>
      <c r="H1625" s="18"/>
      <c r="I1625" s="19"/>
      <c r="J1625" s="18"/>
      <c r="K1625" s="19"/>
      <c r="L1625" s="17"/>
      <c r="M1625" s="93" t="str">
        <f t="shared" si="77"/>
        <v/>
      </c>
      <c r="N1625" s="13" t="str">
        <f t="shared" si="76"/>
        <v/>
      </c>
    </row>
    <row r="1626" spans="2:14" x14ac:dyDescent="0.3">
      <c r="B1626" s="1" t="str">
        <f>IF(C1626=1,"",IF(Kasszakonyv!$K$2&gt;C1626,"q",IF(Kasszakonyv!$K$2=C1626,COUNTIF($C$7:C1626,C1626),"")))</f>
        <v/>
      </c>
      <c r="C1626" s="9">
        <f t="shared" si="75"/>
        <v>1</v>
      </c>
      <c r="D1626" s="14"/>
      <c r="E1626" s="15"/>
      <c r="F1626" s="16"/>
      <c r="G1626" s="17"/>
      <c r="H1626" s="18"/>
      <c r="I1626" s="19"/>
      <c r="J1626" s="18"/>
      <c r="K1626" s="19"/>
      <c r="L1626" s="17"/>
      <c r="M1626" s="93" t="str">
        <f t="shared" si="77"/>
        <v/>
      </c>
      <c r="N1626" s="13" t="str">
        <f t="shared" si="76"/>
        <v/>
      </c>
    </row>
    <row r="1627" spans="2:14" x14ac:dyDescent="0.3">
      <c r="B1627" s="1" t="str">
        <f>IF(C1627=1,"",IF(Kasszakonyv!$K$2&gt;C1627,"q",IF(Kasszakonyv!$K$2=C1627,COUNTIF($C$7:C1627,C1627),"")))</f>
        <v/>
      </c>
      <c r="C1627" s="9">
        <f t="shared" si="75"/>
        <v>1</v>
      </c>
      <c r="D1627" s="14"/>
      <c r="E1627" s="15"/>
      <c r="F1627" s="16"/>
      <c r="G1627" s="17"/>
      <c r="H1627" s="18"/>
      <c r="I1627" s="19"/>
      <c r="J1627" s="18"/>
      <c r="K1627" s="19"/>
      <c r="L1627" s="17"/>
      <c r="M1627" s="93" t="str">
        <f t="shared" si="77"/>
        <v/>
      </c>
      <c r="N1627" s="13" t="str">
        <f t="shared" si="76"/>
        <v/>
      </c>
    </row>
    <row r="1628" spans="2:14" x14ac:dyDescent="0.3">
      <c r="B1628" s="1" t="str">
        <f>IF(C1628=1,"",IF(Kasszakonyv!$K$2&gt;C1628,"q",IF(Kasszakonyv!$K$2=C1628,COUNTIF($C$7:C1628,C1628),"")))</f>
        <v/>
      </c>
      <c r="C1628" s="9">
        <f t="shared" si="75"/>
        <v>1</v>
      </c>
      <c r="D1628" s="14"/>
      <c r="E1628" s="15"/>
      <c r="F1628" s="16"/>
      <c r="G1628" s="17"/>
      <c r="H1628" s="18"/>
      <c r="I1628" s="19"/>
      <c r="J1628" s="18"/>
      <c r="K1628" s="19"/>
      <c r="L1628" s="17"/>
      <c r="M1628" s="93" t="str">
        <f t="shared" si="77"/>
        <v/>
      </c>
      <c r="N1628" s="13" t="str">
        <f t="shared" si="76"/>
        <v/>
      </c>
    </row>
    <row r="1629" spans="2:14" x14ac:dyDescent="0.3">
      <c r="B1629" s="1" t="str">
        <f>IF(C1629=1,"",IF(Kasszakonyv!$K$2&gt;C1629,"q",IF(Kasszakonyv!$K$2=C1629,COUNTIF($C$7:C1629,C1629),"")))</f>
        <v/>
      </c>
      <c r="C1629" s="9">
        <f t="shared" si="75"/>
        <v>1</v>
      </c>
      <c r="D1629" s="14"/>
      <c r="E1629" s="15"/>
      <c r="F1629" s="16"/>
      <c r="G1629" s="17"/>
      <c r="H1629" s="18"/>
      <c r="I1629" s="19"/>
      <c r="J1629" s="18"/>
      <c r="K1629" s="19"/>
      <c r="L1629" s="17"/>
      <c r="M1629" s="93" t="str">
        <f t="shared" si="77"/>
        <v/>
      </c>
      <c r="N1629" s="13" t="str">
        <f t="shared" si="76"/>
        <v/>
      </c>
    </row>
    <row r="1630" spans="2:14" x14ac:dyDescent="0.3">
      <c r="B1630" s="1" t="str">
        <f>IF(C1630=1,"",IF(Kasszakonyv!$K$2&gt;C1630,"q",IF(Kasszakonyv!$K$2=C1630,COUNTIF($C$7:C1630,C1630),"")))</f>
        <v/>
      </c>
      <c r="C1630" s="9">
        <f t="shared" si="75"/>
        <v>1</v>
      </c>
      <c r="D1630" s="14"/>
      <c r="E1630" s="15"/>
      <c r="F1630" s="16"/>
      <c r="G1630" s="17"/>
      <c r="H1630" s="18"/>
      <c r="I1630" s="19"/>
      <c r="J1630" s="18"/>
      <c r="K1630" s="19"/>
      <c r="L1630" s="17"/>
      <c r="M1630" s="93" t="str">
        <f t="shared" si="77"/>
        <v/>
      </c>
      <c r="N1630" s="13" t="str">
        <f t="shared" si="76"/>
        <v/>
      </c>
    </row>
    <row r="1631" spans="2:14" x14ac:dyDescent="0.3">
      <c r="B1631" s="1" t="str">
        <f>IF(C1631=1,"",IF(Kasszakonyv!$K$2&gt;C1631,"q",IF(Kasszakonyv!$K$2=C1631,COUNTIF($C$7:C1631,C1631),"")))</f>
        <v/>
      </c>
      <c r="C1631" s="9">
        <f t="shared" si="75"/>
        <v>1</v>
      </c>
      <c r="D1631" s="14"/>
      <c r="E1631" s="15"/>
      <c r="F1631" s="16"/>
      <c r="G1631" s="17"/>
      <c r="H1631" s="18"/>
      <c r="I1631" s="19"/>
      <c r="J1631" s="18"/>
      <c r="K1631" s="19"/>
      <c r="L1631" s="17"/>
      <c r="M1631" s="93" t="str">
        <f t="shared" si="77"/>
        <v/>
      </c>
      <c r="N1631" s="13" t="str">
        <f t="shared" si="76"/>
        <v/>
      </c>
    </row>
    <row r="1632" spans="2:14" x14ac:dyDescent="0.3">
      <c r="B1632" s="1" t="str">
        <f>IF(C1632=1,"",IF(Kasszakonyv!$K$2&gt;C1632,"q",IF(Kasszakonyv!$K$2=C1632,COUNTIF($C$7:C1632,C1632),"")))</f>
        <v/>
      </c>
      <c r="C1632" s="9">
        <f t="shared" si="75"/>
        <v>1</v>
      </c>
      <c r="D1632" s="14"/>
      <c r="E1632" s="15"/>
      <c r="F1632" s="16"/>
      <c r="G1632" s="17"/>
      <c r="H1632" s="18"/>
      <c r="I1632" s="19"/>
      <c r="J1632" s="18"/>
      <c r="K1632" s="19"/>
      <c r="L1632" s="17"/>
      <c r="M1632" s="93" t="str">
        <f t="shared" si="77"/>
        <v/>
      </c>
      <c r="N1632" s="13" t="str">
        <f t="shared" si="76"/>
        <v/>
      </c>
    </row>
    <row r="1633" spans="2:14" x14ac:dyDescent="0.3">
      <c r="B1633" s="1" t="str">
        <f>IF(C1633=1,"",IF(Kasszakonyv!$K$2&gt;C1633,"q",IF(Kasszakonyv!$K$2=C1633,COUNTIF($C$7:C1633,C1633),"")))</f>
        <v/>
      </c>
      <c r="C1633" s="9">
        <f t="shared" si="75"/>
        <v>1</v>
      </c>
      <c r="D1633" s="14"/>
      <c r="E1633" s="15"/>
      <c r="F1633" s="16"/>
      <c r="G1633" s="17"/>
      <c r="H1633" s="18"/>
      <c r="I1633" s="19"/>
      <c r="J1633" s="18"/>
      <c r="K1633" s="19"/>
      <c r="L1633" s="17"/>
      <c r="M1633" s="93" t="str">
        <f t="shared" si="77"/>
        <v/>
      </c>
      <c r="N1633" s="13" t="str">
        <f t="shared" si="76"/>
        <v/>
      </c>
    </row>
    <row r="1634" spans="2:14" x14ac:dyDescent="0.3">
      <c r="B1634" s="1" t="str">
        <f>IF(C1634=1,"",IF(Kasszakonyv!$K$2&gt;C1634,"q",IF(Kasszakonyv!$K$2=C1634,COUNTIF($C$7:C1634,C1634),"")))</f>
        <v/>
      </c>
      <c r="C1634" s="9">
        <f t="shared" si="75"/>
        <v>1</v>
      </c>
      <c r="D1634" s="14"/>
      <c r="E1634" s="15"/>
      <c r="F1634" s="16"/>
      <c r="G1634" s="17"/>
      <c r="H1634" s="18"/>
      <c r="I1634" s="19"/>
      <c r="J1634" s="18"/>
      <c r="K1634" s="19"/>
      <c r="L1634" s="17"/>
      <c r="M1634" s="93" t="str">
        <f t="shared" si="77"/>
        <v/>
      </c>
      <c r="N1634" s="13" t="str">
        <f t="shared" si="76"/>
        <v/>
      </c>
    </row>
    <row r="1635" spans="2:14" x14ac:dyDescent="0.3">
      <c r="B1635" s="1" t="str">
        <f>IF(C1635=1,"",IF(Kasszakonyv!$K$2&gt;C1635,"q",IF(Kasszakonyv!$K$2=C1635,COUNTIF($C$7:C1635,C1635),"")))</f>
        <v/>
      </c>
      <c r="C1635" s="9">
        <f t="shared" si="75"/>
        <v>1</v>
      </c>
      <c r="D1635" s="14"/>
      <c r="E1635" s="15"/>
      <c r="F1635" s="16"/>
      <c r="G1635" s="17"/>
      <c r="H1635" s="18"/>
      <c r="I1635" s="19"/>
      <c r="J1635" s="18"/>
      <c r="K1635" s="19"/>
      <c r="L1635" s="17"/>
      <c r="M1635" s="93" t="str">
        <f t="shared" si="77"/>
        <v/>
      </c>
      <c r="N1635" s="13" t="str">
        <f t="shared" si="76"/>
        <v/>
      </c>
    </row>
    <row r="1636" spans="2:14" x14ac:dyDescent="0.3">
      <c r="B1636" s="1" t="str">
        <f>IF(C1636=1,"",IF(Kasszakonyv!$K$2&gt;C1636,"q",IF(Kasszakonyv!$K$2=C1636,COUNTIF($C$7:C1636,C1636),"")))</f>
        <v/>
      </c>
      <c r="C1636" s="9">
        <f t="shared" si="75"/>
        <v>1</v>
      </c>
      <c r="D1636" s="14"/>
      <c r="E1636" s="15"/>
      <c r="F1636" s="16"/>
      <c r="G1636" s="17"/>
      <c r="H1636" s="18"/>
      <c r="I1636" s="19"/>
      <c r="J1636" s="18"/>
      <c r="K1636" s="19"/>
      <c r="L1636" s="17"/>
      <c r="M1636" s="93" t="str">
        <f t="shared" si="77"/>
        <v/>
      </c>
      <c r="N1636" s="13" t="str">
        <f t="shared" si="76"/>
        <v/>
      </c>
    </row>
    <row r="1637" spans="2:14" x14ac:dyDescent="0.3">
      <c r="B1637" s="1" t="str">
        <f>IF(C1637=1,"",IF(Kasszakonyv!$K$2&gt;C1637,"q",IF(Kasszakonyv!$K$2=C1637,COUNTIF($C$7:C1637,C1637),"")))</f>
        <v/>
      </c>
      <c r="C1637" s="9">
        <f t="shared" si="75"/>
        <v>1</v>
      </c>
      <c r="D1637" s="14"/>
      <c r="E1637" s="15"/>
      <c r="F1637" s="16"/>
      <c r="G1637" s="17"/>
      <c r="H1637" s="18"/>
      <c r="I1637" s="19"/>
      <c r="J1637" s="18"/>
      <c r="K1637" s="19"/>
      <c r="L1637" s="17"/>
      <c r="M1637" s="93" t="str">
        <f t="shared" si="77"/>
        <v/>
      </c>
      <c r="N1637" s="13" t="str">
        <f t="shared" si="76"/>
        <v/>
      </c>
    </row>
    <row r="1638" spans="2:14" x14ac:dyDescent="0.3">
      <c r="B1638" s="1" t="str">
        <f>IF(C1638=1,"",IF(Kasszakonyv!$K$2&gt;C1638,"q",IF(Kasszakonyv!$K$2=C1638,COUNTIF($C$7:C1638,C1638),"")))</f>
        <v/>
      </c>
      <c r="C1638" s="9">
        <f t="shared" si="75"/>
        <v>1</v>
      </c>
      <c r="D1638" s="14"/>
      <c r="E1638" s="15"/>
      <c r="F1638" s="16"/>
      <c r="G1638" s="17"/>
      <c r="H1638" s="18"/>
      <c r="I1638" s="19"/>
      <c r="J1638" s="18"/>
      <c r="K1638" s="19"/>
      <c r="L1638" s="17"/>
      <c r="M1638" s="93" t="str">
        <f t="shared" si="77"/>
        <v/>
      </c>
      <c r="N1638" s="13" t="str">
        <f t="shared" si="76"/>
        <v/>
      </c>
    </row>
    <row r="1639" spans="2:14" x14ac:dyDescent="0.3">
      <c r="B1639" s="1" t="str">
        <f>IF(C1639=1,"",IF(Kasszakonyv!$K$2&gt;C1639,"q",IF(Kasszakonyv!$K$2=C1639,COUNTIF($C$7:C1639,C1639),"")))</f>
        <v/>
      </c>
      <c r="C1639" s="9">
        <f t="shared" si="75"/>
        <v>1</v>
      </c>
      <c r="D1639" s="14"/>
      <c r="E1639" s="15"/>
      <c r="F1639" s="16"/>
      <c r="G1639" s="17"/>
      <c r="H1639" s="18"/>
      <c r="I1639" s="19"/>
      <c r="J1639" s="18"/>
      <c r="K1639" s="19"/>
      <c r="L1639" s="17"/>
      <c r="M1639" s="93" t="str">
        <f t="shared" si="77"/>
        <v/>
      </c>
      <c r="N1639" s="13" t="str">
        <f t="shared" si="76"/>
        <v/>
      </c>
    </row>
    <row r="1640" spans="2:14" x14ac:dyDescent="0.3">
      <c r="B1640" s="1" t="str">
        <f>IF(C1640=1,"",IF(Kasszakonyv!$K$2&gt;C1640,"q",IF(Kasszakonyv!$K$2=C1640,COUNTIF($C$7:C1640,C1640),"")))</f>
        <v/>
      </c>
      <c r="C1640" s="9">
        <f t="shared" ref="C1640:C1703" si="78">IF(AND(D1640&lt;&gt;0,D1640&gt;=$C$1,D1640&lt;=$C$3),D1640,IF(SUM(H1640:J1650)&lt;&gt;0,C1639,1))</f>
        <v>1</v>
      </c>
      <c r="D1640" s="14"/>
      <c r="E1640" s="15"/>
      <c r="F1640" s="16"/>
      <c r="G1640" s="17"/>
      <c r="H1640" s="18"/>
      <c r="I1640" s="19"/>
      <c r="J1640" s="18"/>
      <c r="K1640" s="19"/>
      <c r="L1640" s="17"/>
      <c r="M1640" s="93" t="str">
        <f t="shared" si="77"/>
        <v/>
      </c>
      <c r="N1640" s="13" t="str">
        <f t="shared" ref="N1640:N1703" si="79">IF(I1640&amp;K1640&lt;&gt;"",VLOOKUP(I1640&amp;K1640,fi,2,FALSE),"")</f>
        <v/>
      </c>
    </row>
    <row r="1641" spans="2:14" x14ac:dyDescent="0.3">
      <c r="B1641" s="1" t="str">
        <f>IF(C1641=1,"",IF(Kasszakonyv!$K$2&gt;C1641,"q",IF(Kasszakonyv!$K$2=C1641,COUNTIF($C$7:C1641,C1641),"")))</f>
        <v/>
      </c>
      <c r="C1641" s="9">
        <f t="shared" si="78"/>
        <v>1</v>
      </c>
      <c r="D1641" s="14"/>
      <c r="E1641" s="15"/>
      <c r="F1641" s="16"/>
      <c r="G1641" s="17"/>
      <c r="H1641" s="18"/>
      <c r="I1641" s="19"/>
      <c r="J1641" s="18"/>
      <c r="K1641" s="19"/>
      <c r="L1641" s="17"/>
      <c r="M1641" s="93" t="str">
        <f t="shared" si="77"/>
        <v/>
      </c>
      <c r="N1641" s="13" t="str">
        <f t="shared" si="79"/>
        <v/>
      </c>
    </row>
    <row r="1642" spans="2:14" x14ac:dyDescent="0.3">
      <c r="B1642" s="1" t="str">
        <f>IF(C1642=1,"",IF(Kasszakonyv!$K$2&gt;C1642,"q",IF(Kasszakonyv!$K$2=C1642,COUNTIF($C$7:C1642,C1642),"")))</f>
        <v/>
      </c>
      <c r="C1642" s="9">
        <f t="shared" si="78"/>
        <v>1</v>
      </c>
      <c r="D1642" s="14"/>
      <c r="E1642" s="15"/>
      <c r="F1642" s="16"/>
      <c r="G1642" s="17"/>
      <c r="H1642" s="18"/>
      <c r="I1642" s="19"/>
      <c r="J1642" s="18"/>
      <c r="K1642" s="19"/>
      <c r="L1642" s="17"/>
      <c r="M1642" s="93" t="str">
        <f t="shared" si="77"/>
        <v/>
      </c>
      <c r="N1642" s="13" t="str">
        <f t="shared" si="79"/>
        <v/>
      </c>
    </row>
    <row r="1643" spans="2:14" x14ac:dyDescent="0.3">
      <c r="B1643" s="1" t="str">
        <f>IF(C1643=1,"",IF(Kasszakonyv!$K$2&gt;C1643,"q",IF(Kasszakonyv!$K$2=C1643,COUNTIF($C$7:C1643,C1643),"")))</f>
        <v/>
      </c>
      <c r="C1643" s="9">
        <f t="shared" si="78"/>
        <v>1</v>
      </c>
      <c r="D1643" s="14"/>
      <c r="E1643" s="15"/>
      <c r="F1643" s="16"/>
      <c r="G1643" s="17"/>
      <c r="H1643" s="18"/>
      <c r="I1643" s="19"/>
      <c r="J1643" s="18"/>
      <c r="K1643" s="19"/>
      <c r="L1643" s="17"/>
      <c r="M1643" s="93" t="str">
        <f t="shared" si="77"/>
        <v/>
      </c>
      <c r="N1643" s="13" t="str">
        <f t="shared" si="79"/>
        <v/>
      </c>
    </row>
    <row r="1644" spans="2:14" x14ac:dyDescent="0.3">
      <c r="B1644" s="1" t="str">
        <f>IF(C1644=1,"",IF(Kasszakonyv!$K$2&gt;C1644,"q",IF(Kasszakonyv!$K$2=C1644,COUNTIF($C$7:C1644,C1644),"")))</f>
        <v/>
      </c>
      <c r="C1644" s="9">
        <f t="shared" si="78"/>
        <v>1</v>
      </c>
      <c r="D1644" s="14"/>
      <c r="E1644" s="15"/>
      <c r="F1644" s="16"/>
      <c r="G1644" s="17"/>
      <c r="H1644" s="18"/>
      <c r="I1644" s="19"/>
      <c r="J1644" s="18"/>
      <c r="K1644" s="19"/>
      <c r="L1644" s="17"/>
      <c r="M1644" s="93" t="str">
        <f t="shared" si="77"/>
        <v/>
      </c>
      <c r="N1644" s="13" t="str">
        <f t="shared" si="79"/>
        <v/>
      </c>
    </row>
    <row r="1645" spans="2:14" x14ac:dyDescent="0.3">
      <c r="B1645" s="1" t="str">
        <f>IF(C1645=1,"",IF(Kasszakonyv!$K$2&gt;C1645,"q",IF(Kasszakonyv!$K$2=C1645,COUNTIF($C$7:C1645,C1645),"")))</f>
        <v/>
      </c>
      <c r="C1645" s="9">
        <f t="shared" si="78"/>
        <v>1</v>
      </c>
      <c r="D1645" s="14"/>
      <c r="E1645" s="15"/>
      <c r="F1645" s="16"/>
      <c r="G1645" s="17"/>
      <c r="H1645" s="18"/>
      <c r="I1645" s="19"/>
      <c r="J1645" s="18"/>
      <c r="K1645" s="19"/>
      <c r="L1645" s="17"/>
      <c r="M1645" s="93" t="str">
        <f t="shared" si="77"/>
        <v/>
      </c>
      <c r="N1645" s="13" t="str">
        <f t="shared" si="79"/>
        <v/>
      </c>
    </row>
    <row r="1646" spans="2:14" x14ac:dyDescent="0.3">
      <c r="B1646" s="1" t="str">
        <f>IF(C1646=1,"",IF(Kasszakonyv!$K$2&gt;C1646,"q",IF(Kasszakonyv!$K$2=C1646,COUNTIF($C$7:C1646,C1646),"")))</f>
        <v/>
      </c>
      <c r="C1646" s="9">
        <f t="shared" si="78"/>
        <v>1</v>
      </c>
      <c r="D1646" s="14"/>
      <c r="E1646" s="15"/>
      <c r="F1646" s="16"/>
      <c r="G1646" s="17"/>
      <c r="H1646" s="18"/>
      <c r="I1646" s="19"/>
      <c r="J1646" s="18"/>
      <c r="K1646" s="19"/>
      <c r="L1646" s="17"/>
      <c r="M1646" s="93" t="str">
        <f t="shared" si="77"/>
        <v/>
      </c>
      <c r="N1646" s="13" t="str">
        <f t="shared" si="79"/>
        <v/>
      </c>
    </row>
    <row r="1647" spans="2:14" x14ac:dyDescent="0.3">
      <c r="B1647" s="1" t="str">
        <f>IF(C1647=1,"",IF(Kasszakonyv!$K$2&gt;C1647,"q",IF(Kasszakonyv!$K$2=C1647,COUNTIF($C$7:C1647,C1647),"")))</f>
        <v/>
      </c>
      <c r="C1647" s="9">
        <f t="shared" si="78"/>
        <v>1</v>
      </c>
      <c r="D1647" s="14"/>
      <c r="E1647" s="15"/>
      <c r="F1647" s="16"/>
      <c r="G1647" s="17"/>
      <c r="H1647" s="18"/>
      <c r="I1647" s="19"/>
      <c r="J1647" s="18"/>
      <c r="K1647" s="19"/>
      <c r="L1647" s="17"/>
      <c r="M1647" s="93" t="str">
        <f t="shared" si="77"/>
        <v/>
      </c>
      <c r="N1647" s="13" t="str">
        <f t="shared" si="79"/>
        <v/>
      </c>
    </row>
    <row r="1648" spans="2:14" x14ac:dyDescent="0.3">
      <c r="B1648" s="1" t="str">
        <f>IF(C1648=1,"",IF(Kasszakonyv!$K$2&gt;C1648,"q",IF(Kasszakonyv!$K$2=C1648,COUNTIF($C$7:C1648,C1648),"")))</f>
        <v/>
      </c>
      <c r="C1648" s="9">
        <f t="shared" si="78"/>
        <v>1</v>
      </c>
      <c r="D1648" s="14"/>
      <c r="E1648" s="15"/>
      <c r="F1648" s="16"/>
      <c r="G1648" s="17"/>
      <c r="H1648" s="18"/>
      <c r="I1648" s="19"/>
      <c r="J1648" s="18"/>
      <c r="K1648" s="19"/>
      <c r="L1648" s="17"/>
      <c r="M1648" s="93" t="str">
        <f t="shared" si="77"/>
        <v/>
      </c>
      <c r="N1648" s="13" t="str">
        <f t="shared" si="79"/>
        <v/>
      </c>
    </row>
    <row r="1649" spans="2:14" x14ac:dyDescent="0.3">
      <c r="B1649" s="1" t="str">
        <f>IF(C1649=1,"",IF(Kasszakonyv!$K$2&gt;C1649,"q",IF(Kasszakonyv!$K$2=C1649,COUNTIF($C$7:C1649,C1649),"")))</f>
        <v/>
      </c>
      <c r="C1649" s="9">
        <f t="shared" si="78"/>
        <v>1</v>
      </c>
      <c r="D1649" s="14"/>
      <c r="E1649" s="15"/>
      <c r="F1649" s="16"/>
      <c r="G1649" s="17"/>
      <c r="H1649" s="18"/>
      <c r="I1649" s="19"/>
      <c r="J1649" s="18"/>
      <c r="K1649" s="19"/>
      <c r="L1649" s="17"/>
      <c r="M1649" s="93" t="str">
        <f t="shared" si="77"/>
        <v/>
      </c>
      <c r="N1649" s="13" t="str">
        <f t="shared" si="79"/>
        <v/>
      </c>
    </row>
    <row r="1650" spans="2:14" x14ac:dyDescent="0.3">
      <c r="B1650" s="1" t="str">
        <f>IF(C1650=1,"",IF(Kasszakonyv!$K$2&gt;C1650,"q",IF(Kasszakonyv!$K$2=C1650,COUNTIF($C$7:C1650,C1650),"")))</f>
        <v/>
      </c>
      <c r="C1650" s="9">
        <f t="shared" si="78"/>
        <v>1</v>
      </c>
      <c r="D1650" s="14"/>
      <c r="E1650" s="15"/>
      <c r="F1650" s="16"/>
      <c r="G1650" s="17"/>
      <c r="H1650" s="18"/>
      <c r="I1650" s="19"/>
      <c r="J1650" s="18"/>
      <c r="K1650" s="19"/>
      <c r="L1650" s="17"/>
      <c r="M1650" s="93" t="str">
        <f t="shared" si="77"/>
        <v/>
      </c>
      <c r="N1650" s="13" t="str">
        <f t="shared" si="79"/>
        <v/>
      </c>
    </row>
    <row r="1651" spans="2:14" x14ac:dyDescent="0.3">
      <c r="B1651" s="1" t="str">
        <f>IF(C1651=1,"",IF(Kasszakonyv!$K$2&gt;C1651,"q",IF(Kasszakonyv!$K$2=C1651,COUNTIF($C$7:C1651,C1651),"")))</f>
        <v/>
      </c>
      <c r="C1651" s="9">
        <f t="shared" si="78"/>
        <v>1</v>
      </c>
      <c r="D1651" s="14"/>
      <c r="E1651" s="15"/>
      <c r="F1651" s="16"/>
      <c r="G1651" s="17"/>
      <c r="H1651" s="18"/>
      <c r="I1651" s="19"/>
      <c r="J1651" s="18"/>
      <c r="K1651" s="19"/>
      <c r="L1651" s="17"/>
      <c r="M1651" s="93" t="str">
        <f t="shared" si="77"/>
        <v/>
      </c>
      <c r="N1651" s="13" t="str">
        <f t="shared" si="79"/>
        <v/>
      </c>
    </row>
    <row r="1652" spans="2:14" x14ac:dyDescent="0.3">
      <c r="B1652" s="1" t="str">
        <f>IF(C1652=1,"",IF(Kasszakonyv!$K$2&gt;C1652,"q",IF(Kasszakonyv!$K$2=C1652,COUNTIF($C$7:C1652,C1652),"")))</f>
        <v/>
      </c>
      <c r="C1652" s="9">
        <f t="shared" si="78"/>
        <v>1</v>
      </c>
      <c r="D1652" s="14"/>
      <c r="E1652" s="15"/>
      <c r="F1652" s="16"/>
      <c r="G1652" s="17"/>
      <c r="H1652" s="18"/>
      <c r="I1652" s="19"/>
      <c r="J1652" s="18"/>
      <c r="K1652" s="19"/>
      <c r="L1652" s="17"/>
      <c r="M1652" s="93" t="str">
        <f t="shared" si="77"/>
        <v/>
      </c>
      <c r="N1652" s="13" t="str">
        <f t="shared" si="79"/>
        <v/>
      </c>
    </row>
    <row r="1653" spans="2:14" x14ac:dyDescent="0.3">
      <c r="B1653" s="1" t="str">
        <f>IF(C1653=1,"",IF(Kasszakonyv!$K$2&gt;C1653,"q",IF(Kasszakonyv!$K$2=C1653,COUNTIF($C$7:C1653,C1653),"")))</f>
        <v/>
      </c>
      <c r="C1653" s="9">
        <f t="shared" si="78"/>
        <v>1</v>
      </c>
      <c r="D1653" s="14"/>
      <c r="E1653" s="15"/>
      <c r="F1653" s="16"/>
      <c r="G1653" s="17"/>
      <c r="H1653" s="18"/>
      <c r="I1653" s="19"/>
      <c r="J1653" s="18"/>
      <c r="K1653" s="19"/>
      <c r="L1653" s="17"/>
      <c r="M1653" s="93" t="str">
        <f t="shared" si="77"/>
        <v/>
      </c>
      <c r="N1653" s="13" t="str">
        <f t="shared" si="79"/>
        <v/>
      </c>
    </row>
    <row r="1654" spans="2:14" x14ac:dyDescent="0.3">
      <c r="B1654" s="1" t="str">
        <f>IF(C1654=1,"",IF(Kasszakonyv!$K$2&gt;C1654,"q",IF(Kasszakonyv!$K$2=C1654,COUNTIF($C$7:C1654,C1654),"")))</f>
        <v/>
      </c>
      <c r="C1654" s="9">
        <f t="shared" si="78"/>
        <v>1</v>
      </c>
      <c r="D1654" s="14"/>
      <c r="E1654" s="15"/>
      <c r="F1654" s="16"/>
      <c r="G1654" s="17"/>
      <c r="H1654" s="18"/>
      <c r="I1654" s="19"/>
      <c r="J1654" s="18"/>
      <c r="K1654" s="19"/>
      <c r="L1654" s="17"/>
      <c r="M1654" s="93" t="str">
        <f t="shared" si="77"/>
        <v/>
      </c>
      <c r="N1654" s="13" t="str">
        <f t="shared" si="79"/>
        <v/>
      </c>
    </row>
    <row r="1655" spans="2:14" x14ac:dyDescent="0.3">
      <c r="B1655" s="1" t="str">
        <f>IF(C1655=1,"",IF(Kasszakonyv!$K$2&gt;C1655,"q",IF(Kasszakonyv!$K$2=C1655,COUNTIF($C$7:C1655,C1655),"")))</f>
        <v/>
      </c>
      <c r="C1655" s="9">
        <f t="shared" si="78"/>
        <v>1</v>
      </c>
      <c r="D1655" s="14"/>
      <c r="E1655" s="15"/>
      <c r="F1655" s="16"/>
      <c r="G1655" s="17"/>
      <c r="H1655" s="18"/>
      <c r="I1655" s="19"/>
      <c r="J1655" s="18"/>
      <c r="K1655" s="19"/>
      <c r="L1655" s="17"/>
      <c r="M1655" s="93" t="str">
        <f t="shared" si="77"/>
        <v/>
      </c>
      <c r="N1655" s="13" t="str">
        <f t="shared" si="79"/>
        <v/>
      </c>
    </row>
    <row r="1656" spans="2:14" x14ac:dyDescent="0.3">
      <c r="B1656" s="1" t="str">
        <f>IF(C1656=1,"",IF(Kasszakonyv!$K$2&gt;C1656,"q",IF(Kasszakonyv!$K$2=C1656,COUNTIF($C$7:C1656,C1656),"")))</f>
        <v/>
      </c>
      <c r="C1656" s="9">
        <f t="shared" si="78"/>
        <v>1</v>
      </c>
      <c r="D1656" s="14"/>
      <c r="E1656" s="15"/>
      <c r="F1656" s="16"/>
      <c r="G1656" s="17"/>
      <c r="H1656" s="18"/>
      <c r="I1656" s="19"/>
      <c r="J1656" s="18"/>
      <c r="K1656" s="19"/>
      <c r="L1656" s="17"/>
      <c r="M1656" s="93" t="str">
        <f t="shared" si="77"/>
        <v/>
      </c>
      <c r="N1656" s="13" t="str">
        <f t="shared" si="79"/>
        <v/>
      </c>
    </row>
    <row r="1657" spans="2:14" x14ac:dyDescent="0.3">
      <c r="B1657" s="1" t="str">
        <f>IF(C1657=1,"",IF(Kasszakonyv!$K$2&gt;C1657,"q",IF(Kasszakonyv!$K$2=C1657,COUNTIF($C$7:C1657,C1657),"")))</f>
        <v/>
      </c>
      <c r="C1657" s="9">
        <f t="shared" si="78"/>
        <v>1</v>
      </c>
      <c r="D1657" s="14"/>
      <c r="E1657" s="15"/>
      <c r="F1657" s="16"/>
      <c r="G1657" s="17"/>
      <c r="H1657" s="18"/>
      <c r="I1657" s="19"/>
      <c r="J1657" s="18"/>
      <c r="K1657" s="19"/>
      <c r="L1657" s="17"/>
      <c r="M1657" s="93" t="str">
        <f t="shared" si="77"/>
        <v/>
      </c>
      <c r="N1657" s="13" t="str">
        <f t="shared" si="79"/>
        <v/>
      </c>
    </row>
    <row r="1658" spans="2:14" x14ac:dyDescent="0.3">
      <c r="B1658" s="1" t="str">
        <f>IF(C1658=1,"",IF(Kasszakonyv!$K$2&gt;C1658,"q",IF(Kasszakonyv!$K$2=C1658,COUNTIF($C$7:C1658,C1658),"")))</f>
        <v/>
      </c>
      <c r="C1658" s="9">
        <f t="shared" si="78"/>
        <v>1</v>
      </c>
      <c r="D1658" s="14"/>
      <c r="E1658" s="15"/>
      <c r="F1658" s="16"/>
      <c r="G1658" s="17"/>
      <c r="H1658" s="18"/>
      <c r="I1658" s="19"/>
      <c r="J1658" s="18"/>
      <c r="K1658" s="19"/>
      <c r="L1658" s="17"/>
      <c r="M1658" s="93" t="str">
        <f t="shared" si="77"/>
        <v/>
      </c>
      <c r="N1658" s="13" t="str">
        <f t="shared" si="79"/>
        <v/>
      </c>
    </row>
    <row r="1659" spans="2:14" x14ac:dyDescent="0.3">
      <c r="B1659" s="1" t="str">
        <f>IF(C1659=1,"",IF(Kasszakonyv!$K$2&gt;C1659,"q",IF(Kasszakonyv!$K$2=C1659,COUNTIF($C$7:C1659,C1659),"")))</f>
        <v/>
      </c>
      <c r="C1659" s="9">
        <f t="shared" si="78"/>
        <v>1</v>
      </c>
      <c r="D1659" s="14"/>
      <c r="E1659" s="15"/>
      <c r="F1659" s="16"/>
      <c r="G1659" s="17"/>
      <c r="H1659" s="18"/>
      <c r="I1659" s="19"/>
      <c r="J1659" s="18"/>
      <c r="K1659" s="19"/>
      <c r="L1659" s="17"/>
      <c r="M1659" s="93" t="str">
        <f t="shared" si="77"/>
        <v/>
      </c>
      <c r="N1659" s="13" t="str">
        <f t="shared" si="79"/>
        <v/>
      </c>
    </row>
    <row r="1660" spans="2:14" x14ac:dyDescent="0.3">
      <c r="B1660" s="1" t="str">
        <f>IF(C1660=1,"",IF(Kasszakonyv!$K$2&gt;C1660,"q",IF(Kasszakonyv!$K$2=C1660,COUNTIF($C$7:C1660,C1660),"")))</f>
        <v/>
      </c>
      <c r="C1660" s="9">
        <f t="shared" si="78"/>
        <v>1</v>
      </c>
      <c r="D1660" s="14"/>
      <c r="E1660" s="15"/>
      <c r="F1660" s="16"/>
      <c r="G1660" s="17"/>
      <c r="H1660" s="18"/>
      <c r="I1660" s="19"/>
      <c r="J1660" s="18"/>
      <c r="K1660" s="19"/>
      <c r="L1660" s="17"/>
      <c r="M1660" s="93" t="str">
        <f t="shared" si="77"/>
        <v/>
      </c>
      <c r="N1660" s="13" t="str">
        <f t="shared" si="79"/>
        <v/>
      </c>
    </row>
    <row r="1661" spans="2:14" x14ac:dyDescent="0.3">
      <c r="B1661" s="1" t="str">
        <f>IF(C1661=1,"",IF(Kasszakonyv!$K$2&gt;C1661,"q",IF(Kasszakonyv!$K$2=C1661,COUNTIF($C$7:C1661,C1661),"")))</f>
        <v/>
      </c>
      <c r="C1661" s="9">
        <f t="shared" si="78"/>
        <v>1</v>
      </c>
      <c r="D1661" s="14"/>
      <c r="E1661" s="15"/>
      <c r="F1661" s="16"/>
      <c r="G1661" s="17"/>
      <c r="H1661" s="18"/>
      <c r="I1661" s="19"/>
      <c r="J1661" s="18"/>
      <c r="K1661" s="19"/>
      <c r="L1661" s="17"/>
      <c r="M1661" s="93" t="str">
        <f t="shared" si="77"/>
        <v/>
      </c>
      <c r="N1661" s="13" t="str">
        <f t="shared" si="79"/>
        <v/>
      </c>
    </row>
    <row r="1662" spans="2:14" x14ac:dyDescent="0.3">
      <c r="B1662" s="1" t="str">
        <f>IF(C1662=1,"",IF(Kasszakonyv!$K$2&gt;C1662,"q",IF(Kasszakonyv!$K$2=C1662,COUNTIF($C$7:C1662,C1662),"")))</f>
        <v/>
      </c>
      <c r="C1662" s="9">
        <f t="shared" si="78"/>
        <v>1</v>
      </c>
      <c r="D1662" s="14"/>
      <c r="E1662" s="15"/>
      <c r="F1662" s="16"/>
      <c r="G1662" s="17"/>
      <c r="H1662" s="18"/>
      <c r="I1662" s="19"/>
      <c r="J1662" s="18"/>
      <c r="K1662" s="19"/>
      <c r="L1662" s="17"/>
      <c r="M1662" s="93" t="str">
        <f t="shared" si="77"/>
        <v/>
      </c>
      <c r="N1662" s="13" t="str">
        <f t="shared" si="79"/>
        <v/>
      </c>
    </row>
    <row r="1663" spans="2:14" x14ac:dyDescent="0.3">
      <c r="B1663" s="1" t="str">
        <f>IF(C1663=1,"",IF(Kasszakonyv!$K$2&gt;C1663,"q",IF(Kasszakonyv!$K$2=C1663,COUNTIF($C$7:C1663,C1663),"")))</f>
        <v/>
      </c>
      <c r="C1663" s="9">
        <f t="shared" si="78"/>
        <v>1</v>
      </c>
      <c r="D1663" s="14"/>
      <c r="E1663" s="15"/>
      <c r="F1663" s="16"/>
      <c r="G1663" s="17"/>
      <c r="H1663" s="18"/>
      <c r="I1663" s="19"/>
      <c r="J1663" s="18"/>
      <c r="K1663" s="19"/>
      <c r="L1663" s="17"/>
      <c r="M1663" s="93" t="str">
        <f t="shared" si="77"/>
        <v/>
      </c>
      <c r="N1663" s="13" t="str">
        <f t="shared" si="79"/>
        <v/>
      </c>
    </row>
    <row r="1664" spans="2:14" x14ac:dyDescent="0.3">
      <c r="B1664" s="1" t="str">
        <f>IF(C1664=1,"",IF(Kasszakonyv!$K$2&gt;C1664,"q",IF(Kasszakonyv!$K$2=C1664,COUNTIF($C$7:C1664,C1664),"")))</f>
        <v/>
      </c>
      <c r="C1664" s="9">
        <f t="shared" si="78"/>
        <v>1</v>
      </c>
      <c r="D1664" s="14"/>
      <c r="E1664" s="15"/>
      <c r="F1664" s="16"/>
      <c r="G1664" s="17"/>
      <c r="H1664" s="18"/>
      <c r="I1664" s="19"/>
      <c r="J1664" s="18"/>
      <c r="K1664" s="19"/>
      <c r="L1664" s="17"/>
      <c r="M1664" s="93" t="str">
        <f t="shared" si="77"/>
        <v/>
      </c>
      <c r="N1664" s="13" t="str">
        <f t="shared" si="79"/>
        <v/>
      </c>
    </row>
    <row r="1665" spans="2:14" x14ac:dyDescent="0.3">
      <c r="B1665" s="1" t="str">
        <f>IF(C1665=1,"",IF(Kasszakonyv!$K$2&gt;C1665,"q",IF(Kasszakonyv!$K$2=C1665,COUNTIF($C$7:C1665,C1665),"")))</f>
        <v/>
      </c>
      <c r="C1665" s="9">
        <f t="shared" si="78"/>
        <v>1</v>
      </c>
      <c r="D1665" s="14"/>
      <c r="E1665" s="15"/>
      <c r="F1665" s="16"/>
      <c r="G1665" s="17"/>
      <c r="H1665" s="18"/>
      <c r="I1665" s="19"/>
      <c r="J1665" s="18"/>
      <c r="K1665" s="19"/>
      <c r="L1665" s="17"/>
      <c r="M1665" s="93" t="str">
        <f t="shared" si="77"/>
        <v/>
      </c>
      <c r="N1665" s="13" t="str">
        <f t="shared" si="79"/>
        <v/>
      </c>
    </row>
    <row r="1666" spans="2:14" x14ac:dyDescent="0.3">
      <c r="B1666" s="1" t="str">
        <f>IF(C1666=1,"",IF(Kasszakonyv!$K$2&gt;C1666,"q",IF(Kasszakonyv!$K$2=C1666,COUNTIF($C$7:C1666,C1666),"")))</f>
        <v/>
      </c>
      <c r="C1666" s="9">
        <f t="shared" si="78"/>
        <v>1</v>
      </c>
      <c r="D1666" s="14"/>
      <c r="E1666" s="15"/>
      <c r="F1666" s="16"/>
      <c r="G1666" s="17"/>
      <c r="H1666" s="18"/>
      <c r="I1666" s="19"/>
      <c r="J1666" s="18"/>
      <c r="K1666" s="19"/>
      <c r="L1666" s="17"/>
      <c r="M1666" s="93" t="str">
        <f t="shared" si="77"/>
        <v/>
      </c>
      <c r="N1666" s="13" t="str">
        <f t="shared" si="79"/>
        <v/>
      </c>
    </row>
    <row r="1667" spans="2:14" x14ac:dyDescent="0.3">
      <c r="B1667" s="1" t="str">
        <f>IF(C1667=1,"",IF(Kasszakonyv!$K$2&gt;C1667,"q",IF(Kasszakonyv!$K$2=C1667,COUNTIF($C$7:C1667,C1667),"")))</f>
        <v/>
      </c>
      <c r="C1667" s="9">
        <f t="shared" si="78"/>
        <v>1</v>
      </c>
      <c r="D1667" s="14"/>
      <c r="E1667" s="15"/>
      <c r="F1667" s="16"/>
      <c r="G1667" s="17"/>
      <c r="H1667" s="18"/>
      <c r="I1667" s="19"/>
      <c r="J1667" s="18"/>
      <c r="K1667" s="19"/>
      <c r="L1667" s="17"/>
      <c r="M1667" s="93" t="str">
        <f t="shared" si="77"/>
        <v/>
      </c>
      <c r="N1667" s="13" t="str">
        <f t="shared" si="79"/>
        <v/>
      </c>
    </row>
    <row r="1668" spans="2:14" x14ac:dyDescent="0.3">
      <c r="B1668" s="1" t="str">
        <f>IF(C1668=1,"",IF(Kasszakonyv!$K$2&gt;C1668,"q",IF(Kasszakonyv!$K$2=C1668,COUNTIF($C$7:C1668,C1668),"")))</f>
        <v/>
      </c>
      <c r="C1668" s="9">
        <f t="shared" si="78"/>
        <v>1</v>
      </c>
      <c r="D1668" s="14"/>
      <c r="E1668" s="15"/>
      <c r="F1668" s="16"/>
      <c r="G1668" s="17"/>
      <c r="H1668" s="18"/>
      <c r="I1668" s="19"/>
      <c r="J1668" s="18"/>
      <c r="K1668" s="19"/>
      <c r="L1668" s="17"/>
      <c r="M1668" s="93" t="str">
        <f t="shared" si="77"/>
        <v/>
      </c>
      <c r="N1668" s="13" t="str">
        <f t="shared" si="79"/>
        <v/>
      </c>
    </row>
    <row r="1669" spans="2:14" x14ac:dyDescent="0.3">
      <c r="B1669" s="1" t="str">
        <f>IF(C1669=1,"",IF(Kasszakonyv!$K$2&gt;C1669,"q",IF(Kasszakonyv!$K$2=C1669,COUNTIF($C$7:C1669,C1669),"")))</f>
        <v/>
      </c>
      <c r="C1669" s="9">
        <f t="shared" si="78"/>
        <v>1</v>
      </c>
      <c r="D1669" s="14"/>
      <c r="E1669" s="15"/>
      <c r="F1669" s="16"/>
      <c r="G1669" s="17"/>
      <c r="H1669" s="18"/>
      <c r="I1669" s="19"/>
      <c r="J1669" s="18"/>
      <c r="K1669" s="19"/>
      <c r="L1669" s="17"/>
      <c r="M1669" s="93" t="str">
        <f t="shared" si="77"/>
        <v/>
      </c>
      <c r="N1669" s="13" t="str">
        <f t="shared" si="79"/>
        <v/>
      </c>
    </row>
    <row r="1670" spans="2:14" x14ac:dyDescent="0.3">
      <c r="B1670" s="1" t="str">
        <f>IF(C1670=1,"",IF(Kasszakonyv!$K$2&gt;C1670,"q",IF(Kasszakonyv!$K$2=C1670,COUNTIF($C$7:C1670,C1670),"")))</f>
        <v/>
      </c>
      <c r="C1670" s="9">
        <f t="shared" si="78"/>
        <v>1</v>
      </c>
      <c r="D1670" s="14"/>
      <c r="E1670" s="15"/>
      <c r="F1670" s="16"/>
      <c r="G1670" s="17"/>
      <c r="H1670" s="18"/>
      <c r="I1670" s="19"/>
      <c r="J1670" s="18"/>
      <c r="K1670" s="19"/>
      <c r="L1670" s="17"/>
      <c r="M1670" s="93" t="str">
        <f t="shared" si="77"/>
        <v/>
      </c>
      <c r="N1670" s="13" t="str">
        <f t="shared" si="79"/>
        <v/>
      </c>
    </row>
    <row r="1671" spans="2:14" x14ac:dyDescent="0.3">
      <c r="B1671" s="1" t="str">
        <f>IF(C1671=1,"",IF(Kasszakonyv!$K$2&gt;C1671,"q",IF(Kasszakonyv!$K$2=C1671,COUNTIF($C$7:C1671,C1671),"")))</f>
        <v/>
      </c>
      <c r="C1671" s="9">
        <f t="shared" si="78"/>
        <v>1</v>
      </c>
      <c r="D1671" s="14"/>
      <c r="E1671" s="15"/>
      <c r="F1671" s="16"/>
      <c r="G1671" s="17"/>
      <c r="H1671" s="18"/>
      <c r="I1671" s="19"/>
      <c r="J1671" s="18"/>
      <c r="K1671" s="19"/>
      <c r="L1671" s="17"/>
      <c r="M1671" s="93" t="str">
        <f t="shared" ref="M1671:M1734" si="80">IF(I1671&amp;K1671&lt;&gt;"",VLOOKUP(I1671&amp;K1671,fif,3,FALSE),"")</f>
        <v/>
      </c>
      <c r="N1671" s="13" t="str">
        <f t="shared" si="79"/>
        <v/>
      </c>
    </row>
    <row r="1672" spans="2:14" x14ac:dyDescent="0.3">
      <c r="B1672" s="1" t="str">
        <f>IF(C1672=1,"",IF(Kasszakonyv!$K$2&gt;C1672,"q",IF(Kasszakonyv!$K$2=C1672,COUNTIF($C$7:C1672,C1672),"")))</f>
        <v/>
      </c>
      <c r="C1672" s="9">
        <f t="shared" si="78"/>
        <v>1</v>
      </c>
      <c r="D1672" s="14"/>
      <c r="E1672" s="15"/>
      <c r="F1672" s="16"/>
      <c r="G1672" s="17"/>
      <c r="H1672" s="18"/>
      <c r="I1672" s="19"/>
      <c r="J1672" s="18"/>
      <c r="K1672" s="19"/>
      <c r="L1672" s="17"/>
      <c r="M1672" s="93" t="str">
        <f t="shared" si="80"/>
        <v/>
      </c>
      <c r="N1672" s="13" t="str">
        <f t="shared" si="79"/>
        <v/>
      </c>
    </row>
    <row r="1673" spans="2:14" x14ac:dyDescent="0.3">
      <c r="B1673" s="1" t="str">
        <f>IF(C1673=1,"",IF(Kasszakonyv!$K$2&gt;C1673,"q",IF(Kasszakonyv!$K$2=C1673,COUNTIF($C$7:C1673,C1673),"")))</f>
        <v/>
      </c>
      <c r="C1673" s="9">
        <f t="shared" si="78"/>
        <v>1</v>
      </c>
      <c r="D1673" s="14"/>
      <c r="E1673" s="15"/>
      <c r="F1673" s="16"/>
      <c r="G1673" s="17"/>
      <c r="H1673" s="18"/>
      <c r="I1673" s="19"/>
      <c r="J1673" s="18"/>
      <c r="K1673" s="19"/>
      <c r="L1673" s="17"/>
      <c r="M1673" s="93" t="str">
        <f t="shared" si="80"/>
        <v/>
      </c>
      <c r="N1673" s="13" t="str">
        <f t="shared" si="79"/>
        <v/>
      </c>
    </row>
    <row r="1674" spans="2:14" x14ac:dyDescent="0.3">
      <c r="B1674" s="1" t="str">
        <f>IF(C1674=1,"",IF(Kasszakonyv!$K$2&gt;C1674,"q",IF(Kasszakonyv!$K$2=C1674,COUNTIF($C$7:C1674,C1674),"")))</f>
        <v/>
      </c>
      <c r="C1674" s="9">
        <f t="shared" si="78"/>
        <v>1</v>
      </c>
      <c r="D1674" s="14"/>
      <c r="E1674" s="15"/>
      <c r="F1674" s="16"/>
      <c r="G1674" s="17"/>
      <c r="H1674" s="18"/>
      <c r="I1674" s="19"/>
      <c r="J1674" s="18"/>
      <c r="K1674" s="19"/>
      <c r="L1674" s="17"/>
      <c r="M1674" s="93" t="str">
        <f t="shared" si="80"/>
        <v/>
      </c>
      <c r="N1674" s="13" t="str">
        <f t="shared" si="79"/>
        <v/>
      </c>
    </row>
    <row r="1675" spans="2:14" x14ac:dyDescent="0.3">
      <c r="B1675" s="1" t="str">
        <f>IF(C1675=1,"",IF(Kasszakonyv!$K$2&gt;C1675,"q",IF(Kasszakonyv!$K$2=C1675,COUNTIF($C$7:C1675,C1675),"")))</f>
        <v/>
      </c>
      <c r="C1675" s="9">
        <f t="shared" si="78"/>
        <v>1</v>
      </c>
      <c r="D1675" s="14"/>
      <c r="E1675" s="15"/>
      <c r="F1675" s="16"/>
      <c r="G1675" s="17"/>
      <c r="H1675" s="18"/>
      <c r="I1675" s="19"/>
      <c r="J1675" s="18"/>
      <c r="K1675" s="19"/>
      <c r="L1675" s="17"/>
      <c r="M1675" s="93" t="str">
        <f t="shared" si="80"/>
        <v/>
      </c>
      <c r="N1675" s="13" t="str">
        <f t="shared" si="79"/>
        <v/>
      </c>
    </row>
    <row r="1676" spans="2:14" x14ac:dyDescent="0.3">
      <c r="B1676" s="1" t="str">
        <f>IF(C1676=1,"",IF(Kasszakonyv!$K$2&gt;C1676,"q",IF(Kasszakonyv!$K$2=C1676,COUNTIF($C$7:C1676,C1676),"")))</f>
        <v/>
      </c>
      <c r="C1676" s="9">
        <f t="shared" si="78"/>
        <v>1</v>
      </c>
      <c r="D1676" s="14"/>
      <c r="E1676" s="15"/>
      <c r="F1676" s="16"/>
      <c r="G1676" s="17"/>
      <c r="H1676" s="18"/>
      <c r="I1676" s="19"/>
      <c r="J1676" s="18"/>
      <c r="K1676" s="19"/>
      <c r="L1676" s="17"/>
      <c r="M1676" s="93" t="str">
        <f t="shared" si="80"/>
        <v/>
      </c>
      <c r="N1676" s="13" t="str">
        <f t="shared" si="79"/>
        <v/>
      </c>
    </row>
    <row r="1677" spans="2:14" x14ac:dyDescent="0.3">
      <c r="B1677" s="1" t="str">
        <f>IF(C1677=1,"",IF(Kasszakonyv!$K$2&gt;C1677,"q",IF(Kasszakonyv!$K$2=C1677,COUNTIF($C$7:C1677,C1677),"")))</f>
        <v/>
      </c>
      <c r="C1677" s="9">
        <f t="shared" si="78"/>
        <v>1</v>
      </c>
      <c r="D1677" s="14"/>
      <c r="E1677" s="15"/>
      <c r="F1677" s="16"/>
      <c r="G1677" s="17"/>
      <c r="H1677" s="18"/>
      <c r="I1677" s="19"/>
      <c r="J1677" s="18"/>
      <c r="K1677" s="19"/>
      <c r="L1677" s="17"/>
      <c r="M1677" s="93" t="str">
        <f t="shared" si="80"/>
        <v/>
      </c>
      <c r="N1677" s="13" t="str">
        <f t="shared" si="79"/>
        <v/>
      </c>
    </row>
    <row r="1678" spans="2:14" x14ac:dyDescent="0.3">
      <c r="B1678" s="1" t="str">
        <f>IF(C1678=1,"",IF(Kasszakonyv!$K$2&gt;C1678,"q",IF(Kasszakonyv!$K$2=C1678,COUNTIF($C$7:C1678,C1678),"")))</f>
        <v/>
      </c>
      <c r="C1678" s="9">
        <f t="shared" si="78"/>
        <v>1</v>
      </c>
      <c r="D1678" s="14"/>
      <c r="E1678" s="15"/>
      <c r="F1678" s="16"/>
      <c r="G1678" s="17"/>
      <c r="H1678" s="18"/>
      <c r="I1678" s="19"/>
      <c r="J1678" s="18"/>
      <c r="K1678" s="19"/>
      <c r="L1678" s="17"/>
      <c r="M1678" s="93" t="str">
        <f t="shared" si="80"/>
        <v/>
      </c>
      <c r="N1678" s="13" t="str">
        <f t="shared" si="79"/>
        <v/>
      </c>
    </row>
    <row r="1679" spans="2:14" x14ac:dyDescent="0.3">
      <c r="B1679" s="1" t="str">
        <f>IF(C1679=1,"",IF(Kasszakonyv!$K$2&gt;C1679,"q",IF(Kasszakonyv!$K$2=C1679,COUNTIF($C$7:C1679,C1679),"")))</f>
        <v/>
      </c>
      <c r="C1679" s="9">
        <f t="shared" si="78"/>
        <v>1</v>
      </c>
      <c r="D1679" s="14"/>
      <c r="E1679" s="15"/>
      <c r="F1679" s="16"/>
      <c r="G1679" s="17"/>
      <c r="H1679" s="18"/>
      <c r="I1679" s="19"/>
      <c r="J1679" s="18"/>
      <c r="K1679" s="19"/>
      <c r="L1679" s="17"/>
      <c r="M1679" s="93" t="str">
        <f t="shared" si="80"/>
        <v/>
      </c>
      <c r="N1679" s="13" t="str">
        <f t="shared" si="79"/>
        <v/>
      </c>
    </row>
    <row r="1680" spans="2:14" x14ac:dyDescent="0.3">
      <c r="B1680" s="1" t="str">
        <f>IF(C1680=1,"",IF(Kasszakonyv!$K$2&gt;C1680,"q",IF(Kasszakonyv!$K$2=C1680,COUNTIF($C$7:C1680,C1680),"")))</f>
        <v/>
      </c>
      <c r="C1680" s="9">
        <f t="shared" si="78"/>
        <v>1</v>
      </c>
      <c r="D1680" s="14"/>
      <c r="E1680" s="15"/>
      <c r="F1680" s="16"/>
      <c r="G1680" s="17"/>
      <c r="H1680" s="18"/>
      <c r="I1680" s="19"/>
      <c r="J1680" s="18"/>
      <c r="K1680" s="19"/>
      <c r="L1680" s="17"/>
      <c r="M1680" s="93" t="str">
        <f t="shared" si="80"/>
        <v/>
      </c>
      <c r="N1680" s="13" t="str">
        <f t="shared" si="79"/>
        <v/>
      </c>
    </row>
    <row r="1681" spans="2:14" x14ac:dyDescent="0.3">
      <c r="B1681" s="1" t="str">
        <f>IF(C1681=1,"",IF(Kasszakonyv!$K$2&gt;C1681,"q",IF(Kasszakonyv!$K$2=C1681,COUNTIF($C$7:C1681,C1681),"")))</f>
        <v/>
      </c>
      <c r="C1681" s="9">
        <f t="shared" si="78"/>
        <v>1</v>
      </c>
      <c r="D1681" s="14"/>
      <c r="E1681" s="15"/>
      <c r="F1681" s="16"/>
      <c r="G1681" s="17"/>
      <c r="H1681" s="18"/>
      <c r="I1681" s="19"/>
      <c r="J1681" s="18"/>
      <c r="K1681" s="19"/>
      <c r="L1681" s="17"/>
      <c r="M1681" s="93" t="str">
        <f t="shared" si="80"/>
        <v/>
      </c>
      <c r="N1681" s="13" t="str">
        <f t="shared" si="79"/>
        <v/>
      </c>
    </row>
    <row r="1682" spans="2:14" x14ac:dyDescent="0.3">
      <c r="B1682" s="1" t="str">
        <f>IF(C1682=1,"",IF(Kasszakonyv!$K$2&gt;C1682,"q",IF(Kasszakonyv!$K$2=C1682,COUNTIF($C$7:C1682,C1682),"")))</f>
        <v/>
      </c>
      <c r="C1682" s="9">
        <f t="shared" si="78"/>
        <v>1</v>
      </c>
      <c r="D1682" s="14"/>
      <c r="E1682" s="15"/>
      <c r="F1682" s="16"/>
      <c r="G1682" s="17"/>
      <c r="H1682" s="18"/>
      <c r="I1682" s="19"/>
      <c r="J1682" s="18"/>
      <c r="K1682" s="19"/>
      <c r="L1682" s="17"/>
      <c r="M1682" s="93" t="str">
        <f t="shared" si="80"/>
        <v/>
      </c>
      <c r="N1682" s="13" t="str">
        <f t="shared" si="79"/>
        <v/>
      </c>
    </row>
    <row r="1683" spans="2:14" x14ac:dyDescent="0.3">
      <c r="B1683" s="1" t="str">
        <f>IF(C1683=1,"",IF(Kasszakonyv!$K$2&gt;C1683,"q",IF(Kasszakonyv!$K$2=C1683,COUNTIF($C$7:C1683,C1683),"")))</f>
        <v/>
      </c>
      <c r="C1683" s="9">
        <f t="shared" si="78"/>
        <v>1</v>
      </c>
      <c r="D1683" s="14"/>
      <c r="E1683" s="15"/>
      <c r="F1683" s="16"/>
      <c r="G1683" s="17"/>
      <c r="H1683" s="18"/>
      <c r="I1683" s="19"/>
      <c r="J1683" s="18"/>
      <c r="K1683" s="19"/>
      <c r="L1683" s="17"/>
      <c r="M1683" s="93" t="str">
        <f t="shared" si="80"/>
        <v/>
      </c>
      <c r="N1683" s="13" t="str">
        <f t="shared" si="79"/>
        <v/>
      </c>
    </row>
    <row r="1684" spans="2:14" x14ac:dyDescent="0.3">
      <c r="B1684" s="1" t="str">
        <f>IF(C1684=1,"",IF(Kasszakonyv!$K$2&gt;C1684,"q",IF(Kasszakonyv!$K$2=C1684,COUNTIF($C$7:C1684,C1684),"")))</f>
        <v/>
      </c>
      <c r="C1684" s="9">
        <f t="shared" si="78"/>
        <v>1</v>
      </c>
      <c r="D1684" s="14"/>
      <c r="E1684" s="15"/>
      <c r="F1684" s="16"/>
      <c r="G1684" s="17"/>
      <c r="H1684" s="18"/>
      <c r="I1684" s="19"/>
      <c r="J1684" s="18"/>
      <c r="K1684" s="19"/>
      <c r="L1684" s="17"/>
      <c r="M1684" s="93" t="str">
        <f t="shared" si="80"/>
        <v/>
      </c>
      <c r="N1684" s="13" t="str">
        <f t="shared" si="79"/>
        <v/>
      </c>
    </row>
    <row r="1685" spans="2:14" x14ac:dyDescent="0.3">
      <c r="B1685" s="1" t="str">
        <f>IF(C1685=1,"",IF(Kasszakonyv!$K$2&gt;C1685,"q",IF(Kasszakonyv!$K$2=C1685,COUNTIF($C$7:C1685,C1685),"")))</f>
        <v/>
      </c>
      <c r="C1685" s="9">
        <f t="shared" si="78"/>
        <v>1</v>
      </c>
      <c r="D1685" s="14"/>
      <c r="E1685" s="15"/>
      <c r="F1685" s="16"/>
      <c r="G1685" s="17"/>
      <c r="H1685" s="18"/>
      <c r="I1685" s="19"/>
      <c r="J1685" s="18"/>
      <c r="K1685" s="19"/>
      <c r="L1685" s="17"/>
      <c r="M1685" s="93" t="str">
        <f t="shared" si="80"/>
        <v/>
      </c>
      <c r="N1685" s="13" t="str">
        <f t="shared" si="79"/>
        <v/>
      </c>
    </row>
    <row r="1686" spans="2:14" x14ac:dyDescent="0.3">
      <c r="B1686" s="1" t="str">
        <f>IF(C1686=1,"",IF(Kasszakonyv!$K$2&gt;C1686,"q",IF(Kasszakonyv!$K$2=C1686,COUNTIF($C$7:C1686,C1686),"")))</f>
        <v/>
      </c>
      <c r="C1686" s="9">
        <f t="shared" si="78"/>
        <v>1</v>
      </c>
      <c r="D1686" s="14"/>
      <c r="E1686" s="15"/>
      <c r="F1686" s="16"/>
      <c r="G1686" s="17"/>
      <c r="H1686" s="18"/>
      <c r="I1686" s="19"/>
      <c r="J1686" s="18"/>
      <c r="K1686" s="19"/>
      <c r="L1686" s="17"/>
      <c r="M1686" s="93" t="str">
        <f t="shared" si="80"/>
        <v/>
      </c>
      <c r="N1686" s="13" t="str">
        <f t="shared" si="79"/>
        <v/>
      </c>
    </row>
    <row r="1687" spans="2:14" x14ac:dyDescent="0.3">
      <c r="B1687" s="1" t="str">
        <f>IF(C1687=1,"",IF(Kasszakonyv!$K$2&gt;C1687,"q",IF(Kasszakonyv!$K$2=C1687,COUNTIF($C$7:C1687,C1687),"")))</f>
        <v/>
      </c>
      <c r="C1687" s="9">
        <f t="shared" si="78"/>
        <v>1</v>
      </c>
      <c r="D1687" s="14"/>
      <c r="E1687" s="15"/>
      <c r="F1687" s="16"/>
      <c r="G1687" s="17"/>
      <c r="H1687" s="18"/>
      <c r="I1687" s="19"/>
      <c r="J1687" s="18"/>
      <c r="K1687" s="19"/>
      <c r="L1687" s="17"/>
      <c r="M1687" s="93" t="str">
        <f t="shared" si="80"/>
        <v/>
      </c>
      <c r="N1687" s="13" t="str">
        <f t="shared" si="79"/>
        <v/>
      </c>
    </row>
    <row r="1688" spans="2:14" x14ac:dyDescent="0.3">
      <c r="B1688" s="1" t="str">
        <f>IF(C1688=1,"",IF(Kasszakonyv!$K$2&gt;C1688,"q",IF(Kasszakonyv!$K$2=C1688,COUNTIF($C$7:C1688,C1688),"")))</f>
        <v/>
      </c>
      <c r="C1688" s="9">
        <f t="shared" si="78"/>
        <v>1</v>
      </c>
      <c r="D1688" s="14"/>
      <c r="E1688" s="15"/>
      <c r="F1688" s="16"/>
      <c r="G1688" s="17"/>
      <c r="H1688" s="18"/>
      <c r="I1688" s="19"/>
      <c r="J1688" s="18"/>
      <c r="K1688" s="19"/>
      <c r="L1688" s="17"/>
      <c r="M1688" s="93" t="str">
        <f t="shared" si="80"/>
        <v/>
      </c>
      <c r="N1688" s="13" t="str">
        <f t="shared" si="79"/>
        <v/>
      </c>
    </row>
    <row r="1689" spans="2:14" x14ac:dyDescent="0.3">
      <c r="B1689" s="1" t="str">
        <f>IF(C1689=1,"",IF(Kasszakonyv!$K$2&gt;C1689,"q",IF(Kasszakonyv!$K$2=C1689,COUNTIF($C$7:C1689,C1689),"")))</f>
        <v/>
      </c>
      <c r="C1689" s="9">
        <f t="shared" si="78"/>
        <v>1</v>
      </c>
      <c r="D1689" s="14"/>
      <c r="E1689" s="15"/>
      <c r="F1689" s="16"/>
      <c r="G1689" s="17"/>
      <c r="H1689" s="18"/>
      <c r="I1689" s="19"/>
      <c r="J1689" s="18"/>
      <c r="K1689" s="19"/>
      <c r="L1689" s="17"/>
      <c r="M1689" s="93" t="str">
        <f t="shared" si="80"/>
        <v/>
      </c>
      <c r="N1689" s="13" t="str">
        <f t="shared" si="79"/>
        <v/>
      </c>
    </row>
    <row r="1690" spans="2:14" x14ac:dyDescent="0.3">
      <c r="B1690" s="1" t="str">
        <f>IF(C1690=1,"",IF(Kasszakonyv!$K$2&gt;C1690,"q",IF(Kasszakonyv!$K$2=C1690,COUNTIF($C$7:C1690,C1690),"")))</f>
        <v/>
      </c>
      <c r="C1690" s="9">
        <f t="shared" si="78"/>
        <v>1</v>
      </c>
      <c r="D1690" s="14"/>
      <c r="E1690" s="15"/>
      <c r="F1690" s="16"/>
      <c r="G1690" s="17"/>
      <c r="H1690" s="18"/>
      <c r="I1690" s="19"/>
      <c r="J1690" s="18"/>
      <c r="K1690" s="19"/>
      <c r="L1690" s="17"/>
      <c r="M1690" s="93" t="str">
        <f t="shared" si="80"/>
        <v/>
      </c>
      <c r="N1690" s="13" t="str">
        <f t="shared" si="79"/>
        <v/>
      </c>
    </row>
    <row r="1691" spans="2:14" x14ac:dyDescent="0.3">
      <c r="B1691" s="1" t="str">
        <f>IF(C1691=1,"",IF(Kasszakonyv!$K$2&gt;C1691,"q",IF(Kasszakonyv!$K$2=C1691,COUNTIF($C$7:C1691,C1691),"")))</f>
        <v/>
      </c>
      <c r="C1691" s="9">
        <f t="shared" si="78"/>
        <v>1</v>
      </c>
      <c r="D1691" s="14"/>
      <c r="E1691" s="15"/>
      <c r="F1691" s="16"/>
      <c r="G1691" s="17"/>
      <c r="H1691" s="18"/>
      <c r="I1691" s="19"/>
      <c r="J1691" s="18"/>
      <c r="K1691" s="19"/>
      <c r="L1691" s="17"/>
      <c r="M1691" s="93" t="str">
        <f t="shared" si="80"/>
        <v/>
      </c>
      <c r="N1691" s="13" t="str">
        <f t="shared" si="79"/>
        <v/>
      </c>
    </row>
    <row r="1692" spans="2:14" x14ac:dyDescent="0.3">
      <c r="B1692" s="1" t="str">
        <f>IF(C1692=1,"",IF(Kasszakonyv!$K$2&gt;C1692,"q",IF(Kasszakonyv!$K$2=C1692,COUNTIF($C$7:C1692,C1692),"")))</f>
        <v/>
      </c>
      <c r="C1692" s="9">
        <f t="shared" si="78"/>
        <v>1</v>
      </c>
      <c r="D1692" s="14"/>
      <c r="E1692" s="15"/>
      <c r="F1692" s="16"/>
      <c r="G1692" s="17"/>
      <c r="H1692" s="18"/>
      <c r="I1692" s="19"/>
      <c r="J1692" s="18"/>
      <c r="K1692" s="19"/>
      <c r="L1692" s="17"/>
      <c r="M1692" s="93" t="str">
        <f t="shared" si="80"/>
        <v/>
      </c>
      <c r="N1692" s="13" t="str">
        <f t="shared" si="79"/>
        <v/>
      </c>
    </row>
    <row r="1693" spans="2:14" x14ac:dyDescent="0.3">
      <c r="B1693" s="1" t="str">
        <f>IF(C1693=1,"",IF(Kasszakonyv!$K$2&gt;C1693,"q",IF(Kasszakonyv!$K$2=C1693,COUNTIF($C$7:C1693,C1693),"")))</f>
        <v/>
      </c>
      <c r="C1693" s="9">
        <f t="shared" si="78"/>
        <v>1</v>
      </c>
      <c r="D1693" s="14"/>
      <c r="E1693" s="15"/>
      <c r="F1693" s="16"/>
      <c r="G1693" s="17"/>
      <c r="H1693" s="18"/>
      <c r="I1693" s="19"/>
      <c r="J1693" s="18"/>
      <c r="K1693" s="19"/>
      <c r="L1693" s="17"/>
      <c r="M1693" s="93" t="str">
        <f t="shared" si="80"/>
        <v/>
      </c>
      <c r="N1693" s="13" t="str">
        <f t="shared" si="79"/>
        <v/>
      </c>
    </row>
    <row r="1694" spans="2:14" x14ac:dyDescent="0.3">
      <c r="B1694" s="1" t="str">
        <f>IF(C1694=1,"",IF(Kasszakonyv!$K$2&gt;C1694,"q",IF(Kasszakonyv!$K$2=C1694,COUNTIF($C$7:C1694,C1694),"")))</f>
        <v/>
      </c>
      <c r="C1694" s="9">
        <f t="shared" si="78"/>
        <v>1</v>
      </c>
      <c r="D1694" s="14"/>
      <c r="E1694" s="15"/>
      <c r="F1694" s="16"/>
      <c r="G1694" s="17"/>
      <c r="H1694" s="18"/>
      <c r="I1694" s="19"/>
      <c r="J1694" s="18"/>
      <c r="K1694" s="19"/>
      <c r="L1694" s="17"/>
      <c r="M1694" s="93" t="str">
        <f t="shared" si="80"/>
        <v/>
      </c>
      <c r="N1694" s="13" t="str">
        <f t="shared" si="79"/>
        <v/>
      </c>
    </row>
    <row r="1695" spans="2:14" x14ac:dyDescent="0.3">
      <c r="B1695" s="1" t="str">
        <f>IF(C1695=1,"",IF(Kasszakonyv!$K$2&gt;C1695,"q",IF(Kasszakonyv!$K$2=C1695,COUNTIF($C$7:C1695,C1695),"")))</f>
        <v/>
      </c>
      <c r="C1695" s="9">
        <f t="shared" si="78"/>
        <v>1</v>
      </c>
      <c r="D1695" s="14"/>
      <c r="E1695" s="15"/>
      <c r="F1695" s="16"/>
      <c r="G1695" s="17"/>
      <c r="H1695" s="18"/>
      <c r="I1695" s="19"/>
      <c r="J1695" s="18"/>
      <c r="K1695" s="19"/>
      <c r="L1695" s="17"/>
      <c r="M1695" s="93" t="str">
        <f t="shared" si="80"/>
        <v/>
      </c>
      <c r="N1695" s="13" t="str">
        <f t="shared" si="79"/>
        <v/>
      </c>
    </row>
    <row r="1696" spans="2:14" x14ac:dyDescent="0.3">
      <c r="B1696" s="1" t="str">
        <f>IF(C1696=1,"",IF(Kasszakonyv!$K$2&gt;C1696,"q",IF(Kasszakonyv!$K$2=C1696,COUNTIF($C$7:C1696,C1696),"")))</f>
        <v/>
      </c>
      <c r="C1696" s="9">
        <f t="shared" si="78"/>
        <v>1</v>
      </c>
      <c r="D1696" s="14"/>
      <c r="E1696" s="15"/>
      <c r="F1696" s="16"/>
      <c r="G1696" s="17"/>
      <c r="H1696" s="18"/>
      <c r="I1696" s="19"/>
      <c r="J1696" s="18"/>
      <c r="K1696" s="19"/>
      <c r="L1696" s="17"/>
      <c r="M1696" s="93" t="str">
        <f t="shared" si="80"/>
        <v/>
      </c>
      <c r="N1696" s="13" t="str">
        <f t="shared" si="79"/>
        <v/>
      </c>
    </row>
    <row r="1697" spans="2:14" x14ac:dyDescent="0.3">
      <c r="B1697" s="1" t="str">
        <f>IF(C1697=1,"",IF(Kasszakonyv!$K$2&gt;C1697,"q",IF(Kasszakonyv!$K$2=C1697,COUNTIF($C$7:C1697,C1697),"")))</f>
        <v/>
      </c>
      <c r="C1697" s="9">
        <f t="shared" si="78"/>
        <v>1</v>
      </c>
      <c r="D1697" s="14"/>
      <c r="E1697" s="15"/>
      <c r="F1697" s="16"/>
      <c r="G1697" s="17"/>
      <c r="H1697" s="18"/>
      <c r="I1697" s="19"/>
      <c r="J1697" s="18"/>
      <c r="K1697" s="19"/>
      <c r="L1697" s="17"/>
      <c r="M1697" s="93" t="str">
        <f t="shared" si="80"/>
        <v/>
      </c>
      <c r="N1697" s="13" t="str">
        <f t="shared" si="79"/>
        <v/>
      </c>
    </row>
    <row r="1698" spans="2:14" x14ac:dyDescent="0.3">
      <c r="B1698" s="1" t="str">
        <f>IF(C1698=1,"",IF(Kasszakonyv!$K$2&gt;C1698,"q",IF(Kasszakonyv!$K$2=C1698,COUNTIF($C$7:C1698,C1698),"")))</f>
        <v/>
      </c>
      <c r="C1698" s="9">
        <f t="shared" si="78"/>
        <v>1</v>
      </c>
      <c r="D1698" s="14"/>
      <c r="E1698" s="15"/>
      <c r="F1698" s="16"/>
      <c r="G1698" s="17"/>
      <c r="H1698" s="18"/>
      <c r="I1698" s="19"/>
      <c r="J1698" s="18"/>
      <c r="K1698" s="19"/>
      <c r="L1698" s="17"/>
      <c r="M1698" s="93" t="str">
        <f t="shared" si="80"/>
        <v/>
      </c>
      <c r="N1698" s="13" t="str">
        <f t="shared" si="79"/>
        <v/>
      </c>
    </row>
    <row r="1699" spans="2:14" x14ac:dyDescent="0.3">
      <c r="B1699" s="1" t="str">
        <f>IF(C1699=1,"",IF(Kasszakonyv!$K$2&gt;C1699,"q",IF(Kasszakonyv!$K$2=C1699,COUNTIF($C$7:C1699,C1699),"")))</f>
        <v/>
      </c>
      <c r="C1699" s="9">
        <f t="shared" si="78"/>
        <v>1</v>
      </c>
      <c r="D1699" s="14"/>
      <c r="E1699" s="15"/>
      <c r="F1699" s="16"/>
      <c r="G1699" s="17"/>
      <c r="H1699" s="18"/>
      <c r="I1699" s="19"/>
      <c r="J1699" s="18"/>
      <c r="K1699" s="19"/>
      <c r="L1699" s="17"/>
      <c r="M1699" s="93" t="str">
        <f t="shared" si="80"/>
        <v/>
      </c>
      <c r="N1699" s="13" t="str">
        <f t="shared" si="79"/>
        <v/>
      </c>
    </row>
    <row r="1700" spans="2:14" x14ac:dyDescent="0.3">
      <c r="B1700" s="1" t="str">
        <f>IF(C1700=1,"",IF(Kasszakonyv!$K$2&gt;C1700,"q",IF(Kasszakonyv!$K$2=C1700,COUNTIF($C$7:C1700,C1700),"")))</f>
        <v/>
      </c>
      <c r="C1700" s="9">
        <f t="shared" si="78"/>
        <v>1</v>
      </c>
      <c r="D1700" s="14"/>
      <c r="E1700" s="15"/>
      <c r="F1700" s="16"/>
      <c r="G1700" s="17"/>
      <c r="H1700" s="18"/>
      <c r="I1700" s="19"/>
      <c r="J1700" s="18"/>
      <c r="K1700" s="19"/>
      <c r="L1700" s="17"/>
      <c r="M1700" s="93" t="str">
        <f t="shared" si="80"/>
        <v/>
      </c>
      <c r="N1700" s="13" t="str">
        <f t="shared" si="79"/>
        <v/>
      </c>
    </row>
    <row r="1701" spans="2:14" x14ac:dyDescent="0.3">
      <c r="B1701" s="1" t="str">
        <f>IF(C1701=1,"",IF(Kasszakonyv!$K$2&gt;C1701,"q",IF(Kasszakonyv!$K$2=C1701,COUNTIF($C$7:C1701,C1701),"")))</f>
        <v/>
      </c>
      <c r="C1701" s="9">
        <f t="shared" si="78"/>
        <v>1</v>
      </c>
      <c r="D1701" s="14"/>
      <c r="E1701" s="15"/>
      <c r="F1701" s="16"/>
      <c r="G1701" s="17"/>
      <c r="H1701" s="18"/>
      <c r="I1701" s="19"/>
      <c r="J1701" s="18"/>
      <c r="K1701" s="19"/>
      <c r="L1701" s="17"/>
      <c r="M1701" s="93" t="str">
        <f t="shared" si="80"/>
        <v/>
      </c>
      <c r="N1701" s="13" t="str">
        <f t="shared" si="79"/>
        <v/>
      </c>
    </row>
    <row r="1702" spans="2:14" x14ac:dyDescent="0.3">
      <c r="B1702" s="1" t="str">
        <f>IF(C1702=1,"",IF(Kasszakonyv!$K$2&gt;C1702,"q",IF(Kasszakonyv!$K$2=C1702,COUNTIF($C$7:C1702,C1702),"")))</f>
        <v/>
      </c>
      <c r="C1702" s="9">
        <f t="shared" si="78"/>
        <v>1</v>
      </c>
      <c r="D1702" s="14"/>
      <c r="E1702" s="15"/>
      <c r="F1702" s="16"/>
      <c r="G1702" s="17"/>
      <c r="H1702" s="18"/>
      <c r="I1702" s="19"/>
      <c r="J1702" s="18"/>
      <c r="K1702" s="19"/>
      <c r="L1702" s="17"/>
      <c r="M1702" s="93" t="str">
        <f t="shared" si="80"/>
        <v/>
      </c>
      <c r="N1702" s="13" t="str">
        <f t="shared" si="79"/>
        <v/>
      </c>
    </row>
    <row r="1703" spans="2:14" x14ac:dyDescent="0.3">
      <c r="B1703" s="1" t="str">
        <f>IF(C1703=1,"",IF(Kasszakonyv!$K$2&gt;C1703,"q",IF(Kasszakonyv!$K$2=C1703,COUNTIF($C$7:C1703,C1703),"")))</f>
        <v/>
      </c>
      <c r="C1703" s="9">
        <f t="shared" si="78"/>
        <v>1</v>
      </c>
      <c r="D1703" s="14"/>
      <c r="E1703" s="15"/>
      <c r="F1703" s="16"/>
      <c r="G1703" s="17"/>
      <c r="H1703" s="18"/>
      <c r="I1703" s="19"/>
      <c r="J1703" s="18"/>
      <c r="K1703" s="19"/>
      <c r="L1703" s="17"/>
      <c r="M1703" s="93" t="str">
        <f t="shared" si="80"/>
        <v/>
      </c>
      <c r="N1703" s="13" t="str">
        <f t="shared" si="79"/>
        <v/>
      </c>
    </row>
    <row r="1704" spans="2:14" x14ac:dyDescent="0.3">
      <c r="B1704" s="1" t="str">
        <f>IF(C1704=1,"",IF(Kasszakonyv!$K$2&gt;C1704,"q",IF(Kasszakonyv!$K$2=C1704,COUNTIF($C$7:C1704,C1704),"")))</f>
        <v/>
      </c>
      <c r="C1704" s="9">
        <f t="shared" ref="C1704:C1767" si="81">IF(AND(D1704&lt;&gt;0,D1704&gt;=$C$1,D1704&lt;=$C$3),D1704,IF(SUM(H1704:J1714)&lt;&gt;0,C1703,1))</f>
        <v>1</v>
      </c>
      <c r="D1704" s="14"/>
      <c r="E1704" s="15"/>
      <c r="F1704" s="16"/>
      <c r="G1704" s="17"/>
      <c r="H1704" s="18"/>
      <c r="I1704" s="19"/>
      <c r="J1704" s="18"/>
      <c r="K1704" s="19"/>
      <c r="L1704" s="17"/>
      <c r="M1704" s="93" t="str">
        <f t="shared" si="80"/>
        <v/>
      </c>
      <c r="N1704" s="13" t="str">
        <f t="shared" ref="N1704:N1767" si="82">IF(I1704&amp;K1704&lt;&gt;"",VLOOKUP(I1704&amp;K1704,fi,2,FALSE),"")</f>
        <v/>
      </c>
    </row>
    <row r="1705" spans="2:14" x14ac:dyDescent="0.3">
      <c r="B1705" s="1" t="str">
        <f>IF(C1705=1,"",IF(Kasszakonyv!$K$2&gt;C1705,"q",IF(Kasszakonyv!$K$2=C1705,COUNTIF($C$7:C1705,C1705),"")))</f>
        <v/>
      </c>
      <c r="C1705" s="9">
        <f t="shared" si="81"/>
        <v>1</v>
      </c>
      <c r="D1705" s="14"/>
      <c r="E1705" s="15"/>
      <c r="F1705" s="16"/>
      <c r="G1705" s="17"/>
      <c r="H1705" s="18"/>
      <c r="I1705" s="19"/>
      <c r="J1705" s="18"/>
      <c r="K1705" s="19"/>
      <c r="L1705" s="17"/>
      <c r="M1705" s="93" t="str">
        <f t="shared" si="80"/>
        <v/>
      </c>
      <c r="N1705" s="13" t="str">
        <f t="shared" si="82"/>
        <v/>
      </c>
    </row>
    <row r="1706" spans="2:14" x14ac:dyDescent="0.3">
      <c r="B1706" s="1" t="str">
        <f>IF(C1706=1,"",IF(Kasszakonyv!$K$2&gt;C1706,"q",IF(Kasszakonyv!$K$2=C1706,COUNTIF($C$7:C1706,C1706),"")))</f>
        <v/>
      </c>
      <c r="C1706" s="9">
        <f t="shared" si="81"/>
        <v>1</v>
      </c>
      <c r="D1706" s="14"/>
      <c r="E1706" s="15"/>
      <c r="F1706" s="16"/>
      <c r="G1706" s="17"/>
      <c r="H1706" s="18"/>
      <c r="I1706" s="19"/>
      <c r="J1706" s="18"/>
      <c r="K1706" s="19"/>
      <c r="L1706" s="17"/>
      <c r="M1706" s="93" t="str">
        <f t="shared" si="80"/>
        <v/>
      </c>
      <c r="N1706" s="13" t="str">
        <f t="shared" si="82"/>
        <v/>
      </c>
    </row>
    <row r="1707" spans="2:14" x14ac:dyDescent="0.3">
      <c r="B1707" s="1" t="str">
        <f>IF(C1707=1,"",IF(Kasszakonyv!$K$2&gt;C1707,"q",IF(Kasszakonyv!$K$2=C1707,COUNTIF($C$7:C1707,C1707),"")))</f>
        <v/>
      </c>
      <c r="C1707" s="9">
        <f t="shared" si="81"/>
        <v>1</v>
      </c>
      <c r="D1707" s="14"/>
      <c r="E1707" s="15"/>
      <c r="F1707" s="16"/>
      <c r="G1707" s="17"/>
      <c r="H1707" s="18"/>
      <c r="I1707" s="19"/>
      <c r="J1707" s="18"/>
      <c r="K1707" s="19"/>
      <c r="L1707" s="17"/>
      <c r="M1707" s="93" t="str">
        <f t="shared" si="80"/>
        <v/>
      </c>
      <c r="N1707" s="13" t="str">
        <f t="shared" si="82"/>
        <v/>
      </c>
    </row>
    <row r="1708" spans="2:14" x14ac:dyDescent="0.3">
      <c r="B1708" s="1" t="str">
        <f>IF(C1708=1,"",IF(Kasszakonyv!$K$2&gt;C1708,"q",IF(Kasszakonyv!$K$2=C1708,COUNTIF($C$7:C1708,C1708),"")))</f>
        <v/>
      </c>
      <c r="C1708" s="9">
        <f t="shared" si="81"/>
        <v>1</v>
      </c>
      <c r="D1708" s="14"/>
      <c r="E1708" s="15"/>
      <c r="F1708" s="16"/>
      <c r="G1708" s="17"/>
      <c r="H1708" s="18"/>
      <c r="I1708" s="19"/>
      <c r="J1708" s="18"/>
      <c r="K1708" s="19"/>
      <c r="L1708" s="17"/>
      <c r="M1708" s="93" t="str">
        <f t="shared" si="80"/>
        <v/>
      </c>
      <c r="N1708" s="13" t="str">
        <f t="shared" si="82"/>
        <v/>
      </c>
    </row>
    <row r="1709" spans="2:14" x14ac:dyDescent="0.3">
      <c r="B1709" s="1" t="str">
        <f>IF(C1709=1,"",IF(Kasszakonyv!$K$2&gt;C1709,"q",IF(Kasszakonyv!$K$2=C1709,COUNTIF($C$7:C1709,C1709),"")))</f>
        <v/>
      </c>
      <c r="C1709" s="9">
        <f t="shared" si="81"/>
        <v>1</v>
      </c>
      <c r="D1709" s="14"/>
      <c r="E1709" s="15"/>
      <c r="F1709" s="16"/>
      <c r="G1709" s="17"/>
      <c r="H1709" s="18"/>
      <c r="I1709" s="19"/>
      <c r="J1709" s="18"/>
      <c r="K1709" s="19"/>
      <c r="L1709" s="17"/>
      <c r="M1709" s="93" t="str">
        <f t="shared" si="80"/>
        <v/>
      </c>
      <c r="N1709" s="13" t="str">
        <f t="shared" si="82"/>
        <v/>
      </c>
    </row>
    <row r="1710" spans="2:14" x14ac:dyDescent="0.3">
      <c r="B1710" s="1" t="str">
        <f>IF(C1710=1,"",IF(Kasszakonyv!$K$2&gt;C1710,"q",IF(Kasszakonyv!$K$2=C1710,COUNTIF($C$7:C1710,C1710),"")))</f>
        <v/>
      </c>
      <c r="C1710" s="9">
        <f t="shared" si="81"/>
        <v>1</v>
      </c>
      <c r="D1710" s="14"/>
      <c r="E1710" s="15"/>
      <c r="F1710" s="16"/>
      <c r="G1710" s="17"/>
      <c r="H1710" s="18"/>
      <c r="I1710" s="19"/>
      <c r="J1710" s="18"/>
      <c r="K1710" s="19"/>
      <c r="L1710" s="17"/>
      <c r="M1710" s="93" t="str">
        <f t="shared" si="80"/>
        <v/>
      </c>
      <c r="N1710" s="13" t="str">
        <f t="shared" si="82"/>
        <v/>
      </c>
    </row>
    <row r="1711" spans="2:14" x14ac:dyDescent="0.3">
      <c r="B1711" s="1" t="str">
        <f>IF(C1711=1,"",IF(Kasszakonyv!$K$2&gt;C1711,"q",IF(Kasszakonyv!$K$2=C1711,COUNTIF($C$7:C1711,C1711),"")))</f>
        <v/>
      </c>
      <c r="C1711" s="9">
        <f t="shared" si="81"/>
        <v>1</v>
      </c>
      <c r="D1711" s="14"/>
      <c r="E1711" s="15"/>
      <c r="F1711" s="16"/>
      <c r="G1711" s="17"/>
      <c r="H1711" s="18"/>
      <c r="I1711" s="19"/>
      <c r="J1711" s="18"/>
      <c r="K1711" s="19"/>
      <c r="L1711" s="17"/>
      <c r="M1711" s="93" t="str">
        <f t="shared" si="80"/>
        <v/>
      </c>
      <c r="N1711" s="13" t="str">
        <f t="shared" si="82"/>
        <v/>
      </c>
    </row>
    <row r="1712" spans="2:14" x14ac:dyDescent="0.3">
      <c r="B1712" s="1" t="str">
        <f>IF(C1712=1,"",IF(Kasszakonyv!$K$2&gt;C1712,"q",IF(Kasszakonyv!$K$2=C1712,COUNTIF($C$7:C1712,C1712),"")))</f>
        <v/>
      </c>
      <c r="C1712" s="9">
        <f t="shared" si="81"/>
        <v>1</v>
      </c>
      <c r="D1712" s="14"/>
      <c r="E1712" s="15"/>
      <c r="F1712" s="16"/>
      <c r="G1712" s="17"/>
      <c r="H1712" s="18"/>
      <c r="I1712" s="19"/>
      <c r="J1712" s="18"/>
      <c r="K1712" s="19"/>
      <c r="L1712" s="17"/>
      <c r="M1712" s="93" t="str">
        <f t="shared" si="80"/>
        <v/>
      </c>
      <c r="N1712" s="13" t="str">
        <f t="shared" si="82"/>
        <v/>
      </c>
    </row>
    <row r="1713" spans="2:14" x14ac:dyDescent="0.3">
      <c r="B1713" s="1" t="str">
        <f>IF(C1713=1,"",IF(Kasszakonyv!$K$2&gt;C1713,"q",IF(Kasszakonyv!$K$2=C1713,COUNTIF($C$7:C1713,C1713),"")))</f>
        <v/>
      </c>
      <c r="C1713" s="9">
        <f t="shared" si="81"/>
        <v>1</v>
      </c>
      <c r="D1713" s="14"/>
      <c r="E1713" s="15"/>
      <c r="F1713" s="16"/>
      <c r="G1713" s="17"/>
      <c r="H1713" s="18"/>
      <c r="I1713" s="19"/>
      <c r="J1713" s="18"/>
      <c r="K1713" s="19"/>
      <c r="L1713" s="17"/>
      <c r="M1713" s="93" t="str">
        <f t="shared" si="80"/>
        <v/>
      </c>
      <c r="N1713" s="13" t="str">
        <f t="shared" si="82"/>
        <v/>
      </c>
    </row>
    <row r="1714" spans="2:14" x14ac:dyDescent="0.3">
      <c r="B1714" s="1" t="str">
        <f>IF(C1714=1,"",IF(Kasszakonyv!$K$2&gt;C1714,"q",IF(Kasszakonyv!$K$2=C1714,COUNTIF($C$7:C1714,C1714),"")))</f>
        <v/>
      </c>
      <c r="C1714" s="9">
        <f t="shared" si="81"/>
        <v>1</v>
      </c>
      <c r="D1714" s="14"/>
      <c r="E1714" s="15"/>
      <c r="F1714" s="16"/>
      <c r="G1714" s="17"/>
      <c r="H1714" s="18"/>
      <c r="I1714" s="19"/>
      <c r="J1714" s="18"/>
      <c r="K1714" s="19"/>
      <c r="L1714" s="17"/>
      <c r="M1714" s="93" t="str">
        <f t="shared" si="80"/>
        <v/>
      </c>
      <c r="N1714" s="13" t="str">
        <f t="shared" si="82"/>
        <v/>
      </c>
    </row>
    <row r="1715" spans="2:14" x14ac:dyDescent="0.3">
      <c r="B1715" s="1" t="str">
        <f>IF(C1715=1,"",IF(Kasszakonyv!$K$2&gt;C1715,"q",IF(Kasszakonyv!$K$2=C1715,COUNTIF($C$7:C1715,C1715),"")))</f>
        <v/>
      </c>
      <c r="C1715" s="9">
        <f t="shared" si="81"/>
        <v>1</v>
      </c>
      <c r="D1715" s="14"/>
      <c r="E1715" s="15"/>
      <c r="F1715" s="16"/>
      <c r="G1715" s="17"/>
      <c r="H1715" s="18"/>
      <c r="I1715" s="19"/>
      <c r="J1715" s="18"/>
      <c r="K1715" s="19"/>
      <c r="L1715" s="17"/>
      <c r="M1715" s="93" t="str">
        <f t="shared" si="80"/>
        <v/>
      </c>
      <c r="N1715" s="13" t="str">
        <f t="shared" si="82"/>
        <v/>
      </c>
    </row>
    <row r="1716" spans="2:14" x14ac:dyDescent="0.3">
      <c r="B1716" s="1" t="str">
        <f>IF(C1716=1,"",IF(Kasszakonyv!$K$2&gt;C1716,"q",IF(Kasszakonyv!$K$2=C1716,COUNTIF($C$7:C1716,C1716),"")))</f>
        <v/>
      </c>
      <c r="C1716" s="9">
        <f t="shared" si="81"/>
        <v>1</v>
      </c>
      <c r="D1716" s="14"/>
      <c r="E1716" s="15"/>
      <c r="F1716" s="16"/>
      <c r="G1716" s="17"/>
      <c r="H1716" s="18"/>
      <c r="I1716" s="19"/>
      <c r="J1716" s="18"/>
      <c r="K1716" s="19"/>
      <c r="L1716" s="17"/>
      <c r="M1716" s="93" t="str">
        <f t="shared" si="80"/>
        <v/>
      </c>
      <c r="N1716" s="13" t="str">
        <f t="shared" si="82"/>
        <v/>
      </c>
    </row>
    <row r="1717" spans="2:14" x14ac:dyDescent="0.3">
      <c r="B1717" s="1" t="str">
        <f>IF(C1717=1,"",IF(Kasszakonyv!$K$2&gt;C1717,"q",IF(Kasszakonyv!$K$2=C1717,COUNTIF($C$7:C1717,C1717),"")))</f>
        <v/>
      </c>
      <c r="C1717" s="9">
        <f t="shared" si="81"/>
        <v>1</v>
      </c>
      <c r="D1717" s="14"/>
      <c r="E1717" s="15"/>
      <c r="F1717" s="16"/>
      <c r="G1717" s="17"/>
      <c r="H1717" s="18"/>
      <c r="I1717" s="19"/>
      <c r="J1717" s="18"/>
      <c r="K1717" s="19"/>
      <c r="L1717" s="17"/>
      <c r="M1717" s="93" t="str">
        <f t="shared" si="80"/>
        <v/>
      </c>
      <c r="N1717" s="13" t="str">
        <f t="shared" si="82"/>
        <v/>
      </c>
    </row>
    <row r="1718" spans="2:14" x14ac:dyDescent="0.3">
      <c r="B1718" s="1" t="str">
        <f>IF(C1718=1,"",IF(Kasszakonyv!$K$2&gt;C1718,"q",IF(Kasszakonyv!$K$2=C1718,COUNTIF($C$7:C1718,C1718),"")))</f>
        <v/>
      </c>
      <c r="C1718" s="9">
        <f t="shared" si="81"/>
        <v>1</v>
      </c>
      <c r="D1718" s="14"/>
      <c r="E1718" s="15"/>
      <c r="F1718" s="16"/>
      <c r="G1718" s="17"/>
      <c r="H1718" s="18"/>
      <c r="I1718" s="19"/>
      <c r="J1718" s="18"/>
      <c r="K1718" s="19"/>
      <c r="L1718" s="17"/>
      <c r="M1718" s="93" t="str">
        <f t="shared" si="80"/>
        <v/>
      </c>
      <c r="N1718" s="13" t="str">
        <f t="shared" si="82"/>
        <v/>
      </c>
    </row>
    <row r="1719" spans="2:14" x14ac:dyDescent="0.3">
      <c r="B1719" s="1" t="str">
        <f>IF(C1719=1,"",IF(Kasszakonyv!$K$2&gt;C1719,"q",IF(Kasszakonyv!$K$2=C1719,COUNTIF($C$7:C1719,C1719),"")))</f>
        <v/>
      </c>
      <c r="C1719" s="9">
        <f t="shared" si="81"/>
        <v>1</v>
      </c>
      <c r="D1719" s="14"/>
      <c r="E1719" s="15"/>
      <c r="F1719" s="16"/>
      <c r="G1719" s="17"/>
      <c r="H1719" s="18"/>
      <c r="I1719" s="19"/>
      <c r="J1719" s="18"/>
      <c r="K1719" s="19"/>
      <c r="L1719" s="17"/>
      <c r="M1719" s="93" t="str">
        <f t="shared" si="80"/>
        <v/>
      </c>
      <c r="N1719" s="13" t="str">
        <f t="shared" si="82"/>
        <v/>
      </c>
    </row>
    <row r="1720" spans="2:14" x14ac:dyDescent="0.3">
      <c r="B1720" s="1" t="str">
        <f>IF(C1720=1,"",IF(Kasszakonyv!$K$2&gt;C1720,"q",IF(Kasszakonyv!$K$2=C1720,COUNTIF($C$7:C1720,C1720),"")))</f>
        <v/>
      </c>
      <c r="C1720" s="9">
        <f t="shared" si="81"/>
        <v>1</v>
      </c>
      <c r="D1720" s="14"/>
      <c r="E1720" s="15"/>
      <c r="F1720" s="16"/>
      <c r="G1720" s="17"/>
      <c r="H1720" s="18"/>
      <c r="I1720" s="19"/>
      <c r="J1720" s="18"/>
      <c r="K1720" s="19"/>
      <c r="L1720" s="17"/>
      <c r="M1720" s="93" t="str">
        <f t="shared" si="80"/>
        <v/>
      </c>
      <c r="N1720" s="13" t="str">
        <f t="shared" si="82"/>
        <v/>
      </c>
    </row>
    <row r="1721" spans="2:14" x14ac:dyDescent="0.3">
      <c r="B1721" s="1" t="str">
        <f>IF(C1721=1,"",IF(Kasszakonyv!$K$2&gt;C1721,"q",IF(Kasszakonyv!$K$2=C1721,COUNTIF($C$7:C1721,C1721),"")))</f>
        <v/>
      </c>
      <c r="C1721" s="9">
        <f t="shared" si="81"/>
        <v>1</v>
      </c>
      <c r="D1721" s="14"/>
      <c r="E1721" s="15"/>
      <c r="F1721" s="16"/>
      <c r="G1721" s="17"/>
      <c r="H1721" s="18"/>
      <c r="I1721" s="19"/>
      <c r="J1721" s="18"/>
      <c r="K1721" s="19"/>
      <c r="L1721" s="17"/>
      <c r="M1721" s="93" t="str">
        <f t="shared" si="80"/>
        <v/>
      </c>
      <c r="N1721" s="13" t="str">
        <f t="shared" si="82"/>
        <v/>
      </c>
    </row>
    <row r="1722" spans="2:14" x14ac:dyDescent="0.3">
      <c r="B1722" s="1" t="str">
        <f>IF(C1722=1,"",IF(Kasszakonyv!$K$2&gt;C1722,"q",IF(Kasszakonyv!$K$2=C1722,COUNTIF($C$7:C1722,C1722),"")))</f>
        <v/>
      </c>
      <c r="C1722" s="9">
        <f t="shared" si="81"/>
        <v>1</v>
      </c>
      <c r="D1722" s="14"/>
      <c r="E1722" s="15"/>
      <c r="F1722" s="16"/>
      <c r="G1722" s="17"/>
      <c r="H1722" s="18"/>
      <c r="I1722" s="19"/>
      <c r="J1722" s="18"/>
      <c r="K1722" s="19"/>
      <c r="L1722" s="17"/>
      <c r="M1722" s="93" t="str">
        <f t="shared" si="80"/>
        <v/>
      </c>
      <c r="N1722" s="13" t="str">
        <f t="shared" si="82"/>
        <v/>
      </c>
    </row>
    <row r="1723" spans="2:14" x14ac:dyDescent="0.3">
      <c r="B1723" s="1" t="str">
        <f>IF(C1723=1,"",IF(Kasszakonyv!$K$2&gt;C1723,"q",IF(Kasszakonyv!$K$2=C1723,COUNTIF($C$7:C1723,C1723),"")))</f>
        <v/>
      </c>
      <c r="C1723" s="9">
        <f t="shared" si="81"/>
        <v>1</v>
      </c>
      <c r="D1723" s="14"/>
      <c r="E1723" s="15"/>
      <c r="F1723" s="16"/>
      <c r="G1723" s="17"/>
      <c r="H1723" s="18"/>
      <c r="I1723" s="19"/>
      <c r="J1723" s="18"/>
      <c r="K1723" s="19"/>
      <c r="L1723" s="17"/>
      <c r="M1723" s="93" t="str">
        <f t="shared" si="80"/>
        <v/>
      </c>
      <c r="N1723" s="13" t="str">
        <f t="shared" si="82"/>
        <v/>
      </c>
    </row>
    <row r="1724" spans="2:14" x14ac:dyDescent="0.3">
      <c r="B1724" s="1" t="str">
        <f>IF(C1724=1,"",IF(Kasszakonyv!$K$2&gt;C1724,"q",IF(Kasszakonyv!$K$2=C1724,COUNTIF($C$7:C1724,C1724),"")))</f>
        <v/>
      </c>
      <c r="C1724" s="9">
        <f t="shared" si="81"/>
        <v>1</v>
      </c>
      <c r="D1724" s="14"/>
      <c r="E1724" s="15"/>
      <c r="F1724" s="16"/>
      <c r="G1724" s="17"/>
      <c r="H1724" s="18"/>
      <c r="I1724" s="19"/>
      <c r="J1724" s="18"/>
      <c r="K1724" s="19"/>
      <c r="L1724" s="17"/>
      <c r="M1724" s="93" t="str">
        <f t="shared" si="80"/>
        <v/>
      </c>
      <c r="N1724" s="13" t="str">
        <f t="shared" si="82"/>
        <v/>
      </c>
    </row>
    <row r="1725" spans="2:14" x14ac:dyDescent="0.3">
      <c r="B1725" s="1" t="str">
        <f>IF(C1725=1,"",IF(Kasszakonyv!$K$2&gt;C1725,"q",IF(Kasszakonyv!$K$2=C1725,COUNTIF($C$7:C1725,C1725),"")))</f>
        <v/>
      </c>
      <c r="C1725" s="9">
        <f t="shared" si="81"/>
        <v>1</v>
      </c>
      <c r="D1725" s="14"/>
      <c r="E1725" s="15"/>
      <c r="F1725" s="16"/>
      <c r="G1725" s="17"/>
      <c r="H1725" s="18"/>
      <c r="I1725" s="19"/>
      <c r="J1725" s="18"/>
      <c r="K1725" s="19"/>
      <c r="L1725" s="17"/>
      <c r="M1725" s="93" t="str">
        <f t="shared" si="80"/>
        <v/>
      </c>
      <c r="N1725" s="13" t="str">
        <f t="shared" si="82"/>
        <v/>
      </c>
    </row>
    <row r="1726" spans="2:14" x14ac:dyDescent="0.3">
      <c r="B1726" s="1" t="str">
        <f>IF(C1726=1,"",IF(Kasszakonyv!$K$2&gt;C1726,"q",IF(Kasszakonyv!$K$2=C1726,COUNTIF($C$7:C1726,C1726),"")))</f>
        <v/>
      </c>
      <c r="C1726" s="9">
        <f t="shared" si="81"/>
        <v>1</v>
      </c>
      <c r="D1726" s="14"/>
      <c r="E1726" s="15"/>
      <c r="F1726" s="16"/>
      <c r="G1726" s="17"/>
      <c r="H1726" s="18"/>
      <c r="I1726" s="19"/>
      <c r="J1726" s="18"/>
      <c r="K1726" s="19"/>
      <c r="L1726" s="17"/>
      <c r="M1726" s="93" t="str">
        <f t="shared" si="80"/>
        <v/>
      </c>
      <c r="N1726" s="13" t="str">
        <f t="shared" si="82"/>
        <v/>
      </c>
    </row>
    <row r="1727" spans="2:14" x14ac:dyDescent="0.3">
      <c r="B1727" s="1" t="str">
        <f>IF(C1727=1,"",IF(Kasszakonyv!$K$2&gt;C1727,"q",IF(Kasszakonyv!$K$2=C1727,COUNTIF($C$7:C1727,C1727),"")))</f>
        <v/>
      </c>
      <c r="C1727" s="9">
        <f t="shared" si="81"/>
        <v>1</v>
      </c>
      <c r="D1727" s="14"/>
      <c r="E1727" s="15"/>
      <c r="F1727" s="16"/>
      <c r="G1727" s="17"/>
      <c r="H1727" s="18"/>
      <c r="I1727" s="19"/>
      <c r="J1727" s="18"/>
      <c r="K1727" s="19"/>
      <c r="L1727" s="17"/>
      <c r="M1727" s="93" t="str">
        <f t="shared" si="80"/>
        <v/>
      </c>
      <c r="N1727" s="13" t="str">
        <f t="shared" si="82"/>
        <v/>
      </c>
    </row>
    <row r="1728" spans="2:14" x14ac:dyDescent="0.3">
      <c r="B1728" s="1" t="str">
        <f>IF(C1728=1,"",IF(Kasszakonyv!$K$2&gt;C1728,"q",IF(Kasszakonyv!$K$2=C1728,COUNTIF($C$7:C1728,C1728),"")))</f>
        <v/>
      </c>
      <c r="C1728" s="9">
        <f t="shared" si="81"/>
        <v>1</v>
      </c>
      <c r="D1728" s="14"/>
      <c r="E1728" s="15"/>
      <c r="F1728" s="16"/>
      <c r="G1728" s="17"/>
      <c r="H1728" s="18"/>
      <c r="I1728" s="19"/>
      <c r="J1728" s="18"/>
      <c r="K1728" s="19"/>
      <c r="L1728" s="17"/>
      <c r="M1728" s="93" t="str">
        <f t="shared" si="80"/>
        <v/>
      </c>
      <c r="N1728" s="13" t="str">
        <f t="shared" si="82"/>
        <v/>
      </c>
    </row>
    <row r="1729" spans="2:14" x14ac:dyDescent="0.3">
      <c r="B1729" s="1" t="str">
        <f>IF(C1729=1,"",IF(Kasszakonyv!$K$2&gt;C1729,"q",IF(Kasszakonyv!$K$2=C1729,COUNTIF($C$7:C1729,C1729),"")))</f>
        <v/>
      </c>
      <c r="C1729" s="9">
        <f t="shared" si="81"/>
        <v>1</v>
      </c>
      <c r="D1729" s="14"/>
      <c r="E1729" s="15"/>
      <c r="F1729" s="16"/>
      <c r="G1729" s="17"/>
      <c r="H1729" s="18"/>
      <c r="I1729" s="19"/>
      <c r="J1729" s="18"/>
      <c r="K1729" s="19"/>
      <c r="L1729" s="17"/>
      <c r="M1729" s="93" t="str">
        <f t="shared" si="80"/>
        <v/>
      </c>
      <c r="N1729" s="13" t="str">
        <f t="shared" si="82"/>
        <v/>
      </c>
    </row>
    <row r="1730" spans="2:14" x14ac:dyDescent="0.3">
      <c r="B1730" s="1" t="str">
        <f>IF(C1730=1,"",IF(Kasszakonyv!$K$2&gt;C1730,"q",IF(Kasszakonyv!$K$2=C1730,COUNTIF($C$7:C1730,C1730),"")))</f>
        <v/>
      </c>
      <c r="C1730" s="9">
        <f t="shared" si="81"/>
        <v>1</v>
      </c>
      <c r="D1730" s="14"/>
      <c r="E1730" s="15"/>
      <c r="F1730" s="16"/>
      <c r="G1730" s="17"/>
      <c r="H1730" s="18"/>
      <c r="I1730" s="19"/>
      <c r="J1730" s="18"/>
      <c r="K1730" s="19"/>
      <c r="L1730" s="17"/>
      <c r="M1730" s="93" t="str">
        <f t="shared" si="80"/>
        <v/>
      </c>
      <c r="N1730" s="13" t="str">
        <f t="shared" si="82"/>
        <v/>
      </c>
    </row>
    <row r="1731" spans="2:14" x14ac:dyDescent="0.3">
      <c r="B1731" s="1" t="str">
        <f>IF(C1731=1,"",IF(Kasszakonyv!$K$2&gt;C1731,"q",IF(Kasszakonyv!$K$2=C1731,COUNTIF($C$7:C1731,C1731),"")))</f>
        <v/>
      </c>
      <c r="C1731" s="9">
        <f t="shared" si="81"/>
        <v>1</v>
      </c>
      <c r="D1731" s="14"/>
      <c r="E1731" s="15"/>
      <c r="F1731" s="16"/>
      <c r="G1731" s="17"/>
      <c r="H1731" s="18"/>
      <c r="I1731" s="19"/>
      <c r="J1731" s="18"/>
      <c r="K1731" s="19"/>
      <c r="L1731" s="17"/>
      <c r="M1731" s="93" t="str">
        <f t="shared" si="80"/>
        <v/>
      </c>
      <c r="N1731" s="13" t="str">
        <f t="shared" si="82"/>
        <v/>
      </c>
    </row>
    <row r="1732" spans="2:14" x14ac:dyDescent="0.3">
      <c r="B1732" s="1" t="str">
        <f>IF(C1732=1,"",IF(Kasszakonyv!$K$2&gt;C1732,"q",IF(Kasszakonyv!$K$2=C1732,COUNTIF($C$7:C1732,C1732),"")))</f>
        <v/>
      </c>
      <c r="C1732" s="9">
        <f t="shared" si="81"/>
        <v>1</v>
      </c>
      <c r="D1732" s="14"/>
      <c r="E1732" s="15"/>
      <c r="F1732" s="16"/>
      <c r="G1732" s="17"/>
      <c r="H1732" s="18"/>
      <c r="I1732" s="19"/>
      <c r="J1732" s="18"/>
      <c r="K1732" s="19"/>
      <c r="L1732" s="17"/>
      <c r="M1732" s="93" t="str">
        <f t="shared" si="80"/>
        <v/>
      </c>
      <c r="N1732" s="13" t="str">
        <f t="shared" si="82"/>
        <v/>
      </c>
    </row>
    <row r="1733" spans="2:14" x14ac:dyDescent="0.3">
      <c r="B1733" s="1" t="str">
        <f>IF(C1733=1,"",IF(Kasszakonyv!$K$2&gt;C1733,"q",IF(Kasszakonyv!$K$2=C1733,COUNTIF($C$7:C1733,C1733),"")))</f>
        <v/>
      </c>
      <c r="C1733" s="9">
        <f t="shared" si="81"/>
        <v>1</v>
      </c>
      <c r="D1733" s="14"/>
      <c r="E1733" s="15"/>
      <c r="F1733" s="16"/>
      <c r="G1733" s="17"/>
      <c r="H1733" s="18"/>
      <c r="I1733" s="19"/>
      <c r="J1733" s="18"/>
      <c r="K1733" s="19"/>
      <c r="L1733" s="17"/>
      <c r="M1733" s="93" t="str">
        <f t="shared" si="80"/>
        <v/>
      </c>
      <c r="N1733" s="13" t="str">
        <f t="shared" si="82"/>
        <v/>
      </c>
    </row>
    <row r="1734" spans="2:14" x14ac:dyDescent="0.3">
      <c r="B1734" s="1" t="str">
        <f>IF(C1734=1,"",IF(Kasszakonyv!$K$2&gt;C1734,"q",IF(Kasszakonyv!$K$2=C1734,COUNTIF($C$7:C1734,C1734),"")))</f>
        <v/>
      </c>
      <c r="C1734" s="9">
        <f t="shared" si="81"/>
        <v>1</v>
      </c>
      <c r="D1734" s="14"/>
      <c r="E1734" s="15"/>
      <c r="F1734" s="16"/>
      <c r="G1734" s="17"/>
      <c r="H1734" s="18"/>
      <c r="I1734" s="19"/>
      <c r="J1734" s="18"/>
      <c r="K1734" s="19"/>
      <c r="L1734" s="17"/>
      <c r="M1734" s="93" t="str">
        <f t="shared" si="80"/>
        <v/>
      </c>
      <c r="N1734" s="13" t="str">
        <f t="shared" si="82"/>
        <v/>
      </c>
    </row>
    <row r="1735" spans="2:14" x14ac:dyDescent="0.3">
      <c r="B1735" s="1" t="str">
        <f>IF(C1735=1,"",IF(Kasszakonyv!$K$2&gt;C1735,"q",IF(Kasszakonyv!$K$2=C1735,COUNTIF($C$7:C1735,C1735),"")))</f>
        <v/>
      </c>
      <c r="C1735" s="9">
        <f t="shared" si="81"/>
        <v>1</v>
      </c>
      <c r="D1735" s="14"/>
      <c r="E1735" s="15"/>
      <c r="F1735" s="16"/>
      <c r="G1735" s="17"/>
      <c r="H1735" s="18"/>
      <c r="I1735" s="19"/>
      <c r="J1735" s="18"/>
      <c r="K1735" s="19"/>
      <c r="L1735" s="17"/>
      <c r="M1735" s="93" t="str">
        <f t="shared" ref="M1735:M1798" si="83">IF(I1735&amp;K1735&lt;&gt;"",VLOOKUP(I1735&amp;K1735,fif,3,FALSE),"")</f>
        <v/>
      </c>
      <c r="N1735" s="13" t="str">
        <f t="shared" si="82"/>
        <v/>
      </c>
    </row>
    <row r="1736" spans="2:14" x14ac:dyDescent="0.3">
      <c r="B1736" s="1" t="str">
        <f>IF(C1736=1,"",IF(Kasszakonyv!$K$2&gt;C1736,"q",IF(Kasszakonyv!$K$2=C1736,COUNTIF($C$7:C1736,C1736),"")))</f>
        <v/>
      </c>
      <c r="C1736" s="9">
        <f t="shared" si="81"/>
        <v>1</v>
      </c>
      <c r="D1736" s="14"/>
      <c r="E1736" s="15"/>
      <c r="F1736" s="16"/>
      <c r="G1736" s="17"/>
      <c r="H1736" s="18"/>
      <c r="I1736" s="19"/>
      <c r="J1736" s="18"/>
      <c r="K1736" s="19"/>
      <c r="L1736" s="17"/>
      <c r="M1736" s="93" t="str">
        <f t="shared" si="83"/>
        <v/>
      </c>
      <c r="N1736" s="13" t="str">
        <f t="shared" si="82"/>
        <v/>
      </c>
    </row>
    <row r="1737" spans="2:14" x14ac:dyDescent="0.3">
      <c r="B1737" s="1" t="str">
        <f>IF(C1737=1,"",IF(Kasszakonyv!$K$2&gt;C1737,"q",IF(Kasszakonyv!$K$2=C1737,COUNTIF($C$7:C1737,C1737),"")))</f>
        <v/>
      </c>
      <c r="C1737" s="9">
        <f t="shared" si="81"/>
        <v>1</v>
      </c>
      <c r="D1737" s="14"/>
      <c r="E1737" s="15"/>
      <c r="F1737" s="16"/>
      <c r="G1737" s="17"/>
      <c r="H1737" s="18"/>
      <c r="I1737" s="19"/>
      <c r="J1737" s="18"/>
      <c r="K1737" s="19"/>
      <c r="L1737" s="17"/>
      <c r="M1737" s="93" t="str">
        <f t="shared" si="83"/>
        <v/>
      </c>
      <c r="N1737" s="13" t="str">
        <f t="shared" si="82"/>
        <v/>
      </c>
    </row>
    <row r="1738" spans="2:14" x14ac:dyDescent="0.3">
      <c r="B1738" s="1" t="str">
        <f>IF(C1738=1,"",IF(Kasszakonyv!$K$2&gt;C1738,"q",IF(Kasszakonyv!$K$2=C1738,COUNTIF($C$7:C1738,C1738),"")))</f>
        <v/>
      </c>
      <c r="C1738" s="9">
        <f t="shared" si="81"/>
        <v>1</v>
      </c>
      <c r="D1738" s="14"/>
      <c r="E1738" s="15"/>
      <c r="F1738" s="16"/>
      <c r="G1738" s="17"/>
      <c r="H1738" s="18"/>
      <c r="I1738" s="19"/>
      <c r="J1738" s="18"/>
      <c r="K1738" s="19"/>
      <c r="L1738" s="17"/>
      <c r="M1738" s="93" t="str">
        <f t="shared" si="83"/>
        <v/>
      </c>
      <c r="N1738" s="13" t="str">
        <f t="shared" si="82"/>
        <v/>
      </c>
    </row>
    <row r="1739" spans="2:14" x14ac:dyDescent="0.3">
      <c r="B1739" s="1" t="str">
        <f>IF(C1739=1,"",IF(Kasszakonyv!$K$2&gt;C1739,"q",IF(Kasszakonyv!$K$2=C1739,COUNTIF($C$7:C1739,C1739),"")))</f>
        <v/>
      </c>
      <c r="C1739" s="9">
        <f t="shared" si="81"/>
        <v>1</v>
      </c>
      <c r="D1739" s="14"/>
      <c r="E1739" s="15"/>
      <c r="F1739" s="16"/>
      <c r="G1739" s="17"/>
      <c r="H1739" s="18"/>
      <c r="I1739" s="19"/>
      <c r="J1739" s="18"/>
      <c r="K1739" s="19"/>
      <c r="L1739" s="17"/>
      <c r="M1739" s="93" t="str">
        <f t="shared" si="83"/>
        <v/>
      </c>
      <c r="N1739" s="13" t="str">
        <f t="shared" si="82"/>
        <v/>
      </c>
    </row>
    <row r="1740" spans="2:14" x14ac:dyDescent="0.3">
      <c r="B1740" s="1" t="str">
        <f>IF(C1740=1,"",IF(Kasszakonyv!$K$2&gt;C1740,"q",IF(Kasszakonyv!$K$2=C1740,COUNTIF($C$7:C1740,C1740),"")))</f>
        <v/>
      </c>
      <c r="C1740" s="9">
        <f t="shared" si="81"/>
        <v>1</v>
      </c>
      <c r="D1740" s="14"/>
      <c r="E1740" s="15"/>
      <c r="F1740" s="16"/>
      <c r="G1740" s="17"/>
      <c r="H1740" s="18"/>
      <c r="I1740" s="19"/>
      <c r="J1740" s="18"/>
      <c r="K1740" s="19"/>
      <c r="L1740" s="17"/>
      <c r="M1740" s="93" t="str">
        <f t="shared" si="83"/>
        <v/>
      </c>
      <c r="N1740" s="13" t="str">
        <f t="shared" si="82"/>
        <v/>
      </c>
    </row>
    <row r="1741" spans="2:14" x14ac:dyDescent="0.3">
      <c r="B1741" s="1" t="str">
        <f>IF(C1741=1,"",IF(Kasszakonyv!$K$2&gt;C1741,"q",IF(Kasszakonyv!$K$2=C1741,COUNTIF($C$7:C1741,C1741),"")))</f>
        <v/>
      </c>
      <c r="C1741" s="9">
        <f t="shared" si="81"/>
        <v>1</v>
      </c>
      <c r="D1741" s="14"/>
      <c r="E1741" s="15"/>
      <c r="F1741" s="16"/>
      <c r="G1741" s="17"/>
      <c r="H1741" s="18"/>
      <c r="I1741" s="19"/>
      <c r="J1741" s="18"/>
      <c r="K1741" s="19"/>
      <c r="L1741" s="17"/>
      <c r="M1741" s="93" t="str">
        <f t="shared" si="83"/>
        <v/>
      </c>
      <c r="N1741" s="13" t="str">
        <f t="shared" si="82"/>
        <v/>
      </c>
    </row>
    <row r="1742" spans="2:14" x14ac:dyDescent="0.3">
      <c r="B1742" s="1" t="str">
        <f>IF(C1742=1,"",IF(Kasszakonyv!$K$2&gt;C1742,"q",IF(Kasszakonyv!$K$2=C1742,COUNTIF($C$7:C1742,C1742),"")))</f>
        <v/>
      </c>
      <c r="C1742" s="9">
        <f t="shared" si="81"/>
        <v>1</v>
      </c>
      <c r="D1742" s="14"/>
      <c r="E1742" s="15"/>
      <c r="F1742" s="16"/>
      <c r="G1742" s="17"/>
      <c r="H1742" s="18"/>
      <c r="I1742" s="19"/>
      <c r="J1742" s="18"/>
      <c r="K1742" s="19"/>
      <c r="L1742" s="17"/>
      <c r="M1742" s="93" t="str">
        <f t="shared" si="83"/>
        <v/>
      </c>
      <c r="N1742" s="13" t="str">
        <f t="shared" si="82"/>
        <v/>
      </c>
    </row>
    <row r="1743" spans="2:14" x14ac:dyDescent="0.3">
      <c r="B1743" s="1" t="str">
        <f>IF(C1743=1,"",IF(Kasszakonyv!$K$2&gt;C1743,"q",IF(Kasszakonyv!$K$2=C1743,COUNTIF($C$7:C1743,C1743),"")))</f>
        <v/>
      </c>
      <c r="C1743" s="9">
        <f t="shared" si="81"/>
        <v>1</v>
      </c>
      <c r="D1743" s="14"/>
      <c r="E1743" s="15"/>
      <c r="F1743" s="16"/>
      <c r="G1743" s="17"/>
      <c r="H1743" s="18"/>
      <c r="I1743" s="19"/>
      <c r="J1743" s="18"/>
      <c r="K1743" s="19"/>
      <c r="L1743" s="17"/>
      <c r="M1743" s="93" t="str">
        <f t="shared" si="83"/>
        <v/>
      </c>
      <c r="N1743" s="13" t="str">
        <f t="shared" si="82"/>
        <v/>
      </c>
    </row>
    <row r="1744" spans="2:14" x14ac:dyDescent="0.3">
      <c r="B1744" s="1" t="str">
        <f>IF(C1744=1,"",IF(Kasszakonyv!$K$2&gt;C1744,"q",IF(Kasszakonyv!$K$2=C1744,COUNTIF($C$7:C1744,C1744),"")))</f>
        <v/>
      </c>
      <c r="C1744" s="9">
        <f t="shared" si="81"/>
        <v>1</v>
      </c>
      <c r="D1744" s="14"/>
      <c r="E1744" s="15"/>
      <c r="F1744" s="16"/>
      <c r="G1744" s="17"/>
      <c r="H1744" s="18"/>
      <c r="I1744" s="19"/>
      <c r="J1744" s="18"/>
      <c r="K1744" s="19"/>
      <c r="L1744" s="17"/>
      <c r="M1744" s="93" t="str">
        <f t="shared" si="83"/>
        <v/>
      </c>
      <c r="N1744" s="13" t="str">
        <f t="shared" si="82"/>
        <v/>
      </c>
    </row>
    <row r="1745" spans="2:14" x14ac:dyDescent="0.3">
      <c r="B1745" s="1" t="str">
        <f>IF(C1745=1,"",IF(Kasszakonyv!$K$2&gt;C1745,"q",IF(Kasszakonyv!$K$2=C1745,COUNTIF($C$7:C1745,C1745),"")))</f>
        <v/>
      </c>
      <c r="C1745" s="9">
        <f t="shared" si="81"/>
        <v>1</v>
      </c>
      <c r="D1745" s="14"/>
      <c r="E1745" s="15"/>
      <c r="F1745" s="16"/>
      <c r="G1745" s="17"/>
      <c r="H1745" s="18"/>
      <c r="I1745" s="19"/>
      <c r="J1745" s="18"/>
      <c r="K1745" s="19"/>
      <c r="L1745" s="17"/>
      <c r="M1745" s="93" t="str">
        <f t="shared" si="83"/>
        <v/>
      </c>
      <c r="N1745" s="13" t="str">
        <f t="shared" si="82"/>
        <v/>
      </c>
    </row>
    <row r="1746" spans="2:14" x14ac:dyDescent="0.3">
      <c r="B1746" s="1" t="str">
        <f>IF(C1746=1,"",IF(Kasszakonyv!$K$2&gt;C1746,"q",IF(Kasszakonyv!$K$2=C1746,COUNTIF($C$7:C1746,C1746),"")))</f>
        <v/>
      </c>
      <c r="C1746" s="9">
        <f t="shared" si="81"/>
        <v>1</v>
      </c>
      <c r="D1746" s="14"/>
      <c r="E1746" s="15"/>
      <c r="F1746" s="16"/>
      <c r="G1746" s="17"/>
      <c r="H1746" s="18"/>
      <c r="I1746" s="19"/>
      <c r="J1746" s="18"/>
      <c r="K1746" s="19"/>
      <c r="L1746" s="17"/>
      <c r="M1746" s="93" t="str">
        <f t="shared" si="83"/>
        <v/>
      </c>
      <c r="N1746" s="13" t="str">
        <f t="shared" si="82"/>
        <v/>
      </c>
    </row>
    <row r="1747" spans="2:14" x14ac:dyDescent="0.3">
      <c r="B1747" s="1" t="str">
        <f>IF(C1747=1,"",IF(Kasszakonyv!$K$2&gt;C1747,"q",IF(Kasszakonyv!$K$2=C1747,COUNTIF($C$7:C1747,C1747),"")))</f>
        <v/>
      </c>
      <c r="C1747" s="9">
        <f t="shared" si="81"/>
        <v>1</v>
      </c>
      <c r="D1747" s="14"/>
      <c r="E1747" s="15"/>
      <c r="F1747" s="16"/>
      <c r="G1747" s="17"/>
      <c r="H1747" s="18"/>
      <c r="I1747" s="19"/>
      <c r="J1747" s="18"/>
      <c r="K1747" s="19"/>
      <c r="L1747" s="17"/>
      <c r="M1747" s="93" t="str">
        <f t="shared" si="83"/>
        <v/>
      </c>
      <c r="N1747" s="13" t="str">
        <f t="shared" si="82"/>
        <v/>
      </c>
    </row>
    <row r="1748" spans="2:14" x14ac:dyDescent="0.3">
      <c r="B1748" s="1" t="str">
        <f>IF(C1748=1,"",IF(Kasszakonyv!$K$2&gt;C1748,"q",IF(Kasszakonyv!$K$2=C1748,COUNTIF($C$7:C1748,C1748),"")))</f>
        <v/>
      </c>
      <c r="C1748" s="9">
        <f t="shared" si="81"/>
        <v>1</v>
      </c>
      <c r="D1748" s="14"/>
      <c r="E1748" s="15"/>
      <c r="F1748" s="16"/>
      <c r="G1748" s="17"/>
      <c r="H1748" s="18"/>
      <c r="I1748" s="19"/>
      <c r="J1748" s="18"/>
      <c r="K1748" s="19"/>
      <c r="L1748" s="17"/>
      <c r="M1748" s="93" t="str">
        <f t="shared" si="83"/>
        <v/>
      </c>
      <c r="N1748" s="13" t="str">
        <f t="shared" si="82"/>
        <v/>
      </c>
    </row>
    <row r="1749" spans="2:14" x14ac:dyDescent="0.3">
      <c r="B1749" s="1" t="str">
        <f>IF(C1749=1,"",IF(Kasszakonyv!$K$2&gt;C1749,"q",IF(Kasszakonyv!$K$2=C1749,COUNTIF($C$7:C1749,C1749),"")))</f>
        <v/>
      </c>
      <c r="C1749" s="9">
        <f t="shared" si="81"/>
        <v>1</v>
      </c>
      <c r="D1749" s="14"/>
      <c r="E1749" s="15"/>
      <c r="F1749" s="16"/>
      <c r="G1749" s="17"/>
      <c r="H1749" s="18"/>
      <c r="I1749" s="19"/>
      <c r="J1749" s="18"/>
      <c r="K1749" s="19"/>
      <c r="L1749" s="17"/>
      <c r="M1749" s="93" t="str">
        <f t="shared" si="83"/>
        <v/>
      </c>
      <c r="N1749" s="13" t="str">
        <f t="shared" si="82"/>
        <v/>
      </c>
    </row>
    <row r="1750" spans="2:14" x14ac:dyDescent="0.3">
      <c r="B1750" s="1" t="str">
        <f>IF(C1750=1,"",IF(Kasszakonyv!$K$2&gt;C1750,"q",IF(Kasszakonyv!$K$2=C1750,COUNTIF($C$7:C1750,C1750),"")))</f>
        <v/>
      </c>
      <c r="C1750" s="9">
        <f t="shared" si="81"/>
        <v>1</v>
      </c>
      <c r="D1750" s="14"/>
      <c r="E1750" s="15"/>
      <c r="F1750" s="16"/>
      <c r="G1750" s="17"/>
      <c r="H1750" s="18"/>
      <c r="I1750" s="19"/>
      <c r="J1750" s="18"/>
      <c r="K1750" s="19"/>
      <c r="L1750" s="17"/>
      <c r="M1750" s="93" t="str">
        <f t="shared" si="83"/>
        <v/>
      </c>
      <c r="N1750" s="13" t="str">
        <f t="shared" si="82"/>
        <v/>
      </c>
    </row>
    <row r="1751" spans="2:14" x14ac:dyDescent="0.3">
      <c r="B1751" s="1" t="str">
        <f>IF(C1751=1,"",IF(Kasszakonyv!$K$2&gt;C1751,"q",IF(Kasszakonyv!$K$2=C1751,COUNTIF($C$7:C1751,C1751),"")))</f>
        <v/>
      </c>
      <c r="C1751" s="9">
        <f t="shared" si="81"/>
        <v>1</v>
      </c>
      <c r="D1751" s="14"/>
      <c r="E1751" s="15"/>
      <c r="F1751" s="16"/>
      <c r="G1751" s="17"/>
      <c r="H1751" s="18"/>
      <c r="I1751" s="19"/>
      <c r="J1751" s="18"/>
      <c r="K1751" s="19"/>
      <c r="L1751" s="17"/>
      <c r="M1751" s="93" t="str">
        <f t="shared" si="83"/>
        <v/>
      </c>
      <c r="N1751" s="13" t="str">
        <f t="shared" si="82"/>
        <v/>
      </c>
    </row>
    <row r="1752" spans="2:14" x14ac:dyDescent="0.3">
      <c r="B1752" s="1" t="str">
        <f>IF(C1752=1,"",IF(Kasszakonyv!$K$2&gt;C1752,"q",IF(Kasszakonyv!$K$2=C1752,COUNTIF($C$7:C1752,C1752),"")))</f>
        <v/>
      </c>
      <c r="C1752" s="9">
        <f t="shared" si="81"/>
        <v>1</v>
      </c>
      <c r="D1752" s="14"/>
      <c r="E1752" s="15"/>
      <c r="F1752" s="16"/>
      <c r="G1752" s="17"/>
      <c r="H1752" s="18"/>
      <c r="I1752" s="19"/>
      <c r="J1752" s="18"/>
      <c r="K1752" s="19"/>
      <c r="L1752" s="17"/>
      <c r="M1752" s="93" t="str">
        <f t="shared" si="83"/>
        <v/>
      </c>
      <c r="N1752" s="13" t="str">
        <f t="shared" si="82"/>
        <v/>
      </c>
    </row>
    <row r="1753" spans="2:14" x14ac:dyDescent="0.3">
      <c r="B1753" s="1" t="str">
        <f>IF(C1753=1,"",IF(Kasszakonyv!$K$2&gt;C1753,"q",IF(Kasszakonyv!$K$2=C1753,COUNTIF($C$7:C1753,C1753),"")))</f>
        <v/>
      </c>
      <c r="C1753" s="9">
        <f t="shared" si="81"/>
        <v>1</v>
      </c>
      <c r="D1753" s="14"/>
      <c r="E1753" s="15"/>
      <c r="F1753" s="16"/>
      <c r="G1753" s="17"/>
      <c r="H1753" s="18"/>
      <c r="I1753" s="19"/>
      <c r="J1753" s="18"/>
      <c r="K1753" s="19"/>
      <c r="L1753" s="17"/>
      <c r="M1753" s="93" t="str">
        <f t="shared" si="83"/>
        <v/>
      </c>
      <c r="N1753" s="13" t="str">
        <f t="shared" si="82"/>
        <v/>
      </c>
    </row>
    <row r="1754" spans="2:14" x14ac:dyDescent="0.3">
      <c r="B1754" s="1" t="str">
        <f>IF(C1754=1,"",IF(Kasszakonyv!$K$2&gt;C1754,"q",IF(Kasszakonyv!$K$2=C1754,COUNTIF($C$7:C1754,C1754),"")))</f>
        <v/>
      </c>
      <c r="C1754" s="9">
        <f t="shared" si="81"/>
        <v>1</v>
      </c>
      <c r="D1754" s="14"/>
      <c r="E1754" s="15"/>
      <c r="F1754" s="16"/>
      <c r="G1754" s="17"/>
      <c r="H1754" s="18"/>
      <c r="I1754" s="19"/>
      <c r="J1754" s="18"/>
      <c r="K1754" s="19"/>
      <c r="L1754" s="17"/>
      <c r="M1754" s="93" t="str">
        <f t="shared" si="83"/>
        <v/>
      </c>
      <c r="N1754" s="13" t="str">
        <f t="shared" si="82"/>
        <v/>
      </c>
    </row>
    <row r="1755" spans="2:14" x14ac:dyDescent="0.3">
      <c r="B1755" s="1" t="str">
        <f>IF(C1755=1,"",IF(Kasszakonyv!$K$2&gt;C1755,"q",IF(Kasszakonyv!$K$2=C1755,COUNTIF($C$7:C1755,C1755),"")))</f>
        <v/>
      </c>
      <c r="C1755" s="9">
        <f t="shared" si="81"/>
        <v>1</v>
      </c>
      <c r="D1755" s="14"/>
      <c r="E1755" s="15"/>
      <c r="F1755" s="16"/>
      <c r="G1755" s="17"/>
      <c r="H1755" s="18"/>
      <c r="I1755" s="19"/>
      <c r="J1755" s="18"/>
      <c r="K1755" s="19"/>
      <c r="L1755" s="17"/>
      <c r="M1755" s="93" t="str">
        <f t="shared" si="83"/>
        <v/>
      </c>
      <c r="N1755" s="13" t="str">
        <f t="shared" si="82"/>
        <v/>
      </c>
    </row>
    <row r="1756" spans="2:14" x14ac:dyDescent="0.3">
      <c r="B1756" s="1" t="str">
        <f>IF(C1756=1,"",IF(Kasszakonyv!$K$2&gt;C1756,"q",IF(Kasszakonyv!$K$2=C1756,COUNTIF($C$7:C1756,C1756),"")))</f>
        <v/>
      </c>
      <c r="C1756" s="9">
        <f t="shared" si="81"/>
        <v>1</v>
      </c>
      <c r="D1756" s="14"/>
      <c r="E1756" s="15"/>
      <c r="F1756" s="16"/>
      <c r="G1756" s="17"/>
      <c r="H1756" s="18"/>
      <c r="I1756" s="19"/>
      <c r="J1756" s="18"/>
      <c r="K1756" s="19"/>
      <c r="L1756" s="17"/>
      <c r="M1756" s="93" t="str">
        <f t="shared" si="83"/>
        <v/>
      </c>
      <c r="N1756" s="13" t="str">
        <f t="shared" si="82"/>
        <v/>
      </c>
    </row>
    <row r="1757" spans="2:14" x14ac:dyDescent="0.3">
      <c r="B1757" s="1" t="str">
        <f>IF(C1757=1,"",IF(Kasszakonyv!$K$2&gt;C1757,"q",IF(Kasszakonyv!$K$2=C1757,COUNTIF($C$7:C1757,C1757),"")))</f>
        <v/>
      </c>
      <c r="C1757" s="9">
        <f t="shared" si="81"/>
        <v>1</v>
      </c>
      <c r="D1757" s="14"/>
      <c r="E1757" s="15"/>
      <c r="F1757" s="16"/>
      <c r="G1757" s="17"/>
      <c r="H1757" s="18"/>
      <c r="I1757" s="19"/>
      <c r="J1757" s="18"/>
      <c r="K1757" s="19"/>
      <c r="L1757" s="17"/>
      <c r="M1757" s="93" t="str">
        <f t="shared" si="83"/>
        <v/>
      </c>
      <c r="N1757" s="13" t="str">
        <f t="shared" si="82"/>
        <v/>
      </c>
    </row>
    <row r="1758" spans="2:14" x14ac:dyDescent="0.3">
      <c r="B1758" s="1" t="str">
        <f>IF(C1758=1,"",IF(Kasszakonyv!$K$2&gt;C1758,"q",IF(Kasszakonyv!$K$2=C1758,COUNTIF($C$7:C1758,C1758),"")))</f>
        <v/>
      </c>
      <c r="C1758" s="9">
        <f t="shared" si="81"/>
        <v>1</v>
      </c>
      <c r="D1758" s="14"/>
      <c r="E1758" s="15"/>
      <c r="F1758" s="16"/>
      <c r="G1758" s="17"/>
      <c r="H1758" s="18"/>
      <c r="I1758" s="19"/>
      <c r="J1758" s="18"/>
      <c r="K1758" s="19"/>
      <c r="L1758" s="17"/>
      <c r="M1758" s="93" t="str">
        <f t="shared" si="83"/>
        <v/>
      </c>
      <c r="N1758" s="13" t="str">
        <f t="shared" si="82"/>
        <v/>
      </c>
    </row>
    <row r="1759" spans="2:14" x14ac:dyDescent="0.3">
      <c r="B1759" s="1" t="str">
        <f>IF(C1759=1,"",IF(Kasszakonyv!$K$2&gt;C1759,"q",IF(Kasszakonyv!$K$2=C1759,COUNTIF($C$7:C1759,C1759),"")))</f>
        <v/>
      </c>
      <c r="C1759" s="9">
        <f t="shared" si="81"/>
        <v>1</v>
      </c>
      <c r="D1759" s="14"/>
      <c r="E1759" s="15"/>
      <c r="F1759" s="16"/>
      <c r="G1759" s="17"/>
      <c r="H1759" s="18"/>
      <c r="I1759" s="19"/>
      <c r="J1759" s="18"/>
      <c r="K1759" s="19"/>
      <c r="L1759" s="17"/>
      <c r="M1759" s="93" t="str">
        <f t="shared" si="83"/>
        <v/>
      </c>
      <c r="N1759" s="13" t="str">
        <f t="shared" si="82"/>
        <v/>
      </c>
    </row>
    <row r="1760" spans="2:14" x14ac:dyDescent="0.3">
      <c r="B1760" s="1" t="str">
        <f>IF(C1760=1,"",IF(Kasszakonyv!$K$2&gt;C1760,"q",IF(Kasszakonyv!$K$2=C1760,COUNTIF($C$7:C1760,C1760),"")))</f>
        <v/>
      </c>
      <c r="C1760" s="9">
        <f t="shared" si="81"/>
        <v>1</v>
      </c>
      <c r="D1760" s="14"/>
      <c r="E1760" s="15"/>
      <c r="F1760" s="16"/>
      <c r="G1760" s="17"/>
      <c r="H1760" s="18"/>
      <c r="I1760" s="19"/>
      <c r="J1760" s="18"/>
      <c r="K1760" s="19"/>
      <c r="L1760" s="17"/>
      <c r="M1760" s="93" t="str">
        <f t="shared" si="83"/>
        <v/>
      </c>
      <c r="N1760" s="13" t="str">
        <f t="shared" si="82"/>
        <v/>
      </c>
    </row>
    <row r="1761" spans="2:14" x14ac:dyDescent="0.3">
      <c r="B1761" s="1" t="str">
        <f>IF(C1761=1,"",IF(Kasszakonyv!$K$2&gt;C1761,"q",IF(Kasszakonyv!$K$2=C1761,COUNTIF($C$7:C1761,C1761),"")))</f>
        <v/>
      </c>
      <c r="C1761" s="9">
        <f t="shared" si="81"/>
        <v>1</v>
      </c>
      <c r="D1761" s="14"/>
      <c r="E1761" s="15"/>
      <c r="F1761" s="16"/>
      <c r="G1761" s="17"/>
      <c r="H1761" s="18"/>
      <c r="I1761" s="19"/>
      <c r="J1761" s="18"/>
      <c r="K1761" s="19"/>
      <c r="L1761" s="17"/>
      <c r="M1761" s="93" t="str">
        <f t="shared" si="83"/>
        <v/>
      </c>
      <c r="N1761" s="13" t="str">
        <f t="shared" si="82"/>
        <v/>
      </c>
    </row>
    <row r="1762" spans="2:14" x14ac:dyDescent="0.3">
      <c r="B1762" s="1" t="str">
        <f>IF(C1762=1,"",IF(Kasszakonyv!$K$2&gt;C1762,"q",IF(Kasszakonyv!$K$2=C1762,COUNTIF($C$7:C1762,C1762),"")))</f>
        <v/>
      </c>
      <c r="C1762" s="9">
        <f t="shared" si="81"/>
        <v>1</v>
      </c>
      <c r="D1762" s="14"/>
      <c r="E1762" s="15"/>
      <c r="F1762" s="16"/>
      <c r="G1762" s="17"/>
      <c r="H1762" s="18"/>
      <c r="I1762" s="19"/>
      <c r="J1762" s="18"/>
      <c r="K1762" s="19"/>
      <c r="L1762" s="17"/>
      <c r="M1762" s="93" t="str">
        <f t="shared" si="83"/>
        <v/>
      </c>
      <c r="N1762" s="13" t="str">
        <f t="shared" si="82"/>
        <v/>
      </c>
    </row>
    <row r="1763" spans="2:14" x14ac:dyDescent="0.3">
      <c r="B1763" s="1" t="str">
        <f>IF(C1763=1,"",IF(Kasszakonyv!$K$2&gt;C1763,"q",IF(Kasszakonyv!$K$2=C1763,COUNTIF($C$7:C1763,C1763),"")))</f>
        <v/>
      </c>
      <c r="C1763" s="9">
        <f t="shared" si="81"/>
        <v>1</v>
      </c>
      <c r="D1763" s="14"/>
      <c r="E1763" s="15"/>
      <c r="F1763" s="16"/>
      <c r="G1763" s="17"/>
      <c r="H1763" s="18"/>
      <c r="I1763" s="19"/>
      <c r="J1763" s="18"/>
      <c r="K1763" s="19"/>
      <c r="L1763" s="17"/>
      <c r="M1763" s="93" t="str">
        <f t="shared" si="83"/>
        <v/>
      </c>
      <c r="N1763" s="13" t="str">
        <f t="shared" si="82"/>
        <v/>
      </c>
    </row>
    <row r="1764" spans="2:14" x14ac:dyDescent="0.3">
      <c r="B1764" s="1" t="str">
        <f>IF(C1764=1,"",IF(Kasszakonyv!$K$2&gt;C1764,"q",IF(Kasszakonyv!$K$2=C1764,COUNTIF($C$7:C1764,C1764),"")))</f>
        <v/>
      </c>
      <c r="C1764" s="9">
        <f t="shared" si="81"/>
        <v>1</v>
      </c>
      <c r="D1764" s="14"/>
      <c r="E1764" s="15"/>
      <c r="F1764" s="16"/>
      <c r="G1764" s="17"/>
      <c r="H1764" s="18"/>
      <c r="I1764" s="19"/>
      <c r="J1764" s="18"/>
      <c r="K1764" s="19"/>
      <c r="L1764" s="17"/>
      <c r="M1764" s="93" t="str">
        <f t="shared" si="83"/>
        <v/>
      </c>
      <c r="N1764" s="13" t="str">
        <f t="shared" si="82"/>
        <v/>
      </c>
    </row>
    <row r="1765" spans="2:14" x14ac:dyDescent="0.3">
      <c r="B1765" s="1" t="str">
        <f>IF(C1765=1,"",IF(Kasszakonyv!$K$2&gt;C1765,"q",IF(Kasszakonyv!$K$2=C1765,COUNTIF($C$7:C1765,C1765),"")))</f>
        <v/>
      </c>
      <c r="C1765" s="9">
        <f t="shared" si="81"/>
        <v>1</v>
      </c>
      <c r="D1765" s="14"/>
      <c r="E1765" s="15"/>
      <c r="F1765" s="16"/>
      <c r="G1765" s="17"/>
      <c r="H1765" s="18"/>
      <c r="I1765" s="19"/>
      <c r="J1765" s="18"/>
      <c r="K1765" s="19"/>
      <c r="L1765" s="17"/>
      <c r="M1765" s="93" t="str">
        <f t="shared" si="83"/>
        <v/>
      </c>
      <c r="N1765" s="13" t="str">
        <f t="shared" si="82"/>
        <v/>
      </c>
    </row>
    <row r="1766" spans="2:14" x14ac:dyDescent="0.3">
      <c r="B1766" s="1" t="str">
        <f>IF(C1766=1,"",IF(Kasszakonyv!$K$2&gt;C1766,"q",IF(Kasszakonyv!$K$2=C1766,COUNTIF($C$7:C1766,C1766),"")))</f>
        <v/>
      </c>
      <c r="C1766" s="9">
        <f t="shared" si="81"/>
        <v>1</v>
      </c>
      <c r="D1766" s="14"/>
      <c r="E1766" s="15"/>
      <c r="F1766" s="16"/>
      <c r="G1766" s="17"/>
      <c r="H1766" s="18"/>
      <c r="I1766" s="19"/>
      <c r="J1766" s="18"/>
      <c r="K1766" s="19"/>
      <c r="L1766" s="17"/>
      <c r="M1766" s="93" t="str">
        <f t="shared" si="83"/>
        <v/>
      </c>
      <c r="N1766" s="13" t="str">
        <f t="shared" si="82"/>
        <v/>
      </c>
    </row>
    <row r="1767" spans="2:14" x14ac:dyDescent="0.3">
      <c r="B1767" s="1" t="str">
        <f>IF(C1767=1,"",IF(Kasszakonyv!$K$2&gt;C1767,"q",IF(Kasszakonyv!$K$2=C1767,COUNTIF($C$7:C1767,C1767),"")))</f>
        <v/>
      </c>
      <c r="C1767" s="9">
        <f t="shared" si="81"/>
        <v>1</v>
      </c>
      <c r="D1767" s="14"/>
      <c r="E1767" s="15"/>
      <c r="F1767" s="16"/>
      <c r="G1767" s="17"/>
      <c r="H1767" s="18"/>
      <c r="I1767" s="19"/>
      <c r="J1767" s="18"/>
      <c r="K1767" s="19"/>
      <c r="L1767" s="17"/>
      <c r="M1767" s="93" t="str">
        <f t="shared" si="83"/>
        <v/>
      </c>
      <c r="N1767" s="13" t="str">
        <f t="shared" si="82"/>
        <v/>
      </c>
    </row>
    <row r="1768" spans="2:14" x14ac:dyDescent="0.3">
      <c r="B1768" s="1" t="str">
        <f>IF(C1768=1,"",IF(Kasszakonyv!$K$2&gt;C1768,"q",IF(Kasszakonyv!$K$2=C1768,COUNTIF($C$7:C1768,C1768),"")))</f>
        <v/>
      </c>
      <c r="C1768" s="9">
        <f t="shared" ref="C1768:C1831" si="84">IF(AND(D1768&lt;&gt;0,D1768&gt;=$C$1,D1768&lt;=$C$3),D1768,IF(SUM(H1768:J1778)&lt;&gt;0,C1767,1))</f>
        <v>1</v>
      </c>
      <c r="D1768" s="14"/>
      <c r="E1768" s="15"/>
      <c r="F1768" s="16"/>
      <c r="G1768" s="17"/>
      <c r="H1768" s="18"/>
      <c r="I1768" s="19"/>
      <c r="J1768" s="18"/>
      <c r="K1768" s="19"/>
      <c r="L1768" s="17"/>
      <c r="M1768" s="93" t="str">
        <f t="shared" si="83"/>
        <v/>
      </c>
      <c r="N1768" s="13" t="str">
        <f t="shared" ref="N1768:N1831" si="85">IF(I1768&amp;K1768&lt;&gt;"",VLOOKUP(I1768&amp;K1768,fi,2,FALSE),"")</f>
        <v/>
      </c>
    </row>
    <row r="1769" spans="2:14" x14ac:dyDescent="0.3">
      <c r="B1769" s="1" t="str">
        <f>IF(C1769=1,"",IF(Kasszakonyv!$K$2&gt;C1769,"q",IF(Kasszakonyv!$K$2=C1769,COUNTIF($C$7:C1769,C1769),"")))</f>
        <v/>
      </c>
      <c r="C1769" s="9">
        <f t="shared" si="84"/>
        <v>1</v>
      </c>
      <c r="D1769" s="14"/>
      <c r="E1769" s="15"/>
      <c r="F1769" s="16"/>
      <c r="G1769" s="17"/>
      <c r="H1769" s="18"/>
      <c r="I1769" s="19"/>
      <c r="J1769" s="18"/>
      <c r="K1769" s="19"/>
      <c r="L1769" s="17"/>
      <c r="M1769" s="93" t="str">
        <f t="shared" si="83"/>
        <v/>
      </c>
      <c r="N1769" s="13" t="str">
        <f t="shared" si="85"/>
        <v/>
      </c>
    </row>
    <row r="1770" spans="2:14" x14ac:dyDescent="0.3">
      <c r="B1770" s="1" t="str">
        <f>IF(C1770=1,"",IF(Kasszakonyv!$K$2&gt;C1770,"q",IF(Kasszakonyv!$K$2=C1770,COUNTIF($C$7:C1770,C1770),"")))</f>
        <v/>
      </c>
      <c r="C1770" s="9">
        <f t="shared" si="84"/>
        <v>1</v>
      </c>
      <c r="D1770" s="14"/>
      <c r="E1770" s="15"/>
      <c r="F1770" s="16"/>
      <c r="G1770" s="17"/>
      <c r="H1770" s="18"/>
      <c r="I1770" s="19"/>
      <c r="J1770" s="18"/>
      <c r="K1770" s="19"/>
      <c r="L1770" s="17"/>
      <c r="M1770" s="93" t="str">
        <f t="shared" si="83"/>
        <v/>
      </c>
      <c r="N1770" s="13" t="str">
        <f t="shared" si="85"/>
        <v/>
      </c>
    </row>
    <row r="1771" spans="2:14" x14ac:dyDescent="0.3">
      <c r="B1771" s="1" t="str">
        <f>IF(C1771=1,"",IF(Kasszakonyv!$K$2&gt;C1771,"q",IF(Kasszakonyv!$K$2=C1771,COUNTIF($C$7:C1771,C1771),"")))</f>
        <v/>
      </c>
      <c r="C1771" s="9">
        <f t="shared" si="84"/>
        <v>1</v>
      </c>
      <c r="D1771" s="14"/>
      <c r="E1771" s="15"/>
      <c r="F1771" s="16"/>
      <c r="G1771" s="17"/>
      <c r="H1771" s="18"/>
      <c r="I1771" s="19"/>
      <c r="J1771" s="18"/>
      <c r="K1771" s="19"/>
      <c r="L1771" s="17"/>
      <c r="M1771" s="93" t="str">
        <f t="shared" si="83"/>
        <v/>
      </c>
      <c r="N1771" s="13" t="str">
        <f t="shared" si="85"/>
        <v/>
      </c>
    </row>
    <row r="1772" spans="2:14" x14ac:dyDescent="0.3">
      <c r="B1772" s="1" t="str">
        <f>IF(C1772=1,"",IF(Kasszakonyv!$K$2&gt;C1772,"q",IF(Kasszakonyv!$K$2=C1772,COUNTIF($C$7:C1772,C1772),"")))</f>
        <v/>
      </c>
      <c r="C1772" s="9">
        <f t="shared" si="84"/>
        <v>1</v>
      </c>
      <c r="D1772" s="14"/>
      <c r="E1772" s="15"/>
      <c r="F1772" s="16"/>
      <c r="G1772" s="17"/>
      <c r="H1772" s="18"/>
      <c r="I1772" s="19"/>
      <c r="J1772" s="18"/>
      <c r="K1772" s="19"/>
      <c r="L1772" s="17"/>
      <c r="M1772" s="93" t="str">
        <f t="shared" si="83"/>
        <v/>
      </c>
      <c r="N1772" s="13" t="str">
        <f t="shared" si="85"/>
        <v/>
      </c>
    </row>
    <row r="1773" spans="2:14" x14ac:dyDescent="0.3">
      <c r="B1773" s="1" t="str">
        <f>IF(C1773=1,"",IF(Kasszakonyv!$K$2&gt;C1773,"q",IF(Kasszakonyv!$K$2=C1773,COUNTIF($C$7:C1773,C1773),"")))</f>
        <v/>
      </c>
      <c r="C1773" s="9">
        <f t="shared" si="84"/>
        <v>1</v>
      </c>
      <c r="D1773" s="14"/>
      <c r="E1773" s="15"/>
      <c r="F1773" s="16"/>
      <c r="G1773" s="17"/>
      <c r="H1773" s="18"/>
      <c r="I1773" s="19"/>
      <c r="J1773" s="18"/>
      <c r="K1773" s="19"/>
      <c r="L1773" s="17"/>
      <c r="M1773" s="93" t="str">
        <f t="shared" si="83"/>
        <v/>
      </c>
      <c r="N1773" s="13" t="str">
        <f t="shared" si="85"/>
        <v/>
      </c>
    </row>
    <row r="1774" spans="2:14" x14ac:dyDescent="0.3">
      <c r="B1774" s="1" t="str">
        <f>IF(C1774=1,"",IF(Kasszakonyv!$K$2&gt;C1774,"q",IF(Kasszakonyv!$K$2=C1774,COUNTIF($C$7:C1774,C1774),"")))</f>
        <v/>
      </c>
      <c r="C1774" s="9">
        <f t="shared" si="84"/>
        <v>1</v>
      </c>
      <c r="D1774" s="14"/>
      <c r="E1774" s="15"/>
      <c r="F1774" s="16"/>
      <c r="G1774" s="17"/>
      <c r="H1774" s="18"/>
      <c r="I1774" s="19"/>
      <c r="J1774" s="18"/>
      <c r="K1774" s="19"/>
      <c r="L1774" s="17"/>
      <c r="M1774" s="93" t="str">
        <f t="shared" si="83"/>
        <v/>
      </c>
      <c r="N1774" s="13" t="str">
        <f t="shared" si="85"/>
        <v/>
      </c>
    </row>
    <row r="1775" spans="2:14" x14ac:dyDescent="0.3">
      <c r="B1775" s="1" t="str">
        <f>IF(C1775=1,"",IF(Kasszakonyv!$K$2&gt;C1775,"q",IF(Kasszakonyv!$K$2=C1775,COUNTIF($C$7:C1775,C1775),"")))</f>
        <v/>
      </c>
      <c r="C1775" s="9">
        <f t="shared" si="84"/>
        <v>1</v>
      </c>
      <c r="D1775" s="14"/>
      <c r="E1775" s="15"/>
      <c r="F1775" s="16"/>
      <c r="G1775" s="17"/>
      <c r="H1775" s="18"/>
      <c r="I1775" s="19"/>
      <c r="J1775" s="18"/>
      <c r="K1775" s="19"/>
      <c r="L1775" s="17"/>
      <c r="M1775" s="93" t="str">
        <f t="shared" si="83"/>
        <v/>
      </c>
      <c r="N1775" s="13" t="str">
        <f t="shared" si="85"/>
        <v/>
      </c>
    </row>
    <row r="1776" spans="2:14" x14ac:dyDescent="0.3">
      <c r="B1776" s="1" t="str">
        <f>IF(C1776=1,"",IF(Kasszakonyv!$K$2&gt;C1776,"q",IF(Kasszakonyv!$K$2=C1776,COUNTIF($C$7:C1776,C1776),"")))</f>
        <v/>
      </c>
      <c r="C1776" s="9">
        <f t="shared" si="84"/>
        <v>1</v>
      </c>
      <c r="D1776" s="14"/>
      <c r="E1776" s="15"/>
      <c r="F1776" s="16"/>
      <c r="G1776" s="17"/>
      <c r="H1776" s="18"/>
      <c r="I1776" s="19"/>
      <c r="J1776" s="18"/>
      <c r="K1776" s="19"/>
      <c r="L1776" s="17"/>
      <c r="M1776" s="93" t="str">
        <f t="shared" si="83"/>
        <v/>
      </c>
      <c r="N1776" s="13" t="str">
        <f t="shared" si="85"/>
        <v/>
      </c>
    </row>
    <row r="1777" spans="2:14" x14ac:dyDescent="0.3">
      <c r="B1777" s="1" t="str">
        <f>IF(C1777=1,"",IF(Kasszakonyv!$K$2&gt;C1777,"q",IF(Kasszakonyv!$K$2=C1777,COUNTIF($C$7:C1777,C1777),"")))</f>
        <v/>
      </c>
      <c r="C1777" s="9">
        <f t="shared" si="84"/>
        <v>1</v>
      </c>
      <c r="D1777" s="14"/>
      <c r="E1777" s="15"/>
      <c r="F1777" s="16"/>
      <c r="G1777" s="17"/>
      <c r="H1777" s="18"/>
      <c r="I1777" s="19"/>
      <c r="J1777" s="18"/>
      <c r="K1777" s="19"/>
      <c r="L1777" s="17"/>
      <c r="M1777" s="93" t="str">
        <f t="shared" si="83"/>
        <v/>
      </c>
      <c r="N1777" s="13" t="str">
        <f t="shared" si="85"/>
        <v/>
      </c>
    </row>
    <row r="1778" spans="2:14" x14ac:dyDescent="0.3">
      <c r="B1778" s="1" t="str">
        <f>IF(C1778=1,"",IF(Kasszakonyv!$K$2&gt;C1778,"q",IF(Kasszakonyv!$K$2=C1778,COUNTIF($C$7:C1778,C1778),"")))</f>
        <v/>
      </c>
      <c r="C1778" s="9">
        <f t="shared" si="84"/>
        <v>1</v>
      </c>
      <c r="D1778" s="14"/>
      <c r="E1778" s="15"/>
      <c r="F1778" s="16"/>
      <c r="G1778" s="17"/>
      <c r="H1778" s="18"/>
      <c r="I1778" s="19"/>
      <c r="J1778" s="18"/>
      <c r="K1778" s="19"/>
      <c r="L1778" s="17"/>
      <c r="M1778" s="93" t="str">
        <f t="shared" si="83"/>
        <v/>
      </c>
      <c r="N1778" s="13" t="str">
        <f t="shared" si="85"/>
        <v/>
      </c>
    </row>
    <row r="1779" spans="2:14" x14ac:dyDescent="0.3">
      <c r="B1779" s="1" t="str">
        <f>IF(C1779=1,"",IF(Kasszakonyv!$K$2&gt;C1779,"q",IF(Kasszakonyv!$K$2=C1779,COUNTIF($C$7:C1779,C1779),"")))</f>
        <v/>
      </c>
      <c r="C1779" s="9">
        <f t="shared" si="84"/>
        <v>1</v>
      </c>
      <c r="D1779" s="14"/>
      <c r="E1779" s="15"/>
      <c r="F1779" s="16"/>
      <c r="G1779" s="17"/>
      <c r="H1779" s="18"/>
      <c r="I1779" s="19"/>
      <c r="J1779" s="18"/>
      <c r="K1779" s="19"/>
      <c r="L1779" s="17"/>
      <c r="M1779" s="93" t="str">
        <f t="shared" si="83"/>
        <v/>
      </c>
      <c r="N1779" s="13" t="str">
        <f t="shared" si="85"/>
        <v/>
      </c>
    </row>
    <row r="1780" spans="2:14" x14ac:dyDescent="0.3">
      <c r="B1780" s="1" t="str">
        <f>IF(C1780=1,"",IF(Kasszakonyv!$K$2&gt;C1780,"q",IF(Kasszakonyv!$K$2=C1780,COUNTIF($C$7:C1780,C1780),"")))</f>
        <v/>
      </c>
      <c r="C1780" s="9">
        <f t="shared" si="84"/>
        <v>1</v>
      </c>
      <c r="D1780" s="14"/>
      <c r="E1780" s="15"/>
      <c r="F1780" s="16"/>
      <c r="G1780" s="17"/>
      <c r="H1780" s="18"/>
      <c r="I1780" s="19"/>
      <c r="J1780" s="18"/>
      <c r="K1780" s="19"/>
      <c r="L1780" s="17"/>
      <c r="M1780" s="93" t="str">
        <f t="shared" si="83"/>
        <v/>
      </c>
      <c r="N1780" s="13" t="str">
        <f t="shared" si="85"/>
        <v/>
      </c>
    </row>
    <row r="1781" spans="2:14" x14ac:dyDescent="0.3">
      <c r="B1781" s="1" t="str">
        <f>IF(C1781=1,"",IF(Kasszakonyv!$K$2&gt;C1781,"q",IF(Kasszakonyv!$K$2=C1781,COUNTIF($C$7:C1781,C1781),"")))</f>
        <v/>
      </c>
      <c r="C1781" s="9">
        <f t="shared" si="84"/>
        <v>1</v>
      </c>
      <c r="D1781" s="14"/>
      <c r="E1781" s="15"/>
      <c r="F1781" s="16"/>
      <c r="G1781" s="17"/>
      <c r="H1781" s="18"/>
      <c r="I1781" s="19"/>
      <c r="J1781" s="18"/>
      <c r="K1781" s="19"/>
      <c r="L1781" s="17"/>
      <c r="M1781" s="93" t="str">
        <f t="shared" si="83"/>
        <v/>
      </c>
      <c r="N1781" s="13" t="str">
        <f t="shared" si="85"/>
        <v/>
      </c>
    </row>
    <row r="1782" spans="2:14" x14ac:dyDescent="0.3">
      <c r="B1782" s="1" t="str">
        <f>IF(C1782=1,"",IF(Kasszakonyv!$K$2&gt;C1782,"q",IF(Kasszakonyv!$K$2=C1782,COUNTIF($C$7:C1782,C1782),"")))</f>
        <v/>
      </c>
      <c r="C1782" s="9">
        <f t="shared" si="84"/>
        <v>1</v>
      </c>
      <c r="D1782" s="14"/>
      <c r="E1782" s="15"/>
      <c r="F1782" s="16"/>
      <c r="G1782" s="17"/>
      <c r="H1782" s="18"/>
      <c r="I1782" s="19"/>
      <c r="J1782" s="18"/>
      <c r="K1782" s="19"/>
      <c r="L1782" s="17"/>
      <c r="M1782" s="93" t="str">
        <f t="shared" si="83"/>
        <v/>
      </c>
      <c r="N1782" s="13" t="str">
        <f t="shared" si="85"/>
        <v/>
      </c>
    </row>
    <row r="1783" spans="2:14" x14ac:dyDescent="0.3">
      <c r="B1783" s="1" t="str">
        <f>IF(C1783=1,"",IF(Kasszakonyv!$K$2&gt;C1783,"q",IF(Kasszakonyv!$K$2=C1783,COUNTIF($C$7:C1783,C1783),"")))</f>
        <v/>
      </c>
      <c r="C1783" s="9">
        <f t="shared" si="84"/>
        <v>1</v>
      </c>
      <c r="D1783" s="14"/>
      <c r="E1783" s="15"/>
      <c r="F1783" s="16"/>
      <c r="G1783" s="17"/>
      <c r="H1783" s="18"/>
      <c r="I1783" s="19"/>
      <c r="J1783" s="18"/>
      <c r="K1783" s="19"/>
      <c r="L1783" s="17"/>
      <c r="M1783" s="93" t="str">
        <f t="shared" si="83"/>
        <v/>
      </c>
      <c r="N1783" s="13" t="str">
        <f t="shared" si="85"/>
        <v/>
      </c>
    </row>
    <row r="1784" spans="2:14" x14ac:dyDescent="0.3">
      <c r="B1784" s="1" t="str">
        <f>IF(C1784=1,"",IF(Kasszakonyv!$K$2&gt;C1784,"q",IF(Kasszakonyv!$K$2=C1784,COUNTIF($C$7:C1784,C1784),"")))</f>
        <v/>
      </c>
      <c r="C1784" s="9">
        <f t="shared" si="84"/>
        <v>1</v>
      </c>
      <c r="D1784" s="14"/>
      <c r="E1784" s="15"/>
      <c r="F1784" s="16"/>
      <c r="G1784" s="17"/>
      <c r="H1784" s="18"/>
      <c r="I1784" s="19"/>
      <c r="J1784" s="18"/>
      <c r="K1784" s="19"/>
      <c r="L1784" s="17"/>
      <c r="M1784" s="93" t="str">
        <f t="shared" si="83"/>
        <v/>
      </c>
      <c r="N1784" s="13" t="str">
        <f t="shared" si="85"/>
        <v/>
      </c>
    </row>
    <row r="1785" spans="2:14" x14ac:dyDescent="0.3">
      <c r="B1785" s="1" t="str">
        <f>IF(C1785=1,"",IF(Kasszakonyv!$K$2&gt;C1785,"q",IF(Kasszakonyv!$K$2=C1785,COUNTIF($C$7:C1785,C1785),"")))</f>
        <v/>
      </c>
      <c r="C1785" s="9">
        <f t="shared" si="84"/>
        <v>1</v>
      </c>
      <c r="D1785" s="14"/>
      <c r="E1785" s="15"/>
      <c r="F1785" s="16"/>
      <c r="G1785" s="17"/>
      <c r="H1785" s="18"/>
      <c r="I1785" s="19"/>
      <c r="J1785" s="18"/>
      <c r="K1785" s="19"/>
      <c r="L1785" s="17"/>
      <c r="M1785" s="93" t="str">
        <f t="shared" si="83"/>
        <v/>
      </c>
      <c r="N1785" s="13" t="str">
        <f t="shared" si="85"/>
        <v/>
      </c>
    </row>
    <row r="1786" spans="2:14" x14ac:dyDescent="0.3">
      <c r="B1786" s="1" t="str">
        <f>IF(C1786=1,"",IF(Kasszakonyv!$K$2&gt;C1786,"q",IF(Kasszakonyv!$K$2=C1786,COUNTIF($C$7:C1786,C1786),"")))</f>
        <v/>
      </c>
      <c r="C1786" s="9">
        <f t="shared" si="84"/>
        <v>1</v>
      </c>
      <c r="D1786" s="14"/>
      <c r="E1786" s="15"/>
      <c r="F1786" s="16"/>
      <c r="G1786" s="17"/>
      <c r="H1786" s="18"/>
      <c r="I1786" s="19"/>
      <c r="J1786" s="18"/>
      <c r="K1786" s="19"/>
      <c r="L1786" s="17"/>
      <c r="M1786" s="93" t="str">
        <f t="shared" si="83"/>
        <v/>
      </c>
      <c r="N1786" s="13" t="str">
        <f t="shared" si="85"/>
        <v/>
      </c>
    </row>
    <row r="1787" spans="2:14" x14ac:dyDescent="0.3">
      <c r="B1787" s="1" t="str">
        <f>IF(C1787=1,"",IF(Kasszakonyv!$K$2&gt;C1787,"q",IF(Kasszakonyv!$K$2=C1787,COUNTIF($C$7:C1787,C1787),"")))</f>
        <v/>
      </c>
      <c r="C1787" s="9">
        <f t="shared" si="84"/>
        <v>1</v>
      </c>
      <c r="D1787" s="14"/>
      <c r="E1787" s="15"/>
      <c r="F1787" s="16"/>
      <c r="G1787" s="17"/>
      <c r="H1787" s="18"/>
      <c r="I1787" s="19"/>
      <c r="J1787" s="18"/>
      <c r="K1787" s="19"/>
      <c r="L1787" s="17"/>
      <c r="M1787" s="93" t="str">
        <f t="shared" si="83"/>
        <v/>
      </c>
      <c r="N1787" s="13" t="str">
        <f t="shared" si="85"/>
        <v/>
      </c>
    </row>
    <row r="1788" spans="2:14" x14ac:dyDescent="0.3">
      <c r="B1788" s="1" t="str">
        <f>IF(C1788=1,"",IF(Kasszakonyv!$K$2&gt;C1788,"q",IF(Kasszakonyv!$K$2=C1788,COUNTIF($C$7:C1788,C1788),"")))</f>
        <v/>
      </c>
      <c r="C1788" s="9">
        <f t="shared" si="84"/>
        <v>1</v>
      </c>
      <c r="D1788" s="14"/>
      <c r="E1788" s="15"/>
      <c r="F1788" s="16"/>
      <c r="G1788" s="17"/>
      <c r="H1788" s="18"/>
      <c r="I1788" s="19"/>
      <c r="J1788" s="18"/>
      <c r="K1788" s="19"/>
      <c r="L1788" s="17"/>
      <c r="M1788" s="93" t="str">
        <f t="shared" si="83"/>
        <v/>
      </c>
      <c r="N1788" s="13" t="str">
        <f t="shared" si="85"/>
        <v/>
      </c>
    </row>
    <row r="1789" spans="2:14" x14ac:dyDescent="0.3">
      <c r="B1789" s="1" t="str">
        <f>IF(C1789=1,"",IF(Kasszakonyv!$K$2&gt;C1789,"q",IF(Kasszakonyv!$K$2=C1789,COUNTIF($C$7:C1789,C1789),"")))</f>
        <v/>
      </c>
      <c r="C1789" s="9">
        <f t="shared" si="84"/>
        <v>1</v>
      </c>
      <c r="D1789" s="14"/>
      <c r="E1789" s="15"/>
      <c r="F1789" s="16"/>
      <c r="G1789" s="17"/>
      <c r="H1789" s="18"/>
      <c r="I1789" s="19"/>
      <c r="J1789" s="18"/>
      <c r="K1789" s="19"/>
      <c r="L1789" s="17"/>
      <c r="M1789" s="93" t="str">
        <f t="shared" si="83"/>
        <v/>
      </c>
      <c r="N1789" s="13" t="str">
        <f t="shared" si="85"/>
        <v/>
      </c>
    </row>
    <row r="1790" spans="2:14" x14ac:dyDescent="0.3">
      <c r="B1790" s="1" t="str">
        <f>IF(C1790=1,"",IF(Kasszakonyv!$K$2&gt;C1790,"q",IF(Kasszakonyv!$K$2=C1790,COUNTIF($C$7:C1790,C1790),"")))</f>
        <v/>
      </c>
      <c r="C1790" s="9">
        <f t="shared" si="84"/>
        <v>1</v>
      </c>
      <c r="D1790" s="14"/>
      <c r="E1790" s="15"/>
      <c r="F1790" s="16"/>
      <c r="G1790" s="17"/>
      <c r="H1790" s="18"/>
      <c r="I1790" s="19"/>
      <c r="J1790" s="18"/>
      <c r="K1790" s="19"/>
      <c r="L1790" s="17"/>
      <c r="M1790" s="93" t="str">
        <f t="shared" si="83"/>
        <v/>
      </c>
      <c r="N1790" s="13" t="str">
        <f t="shared" si="85"/>
        <v/>
      </c>
    </row>
    <row r="1791" spans="2:14" x14ac:dyDescent="0.3">
      <c r="B1791" s="1" t="str">
        <f>IF(C1791=1,"",IF(Kasszakonyv!$K$2&gt;C1791,"q",IF(Kasszakonyv!$K$2=C1791,COUNTIF($C$7:C1791,C1791),"")))</f>
        <v/>
      </c>
      <c r="C1791" s="9">
        <f t="shared" si="84"/>
        <v>1</v>
      </c>
      <c r="D1791" s="14"/>
      <c r="E1791" s="15"/>
      <c r="F1791" s="16"/>
      <c r="G1791" s="17"/>
      <c r="H1791" s="18"/>
      <c r="I1791" s="19"/>
      <c r="J1791" s="18"/>
      <c r="K1791" s="19"/>
      <c r="L1791" s="17"/>
      <c r="M1791" s="93" t="str">
        <f t="shared" si="83"/>
        <v/>
      </c>
      <c r="N1791" s="13" t="str">
        <f t="shared" si="85"/>
        <v/>
      </c>
    </row>
    <row r="1792" spans="2:14" x14ac:dyDescent="0.3">
      <c r="B1792" s="1" t="str">
        <f>IF(C1792=1,"",IF(Kasszakonyv!$K$2&gt;C1792,"q",IF(Kasszakonyv!$K$2=C1792,COUNTIF($C$7:C1792,C1792),"")))</f>
        <v/>
      </c>
      <c r="C1792" s="9">
        <f t="shared" si="84"/>
        <v>1</v>
      </c>
      <c r="D1792" s="14"/>
      <c r="E1792" s="15"/>
      <c r="F1792" s="16"/>
      <c r="G1792" s="17"/>
      <c r="H1792" s="18"/>
      <c r="I1792" s="19"/>
      <c r="J1792" s="18"/>
      <c r="K1792" s="19"/>
      <c r="L1792" s="17"/>
      <c r="M1792" s="93" t="str">
        <f t="shared" si="83"/>
        <v/>
      </c>
      <c r="N1792" s="13" t="str">
        <f t="shared" si="85"/>
        <v/>
      </c>
    </row>
    <row r="1793" spans="2:14" x14ac:dyDescent="0.3">
      <c r="B1793" s="1" t="str">
        <f>IF(C1793=1,"",IF(Kasszakonyv!$K$2&gt;C1793,"q",IF(Kasszakonyv!$K$2=C1793,COUNTIF($C$7:C1793,C1793),"")))</f>
        <v/>
      </c>
      <c r="C1793" s="9">
        <f t="shared" si="84"/>
        <v>1</v>
      </c>
      <c r="D1793" s="14"/>
      <c r="E1793" s="15"/>
      <c r="F1793" s="16"/>
      <c r="G1793" s="17"/>
      <c r="H1793" s="18"/>
      <c r="I1793" s="19"/>
      <c r="J1793" s="18"/>
      <c r="K1793" s="19"/>
      <c r="L1793" s="17"/>
      <c r="M1793" s="93" t="str">
        <f t="shared" si="83"/>
        <v/>
      </c>
      <c r="N1793" s="13" t="str">
        <f t="shared" si="85"/>
        <v/>
      </c>
    </row>
    <row r="1794" spans="2:14" x14ac:dyDescent="0.3">
      <c r="B1794" s="1" t="str">
        <f>IF(C1794=1,"",IF(Kasszakonyv!$K$2&gt;C1794,"q",IF(Kasszakonyv!$K$2=C1794,COUNTIF($C$7:C1794,C1794),"")))</f>
        <v/>
      </c>
      <c r="C1794" s="9">
        <f t="shared" si="84"/>
        <v>1</v>
      </c>
      <c r="D1794" s="14"/>
      <c r="E1794" s="15"/>
      <c r="F1794" s="16"/>
      <c r="G1794" s="17"/>
      <c r="H1794" s="18"/>
      <c r="I1794" s="19"/>
      <c r="J1794" s="18"/>
      <c r="K1794" s="19"/>
      <c r="L1794" s="17"/>
      <c r="M1794" s="93" t="str">
        <f t="shared" si="83"/>
        <v/>
      </c>
      <c r="N1794" s="13" t="str">
        <f t="shared" si="85"/>
        <v/>
      </c>
    </row>
    <row r="1795" spans="2:14" x14ac:dyDescent="0.3">
      <c r="B1795" s="1" t="str">
        <f>IF(C1795=1,"",IF(Kasszakonyv!$K$2&gt;C1795,"q",IF(Kasszakonyv!$K$2=C1795,COUNTIF($C$7:C1795,C1795),"")))</f>
        <v/>
      </c>
      <c r="C1795" s="9">
        <f t="shared" si="84"/>
        <v>1</v>
      </c>
      <c r="D1795" s="14"/>
      <c r="E1795" s="15"/>
      <c r="F1795" s="16"/>
      <c r="G1795" s="17"/>
      <c r="H1795" s="18"/>
      <c r="I1795" s="19"/>
      <c r="J1795" s="18"/>
      <c r="K1795" s="19"/>
      <c r="L1795" s="17"/>
      <c r="M1795" s="93" t="str">
        <f t="shared" si="83"/>
        <v/>
      </c>
      <c r="N1795" s="13" t="str">
        <f t="shared" si="85"/>
        <v/>
      </c>
    </row>
    <row r="1796" spans="2:14" x14ac:dyDescent="0.3">
      <c r="B1796" s="1" t="str">
        <f>IF(C1796=1,"",IF(Kasszakonyv!$K$2&gt;C1796,"q",IF(Kasszakonyv!$K$2=C1796,COUNTIF($C$7:C1796,C1796),"")))</f>
        <v/>
      </c>
      <c r="C1796" s="9">
        <f t="shared" si="84"/>
        <v>1</v>
      </c>
      <c r="D1796" s="14"/>
      <c r="E1796" s="15"/>
      <c r="F1796" s="16"/>
      <c r="G1796" s="17"/>
      <c r="H1796" s="18"/>
      <c r="I1796" s="19"/>
      <c r="J1796" s="18"/>
      <c r="K1796" s="19"/>
      <c r="L1796" s="17"/>
      <c r="M1796" s="93" t="str">
        <f t="shared" si="83"/>
        <v/>
      </c>
      <c r="N1796" s="13" t="str">
        <f t="shared" si="85"/>
        <v/>
      </c>
    </row>
    <row r="1797" spans="2:14" x14ac:dyDescent="0.3">
      <c r="B1797" s="1" t="str">
        <f>IF(C1797=1,"",IF(Kasszakonyv!$K$2&gt;C1797,"q",IF(Kasszakonyv!$K$2=C1797,COUNTIF($C$7:C1797,C1797),"")))</f>
        <v/>
      </c>
      <c r="C1797" s="9">
        <f t="shared" si="84"/>
        <v>1</v>
      </c>
      <c r="D1797" s="14"/>
      <c r="E1797" s="15"/>
      <c r="F1797" s="16"/>
      <c r="G1797" s="17"/>
      <c r="H1797" s="18"/>
      <c r="I1797" s="19"/>
      <c r="J1797" s="18"/>
      <c r="K1797" s="19"/>
      <c r="L1797" s="17"/>
      <c r="M1797" s="93" t="str">
        <f t="shared" si="83"/>
        <v/>
      </c>
      <c r="N1797" s="13" t="str">
        <f t="shared" si="85"/>
        <v/>
      </c>
    </row>
    <row r="1798" spans="2:14" x14ac:dyDescent="0.3">
      <c r="B1798" s="1" t="str">
        <f>IF(C1798=1,"",IF(Kasszakonyv!$K$2&gt;C1798,"q",IF(Kasszakonyv!$K$2=C1798,COUNTIF($C$7:C1798,C1798),"")))</f>
        <v/>
      </c>
      <c r="C1798" s="9">
        <f t="shared" si="84"/>
        <v>1</v>
      </c>
      <c r="D1798" s="14"/>
      <c r="E1798" s="15"/>
      <c r="F1798" s="16"/>
      <c r="G1798" s="17"/>
      <c r="H1798" s="18"/>
      <c r="I1798" s="19"/>
      <c r="J1798" s="18"/>
      <c r="K1798" s="19"/>
      <c r="L1798" s="17"/>
      <c r="M1798" s="93" t="str">
        <f t="shared" si="83"/>
        <v/>
      </c>
      <c r="N1798" s="13" t="str">
        <f t="shared" si="85"/>
        <v/>
      </c>
    </row>
    <row r="1799" spans="2:14" x14ac:dyDescent="0.3">
      <c r="B1799" s="1" t="str">
        <f>IF(C1799=1,"",IF(Kasszakonyv!$K$2&gt;C1799,"q",IF(Kasszakonyv!$K$2=C1799,COUNTIF($C$7:C1799,C1799),"")))</f>
        <v/>
      </c>
      <c r="C1799" s="9">
        <f t="shared" si="84"/>
        <v>1</v>
      </c>
      <c r="D1799" s="14"/>
      <c r="E1799" s="15"/>
      <c r="F1799" s="16"/>
      <c r="G1799" s="17"/>
      <c r="H1799" s="18"/>
      <c r="I1799" s="19"/>
      <c r="J1799" s="18"/>
      <c r="K1799" s="19"/>
      <c r="L1799" s="17"/>
      <c r="M1799" s="93" t="str">
        <f t="shared" ref="M1799:M1862" si="86">IF(I1799&amp;K1799&lt;&gt;"",VLOOKUP(I1799&amp;K1799,fif,3,FALSE),"")</f>
        <v/>
      </c>
      <c r="N1799" s="13" t="str">
        <f t="shared" si="85"/>
        <v/>
      </c>
    </row>
    <row r="1800" spans="2:14" x14ac:dyDescent="0.3">
      <c r="B1800" s="1" t="str">
        <f>IF(C1800=1,"",IF(Kasszakonyv!$K$2&gt;C1800,"q",IF(Kasszakonyv!$K$2=C1800,COUNTIF($C$7:C1800,C1800),"")))</f>
        <v/>
      </c>
      <c r="C1800" s="9">
        <f t="shared" si="84"/>
        <v>1</v>
      </c>
      <c r="D1800" s="14"/>
      <c r="E1800" s="15"/>
      <c r="F1800" s="16"/>
      <c r="G1800" s="17"/>
      <c r="H1800" s="18"/>
      <c r="I1800" s="19"/>
      <c r="J1800" s="18"/>
      <c r="K1800" s="19"/>
      <c r="L1800" s="17"/>
      <c r="M1800" s="93" t="str">
        <f t="shared" si="86"/>
        <v/>
      </c>
      <c r="N1800" s="13" t="str">
        <f t="shared" si="85"/>
        <v/>
      </c>
    </row>
    <row r="1801" spans="2:14" x14ac:dyDescent="0.3">
      <c r="B1801" s="1" t="str">
        <f>IF(C1801=1,"",IF(Kasszakonyv!$K$2&gt;C1801,"q",IF(Kasszakonyv!$K$2=C1801,COUNTIF($C$7:C1801,C1801),"")))</f>
        <v/>
      </c>
      <c r="C1801" s="9">
        <f t="shared" si="84"/>
        <v>1</v>
      </c>
      <c r="D1801" s="14"/>
      <c r="E1801" s="15"/>
      <c r="F1801" s="16"/>
      <c r="G1801" s="17"/>
      <c r="H1801" s="18"/>
      <c r="I1801" s="19"/>
      <c r="J1801" s="18"/>
      <c r="K1801" s="19"/>
      <c r="L1801" s="17"/>
      <c r="M1801" s="93" t="str">
        <f t="shared" si="86"/>
        <v/>
      </c>
      <c r="N1801" s="13" t="str">
        <f t="shared" si="85"/>
        <v/>
      </c>
    </row>
    <row r="1802" spans="2:14" x14ac:dyDescent="0.3">
      <c r="B1802" s="1" t="str">
        <f>IF(C1802=1,"",IF(Kasszakonyv!$K$2&gt;C1802,"q",IF(Kasszakonyv!$K$2=C1802,COUNTIF($C$7:C1802,C1802),"")))</f>
        <v/>
      </c>
      <c r="C1802" s="9">
        <f t="shared" si="84"/>
        <v>1</v>
      </c>
      <c r="D1802" s="14"/>
      <c r="E1802" s="15"/>
      <c r="F1802" s="16"/>
      <c r="G1802" s="17"/>
      <c r="H1802" s="18"/>
      <c r="I1802" s="19"/>
      <c r="J1802" s="18"/>
      <c r="K1802" s="19"/>
      <c r="L1802" s="17"/>
      <c r="M1802" s="93" t="str">
        <f t="shared" si="86"/>
        <v/>
      </c>
      <c r="N1802" s="13" t="str">
        <f t="shared" si="85"/>
        <v/>
      </c>
    </row>
    <row r="1803" spans="2:14" x14ac:dyDescent="0.3">
      <c r="B1803" s="1" t="str">
        <f>IF(C1803=1,"",IF(Kasszakonyv!$K$2&gt;C1803,"q",IF(Kasszakonyv!$K$2=C1803,COUNTIF($C$7:C1803,C1803),"")))</f>
        <v/>
      </c>
      <c r="C1803" s="9">
        <f t="shared" si="84"/>
        <v>1</v>
      </c>
      <c r="D1803" s="14"/>
      <c r="E1803" s="15"/>
      <c r="F1803" s="16"/>
      <c r="G1803" s="17"/>
      <c r="H1803" s="18"/>
      <c r="I1803" s="19"/>
      <c r="J1803" s="18"/>
      <c r="K1803" s="19"/>
      <c r="L1803" s="17"/>
      <c r="M1803" s="93" t="str">
        <f t="shared" si="86"/>
        <v/>
      </c>
      <c r="N1803" s="13" t="str">
        <f t="shared" si="85"/>
        <v/>
      </c>
    </row>
    <row r="1804" spans="2:14" x14ac:dyDescent="0.3">
      <c r="B1804" s="1" t="str">
        <f>IF(C1804=1,"",IF(Kasszakonyv!$K$2&gt;C1804,"q",IF(Kasszakonyv!$K$2=C1804,COUNTIF($C$7:C1804,C1804),"")))</f>
        <v/>
      </c>
      <c r="C1804" s="9">
        <f t="shared" si="84"/>
        <v>1</v>
      </c>
      <c r="D1804" s="14"/>
      <c r="E1804" s="15"/>
      <c r="F1804" s="16"/>
      <c r="G1804" s="17"/>
      <c r="H1804" s="18"/>
      <c r="I1804" s="19"/>
      <c r="J1804" s="18"/>
      <c r="K1804" s="19"/>
      <c r="L1804" s="17"/>
      <c r="M1804" s="93" t="str">
        <f t="shared" si="86"/>
        <v/>
      </c>
      <c r="N1804" s="13" t="str">
        <f t="shared" si="85"/>
        <v/>
      </c>
    </row>
    <row r="1805" spans="2:14" x14ac:dyDescent="0.3">
      <c r="B1805" s="1" t="str">
        <f>IF(C1805=1,"",IF(Kasszakonyv!$K$2&gt;C1805,"q",IF(Kasszakonyv!$K$2=C1805,COUNTIF($C$7:C1805,C1805),"")))</f>
        <v/>
      </c>
      <c r="C1805" s="9">
        <f t="shared" si="84"/>
        <v>1</v>
      </c>
      <c r="D1805" s="14"/>
      <c r="E1805" s="15"/>
      <c r="F1805" s="16"/>
      <c r="G1805" s="17"/>
      <c r="H1805" s="18"/>
      <c r="I1805" s="19"/>
      <c r="J1805" s="18"/>
      <c r="K1805" s="19"/>
      <c r="L1805" s="17"/>
      <c r="M1805" s="93" t="str">
        <f t="shared" si="86"/>
        <v/>
      </c>
      <c r="N1805" s="13" t="str">
        <f t="shared" si="85"/>
        <v/>
      </c>
    </row>
    <row r="1806" spans="2:14" x14ac:dyDescent="0.3">
      <c r="B1806" s="1" t="str">
        <f>IF(C1806=1,"",IF(Kasszakonyv!$K$2&gt;C1806,"q",IF(Kasszakonyv!$K$2=C1806,COUNTIF($C$7:C1806,C1806),"")))</f>
        <v/>
      </c>
      <c r="C1806" s="9">
        <f t="shared" si="84"/>
        <v>1</v>
      </c>
      <c r="D1806" s="14"/>
      <c r="E1806" s="15"/>
      <c r="F1806" s="16"/>
      <c r="G1806" s="17"/>
      <c r="H1806" s="18"/>
      <c r="I1806" s="19"/>
      <c r="J1806" s="18"/>
      <c r="K1806" s="19"/>
      <c r="L1806" s="17"/>
      <c r="M1806" s="93" t="str">
        <f t="shared" si="86"/>
        <v/>
      </c>
      <c r="N1806" s="13" t="str">
        <f t="shared" si="85"/>
        <v/>
      </c>
    </row>
    <row r="1807" spans="2:14" x14ac:dyDescent="0.3">
      <c r="B1807" s="1" t="str">
        <f>IF(C1807=1,"",IF(Kasszakonyv!$K$2&gt;C1807,"q",IF(Kasszakonyv!$K$2=C1807,COUNTIF($C$7:C1807,C1807),"")))</f>
        <v/>
      </c>
      <c r="C1807" s="9">
        <f t="shared" si="84"/>
        <v>1</v>
      </c>
      <c r="D1807" s="14"/>
      <c r="E1807" s="15"/>
      <c r="F1807" s="16"/>
      <c r="G1807" s="17"/>
      <c r="H1807" s="18"/>
      <c r="I1807" s="19"/>
      <c r="J1807" s="18"/>
      <c r="K1807" s="19"/>
      <c r="L1807" s="17"/>
      <c r="M1807" s="93" t="str">
        <f t="shared" si="86"/>
        <v/>
      </c>
      <c r="N1807" s="13" t="str">
        <f t="shared" si="85"/>
        <v/>
      </c>
    </row>
    <row r="1808" spans="2:14" x14ac:dyDescent="0.3">
      <c r="B1808" s="1" t="str">
        <f>IF(C1808=1,"",IF(Kasszakonyv!$K$2&gt;C1808,"q",IF(Kasszakonyv!$K$2=C1808,COUNTIF($C$7:C1808,C1808),"")))</f>
        <v/>
      </c>
      <c r="C1808" s="9">
        <f t="shared" si="84"/>
        <v>1</v>
      </c>
      <c r="D1808" s="14"/>
      <c r="E1808" s="15"/>
      <c r="F1808" s="16"/>
      <c r="G1808" s="17"/>
      <c r="H1808" s="18"/>
      <c r="I1808" s="19"/>
      <c r="J1808" s="18"/>
      <c r="K1808" s="19"/>
      <c r="L1808" s="17"/>
      <c r="M1808" s="93" t="str">
        <f t="shared" si="86"/>
        <v/>
      </c>
      <c r="N1808" s="13" t="str">
        <f t="shared" si="85"/>
        <v/>
      </c>
    </row>
    <row r="1809" spans="2:14" x14ac:dyDescent="0.3">
      <c r="B1809" s="1" t="str">
        <f>IF(C1809=1,"",IF(Kasszakonyv!$K$2&gt;C1809,"q",IF(Kasszakonyv!$K$2=C1809,COUNTIF($C$7:C1809,C1809),"")))</f>
        <v/>
      </c>
      <c r="C1809" s="9">
        <f t="shared" si="84"/>
        <v>1</v>
      </c>
      <c r="D1809" s="14"/>
      <c r="E1809" s="15"/>
      <c r="F1809" s="16"/>
      <c r="G1809" s="17"/>
      <c r="H1809" s="18"/>
      <c r="I1809" s="19"/>
      <c r="J1809" s="18"/>
      <c r="K1809" s="19"/>
      <c r="L1809" s="17"/>
      <c r="M1809" s="93" t="str">
        <f t="shared" si="86"/>
        <v/>
      </c>
      <c r="N1809" s="13" t="str">
        <f t="shared" si="85"/>
        <v/>
      </c>
    </row>
    <row r="1810" spans="2:14" x14ac:dyDescent="0.3">
      <c r="B1810" s="1" t="str">
        <f>IF(C1810=1,"",IF(Kasszakonyv!$K$2&gt;C1810,"q",IF(Kasszakonyv!$K$2=C1810,COUNTIF($C$7:C1810,C1810),"")))</f>
        <v/>
      </c>
      <c r="C1810" s="9">
        <f t="shared" si="84"/>
        <v>1</v>
      </c>
      <c r="D1810" s="14"/>
      <c r="E1810" s="15"/>
      <c r="F1810" s="16"/>
      <c r="G1810" s="17"/>
      <c r="H1810" s="18"/>
      <c r="I1810" s="19"/>
      <c r="J1810" s="18"/>
      <c r="K1810" s="19"/>
      <c r="L1810" s="17"/>
      <c r="M1810" s="93" t="str">
        <f t="shared" si="86"/>
        <v/>
      </c>
      <c r="N1810" s="13" t="str">
        <f t="shared" si="85"/>
        <v/>
      </c>
    </row>
    <row r="1811" spans="2:14" x14ac:dyDescent="0.3">
      <c r="B1811" s="1" t="str">
        <f>IF(C1811=1,"",IF(Kasszakonyv!$K$2&gt;C1811,"q",IF(Kasszakonyv!$K$2=C1811,COUNTIF($C$7:C1811,C1811),"")))</f>
        <v/>
      </c>
      <c r="C1811" s="9">
        <f t="shared" si="84"/>
        <v>1</v>
      </c>
      <c r="D1811" s="14"/>
      <c r="E1811" s="15"/>
      <c r="F1811" s="16"/>
      <c r="G1811" s="17"/>
      <c r="H1811" s="18"/>
      <c r="I1811" s="19"/>
      <c r="J1811" s="18"/>
      <c r="K1811" s="19"/>
      <c r="L1811" s="17"/>
      <c r="M1811" s="93" t="str">
        <f t="shared" si="86"/>
        <v/>
      </c>
      <c r="N1811" s="13" t="str">
        <f t="shared" si="85"/>
        <v/>
      </c>
    </row>
    <row r="1812" spans="2:14" x14ac:dyDescent="0.3">
      <c r="B1812" s="1" t="str">
        <f>IF(C1812=1,"",IF(Kasszakonyv!$K$2&gt;C1812,"q",IF(Kasszakonyv!$K$2=C1812,COUNTIF($C$7:C1812,C1812),"")))</f>
        <v/>
      </c>
      <c r="C1812" s="9">
        <f t="shared" si="84"/>
        <v>1</v>
      </c>
      <c r="D1812" s="14"/>
      <c r="E1812" s="15"/>
      <c r="F1812" s="16"/>
      <c r="G1812" s="17"/>
      <c r="H1812" s="18"/>
      <c r="I1812" s="19"/>
      <c r="J1812" s="18"/>
      <c r="K1812" s="19"/>
      <c r="L1812" s="17"/>
      <c r="M1812" s="93" t="str">
        <f t="shared" si="86"/>
        <v/>
      </c>
      <c r="N1812" s="13" t="str">
        <f t="shared" si="85"/>
        <v/>
      </c>
    </row>
    <row r="1813" spans="2:14" x14ac:dyDescent="0.3">
      <c r="B1813" s="1" t="str">
        <f>IF(C1813=1,"",IF(Kasszakonyv!$K$2&gt;C1813,"q",IF(Kasszakonyv!$K$2=C1813,COUNTIF($C$7:C1813,C1813),"")))</f>
        <v/>
      </c>
      <c r="C1813" s="9">
        <f t="shared" si="84"/>
        <v>1</v>
      </c>
      <c r="D1813" s="14"/>
      <c r="E1813" s="15"/>
      <c r="F1813" s="16"/>
      <c r="G1813" s="17"/>
      <c r="H1813" s="18"/>
      <c r="I1813" s="19"/>
      <c r="J1813" s="18"/>
      <c r="K1813" s="19"/>
      <c r="L1813" s="17"/>
      <c r="M1813" s="93" t="str">
        <f t="shared" si="86"/>
        <v/>
      </c>
      <c r="N1813" s="13" t="str">
        <f t="shared" si="85"/>
        <v/>
      </c>
    </row>
    <row r="1814" spans="2:14" x14ac:dyDescent="0.3">
      <c r="B1814" s="1" t="str">
        <f>IF(C1814=1,"",IF(Kasszakonyv!$K$2&gt;C1814,"q",IF(Kasszakonyv!$K$2=C1814,COUNTIF($C$7:C1814,C1814),"")))</f>
        <v/>
      </c>
      <c r="C1814" s="9">
        <f t="shared" si="84"/>
        <v>1</v>
      </c>
      <c r="D1814" s="14"/>
      <c r="E1814" s="15"/>
      <c r="F1814" s="16"/>
      <c r="G1814" s="17"/>
      <c r="H1814" s="18"/>
      <c r="I1814" s="19"/>
      <c r="J1814" s="18"/>
      <c r="K1814" s="19"/>
      <c r="L1814" s="17"/>
      <c r="M1814" s="93" t="str">
        <f t="shared" si="86"/>
        <v/>
      </c>
      <c r="N1814" s="13" t="str">
        <f t="shared" si="85"/>
        <v/>
      </c>
    </row>
    <row r="1815" spans="2:14" x14ac:dyDescent="0.3">
      <c r="B1815" s="1" t="str">
        <f>IF(C1815=1,"",IF(Kasszakonyv!$K$2&gt;C1815,"q",IF(Kasszakonyv!$K$2=C1815,COUNTIF($C$7:C1815,C1815),"")))</f>
        <v/>
      </c>
      <c r="C1815" s="9">
        <f t="shared" si="84"/>
        <v>1</v>
      </c>
      <c r="D1815" s="14"/>
      <c r="E1815" s="15"/>
      <c r="F1815" s="16"/>
      <c r="G1815" s="17"/>
      <c r="H1815" s="18"/>
      <c r="I1815" s="19"/>
      <c r="J1815" s="18"/>
      <c r="K1815" s="19"/>
      <c r="L1815" s="17"/>
      <c r="M1815" s="93" t="str">
        <f t="shared" si="86"/>
        <v/>
      </c>
      <c r="N1815" s="13" t="str">
        <f t="shared" si="85"/>
        <v/>
      </c>
    </row>
    <row r="1816" spans="2:14" x14ac:dyDescent="0.3">
      <c r="B1816" s="1" t="str">
        <f>IF(C1816=1,"",IF(Kasszakonyv!$K$2&gt;C1816,"q",IF(Kasszakonyv!$K$2=C1816,COUNTIF($C$7:C1816,C1816),"")))</f>
        <v/>
      </c>
      <c r="C1816" s="9">
        <f t="shared" si="84"/>
        <v>1</v>
      </c>
      <c r="D1816" s="14"/>
      <c r="E1816" s="15"/>
      <c r="F1816" s="16"/>
      <c r="G1816" s="17"/>
      <c r="H1816" s="18"/>
      <c r="I1816" s="19"/>
      <c r="J1816" s="18"/>
      <c r="K1816" s="19"/>
      <c r="L1816" s="17"/>
      <c r="M1816" s="93" t="str">
        <f t="shared" si="86"/>
        <v/>
      </c>
      <c r="N1816" s="13" t="str">
        <f t="shared" si="85"/>
        <v/>
      </c>
    </row>
    <row r="1817" spans="2:14" x14ac:dyDescent="0.3">
      <c r="B1817" s="1" t="str">
        <f>IF(C1817=1,"",IF(Kasszakonyv!$K$2&gt;C1817,"q",IF(Kasszakonyv!$K$2=C1817,COUNTIF($C$7:C1817,C1817),"")))</f>
        <v/>
      </c>
      <c r="C1817" s="9">
        <f t="shared" si="84"/>
        <v>1</v>
      </c>
      <c r="D1817" s="14"/>
      <c r="E1817" s="15"/>
      <c r="F1817" s="16"/>
      <c r="G1817" s="17"/>
      <c r="H1817" s="18"/>
      <c r="I1817" s="19"/>
      <c r="J1817" s="18"/>
      <c r="K1817" s="19"/>
      <c r="L1817" s="17"/>
      <c r="M1817" s="93" t="str">
        <f t="shared" si="86"/>
        <v/>
      </c>
      <c r="N1817" s="13" t="str">
        <f t="shared" si="85"/>
        <v/>
      </c>
    </row>
    <row r="1818" spans="2:14" x14ac:dyDescent="0.3">
      <c r="B1818" s="1" t="str">
        <f>IF(C1818=1,"",IF(Kasszakonyv!$K$2&gt;C1818,"q",IF(Kasszakonyv!$K$2=C1818,COUNTIF($C$7:C1818,C1818),"")))</f>
        <v/>
      </c>
      <c r="C1818" s="9">
        <f t="shared" si="84"/>
        <v>1</v>
      </c>
      <c r="D1818" s="14"/>
      <c r="E1818" s="15"/>
      <c r="F1818" s="16"/>
      <c r="G1818" s="17"/>
      <c r="H1818" s="18"/>
      <c r="I1818" s="19"/>
      <c r="J1818" s="18"/>
      <c r="K1818" s="19"/>
      <c r="L1818" s="17"/>
      <c r="M1818" s="93" t="str">
        <f t="shared" si="86"/>
        <v/>
      </c>
      <c r="N1818" s="13" t="str">
        <f t="shared" si="85"/>
        <v/>
      </c>
    </row>
    <row r="1819" spans="2:14" x14ac:dyDescent="0.3">
      <c r="B1819" s="1" t="str">
        <f>IF(C1819=1,"",IF(Kasszakonyv!$K$2&gt;C1819,"q",IF(Kasszakonyv!$K$2=C1819,COUNTIF($C$7:C1819,C1819),"")))</f>
        <v/>
      </c>
      <c r="C1819" s="9">
        <f t="shared" si="84"/>
        <v>1</v>
      </c>
      <c r="D1819" s="14"/>
      <c r="E1819" s="15"/>
      <c r="F1819" s="16"/>
      <c r="G1819" s="17"/>
      <c r="H1819" s="18"/>
      <c r="I1819" s="19"/>
      <c r="J1819" s="18"/>
      <c r="K1819" s="19"/>
      <c r="L1819" s="17"/>
      <c r="M1819" s="93" t="str">
        <f t="shared" si="86"/>
        <v/>
      </c>
      <c r="N1819" s="13" t="str">
        <f t="shared" si="85"/>
        <v/>
      </c>
    </row>
    <row r="1820" spans="2:14" x14ac:dyDescent="0.3">
      <c r="B1820" s="1" t="str">
        <f>IF(C1820=1,"",IF(Kasszakonyv!$K$2&gt;C1820,"q",IF(Kasszakonyv!$K$2=C1820,COUNTIF($C$7:C1820,C1820),"")))</f>
        <v/>
      </c>
      <c r="C1820" s="9">
        <f t="shared" si="84"/>
        <v>1</v>
      </c>
      <c r="D1820" s="14"/>
      <c r="E1820" s="15"/>
      <c r="F1820" s="16"/>
      <c r="G1820" s="17"/>
      <c r="H1820" s="18"/>
      <c r="I1820" s="19"/>
      <c r="J1820" s="18"/>
      <c r="K1820" s="19"/>
      <c r="L1820" s="17"/>
      <c r="M1820" s="93" t="str">
        <f t="shared" si="86"/>
        <v/>
      </c>
      <c r="N1820" s="13" t="str">
        <f t="shared" si="85"/>
        <v/>
      </c>
    </row>
    <row r="1821" spans="2:14" x14ac:dyDescent="0.3">
      <c r="B1821" s="1" t="str">
        <f>IF(C1821=1,"",IF(Kasszakonyv!$K$2&gt;C1821,"q",IF(Kasszakonyv!$K$2=C1821,COUNTIF($C$7:C1821,C1821),"")))</f>
        <v/>
      </c>
      <c r="C1821" s="9">
        <f t="shared" si="84"/>
        <v>1</v>
      </c>
      <c r="D1821" s="14"/>
      <c r="E1821" s="15"/>
      <c r="F1821" s="16"/>
      <c r="G1821" s="17"/>
      <c r="H1821" s="18"/>
      <c r="I1821" s="19"/>
      <c r="J1821" s="18"/>
      <c r="K1821" s="19"/>
      <c r="L1821" s="17"/>
      <c r="M1821" s="93" t="str">
        <f t="shared" si="86"/>
        <v/>
      </c>
      <c r="N1821" s="13" t="str">
        <f t="shared" si="85"/>
        <v/>
      </c>
    </row>
    <row r="1822" spans="2:14" x14ac:dyDescent="0.3">
      <c r="B1822" s="1" t="str">
        <f>IF(C1822=1,"",IF(Kasszakonyv!$K$2&gt;C1822,"q",IF(Kasszakonyv!$K$2=C1822,COUNTIF($C$7:C1822,C1822),"")))</f>
        <v/>
      </c>
      <c r="C1822" s="9">
        <f t="shared" si="84"/>
        <v>1</v>
      </c>
      <c r="D1822" s="14"/>
      <c r="E1822" s="15"/>
      <c r="F1822" s="16"/>
      <c r="G1822" s="17"/>
      <c r="H1822" s="18"/>
      <c r="I1822" s="19"/>
      <c r="J1822" s="18"/>
      <c r="K1822" s="19"/>
      <c r="L1822" s="17"/>
      <c r="M1822" s="93" t="str">
        <f t="shared" si="86"/>
        <v/>
      </c>
      <c r="N1822" s="13" t="str">
        <f t="shared" si="85"/>
        <v/>
      </c>
    </row>
    <row r="1823" spans="2:14" x14ac:dyDescent="0.3">
      <c r="B1823" s="1" t="str">
        <f>IF(C1823=1,"",IF(Kasszakonyv!$K$2&gt;C1823,"q",IF(Kasszakonyv!$K$2=C1823,COUNTIF($C$7:C1823,C1823),"")))</f>
        <v/>
      </c>
      <c r="C1823" s="9">
        <f t="shared" si="84"/>
        <v>1</v>
      </c>
      <c r="D1823" s="14"/>
      <c r="E1823" s="15"/>
      <c r="F1823" s="16"/>
      <c r="G1823" s="17"/>
      <c r="H1823" s="18"/>
      <c r="I1823" s="19"/>
      <c r="J1823" s="18"/>
      <c r="K1823" s="19"/>
      <c r="L1823" s="17"/>
      <c r="M1823" s="93" t="str">
        <f t="shared" si="86"/>
        <v/>
      </c>
      <c r="N1823" s="13" t="str">
        <f t="shared" si="85"/>
        <v/>
      </c>
    </row>
    <row r="1824" spans="2:14" x14ac:dyDescent="0.3">
      <c r="B1824" s="1" t="str">
        <f>IF(C1824=1,"",IF(Kasszakonyv!$K$2&gt;C1824,"q",IF(Kasszakonyv!$K$2=C1824,COUNTIF($C$7:C1824,C1824),"")))</f>
        <v/>
      </c>
      <c r="C1824" s="9">
        <f t="shared" si="84"/>
        <v>1</v>
      </c>
      <c r="D1824" s="14"/>
      <c r="E1824" s="15"/>
      <c r="F1824" s="16"/>
      <c r="G1824" s="17"/>
      <c r="H1824" s="18"/>
      <c r="I1824" s="19"/>
      <c r="J1824" s="18"/>
      <c r="K1824" s="19"/>
      <c r="L1824" s="17"/>
      <c r="M1824" s="93" t="str">
        <f t="shared" si="86"/>
        <v/>
      </c>
      <c r="N1824" s="13" t="str">
        <f t="shared" si="85"/>
        <v/>
      </c>
    </row>
    <row r="1825" spans="2:14" x14ac:dyDescent="0.3">
      <c r="B1825" s="1" t="str">
        <f>IF(C1825=1,"",IF(Kasszakonyv!$K$2&gt;C1825,"q",IF(Kasszakonyv!$K$2=C1825,COUNTIF($C$7:C1825,C1825),"")))</f>
        <v/>
      </c>
      <c r="C1825" s="9">
        <f t="shared" si="84"/>
        <v>1</v>
      </c>
      <c r="D1825" s="14"/>
      <c r="E1825" s="15"/>
      <c r="F1825" s="16"/>
      <c r="G1825" s="17"/>
      <c r="H1825" s="18"/>
      <c r="I1825" s="19"/>
      <c r="J1825" s="18"/>
      <c r="K1825" s="19"/>
      <c r="L1825" s="17"/>
      <c r="M1825" s="93" t="str">
        <f t="shared" si="86"/>
        <v/>
      </c>
      <c r="N1825" s="13" t="str">
        <f t="shared" si="85"/>
        <v/>
      </c>
    </row>
    <row r="1826" spans="2:14" x14ac:dyDescent="0.3">
      <c r="B1826" s="1" t="str">
        <f>IF(C1826=1,"",IF(Kasszakonyv!$K$2&gt;C1826,"q",IF(Kasszakonyv!$K$2=C1826,COUNTIF($C$7:C1826,C1826),"")))</f>
        <v/>
      </c>
      <c r="C1826" s="9">
        <f t="shared" si="84"/>
        <v>1</v>
      </c>
      <c r="D1826" s="14"/>
      <c r="E1826" s="15"/>
      <c r="F1826" s="16"/>
      <c r="G1826" s="17"/>
      <c r="H1826" s="18"/>
      <c r="I1826" s="19"/>
      <c r="J1826" s="18"/>
      <c r="K1826" s="19"/>
      <c r="L1826" s="17"/>
      <c r="M1826" s="93" t="str">
        <f t="shared" si="86"/>
        <v/>
      </c>
      <c r="N1826" s="13" t="str">
        <f t="shared" si="85"/>
        <v/>
      </c>
    </row>
    <row r="1827" spans="2:14" x14ac:dyDescent="0.3">
      <c r="B1827" s="1" t="str">
        <f>IF(C1827=1,"",IF(Kasszakonyv!$K$2&gt;C1827,"q",IF(Kasszakonyv!$K$2=C1827,COUNTIF($C$7:C1827,C1827),"")))</f>
        <v/>
      </c>
      <c r="C1827" s="9">
        <f t="shared" si="84"/>
        <v>1</v>
      </c>
      <c r="D1827" s="14"/>
      <c r="E1827" s="15"/>
      <c r="F1827" s="16"/>
      <c r="G1827" s="17"/>
      <c r="H1827" s="18"/>
      <c r="I1827" s="19"/>
      <c r="J1827" s="18"/>
      <c r="K1827" s="19"/>
      <c r="L1827" s="17"/>
      <c r="M1827" s="93" t="str">
        <f t="shared" si="86"/>
        <v/>
      </c>
      <c r="N1827" s="13" t="str">
        <f t="shared" si="85"/>
        <v/>
      </c>
    </row>
    <row r="1828" spans="2:14" x14ac:dyDescent="0.3">
      <c r="B1828" s="1" t="str">
        <f>IF(C1828=1,"",IF(Kasszakonyv!$K$2&gt;C1828,"q",IF(Kasszakonyv!$K$2=C1828,COUNTIF($C$7:C1828,C1828),"")))</f>
        <v/>
      </c>
      <c r="C1828" s="9">
        <f t="shared" si="84"/>
        <v>1</v>
      </c>
      <c r="D1828" s="14"/>
      <c r="E1828" s="15"/>
      <c r="F1828" s="16"/>
      <c r="G1828" s="17"/>
      <c r="H1828" s="18"/>
      <c r="I1828" s="19"/>
      <c r="J1828" s="18"/>
      <c r="K1828" s="19"/>
      <c r="L1828" s="17"/>
      <c r="M1828" s="93" t="str">
        <f t="shared" si="86"/>
        <v/>
      </c>
      <c r="N1828" s="13" t="str">
        <f t="shared" si="85"/>
        <v/>
      </c>
    </row>
    <row r="1829" spans="2:14" x14ac:dyDescent="0.3">
      <c r="B1829" s="1" t="str">
        <f>IF(C1829=1,"",IF(Kasszakonyv!$K$2&gt;C1829,"q",IF(Kasszakonyv!$K$2=C1829,COUNTIF($C$7:C1829,C1829),"")))</f>
        <v/>
      </c>
      <c r="C1829" s="9">
        <f t="shared" si="84"/>
        <v>1</v>
      </c>
      <c r="D1829" s="14"/>
      <c r="E1829" s="15"/>
      <c r="F1829" s="16"/>
      <c r="G1829" s="17"/>
      <c r="H1829" s="18"/>
      <c r="I1829" s="19"/>
      <c r="J1829" s="18"/>
      <c r="K1829" s="19"/>
      <c r="L1829" s="17"/>
      <c r="M1829" s="93" t="str">
        <f t="shared" si="86"/>
        <v/>
      </c>
      <c r="N1829" s="13" t="str">
        <f t="shared" si="85"/>
        <v/>
      </c>
    </row>
    <row r="1830" spans="2:14" x14ac:dyDescent="0.3">
      <c r="B1830" s="1" t="str">
        <f>IF(C1830=1,"",IF(Kasszakonyv!$K$2&gt;C1830,"q",IF(Kasszakonyv!$K$2=C1830,COUNTIF($C$7:C1830,C1830),"")))</f>
        <v/>
      </c>
      <c r="C1830" s="9">
        <f t="shared" si="84"/>
        <v>1</v>
      </c>
      <c r="D1830" s="14"/>
      <c r="E1830" s="15"/>
      <c r="F1830" s="16"/>
      <c r="G1830" s="17"/>
      <c r="H1830" s="18"/>
      <c r="I1830" s="19"/>
      <c r="J1830" s="18"/>
      <c r="K1830" s="19"/>
      <c r="L1830" s="17"/>
      <c r="M1830" s="93" t="str">
        <f t="shared" si="86"/>
        <v/>
      </c>
      <c r="N1830" s="13" t="str">
        <f t="shared" si="85"/>
        <v/>
      </c>
    </row>
    <row r="1831" spans="2:14" x14ac:dyDescent="0.3">
      <c r="B1831" s="1" t="str">
        <f>IF(C1831=1,"",IF(Kasszakonyv!$K$2&gt;C1831,"q",IF(Kasszakonyv!$K$2=C1831,COUNTIF($C$7:C1831,C1831),"")))</f>
        <v/>
      </c>
      <c r="C1831" s="9">
        <f t="shared" si="84"/>
        <v>1</v>
      </c>
      <c r="D1831" s="14"/>
      <c r="E1831" s="15"/>
      <c r="F1831" s="16"/>
      <c r="G1831" s="17"/>
      <c r="H1831" s="18"/>
      <c r="I1831" s="19"/>
      <c r="J1831" s="18"/>
      <c r="K1831" s="19"/>
      <c r="L1831" s="17"/>
      <c r="M1831" s="93" t="str">
        <f t="shared" si="86"/>
        <v/>
      </c>
      <c r="N1831" s="13" t="str">
        <f t="shared" si="85"/>
        <v/>
      </c>
    </row>
    <row r="1832" spans="2:14" x14ac:dyDescent="0.3">
      <c r="B1832" s="1" t="str">
        <f>IF(C1832=1,"",IF(Kasszakonyv!$K$2&gt;C1832,"q",IF(Kasszakonyv!$K$2=C1832,COUNTIF($C$7:C1832,C1832),"")))</f>
        <v/>
      </c>
      <c r="C1832" s="9">
        <f t="shared" ref="C1832:C1895" si="87">IF(AND(D1832&lt;&gt;0,D1832&gt;=$C$1,D1832&lt;=$C$3),D1832,IF(SUM(H1832:J1842)&lt;&gt;0,C1831,1))</f>
        <v>1</v>
      </c>
      <c r="D1832" s="14"/>
      <c r="E1832" s="15"/>
      <c r="F1832" s="16"/>
      <c r="G1832" s="17"/>
      <c r="H1832" s="18"/>
      <c r="I1832" s="19"/>
      <c r="J1832" s="18"/>
      <c r="K1832" s="19"/>
      <c r="L1832" s="17"/>
      <c r="M1832" s="93" t="str">
        <f t="shared" si="86"/>
        <v/>
      </c>
      <c r="N1832" s="13" t="str">
        <f t="shared" ref="N1832:N1895" si="88">IF(I1832&amp;K1832&lt;&gt;"",VLOOKUP(I1832&amp;K1832,fi,2,FALSE),"")</f>
        <v/>
      </c>
    </row>
    <row r="1833" spans="2:14" x14ac:dyDescent="0.3">
      <c r="B1833" s="1" t="str">
        <f>IF(C1833=1,"",IF(Kasszakonyv!$K$2&gt;C1833,"q",IF(Kasszakonyv!$K$2=C1833,COUNTIF($C$7:C1833,C1833),"")))</f>
        <v/>
      </c>
      <c r="C1833" s="9">
        <f t="shared" si="87"/>
        <v>1</v>
      </c>
      <c r="D1833" s="14"/>
      <c r="E1833" s="15"/>
      <c r="F1833" s="16"/>
      <c r="G1833" s="17"/>
      <c r="H1833" s="18"/>
      <c r="I1833" s="19"/>
      <c r="J1833" s="18"/>
      <c r="K1833" s="19"/>
      <c r="L1833" s="17"/>
      <c r="M1833" s="93" t="str">
        <f t="shared" si="86"/>
        <v/>
      </c>
      <c r="N1833" s="13" t="str">
        <f t="shared" si="88"/>
        <v/>
      </c>
    </row>
    <row r="1834" spans="2:14" x14ac:dyDescent="0.3">
      <c r="B1834" s="1" t="str">
        <f>IF(C1834=1,"",IF(Kasszakonyv!$K$2&gt;C1834,"q",IF(Kasszakonyv!$K$2=C1834,COUNTIF($C$7:C1834,C1834),"")))</f>
        <v/>
      </c>
      <c r="C1834" s="9">
        <f t="shared" si="87"/>
        <v>1</v>
      </c>
      <c r="D1834" s="14"/>
      <c r="E1834" s="15"/>
      <c r="F1834" s="16"/>
      <c r="G1834" s="17"/>
      <c r="H1834" s="18"/>
      <c r="I1834" s="19"/>
      <c r="J1834" s="18"/>
      <c r="K1834" s="19"/>
      <c r="L1834" s="17"/>
      <c r="M1834" s="93" t="str">
        <f t="shared" si="86"/>
        <v/>
      </c>
      <c r="N1834" s="13" t="str">
        <f t="shared" si="88"/>
        <v/>
      </c>
    </row>
    <row r="1835" spans="2:14" x14ac:dyDescent="0.3">
      <c r="B1835" s="1" t="str">
        <f>IF(C1835=1,"",IF(Kasszakonyv!$K$2&gt;C1835,"q",IF(Kasszakonyv!$K$2=C1835,COUNTIF($C$7:C1835,C1835),"")))</f>
        <v/>
      </c>
      <c r="C1835" s="9">
        <f t="shared" si="87"/>
        <v>1</v>
      </c>
      <c r="D1835" s="14"/>
      <c r="E1835" s="15"/>
      <c r="F1835" s="16"/>
      <c r="G1835" s="17"/>
      <c r="H1835" s="18"/>
      <c r="I1835" s="19"/>
      <c r="J1835" s="18"/>
      <c r="K1835" s="19"/>
      <c r="L1835" s="17"/>
      <c r="M1835" s="93" t="str">
        <f t="shared" si="86"/>
        <v/>
      </c>
      <c r="N1835" s="13" t="str">
        <f t="shared" si="88"/>
        <v/>
      </c>
    </row>
    <row r="1836" spans="2:14" x14ac:dyDescent="0.3">
      <c r="B1836" s="1" t="str">
        <f>IF(C1836=1,"",IF(Kasszakonyv!$K$2&gt;C1836,"q",IF(Kasszakonyv!$K$2=C1836,COUNTIF($C$7:C1836,C1836),"")))</f>
        <v/>
      </c>
      <c r="C1836" s="9">
        <f t="shared" si="87"/>
        <v>1</v>
      </c>
      <c r="D1836" s="14"/>
      <c r="E1836" s="15"/>
      <c r="F1836" s="16"/>
      <c r="G1836" s="17"/>
      <c r="H1836" s="18"/>
      <c r="I1836" s="19"/>
      <c r="J1836" s="18"/>
      <c r="K1836" s="19"/>
      <c r="L1836" s="17"/>
      <c r="M1836" s="93" t="str">
        <f t="shared" si="86"/>
        <v/>
      </c>
      <c r="N1836" s="13" t="str">
        <f t="shared" si="88"/>
        <v/>
      </c>
    </row>
    <row r="1837" spans="2:14" x14ac:dyDescent="0.3">
      <c r="B1837" s="1" t="str">
        <f>IF(C1837=1,"",IF(Kasszakonyv!$K$2&gt;C1837,"q",IF(Kasszakonyv!$K$2=C1837,COUNTIF($C$7:C1837,C1837),"")))</f>
        <v/>
      </c>
      <c r="C1837" s="9">
        <f t="shared" si="87"/>
        <v>1</v>
      </c>
      <c r="D1837" s="14"/>
      <c r="E1837" s="15"/>
      <c r="F1837" s="16"/>
      <c r="G1837" s="17"/>
      <c r="H1837" s="18"/>
      <c r="I1837" s="19"/>
      <c r="J1837" s="18"/>
      <c r="K1837" s="19"/>
      <c r="L1837" s="17"/>
      <c r="M1837" s="93" t="str">
        <f t="shared" si="86"/>
        <v/>
      </c>
      <c r="N1837" s="13" t="str">
        <f t="shared" si="88"/>
        <v/>
      </c>
    </row>
    <row r="1838" spans="2:14" x14ac:dyDescent="0.3">
      <c r="B1838" s="1" t="str">
        <f>IF(C1838=1,"",IF(Kasszakonyv!$K$2&gt;C1838,"q",IF(Kasszakonyv!$K$2=C1838,COUNTIF($C$7:C1838,C1838),"")))</f>
        <v/>
      </c>
      <c r="C1838" s="9">
        <f t="shared" si="87"/>
        <v>1</v>
      </c>
      <c r="D1838" s="14"/>
      <c r="E1838" s="15"/>
      <c r="F1838" s="16"/>
      <c r="G1838" s="17"/>
      <c r="H1838" s="18"/>
      <c r="I1838" s="19"/>
      <c r="J1838" s="18"/>
      <c r="K1838" s="19"/>
      <c r="L1838" s="17"/>
      <c r="M1838" s="93" t="str">
        <f t="shared" si="86"/>
        <v/>
      </c>
      <c r="N1838" s="13" t="str">
        <f t="shared" si="88"/>
        <v/>
      </c>
    </row>
    <row r="1839" spans="2:14" x14ac:dyDescent="0.3">
      <c r="B1839" s="1" t="str">
        <f>IF(C1839=1,"",IF(Kasszakonyv!$K$2&gt;C1839,"q",IF(Kasszakonyv!$K$2=C1839,COUNTIF($C$7:C1839,C1839),"")))</f>
        <v/>
      </c>
      <c r="C1839" s="9">
        <f t="shared" si="87"/>
        <v>1</v>
      </c>
      <c r="D1839" s="14"/>
      <c r="E1839" s="15"/>
      <c r="F1839" s="16"/>
      <c r="G1839" s="17"/>
      <c r="H1839" s="18"/>
      <c r="I1839" s="19"/>
      <c r="J1839" s="18"/>
      <c r="K1839" s="19"/>
      <c r="L1839" s="17"/>
      <c r="M1839" s="93" t="str">
        <f t="shared" si="86"/>
        <v/>
      </c>
      <c r="N1839" s="13" t="str">
        <f t="shared" si="88"/>
        <v/>
      </c>
    </row>
    <row r="1840" spans="2:14" x14ac:dyDescent="0.3">
      <c r="B1840" s="1" t="str">
        <f>IF(C1840=1,"",IF(Kasszakonyv!$K$2&gt;C1840,"q",IF(Kasszakonyv!$K$2=C1840,COUNTIF($C$7:C1840,C1840),"")))</f>
        <v/>
      </c>
      <c r="C1840" s="9">
        <f t="shared" si="87"/>
        <v>1</v>
      </c>
      <c r="D1840" s="14"/>
      <c r="E1840" s="15"/>
      <c r="F1840" s="16"/>
      <c r="G1840" s="17"/>
      <c r="H1840" s="18"/>
      <c r="I1840" s="19"/>
      <c r="J1840" s="18"/>
      <c r="K1840" s="19"/>
      <c r="L1840" s="17"/>
      <c r="M1840" s="93" t="str">
        <f t="shared" si="86"/>
        <v/>
      </c>
      <c r="N1840" s="13" t="str">
        <f t="shared" si="88"/>
        <v/>
      </c>
    </row>
    <row r="1841" spans="2:14" x14ac:dyDescent="0.3">
      <c r="B1841" s="1" t="str">
        <f>IF(C1841=1,"",IF(Kasszakonyv!$K$2&gt;C1841,"q",IF(Kasszakonyv!$K$2=C1841,COUNTIF($C$7:C1841,C1841),"")))</f>
        <v/>
      </c>
      <c r="C1841" s="9">
        <f t="shared" si="87"/>
        <v>1</v>
      </c>
      <c r="D1841" s="14"/>
      <c r="E1841" s="15"/>
      <c r="F1841" s="16"/>
      <c r="G1841" s="17"/>
      <c r="H1841" s="18"/>
      <c r="I1841" s="19"/>
      <c r="J1841" s="18"/>
      <c r="K1841" s="19"/>
      <c r="L1841" s="17"/>
      <c r="M1841" s="93" t="str">
        <f t="shared" si="86"/>
        <v/>
      </c>
      <c r="N1841" s="13" t="str">
        <f t="shared" si="88"/>
        <v/>
      </c>
    </row>
    <row r="1842" spans="2:14" x14ac:dyDescent="0.3">
      <c r="B1842" s="1" t="str">
        <f>IF(C1842=1,"",IF(Kasszakonyv!$K$2&gt;C1842,"q",IF(Kasszakonyv!$K$2=C1842,COUNTIF($C$7:C1842,C1842),"")))</f>
        <v/>
      </c>
      <c r="C1842" s="9">
        <f t="shared" si="87"/>
        <v>1</v>
      </c>
      <c r="D1842" s="14"/>
      <c r="E1842" s="15"/>
      <c r="F1842" s="16"/>
      <c r="G1842" s="17"/>
      <c r="H1842" s="18"/>
      <c r="I1842" s="19"/>
      <c r="J1842" s="18"/>
      <c r="K1842" s="19"/>
      <c r="L1842" s="17"/>
      <c r="M1842" s="93" t="str">
        <f t="shared" si="86"/>
        <v/>
      </c>
      <c r="N1842" s="13" t="str">
        <f t="shared" si="88"/>
        <v/>
      </c>
    </row>
    <row r="1843" spans="2:14" x14ac:dyDescent="0.3">
      <c r="B1843" s="1" t="str">
        <f>IF(C1843=1,"",IF(Kasszakonyv!$K$2&gt;C1843,"q",IF(Kasszakonyv!$K$2=C1843,COUNTIF($C$7:C1843,C1843),"")))</f>
        <v/>
      </c>
      <c r="C1843" s="9">
        <f t="shared" si="87"/>
        <v>1</v>
      </c>
      <c r="D1843" s="14"/>
      <c r="E1843" s="15"/>
      <c r="F1843" s="16"/>
      <c r="G1843" s="17"/>
      <c r="H1843" s="18"/>
      <c r="I1843" s="19"/>
      <c r="J1843" s="18"/>
      <c r="K1843" s="19"/>
      <c r="L1843" s="17"/>
      <c r="M1843" s="93" t="str">
        <f t="shared" si="86"/>
        <v/>
      </c>
      <c r="N1843" s="13" t="str">
        <f t="shared" si="88"/>
        <v/>
      </c>
    </row>
    <row r="1844" spans="2:14" x14ac:dyDescent="0.3">
      <c r="B1844" s="1" t="str">
        <f>IF(C1844=1,"",IF(Kasszakonyv!$K$2&gt;C1844,"q",IF(Kasszakonyv!$K$2=C1844,COUNTIF($C$7:C1844,C1844),"")))</f>
        <v/>
      </c>
      <c r="C1844" s="9">
        <f t="shared" si="87"/>
        <v>1</v>
      </c>
      <c r="D1844" s="14"/>
      <c r="E1844" s="15"/>
      <c r="F1844" s="16"/>
      <c r="G1844" s="17"/>
      <c r="H1844" s="18"/>
      <c r="I1844" s="19"/>
      <c r="J1844" s="18"/>
      <c r="K1844" s="19"/>
      <c r="L1844" s="17"/>
      <c r="M1844" s="93" t="str">
        <f t="shared" si="86"/>
        <v/>
      </c>
      <c r="N1844" s="13" t="str">
        <f t="shared" si="88"/>
        <v/>
      </c>
    </row>
    <row r="1845" spans="2:14" x14ac:dyDescent="0.3">
      <c r="B1845" s="1" t="str">
        <f>IF(C1845=1,"",IF(Kasszakonyv!$K$2&gt;C1845,"q",IF(Kasszakonyv!$K$2=C1845,COUNTIF($C$7:C1845,C1845),"")))</f>
        <v/>
      </c>
      <c r="C1845" s="9">
        <f t="shared" si="87"/>
        <v>1</v>
      </c>
      <c r="D1845" s="14"/>
      <c r="E1845" s="15"/>
      <c r="F1845" s="16"/>
      <c r="G1845" s="17"/>
      <c r="H1845" s="18"/>
      <c r="I1845" s="19"/>
      <c r="J1845" s="18"/>
      <c r="K1845" s="19"/>
      <c r="L1845" s="17"/>
      <c r="M1845" s="93" t="str">
        <f t="shared" si="86"/>
        <v/>
      </c>
      <c r="N1845" s="13" t="str">
        <f t="shared" si="88"/>
        <v/>
      </c>
    </row>
    <row r="1846" spans="2:14" x14ac:dyDescent="0.3">
      <c r="B1846" s="1" t="str">
        <f>IF(C1846=1,"",IF(Kasszakonyv!$K$2&gt;C1846,"q",IF(Kasszakonyv!$K$2=C1846,COUNTIF($C$7:C1846,C1846),"")))</f>
        <v/>
      </c>
      <c r="C1846" s="9">
        <f t="shared" si="87"/>
        <v>1</v>
      </c>
      <c r="D1846" s="14"/>
      <c r="E1846" s="15"/>
      <c r="F1846" s="16"/>
      <c r="G1846" s="17"/>
      <c r="H1846" s="18"/>
      <c r="I1846" s="19"/>
      <c r="J1846" s="18"/>
      <c r="K1846" s="19"/>
      <c r="L1846" s="17"/>
      <c r="M1846" s="93" t="str">
        <f t="shared" si="86"/>
        <v/>
      </c>
      <c r="N1846" s="13" t="str">
        <f t="shared" si="88"/>
        <v/>
      </c>
    </row>
    <row r="1847" spans="2:14" x14ac:dyDescent="0.3">
      <c r="B1847" s="1" t="str">
        <f>IF(C1847=1,"",IF(Kasszakonyv!$K$2&gt;C1847,"q",IF(Kasszakonyv!$K$2=C1847,COUNTIF($C$7:C1847,C1847),"")))</f>
        <v/>
      </c>
      <c r="C1847" s="9">
        <f t="shared" si="87"/>
        <v>1</v>
      </c>
      <c r="D1847" s="14"/>
      <c r="E1847" s="15"/>
      <c r="F1847" s="16"/>
      <c r="G1847" s="17"/>
      <c r="H1847" s="18"/>
      <c r="I1847" s="19"/>
      <c r="J1847" s="18"/>
      <c r="K1847" s="19"/>
      <c r="L1847" s="17"/>
      <c r="M1847" s="93" t="str">
        <f t="shared" si="86"/>
        <v/>
      </c>
      <c r="N1847" s="13" t="str">
        <f t="shared" si="88"/>
        <v/>
      </c>
    </row>
    <row r="1848" spans="2:14" x14ac:dyDescent="0.3">
      <c r="B1848" s="1" t="str">
        <f>IF(C1848=1,"",IF(Kasszakonyv!$K$2&gt;C1848,"q",IF(Kasszakonyv!$K$2=C1848,COUNTIF($C$7:C1848,C1848),"")))</f>
        <v/>
      </c>
      <c r="C1848" s="9">
        <f t="shared" si="87"/>
        <v>1</v>
      </c>
      <c r="D1848" s="14"/>
      <c r="E1848" s="15"/>
      <c r="F1848" s="16"/>
      <c r="G1848" s="17"/>
      <c r="H1848" s="18"/>
      <c r="I1848" s="19"/>
      <c r="J1848" s="18"/>
      <c r="K1848" s="19"/>
      <c r="L1848" s="17"/>
      <c r="M1848" s="93" t="str">
        <f t="shared" si="86"/>
        <v/>
      </c>
      <c r="N1848" s="13" t="str">
        <f t="shared" si="88"/>
        <v/>
      </c>
    </row>
    <row r="1849" spans="2:14" x14ac:dyDescent="0.3">
      <c r="B1849" s="1" t="str">
        <f>IF(C1849=1,"",IF(Kasszakonyv!$K$2&gt;C1849,"q",IF(Kasszakonyv!$K$2=C1849,COUNTIF($C$7:C1849,C1849),"")))</f>
        <v/>
      </c>
      <c r="C1849" s="9">
        <f t="shared" si="87"/>
        <v>1</v>
      </c>
      <c r="D1849" s="14"/>
      <c r="E1849" s="15"/>
      <c r="F1849" s="16"/>
      <c r="G1849" s="17"/>
      <c r="H1849" s="18"/>
      <c r="I1849" s="19"/>
      <c r="J1849" s="18"/>
      <c r="K1849" s="19"/>
      <c r="L1849" s="17"/>
      <c r="M1849" s="93" t="str">
        <f t="shared" si="86"/>
        <v/>
      </c>
      <c r="N1849" s="13" t="str">
        <f t="shared" si="88"/>
        <v/>
      </c>
    </row>
    <row r="1850" spans="2:14" x14ac:dyDescent="0.3">
      <c r="B1850" s="1" t="str">
        <f>IF(C1850=1,"",IF(Kasszakonyv!$K$2&gt;C1850,"q",IF(Kasszakonyv!$K$2=C1850,COUNTIF($C$7:C1850,C1850),"")))</f>
        <v/>
      </c>
      <c r="C1850" s="9">
        <f t="shared" si="87"/>
        <v>1</v>
      </c>
      <c r="D1850" s="14"/>
      <c r="E1850" s="15"/>
      <c r="F1850" s="16"/>
      <c r="G1850" s="17"/>
      <c r="H1850" s="18"/>
      <c r="I1850" s="19"/>
      <c r="J1850" s="18"/>
      <c r="K1850" s="19"/>
      <c r="L1850" s="17"/>
      <c r="M1850" s="93" t="str">
        <f t="shared" si="86"/>
        <v/>
      </c>
      <c r="N1850" s="13" t="str">
        <f t="shared" si="88"/>
        <v/>
      </c>
    </row>
    <row r="1851" spans="2:14" x14ac:dyDescent="0.3">
      <c r="B1851" s="1" t="str">
        <f>IF(C1851=1,"",IF(Kasszakonyv!$K$2&gt;C1851,"q",IF(Kasszakonyv!$K$2=C1851,COUNTIF($C$7:C1851,C1851),"")))</f>
        <v/>
      </c>
      <c r="C1851" s="9">
        <f t="shared" si="87"/>
        <v>1</v>
      </c>
      <c r="D1851" s="14"/>
      <c r="E1851" s="15"/>
      <c r="F1851" s="16"/>
      <c r="G1851" s="17"/>
      <c r="H1851" s="18"/>
      <c r="I1851" s="19"/>
      <c r="J1851" s="18"/>
      <c r="K1851" s="19"/>
      <c r="L1851" s="17"/>
      <c r="M1851" s="93" t="str">
        <f t="shared" si="86"/>
        <v/>
      </c>
      <c r="N1851" s="13" t="str">
        <f t="shared" si="88"/>
        <v/>
      </c>
    </row>
    <row r="1852" spans="2:14" x14ac:dyDescent="0.3">
      <c r="B1852" s="1" t="str">
        <f>IF(C1852=1,"",IF(Kasszakonyv!$K$2&gt;C1852,"q",IF(Kasszakonyv!$K$2=C1852,COUNTIF($C$7:C1852,C1852),"")))</f>
        <v/>
      </c>
      <c r="C1852" s="9">
        <f t="shared" si="87"/>
        <v>1</v>
      </c>
      <c r="D1852" s="14"/>
      <c r="E1852" s="15"/>
      <c r="F1852" s="16"/>
      <c r="G1852" s="17"/>
      <c r="H1852" s="18"/>
      <c r="I1852" s="19"/>
      <c r="J1852" s="18"/>
      <c r="K1852" s="19"/>
      <c r="L1852" s="17"/>
      <c r="M1852" s="93" t="str">
        <f t="shared" si="86"/>
        <v/>
      </c>
      <c r="N1852" s="13" t="str">
        <f t="shared" si="88"/>
        <v/>
      </c>
    </row>
    <row r="1853" spans="2:14" x14ac:dyDescent="0.3">
      <c r="B1853" s="1" t="str">
        <f>IF(C1853=1,"",IF(Kasszakonyv!$K$2&gt;C1853,"q",IF(Kasszakonyv!$K$2=C1853,COUNTIF($C$7:C1853,C1853),"")))</f>
        <v/>
      </c>
      <c r="C1853" s="9">
        <f t="shared" si="87"/>
        <v>1</v>
      </c>
      <c r="D1853" s="14"/>
      <c r="E1853" s="15"/>
      <c r="F1853" s="16"/>
      <c r="G1853" s="17"/>
      <c r="H1853" s="18"/>
      <c r="I1853" s="19"/>
      <c r="J1853" s="18"/>
      <c r="K1853" s="19"/>
      <c r="L1853" s="17"/>
      <c r="M1853" s="93" t="str">
        <f t="shared" si="86"/>
        <v/>
      </c>
      <c r="N1853" s="13" t="str">
        <f t="shared" si="88"/>
        <v/>
      </c>
    </row>
    <row r="1854" spans="2:14" x14ac:dyDescent="0.3">
      <c r="B1854" s="1" t="str">
        <f>IF(C1854=1,"",IF(Kasszakonyv!$K$2&gt;C1854,"q",IF(Kasszakonyv!$K$2=C1854,COUNTIF($C$7:C1854,C1854),"")))</f>
        <v/>
      </c>
      <c r="C1854" s="9">
        <f t="shared" si="87"/>
        <v>1</v>
      </c>
      <c r="D1854" s="14"/>
      <c r="E1854" s="15"/>
      <c r="F1854" s="16"/>
      <c r="G1854" s="17"/>
      <c r="H1854" s="18"/>
      <c r="I1854" s="19"/>
      <c r="J1854" s="18"/>
      <c r="K1854" s="19"/>
      <c r="L1854" s="17"/>
      <c r="M1854" s="93" t="str">
        <f t="shared" si="86"/>
        <v/>
      </c>
      <c r="N1854" s="13" t="str">
        <f t="shared" si="88"/>
        <v/>
      </c>
    </row>
    <row r="1855" spans="2:14" x14ac:dyDescent="0.3">
      <c r="B1855" s="1" t="str">
        <f>IF(C1855=1,"",IF(Kasszakonyv!$K$2&gt;C1855,"q",IF(Kasszakonyv!$K$2=C1855,COUNTIF($C$7:C1855,C1855),"")))</f>
        <v/>
      </c>
      <c r="C1855" s="9">
        <f t="shared" si="87"/>
        <v>1</v>
      </c>
      <c r="D1855" s="14"/>
      <c r="E1855" s="15"/>
      <c r="F1855" s="16"/>
      <c r="G1855" s="17"/>
      <c r="H1855" s="18"/>
      <c r="I1855" s="19"/>
      <c r="J1855" s="18"/>
      <c r="K1855" s="19"/>
      <c r="L1855" s="17"/>
      <c r="M1855" s="93" t="str">
        <f t="shared" si="86"/>
        <v/>
      </c>
      <c r="N1855" s="13" t="str">
        <f t="shared" si="88"/>
        <v/>
      </c>
    </row>
    <row r="1856" spans="2:14" x14ac:dyDescent="0.3">
      <c r="B1856" s="1" t="str">
        <f>IF(C1856=1,"",IF(Kasszakonyv!$K$2&gt;C1856,"q",IF(Kasszakonyv!$K$2=C1856,COUNTIF($C$7:C1856,C1856),"")))</f>
        <v/>
      </c>
      <c r="C1856" s="9">
        <f t="shared" si="87"/>
        <v>1</v>
      </c>
      <c r="D1856" s="14"/>
      <c r="E1856" s="15"/>
      <c r="F1856" s="16"/>
      <c r="G1856" s="17"/>
      <c r="H1856" s="18"/>
      <c r="I1856" s="19"/>
      <c r="J1856" s="18"/>
      <c r="K1856" s="19"/>
      <c r="L1856" s="17"/>
      <c r="M1856" s="93" t="str">
        <f t="shared" si="86"/>
        <v/>
      </c>
      <c r="N1856" s="13" t="str">
        <f t="shared" si="88"/>
        <v/>
      </c>
    </row>
    <row r="1857" spans="2:14" x14ac:dyDescent="0.3">
      <c r="B1857" s="1" t="str">
        <f>IF(C1857=1,"",IF(Kasszakonyv!$K$2&gt;C1857,"q",IF(Kasszakonyv!$K$2=C1857,COUNTIF($C$7:C1857,C1857),"")))</f>
        <v/>
      </c>
      <c r="C1857" s="9">
        <f t="shared" si="87"/>
        <v>1</v>
      </c>
      <c r="D1857" s="14"/>
      <c r="E1857" s="15"/>
      <c r="F1857" s="16"/>
      <c r="G1857" s="17"/>
      <c r="H1857" s="18"/>
      <c r="I1857" s="19"/>
      <c r="J1857" s="18"/>
      <c r="K1857" s="19"/>
      <c r="L1857" s="17"/>
      <c r="M1857" s="93" t="str">
        <f t="shared" si="86"/>
        <v/>
      </c>
      <c r="N1857" s="13" t="str">
        <f t="shared" si="88"/>
        <v/>
      </c>
    </row>
    <row r="1858" spans="2:14" x14ac:dyDescent="0.3">
      <c r="B1858" s="1" t="str">
        <f>IF(C1858=1,"",IF(Kasszakonyv!$K$2&gt;C1858,"q",IF(Kasszakonyv!$K$2=C1858,COUNTIF($C$7:C1858,C1858),"")))</f>
        <v/>
      </c>
      <c r="C1858" s="9">
        <f t="shared" si="87"/>
        <v>1</v>
      </c>
      <c r="D1858" s="14"/>
      <c r="E1858" s="15"/>
      <c r="F1858" s="16"/>
      <c r="G1858" s="17"/>
      <c r="H1858" s="18"/>
      <c r="I1858" s="19"/>
      <c r="J1858" s="18"/>
      <c r="K1858" s="19"/>
      <c r="L1858" s="17"/>
      <c r="M1858" s="93" t="str">
        <f t="shared" si="86"/>
        <v/>
      </c>
      <c r="N1858" s="13" t="str">
        <f t="shared" si="88"/>
        <v/>
      </c>
    </row>
    <row r="1859" spans="2:14" x14ac:dyDescent="0.3">
      <c r="B1859" s="1" t="str">
        <f>IF(C1859=1,"",IF(Kasszakonyv!$K$2&gt;C1859,"q",IF(Kasszakonyv!$K$2=C1859,COUNTIF($C$7:C1859,C1859),"")))</f>
        <v/>
      </c>
      <c r="C1859" s="9">
        <f t="shared" si="87"/>
        <v>1</v>
      </c>
      <c r="D1859" s="14"/>
      <c r="E1859" s="15"/>
      <c r="F1859" s="16"/>
      <c r="G1859" s="17"/>
      <c r="H1859" s="18"/>
      <c r="I1859" s="19"/>
      <c r="J1859" s="18"/>
      <c r="K1859" s="19"/>
      <c r="L1859" s="17"/>
      <c r="M1859" s="93" t="str">
        <f t="shared" si="86"/>
        <v/>
      </c>
      <c r="N1859" s="13" t="str">
        <f t="shared" si="88"/>
        <v/>
      </c>
    </row>
    <row r="1860" spans="2:14" x14ac:dyDescent="0.3">
      <c r="B1860" s="1" t="str">
        <f>IF(C1860=1,"",IF(Kasszakonyv!$K$2&gt;C1860,"q",IF(Kasszakonyv!$K$2=C1860,COUNTIF($C$7:C1860,C1860),"")))</f>
        <v/>
      </c>
      <c r="C1860" s="9">
        <f t="shared" si="87"/>
        <v>1</v>
      </c>
      <c r="D1860" s="14"/>
      <c r="E1860" s="15"/>
      <c r="F1860" s="16"/>
      <c r="G1860" s="17"/>
      <c r="H1860" s="18"/>
      <c r="I1860" s="19"/>
      <c r="J1860" s="18"/>
      <c r="K1860" s="19"/>
      <c r="L1860" s="17"/>
      <c r="M1860" s="93" t="str">
        <f t="shared" si="86"/>
        <v/>
      </c>
      <c r="N1860" s="13" t="str">
        <f t="shared" si="88"/>
        <v/>
      </c>
    </row>
    <row r="1861" spans="2:14" x14ac:dyDescent="0.3">
      <c r="B1861" s="1" t="str">
        <f>IF(C1861=1,"",IF(Kasszakonyv!$K$2&gt;C1861,"q",IF(Kasszakonyv!$K$2=C1861,COUNTIF($C$7:C1861,C1861),"")))</f>
        <v/>
      </c>
      <c r="C1861" s="9">
        <f t="shared" si="87"/>
        <v>1</v>
      </c>
      <c r="D1861" s="14"/>
      <c r="E1861" s="15"/>
      <c r="F1861" s="16"/>
      <c r="G1861" s="17"/>
      <c r="H1861" s="18"/>
      <c r="I1861" s="19"/>
      <c r="J1861" s="18"/>
      <c r="K1861" s="19"/>
      <c r="L1861" s="17"/>
      <c r="M1861" s="93" t="str">
        <f t="shared" si="86"/>
        <v/>
      </c>
      <c r="N1861" s="13" t="str">
        <f t="shared" si="88"/>
        <v/>
      </c>
    </row>
    <row r="1862" spans="2:14" x14ac:dyDescent="0.3">
      <c r="B1862" s="1" t="str">
        <f>IF(C1862=1,"",IF(Kasszakonyv!$K$2&gt;C1862,"q",IF(Kasszakonyv!$K$2=C1862,COUNTIF($C$7:C1862,C1862),"")))</f>
        <v/>
      </c>
      <c r="C1862" s="9">
        <f t="shared" si="87"/>
        <v>1</v>
      </c>
      <c r="D1862" s="14"/>
      <c r="E1862" s="15"/>
      <c r="F1862" s="16"/>
      <c r="G1862" s="17"/>
      <c r="H1862" s="18"/>
      <c r="I1862" s="19"/>
      <c r="J1862" s="18"/>
      <c r="K1862" s="19"/>
      <c r="L1862" s="17"/>
      <c r="M1862" s="93" t="str">
        <f t="shared" si="86"/>
        <v/>
      </c>
      <c r="N1862" s="13" t="str">
        <f t="shared" si="88"/>
        <v/>
      </c>
    </row>
    <row r="1863" spans="2:14" x14ac:dyDescent="0.3">
      <c r="B1863" s="1" t="str">
        <f>IF(C1863=1,"",IF(Kasszakonyv!$K$2&gt;C1863,"q",IF(Kasszakonyv!$K$2=C1863,COUNTIF($C$7:C1863,C1863),"")))</f>
        <v/>
      </c>
      <c r="C1863" s="9">
        <f t="shared" si="87"/>
        <v>1</v>
      </c>
      <c r="D1863" s="14"/>
      <c r="E1863" s="15"/>
      <c r="F1863" s="16"/>
      <c r="G1863" s="17"/>
      <c r="H1863" s="18"/>
      <c r="I1863" s="19"/>
      <c r="J1863" s="18"/>
      <c r="K1863" s="19"/>
      <c r="L1863" s="17"/>
      <c r="M1863" s="93" t="str">
        <f t="shared" ref="M1863:M1926" si="89">IF(I1863&amp;K1863&lt;&gt;"",VLOOKUP(I1863&amp;K1863,fif,3,FALSE),"")</f>
        <v/>
      </c>
      <c r="N1863" s="13" t="str">
        <f t="shared" si="88"/>
        <v/>
      </c>
    </row>
    <row r="1864" spans="2:14" x14ac:dyDescent="0.3">
      <c r="B1864" s="1" t="str">
        <f>IF(C1864=1,"",IF(Kasszakonyv!$K$2&gt;C1864,"q",IF(Kasszakonyv!$K$2=C1864,COUNTIF($C$7:C1864,C1864),"")))</f>
        <v/>
      </c>
      <c r="C1864" s="9">
        <f t="shared" si="87"/>
        <v>1</v>
      </c>
      <c r="D1864" s="14"/>
      <c r="E1864" s="15"/>
      <c r="F1864" s="16"/>
      <c r="G1864" s="17"/>
      <c r="H1864" s="18"/>
      <c r="I1864" s="19"/>
      <c r="J1864" s="18"/>
      <c r="K1864" s="19"/>
      <c r="L1864" s="17"/>
      <c r="M1864" s="93" t="str">
        <f t="shared" si="89"/>
        <v/>
      </c>
      <c r="N1864" s="13" t="str">
        <f t="shared" si="88"/>
        <v/>
      </c>
    </row>
    <row r="1865" spans="2:14" x14ac:dyDescent="0.3">
      <c r="B1865" s="1" t="str">
        <f>IF(C1865=1,"",IF(Kasszakonyv!$K$2&gt;C1865,"q",IF(Kasszakonyv!$K$2=C1865,COUNTIF($C$7:C1865,C1865),"")))</f>
        <v/>
      </c>
      <c r="C1865" s="9">
        <f t="shared" si="87"/>
        <v>1</v>
      </c>
      <c r="D1865" s="14"/>
      <c r="E1865" s="15"/>
      <c r="F1865" s="16"/>
      <c r="G1865" s="17"/>
      <c r="H1865" s="18"/>
      <c r="I1865" s="19"/>
      <c r="J1865" s="18"/>
      <c r="K1865" s="19"/>
      <c r="L1865" s="17"/>
      <c r="M1865" s="93" t="str">
        <f t="shared" si="89"/>
        <v/>
      </c>
      <c r="N1865" s="13" t="str">
        <f t="shared" si="88"/>
        <v/>
      </c>
    </row>
    <row r="1866" spans="2:14" x14ac:dyDescent="0.3">
      <c r="B1866" s="1" t="str">
        <f>IF(C1866=1,"",IF(Kasszakonyv!$K$2&gt;C1866,"q",IF(Kasszakonyv!$K$2=C1866,COUNTIF($C$7:C1866,C1866),"")))</f>
        <v/>
      </c>
      <c r="C1866" s="9">
        <f t="shared" si="87"/>
        <v>1</v>
      </c>
      <c r="D1866" s="14"/>
      <c r="E1866" s="15"/>
      <c r="F1866" s="16"/>
      <c r="G1866" s="17"/>
      <c r="H1866" s="18"/>
      <c r="I1866" s="19"/>
      <c r="J1866" s="18"/>
      <c r="K1866" s="19"/>
      <c r="L1866" s="17"/>
      <c r="M1866" s="93" t="str">
        <f t="shared" si="89"/>
        <v/>
      </c>
      <c r="N1866" s="13" t="str">
        <f t="shared" si="88"/>
        <v/>
      </c>
    </row>
    <row r="1867" spans="2:14" x14ac:dyDescent="0.3">
      <c r="B1867" s="1" t="str">
        <f>IF(C1867=1,"",IF(Kasszakonyv!$K$2&gt;C1867,"q",IF(Kasszakonyv!$K$2=C1867,COUNTIF($C$7:C1867,C1867),"")))</f>
        <v/>
      </c>
      <c r="C1867" s="9">
        <f t="shared" si="87"/>
        <v>1</v>
      </c>
      <c r="D1867" s="14"/>
      <c r="E1867" s="15"/>
      <c r="F1867" s="16"/>
      <c r="G1867" s="17"/>
      <c r="H1867" s="18"/>
      <c r="I1867" s="19"/>
      <c r="J1867" s="18"/>
      <c r="K1867" s="19"/>
      <c r="L1867" s="17"/>
      <c r="M1867" s="93" t="str">
        <f t="shared" si="89"/>
        <v/>
      </c>
      <c r="N1867" s="13" t="str">
        <f t="shared" si="88"/>
        <v/>
      </c>
    </row>
    <row r="1868" spans="2:14" x14ac:dyDescent="0.3">
      <c r="B1868" s="1" t="str">
        <f>IF(C1868=1,"",IF(Kasszakonyv!$K$2&gt;C1868,"q",IF(Kasszakonyv!$K$2=C1868,COUNTIF($C$7:C1868,C1868),"")))</f>
        <v/>
      </c>
      <c r="C1868" s="9">
        <f t="shared" si="87"/>
        <v>1</v>
      </c>
      <c r="D1868" s="14"/>
      <c r="E1868" s="15"/>
      <c r="F1868" s="16"/>
      <c r="G1868" s="17"/>
      <c r="H1868" s="18"/>
      <c r="I1868" s="19"/>
      <c r="J1868" s="18"/>
      <c r="K1868" s="19"/>
      <c r="L1868" s="17"/>
      <c r="M1868" s="93" t="str">
        <f t="shared" si="89"/>
        <v/>
      </c>
      <c r="N1868" s="13" t="str">
        <f t="shared" si="88"/>
        <v/>
      </c>
    </row>
    <row r="1869" spans="2:14" x14ac:dyDescent="0.3">
      <c r="B1869" s="1" t="str">
        <f>IF(C1869=1,"",IF(Kasszakonyv!$K$2&gt;C1869,"q",IF(Kasszakonyv!$K$2=C1869,COUNTIF($C$7:C1869,C1869),"")))</f>
        <v/>
      </c>
      <c r="C1869" s="9">
        <f t="shared" si="87"/>
        <v>1</v>
      </c>
      <c r="D1869" s="14"/>
      <c r="E1869" s="15"/>
      <c r="F1869" s="16"/>
      <c r="G1869" s="17"/>
      <c r="H1869" s="18"/>
      <c r="I1869" s="19"/>
      <c r="J1869" s="18"/>
      <c r="K1869" s="19"/>
      <c r="L1869" s="17"/>
      <c r="M1869" s="93" t="str">
        <f t="shared" si="89"/>
        <v/>
      </c>
      <c r="N1869" s="13" t="str">
        <f t="shared" si="88"/>
        <v/>
      </c>
    </row>
    <row r="1870" spans="2:14" x14ac:dyDescent="0.3">
      <c r="B1870" s="1" t="str">
        <f>IF(C1870=1,"",IF(Kasszakonyv!$K$2&gt;C1870,"q",IF(Kasszakonyv!$K$2=C1870,COUNTIF($C$7:C1870,C1870),"")))</f>
        <v/>
      </c>
      <c r="C1870" s="9">
        <f t="shared" si="87"/>
        <v>1</v>
      </c>
      <c r="D1870" s="14"/>
      <c r="E1870" s="15"/>
      <c r="F1870" s="16"/>
      <c r="G1870" s="17"/>
      <c r="H1870" s="18"/>
      <c r="I1870" s="19"/>
      <c r="J1870" s="18"/>
      <c r="K1870" s="19"/>
      <c r="L1870" s="17"/>
      <c r="M1870" s="93" t="str">
        <f t="shared" si="89"/>
        <v/>
      </c>
      <c r="N1870" s="13" t="str">
        <f t="shared" si="88"/>
        <v/>
      </c>
    </row>
    <row r="1871" spans="2:14" x14ac:dyDescent="0.3">
      <c r="B1871" s="1" t="str">
        <f>IF(C1871=1,"",IF(Kasszakonyv!$K$2&gt;C1871,"q",IF(Kasszakonyv!$K$2=C1871,COUNTIF($C$7:C1871,C1871),"")))</f>
        <v/>
      </c>
      <c r="C1871" s="9">
        <f t="shared" si="87"/>
        <v>1</v>
      </c>
      <c r="D1871" s="14"/>
      <c r="E1871" s="15"/>
      <c r="F1871" s="16"/>
      <c r="G1871" s="17"/>
      <c r="H1871" s="18"/>
      <c r="I1871" s="19"/>
      <c r="J1871" s="18"/>
      <c r="K1871" s="19"/>
      <c r="L1871" s="17"/>
      <c r="M1871" s="93" t="str">
        <f t="shared" si="89"/>
        <v/>
      </c>
      <c r="N1871" s="13" t="str">
        <f t="shared" si="88"/>
        <v/>
      </c>
    </row>
    <row r="1872" spans="2:14" x14ac:dyDescent="0.3">
      <c r="B1872" s="1" t="str">
        <f>IF(C1872=1,"",IF(Kasszakonyv!$K$2&gt;C1872,"q",IF(Kasszakonyv!$K$2=C1872,COUNTIF($C$7:C1872,C1872),"")))</f>
        <v/>
      </c>
      <c r="C1872" s="9">
        <f t="shared" si="87"/>
        <v>1</v>
      </c>
      <c r="D1872" s="14"/>
      <c r="E1872" s="15"/>
      <c r="F1872" s="16"/>
      <c r="G1872" s="17"/>
      <c r="H1872" s="18"/>
      <c r="I1872" s="19"/>
      <c r="J1872" s="18"/>
      <c r="K1872" s="19"/>
      <c r="L1872" s="17"/>
      <c r="M1872" s="93" t="str">
        <f t="shared" si="89"/>
        <v/>
      </c>
      <c r="N1872" s="13" t="str">
        <f t="shared" si="88"/>
        <v/>
      </c>
    </row>
    <row r="1873" spans="2:14" x14ac:dyDescent="0.3">
      <c r="B1873" s="1" t="str">
        <f>IF(C1873=1,"",IF(Kasszakonyv!$K$2&gt;C1873,"q",IF(Kasszakonyv!$K$2=C1873,COUNTIF($C$7:C1873,C1873),"")))</f>
        <v/>
      </c>
      <c r="C1873" s="9">
        <f t="shared" si="87"/>
        <v>1</v>
      </c>
      <c r="D1873" s="14"/>
      <c r="E1873" s="15"/>
      <c r="F1873" s="16"/>
      <c r="G1873" s="17"/>
      <c r="H1873" s="18"/>
      <c r="I1873" s="19"/>
      <c r="J1873" s="18"/>
      <c r="K1873" s="19"/>
      <c r="L1873" s="17"/>
      <c r="M1873" s="93" t="str">
        <f t="shared" si="89"/>
        <v/>
      </c>
      <c r="N1873" s="13" t="str">
        <f t="shared" si="88"/>
        <v/>
      </c>
    </row>
    <row r="1874" spans="2:14" x14ac:dyDescent="0.3">
      <c r="B1874" s="1" t="str">
        <f>IF(C1874=1,"",IF(Kasszakonyv!$K$2&gt;C1874,"q",IF(Kasszakonyv!$K$2=C1874,COUNTIF($C$7:C1874,C1874),"")))</f>
        <v/>
      </c>
      <c r="C1874" s="9">
        <f t="shared" si="87"/>
        <v>1</v>
      </c>
      <c r="D1874" s="14"/>
      <c r="E1874" s="15"/>
      <c r="F1874" s="16"/>
      <c r="G1874" s="17"/>
      <c r="H1874" s="18"/>
      <c r="I1874" s="19"/>
      <c r="J1874" s="18"/>
      <c r="K1874" s="19"/>
      <c r="L1874" s="17"/>
      <c r="M1874" s="93" t="str">
        <f t="shared" si="89"/>
        <v/>
      </c>
      <c r="N1874" s="13" t="str">
        <f t="shared" si="88"/>
        <v/>
      </c>
    </row>
    <row r="1875" spans="2:14" x14ac:dyDescent="0.3">
      <c r="B1875" s="1" t="str">
        <f>IF(C1875=1,"",IF(Kasszakonyv!$K$2&gt;C1875,"q",IF(Kasszakonyv!$K$2=C1875,COUNTIF($C$7:C1875,C1875),"")))</f>
        <v/>
      </c>
      <c r="C1875" s="9">
        <f t="shared" si="87"/>
        <v>1</v>
      </c>
      <c r="D1875" s="14"/>
      <c r="E1875" s="15"/>
      <c r="F1875" s="16"/>
      <c r="G1875" s="17"/>
      <c r="H1875" s="18"/>
      <c r="I1875" s="19"/>
      <c r="J1875" s="18"/>
      <c r="K1875" s="19"/>
      <c r="L1875" s="17"/>
      <c r="M1875" s="93" t="str">
        <f t="shared" si="89"/>
        <v/>
      </c>
      <c r="N1875" s="13" t="str">
        <f t="shared" si="88"/>
        <v/>
      </c>
    </row>
    <row r="1876" spans="2:14" x14ac:dyDescent="0.3">
      <c r="B1876" s="1" t="str">
        <f>IF(C1876=1,"",IF(Kasszakonyv!$K$2&gt;C1876,"q",IF(Kasszakonyv!$K$2=C1876,COUNTIF($C$7:C1876,C1876),"")))</f>
        <v/>
      </c>
      <c r="C1876" s="9">
        <f t="shared" si="87"/>
        <v>1</v>
      </c>
      <c r="D1876" s="14"/>
      <c r="E1876" s="15"/>
      <c r="F1876" s="16"/>
      <c r="G1876" s="17"/>
      <c r="H1876" s="18"/>
      <c r="I1876" s="19"/>
      <c r="J1876" s="18"/>
      <c r="K1876" s="19"/>
      <c r="L1876" s="17"/>
      <c r="M1876" s="93" t="str">
        <f t="shared" si="89"/>
        <v/>
      </c>
      <c r="N1876" s="13" t="str">
        <f t="shared" si="88"/>
        <v/>
      </c>
    </row>
    <row r="1877" spans="2:14" x14ac:dyDescent="0.3">
      <c r="B1877" s="1" t="str">
        <f>IF(C1877=1,"",IF(Kasszakonyv!$K$2&gt;C1877,"q",IF(Kasszakonyv!$K$2=C1877,COUNTIF($C$7:C1877,C1877),"")))</f>
        <v/>
      </c>
      <c r="C1877" s="9">
        <f t="shared" si="87"/>
        <v>1</v>
      </c>
      <c r="D1877" s="14"/>
      <c r="E1877" s="15"/>
      <c r="F1877" s="16"/>
      <c r="G1877" s="17"/>
      <c r="H1877" s="18"/>
      <c r="I1877" s="19"/>
      <c r="J1877" s="18"/>
      <c r="K1877" s="19"/>
      <c r="L1877" s="17"/>
      <c r="M1877" s="93" t="str">
        <f t="shared" si="89"/>
        <v/>
      </c>
      <c r="N1877" s="13" t="str">
        <f t="shared" si="88"/>
        <v/>
      </c>
    </row>
    <row r="1878" spans="2:14" x14ac:dyDescent="0.3">
      <c r="B1878" s="1" t="str">
        <f>IF(C1878=1,"",IF(Kasszakonyv!$K$2&gt;C1878,"q",IF(Kasszakonyv!$K$2=C1878,COUNTIF($C$7:C1878,C1878),"")))</f>
        <v/>
      </c>
      <c r="C1878" s="9">
        <f t="shared" si="87"/>
        <v>1</v>
      </c>
      <c r="D1878" s="14"/>
      <c r="E1878" s="15"/>
      <c r="F1878" s="16"/>
      <c r="G1878" s="17"/>
      <c r="H1878" s="18"/>
      <c r="I1878" s="19"/>
      <c r="J1878" s="18"/>
      <c r="K1878" s="19"/>
      <c r="L1878" s="17"/>
      <c r="M1878" s="93" t="str">
        <f t="shared" si="89"/>
        <v/>
      </c>
      <c r="N1878" s="13" t="str">
        <f t="shared" si="88"/>
        <v/>
      </c>
    </row>
    <row r="1879" spans="2:14" x14ac:dyDescent="0.3">
      <c r="B1879" s="1" t="str">
        <f>IF(C1879=1,"",IF(Kasszakonyv!$K$2&gt;C1879,"q",IF(Kasszakonyv!$K$2=C1879,COUNTIF($C$7:C1879,C1879),"")))</f>
        <v/>
      </c>
      <c r="C1879" s="9">
        <f t="shared" si="87"/>
        <v>1</v>
      </c>
      <c r="D1879" s="14"/>
      <c r="E1879" s="15"/>
      <c r="F1879" s="16"/>
      <c r="G1879" s="17"/>
      <c r="H1879" s="18"/>
      <c r="I1879" s="19"/>
      <c r="J1879" s="18"/>
      <c r="K1879" s="19"/>
      <c r="L1879" s="17"/>
      <c r="M1879" s="93" t="str">
        <f t="shared" si="89"/>
        <v/>
      </c>
      <c r="N1879" s="13" t="str">
        <f t="shared" si="88"/>
        <v/>
      </c>
    </row>
    <row r="1880" spans="2:14" x14ac:dyDescent="0.3">
      <c r="B1880" s="1" t="str">
        <f>IF(C1880=1,"",IF(Kasszakonyv!$K$2&gt;C1880,"q",IF(Kasszakonyv!$K$2=C1880,COUNTIF($C$7:C1880,C1880),"")))</f>
        <v/>
      </c>
      <c r="C1880" s="9">
        <f t="shared" si="87"/>
        <v>1</v>
      </c>
      <c r="D1880" s="14"/>
      <c r="E1880" s="15"/>
      <c r="F1880" s="16"/>
      <c r="G1880" s="17"/>
      <c r="H1880" s="18"/>
      <c r="I1880" s="19"/>
      <c r="J1880" s="18"/>
      <c r="K1880" s="19"/>
      <c r="L1880" s="17"/>
      <c r="M1880" s="93" t="str">
        <f t="shared" si="89"/>
        <v/>
      </c>
      <c r="N1880" s="13" t="str">
        <f t="shared" si="88"/>
        <v/>
      </c>
    </row>
    <row r="1881" spans="2:14" x14ac:dyDescent="0.3">
      <c r="B1881" s="1" t="str">
        <f>IF(C1881=1,"",IF(Kasszakonyv!$K$2&gt;C1881,"q",IF(Kasszakonyv!$K$2=C1881,COUNTIF($C$7:C1881,C1881),"")))</f>
        <v/>
      </c>
      <c r="C1881" s="9">
        <f t="shared" si="87"/>
        <v>1</v>
      </c>
      <c r="D1881" s="14"/>
      <c r="E1881" s="15"/>
      <c r="F1881" s="16"/>
      <c r="G1881" s="17"/>
      <c r="H1881" s="18"/>
      <c r="I1881" s="19"/>
      <c r="J1881" s="18"/>
      <c r="K1881" s="19"/>
      <c r="L1881" s="17"/>
      <c r="M1881" s="93" t="str">
        <f t="shared" si="89"/>
        <v/>
      </c>
      <c r="N1881" s="13" t="str">
        <f t="shared" si="88"/>
        <v/>
      </c>
    </row>
    <row r="1882" spans="2:14" x14ac:dyDescent="0.3">
      <c r="B1882" s="1" t="str">
        <f>IF(C1882=1,"",IF(Kasszakonyv!$K$2&gt;C1882,"q",IF(Kasszakonyv!$K$2=C1882,COUNTIF($C$7:C1882,C1882),"")))</f>
        <v/>
      </c>
      <c r="C1882" s="9">
        <f t="shared" si="87"/>
        <v>1</v>
      </c>
      <c r="D1882" s="14"/>
      <c r="E1882" s="15"/>
      <c r="F1882" s="16"/>
      <c r="G1882" s="17"/>
      <c r="H1882" s="18"/>
      <c r="I1882" s="19"/>
      <c r="J1882" s="18"/>
      <c r="K1882" s="19"/>
      <c r="L1882" s="17"/>
      <c r="M1882" s="93" t="str">
        <f t="shared" si="89"/>
        <v/>
      </c>
      <c r="N1882" s="13" t="str">
        <f t="shared" si="88"/>
        <v/>
      </c>
    </row>
    <row r="1883" spans="2:14" x14ac:dyDescent="0.3">
      <c r="B1883" s="1" t="str">
        <f>IF(C1883=1,"",IF(Kasszakonyv!$K$2&gt;C1883,"q",IF(Kasszakonyv!$K$2=C1883,COUNTIF($C$7:C1883,C1883),"")))</f>
        <v/>
      </c>
      <c r="C1883" s="9">
        <f t="shared" si="87"/>
        <v>1</v>
      </c>
      <c r="D1883" s="14"/>
      <c r="E1883" s="15"/>
      <c r="F1883" s="16"/>
      <c r="G1883" s="17"/>
      <c r="H1883" s="18"/>
      <c r="I1883" s="19"/>
      <c r="J1883" s="18"/>
      <c r="K1883" s="19"/>
      <c r="L1883" s="17"/>
      <c r="M1883" s="93" t="str">
        <f t="shared" si="89"/>
        <v/>
      </c>
      <c r="N1883" s="13" t="str">
        <f t="shared" si="88"/>
        <v/>
      </c>
    </row>
    <row r="1884" spans="2:14" x14ac:dyDescent="0.3">
      <c r="B1884" s="1" t="str">
        <f>IF(C1884=1,"",IF(Kasszakonyv!$K$2&gt;C1884,"q",IF(Kasszakonyv!$K$2=C1884,COUNTIF($C$7:C1884,C1884),"")))</f>
        <v/>
      </c>
      <c r="C1884" s="9">
        <f t="shared" si="87"/>
        <v>1</v>
      </c>
      <c r="D1884" s="14"/>
      <c r="E1884" s="15"/>
      <c r="F1884" s="16"/>
      <c r="G1884" s="17"/>
      <c r="H1884" s="18"/>
      <c r="I1884" s="19"/>
      <c r="J1884" s="18"/>
      <c r="K1884" s="19"/>
      <c r="L1884" s="17"/>
      <c r="M1884" s="93" t="str">
        <f t="shared" si="89"/>
        <v/>
      </c>
      <c r="N1884" s="13" t="str">
        <f t="shared" si="88"/>
        <v/>
      </c>
    </row>
    <row r="1885" spans="2:14" x14ac:dyDescent="0.3">
      <c r="B1885" s="1" t="str">
        <f>IF(C1885=1,"",IF(Kasszakonyv!$K$2&gt;C1885,"q",IF(Kasszakonyv!$K$2=C1885,COUNTIF($C$7:C1885,C1885),"")))</f>
        <v/>
      </c>
      <c r="C1885" s="9">
        <f t="shared" si="87"/>
        <v>1</v>
      </c>
      <c r="D1885" s="14"/>
      <c r="E1885" s="15"/>
      <c r="F1885" s="16"/>
      <c r="G1885" s="17"/>
      <c r="H1885" s="18"/>
      <c r="I1885" s="19"/>
      <c r="J1885" s="18"/>
      <c r="K1885" s="19"/>
      <c r="L1885" s="17"/>
      <c r="M1885" s="93" t="str">
        <f t="shared" si="89"/>
        <v/>
      </c>
      <c r="N1885" s="13" t="str">
        <f t="shared" si="88"/>
        <v/>
      </c>
    </row>
    <row r="1886" spans="2:14" x14ac:dyDescent="0.3">
      <c r="B1886" s="1" t="str">
        <f>IF(C1886=1,"",IF(Kasszakonyv!$K$2&gt;C1886,"q",IF(Kasszakonyv!$K$2=C1886,COUNTIF($C$7:C1886,C1886),"")))</f>
        <v/>
      </c>
      <c r="C1886" s="9">
        <f t="shared" si="87"/>
        <v>1</v>
      </c>
      <c r="D1886" s="14"/>
      <c r="E1886" s="15"/>
      <c r="F1886" s="16"/>
      <c r="G1886" s="17"/>
      <c r="H1886" s="18"/>
      <c r="I1886" s="19"/>
      <c r="J1886" s="18"/>
      <c r="K1886" s="19"/>
      <c r="L1886" s="17"/>
      <c r="M1886" s="93" t="str">
        <f t="shared" si="89"/>
        <v/>
      </c>
      <c r="N1886" s="13" t="str">
        <f t="shared" si="88"/>
        <v/>
      </c>
    </row>
    <row r="1887" spans="2:14" x14ac:dyDescent="0.3">
      <c r="B1887" s="1" t="str">
        <f>IF(C1887=1,"",IF(Kasszakonyv!$K$2&gt;C1887,"q",IF(Kasszakonyv!$K$2=C1887,COUNTIF($C$7:C1887,C1887),"")))</f>
        <v/>
      </c>
      <c r="C1887" s="9">
        <f t="shared" si="87"/>
        <v>1</v>
      </c>
      <c r="D1887" s="14"/>
      <c r="E1887" s="15"/>
      <c r="F1887" s="16"/>
      <c r="G1887" s="17"/>
      <c r="H1887" s="18"/>
      <c r="I1887" s="19"/>
      <c r="J1887" s="18"/>
      <c r="K1887" s="19"/>
      <c r="L1887" s="17"/>
      <c r="M1887" s="93" t="str">
        <f t="shared" si="89"/>
        <v/>
      </c>
      <c r="N1887" s="13" t="str">
        <f t="shared" si="88"/>
        <v/>
      </c>
    </row>
    <row r="1888" spans="2:14" x14ac:dyDescent="0.3">
      <c r="B1888" s="1" t="str">
        <f>IF(C1888=1,"",IF(Kasszakonyv!$K$2&gt;C1888,"q",IF(Kasszakonyv!$K$2=C1888,COUNTIF($C$7:C1888,C1888),"")))</f>
        <v/>
      </c>
      <c r="C1888" s="9">
        <f t="shared" si="87"/>
        <v>1</v>
      </c>
      <c r="D1888" s="14"/>
      <c r="E1888" s="15"/>
      <c r="F1888" s="16"/>
      <c r="G1888" s="17"/>
      <c r="H1888" s="18"/>
      <c r="I1888" s="19"/>
      <c r="J1888" s="18"/>
      <c r="K1888" s="19"/>
      <c r="L1888" s="17"/>
      <c r="M1888" s="93" t="str">
        <f t="shared" si="89"/>
        <v/>
      </c>
      <c r="N1888" s="13" t="str">
        <f t="shared" si="88"/>
        <v/>
      </c>
    </row>
    <row r="1889" spans="2:14" x14ac:dyDescent="0.3">
      <c r="B1889" s="1" t="str">
        <f>IF(C1889=1,"",IF(Kasszakonyv!$K$2&gt;C1889,"q",IF(Kasszakonyv!$K$2=C1889,COUNTIF($C$7:C1889,C1889),"")))</f>
        <v/>
      </c>
      <c r="C1889" s="9">
        <f t="shared" si="87"/>
        <v>1</v>
      </c>
      <c r="D1889" s="14"/>
      <c r="E1889" s="15"/>
      <c r="F1889" s="16"/>
      <c r="G1889" s="17"/>
      <c r="H1889" s="18"/>
      <c r="I1889" s="19"/>
      <c r="J1889" s="18"/>
      <c r="K1889" s="19"/>
      <c r="L1889" s="17"/>
      <c r="M1889" s="93" t="str">
        <f t="shared" si="89"/>
        <v/>
      </c>
      <c r="N1889" s="13" t="str">
        <f t="shared" si="88"/>
        <v/>
      </c>
    </row>
    <row r="1890" spans="2:14" x14ac:dyDescent="0.3">
      <c r="B1890" s="1" t="str">
        <f>IF(C1890=1,"",IF(Kasszakonyv!$K$2&gt;C1890,"q",IF(Kasszakonyv!$K$2=C1890,COUNTIF($C$7:C1890,C1890),"")))</f>
        <v/>
      </c>
      <c r="C1890" s="9">
        <f t="shared" si="87"/>
        <v>1</v>
      </c>
      <c r="D1890" s="14"/>
      <c r="E1890" s="15"/>
      <c r="F1890" s="16"/>
      <c r="G1890" s="17"/>
      <c r="H1890" s="18"/>
      <c r="I1890" s="19"/>
      <c r="J1890" s="18"/>
      <c r="K1890" s="19"/>
      <c r="L1890" s="17"/>
      <c r="M1890" s="93" t="str">
        <f t="shared" si="89"/>
        <v/>
      </c>
      <c r="N1890" s="13" t="str">
        <f t="shared" si="88"/>
        <v/>
      </c>
    </row>
    <row r="1891" spans="2:14" x14ac:dyDescent="0.3">
      <c r="B1891" s="1" t="str">
        <f>IF(C1891=1,"",IF(Kasszakonyv!$K$2&gt;C1891,"q",IF(Kasszakonyv!$K$2=C1891,COUNTIF($C$7:C1891,C1891),"")))</f>
        <v/>
      </c>
      <c r="C1891" s="9">
        <f t="shared" si="87"/>
        <v>1</v>
      </c>
      <c r="D1891" s="14"/>
      <c r="E1891" s="15"/>
      <c r="F1891" s="16"/>
      <c r="G1891" s="17"/>
      <c r="H1891" s="18"/>
      <c r="I1891" s="19"/>
      <c r="J1891" s="18"/>
      <c r="K1891" s="19"/>
      <c r="L1891" s="17"/>
      <c r="M1891" s="93" t="str">
        <f t="shared" si="89"/>
        <v/>
      </c>
      <c r="N1891" s="13" t="str">
        <f t="shared" si="88"/>
        <v/>
      </c>
    </row>
    <row r="1892" spans="2:14" x14ac:dyDescent="0.3">
      <c r="B1892" s="1" t="str">
        <f>IF(C1892=1,"",IF(Kasszakonyv!$K$2&gt;C1892,"q",IF(Kasszakonyv!$K$2=C1892,COUNTIF($C$7:C1892,C1892),"")))</f>
        <v/>
      </c>
      <c r="C1892" s="9">
        <f t="shared" si="87"/>
        <v>1</v>
      </c>
      <c r="D1892" s="14"/>
      <c r="E1892" s="15"/>
      <c r="F1892" s="16"/>
      <c r="G1892" s="17"/>
      <c r="H1892" s="18"/>
      <c r="I1892" s="19"/>
      <c r="J1892" s="18"/>
      <c r="K1892" s="19"/>
      <c r="L1892" s="17"/>
      <c r="M1892" s="93" t="str">
        <f t="shared" si="89"/>
        <v/>
      </c>
      <c r="N1892" s="13" t="str">
        <f t="shared" si="88"/>
        <v/>
      </c>
    </row>
    <row r="1893" spans="2:14" x14ac:dyDescent="0.3">
      <c r="B1893" s="1" t="str">
        <f>IF(C1893=1,"",IF(Kasszakonyv!$K$2&gt;C1893,"q",IF(Kasszakonyv!$K$2=C1893,COUNTIF($C$7:C1893,C1893),"")))</f>
        <v/>
      </c>
      <c r="C1893" s="9">
        <f t="shared" si="87"/>
        <v>1</v>
      </c>
      <c r="D1893" s="14"/>
      <c r="E1893" s="15"/>
      <c r="F1893" s="16"/>
      <c r="G1893" s="17"/>
      <c r="H1893" s="18"/>
      <c r="I1893" s="19"/>
      <c r="J1893" s="18"/>
      <c r="K1893" s="19"/>
      <c r="L1893" s="17"/>
      <c r="M1893" s="93" t="str">
        <f t="shared" si="89"/>
        <v/>
      </c>
      <c r="N1893" s="13" t="str">
        <f t="shared" si="88"/>
        <v/>
      </c>
    </row>
    <row r="1894" spans="2:14" x14ac:dyDescent="0.3">
      <c r="B1894" s="1" t="str">
        <f>IF(C1894=1,"",IF(Kasszakonyv!$K$2&gt;C1894,"q",IF(Kasszakonyv!$K$2=C1894,COUNTIF($C$7:C1894,C1894),"")))</f>
        <v/>
      </c>
      <c r="C1894" s="9">
        <f t="shared" si="87"/>
        <v>1</v>
      </c>
      <c r="D1894" s="14"/>
      <c r="E1894" s="15"/>
      <c r="F1894" s="16"/>
      <c r="G1894" s="17"/>
      <c r="H1894" s="18"/>
      <c r="I1894" s="19"/>
      <c r="J1894" s="18"/>
      <c r="K1894" s="19"/>
      <c r="L1894" s="17"/>
      <c r="M1894" s="93" t="str">
        <f t="shared" si="89"/>
        <v/>
      </c>
      <c r="N1894" s="13" t="str">
        <f t="shared" si="88"/>
        <v/>
      </c>
    </row>
    <row r="1895" spans="2:14" x14ac:dyDescent="0.3">
      <c r="B1895" s="1" t="str">
        <f>IF(C1895=1,"",IF(Kasszakonyv!$K$2&gt;C1895,"q",IF(Kasszakonyv!$K$2=C1895,COUNTIF($C$7:C1895,C1895),"")))</f>
        <v/>
      </c>
      <c r="C1895" s="9">
        <f t="shared" si="87"/>
        <v>1</v>
      </c>
      <c r="D1895" s="14"/>
      <c r="E1895" s="15"/>
      <c r="F1895" s="16"/>
      <c r="G1895" s="17"/>
      <c r="H1895" s="18"/>
      <c r="I1895" s="19"/>
      <c r="J1895" s="18"/>
      <c r="K1895" s="19"/>
      <c r="L1895" s="17"/>
      <c r="M1895" s="93" t="str">
        <f t="shared" si="89"/>
        <v/>
      </c>
      <c r="N1895" s="13" t="str">
        <f t="shared" si="88"/>
        <v/>
      </c>
    </row>
    <row r="1896" spans="2:14" x14ac:dyDescent="0.3">
      <c r="B1896" s="1" t="str">
        <f>IF(C1896=1,"",IF(Kasszakonyv!$K$2&gt;C1896,"q",IF(Kasszakonyv!$K$2=C1896,COUNTIF($C$7:C1896,C1896),"")))</f>
        <v/>
      </c>
      <c r="C1896" s="9">
        <f t="shared" ref="C1896:C1959" si="90">IF(AND(D1896&lt;&gt;0,D1896&gt;=$C$1,D1896&lt;=$C$3),D1896,IF(SUM(H1896:J1906)&lt;&gt;0,C1895,1))</f>
        <v>1</v>
      </c>
      <c r="D1896" s="14"/>
      <c r="E1896" s="15"/>
      <c r="F1896" s="16"/>
      <c r="G1896" s="17"/>
      <c r="H1896" s="18"/>
      <c r="I1896" s="19"/>
      <c r="J1896" s="18"/>
      <c r="K1896" s="19"/>
      <c r="L1896" s="17"/>
      <c r="M1896" s="93" t="str">
        <f t="shared" si="89"/>
        <v/>
      </c>
      <c r="N1896" s="13" t="str">
        <f t="shared" ref="N1896:N1959" si="91">IF(I1896&amp;K1896&lt;&gt;"",VLOOKUP(I1896&amp;K1896,fi,2,FALSE),"")</f>
        <v/>
      </c>
    </row>
    <row r="1897" spans="2:14" x14ac:dyDescent="0.3">
      <c r="B1897" s="1" t="str">
        <f>IF(C1897=1,"",IF(Kasszakonyv!$K$2&gt;C1897,"q",IF(Kasszakonyv!$K$2=C1897,COUNTIF($C$7:C1897,C1897),"")))</f>
        <v/>
      </c>
      <c r="C1897" s="9">
        <f t="shared" si="90"/>
        <v>1</v>
      </c>
      <c r="D1897" s="14"/>
      <c r="E1897" s="15"/>
      <c r="F1897" s="16"/>
      <c r="G1897" s="17"/>
      <c r="H1897" s="18"/>
      <c r="I1897" s="19"/>
      <c r="J1897" s="18"/>
      <c r="K1897" s="19"/>
      <c r="L1897" s="17"/>
      <c r="M1897" s="93" t="str">
        <f t="shared" si="89"/>
        <v/>
      </c>
      <c r="N1897" s="13" t="str">
        <f t="shared" si="91"/>
        <v/>
      </c>
    </row>
    <row r="1898" spans="2:14" x14ac:dyDescent="0.3">
      <c r="B1898" s="1" t="str">
        <f>IF(C1898=1,"",IF(Kasszakonyv!$K$2&gt;C1898,"q",IF(Kasszakonyv!$K$2=C1898,COUNTIF($C$7:C1898,C1898),"")))</f>
        <v/>
      </c>
      <c r="C1898" s="9">
        <f t="shared" si="90"/>
        <v>1</v>
      </c>
      <c r="D1898" s="14"/>
      <c r="E1898" s="15"/>
      <c r="F1898" s="16"/>
      <c r="G1898" s="17"/>
      <c r="H1898" s="18"/>
      <c r="I1898" s="19"/>
      <c r="J1898" s="18"/>
      <c r="K1898" s="19"/>
      <c r="L1898" s="17"/>
      <c r="M1898" s="93" t="str">
        <f t="shared" si="89"/>
        <v/>
      </c>
      <c r="N1898" s="13" t="str">
        <f t="shared" si="91"/>
        <v/>
      </c>
    </row>
    <row r="1899" spans="2:14" x14ac:dyDescent="0.3">
      <c r="B1899" s="1" t="str">
        <f>IF(C1899=1,"",IF(Kasszakonyv!$K$2&gt;C1899,"q",IF(Kasszakonyv!$K$2=C1899,COUNTIF($C$7:C1899,C1899),"")))</f>
        <v/>
      </c>
      <c r="C1899" s="9">
        <f t="shared" si="90"/>
        <v>1</v>
      </c>
      <c r="D1899" s="14"/>
      <c r="E1899" s="15"/>
      <c r="F1899" s="16"/>
      <c r="G1899" s="17"/>
      <c r="H1899" s="18"/>
      <c r="I1899" s="19"/>
      <c r="J1899" s="18"/>
      <c r="K1899" s="19"/>
      <c r="L1899" s="17"/>
      <c r="M1899" s="93" t="str">
        <f t="shared" si="89"/>
        <v/>
      </c>
      <c r="N1899" s="13" t="str">
        <f t="shared" si="91"/>
        <v/>
      </c>
    </row>
    <row r="1900" spans="2:14" x14ac:dyDescent="0.3">
      <c r="B1900" s="1" t="str">
        <f>IF(C1900=1,"",IF(Kasszakonyv!$K$2&gt;C1900,"q",IF(Kasszakonyv!$K$2=C1900,COUNTIF($C$7:C1900,C1900),"")))</f>
        <v/>
      </c>
      <c r="C1900" s="9">
        <f t="shared" si="90"/>
        <v>1</v>
      </c>
      <c r="D1900" s="14"/>
      <c r="E1900" s="15"/>
      <c r="F1900" s="16"/>
      <c r="G1900" s="17"/>
      <c r="H1900" s="18"/>
      <c r="I1900" s="19"/>
      <c r="J1900" s="18"/>
      <c r="K1900" s="19"/>
      <c r="L1900" s="17"/>
      <c r="M1900" s="93" t="str">
        <f t="shared" si="89"/>
        <v/>
      </c>
      <c r="N1900" s="13" t="str">
        <f t="shared" si="91"/>
        <v/>
      </c>
    </row>
    <row r="1901" spans="2:14" x14ac:dyDescent="0.3">
      <c r="B1901" s="1" t="str">
        <f>IF(C1901=1,"",IF(Kasszakonyv!$K$2&gt;C1901,"q",IF(Kasszakonyv!$K$2=C1901,COUNTIF($C$7:C1901,C1901),"")))</f>
        <v/>
      </c>
      <c r="C1901" s="9">
        <f t="shared" si="90"/>
        <v>1</v>
      </c>
      <c r="D1901" s="14"/>
      <c r="E1901" s="15"/>
      <c r="F1901" s="16"/>
      <c r="G1901" s="17"/>
      <c r="H1901" s="18"/>
      <c r="I1901" s="19"/>
      <c r="J1901" s="18"/>
      <c r="K1901" s="19"/>
      <c r="L1901" s="17"/>
      <c r="M1901" s="93" t="str">
        <f t="shared" si="89"/>
        <v/>
      </c>
      <c r="N1901" s="13" t="str">
        <f t="shared" si="91"/>
        <v/>
      </c>
    </row>
    <row r="1902" spans="2:14" x14ac:dyDescent="0.3">
      <c r="B1902" s="1" t="str">
        <f>IF(C1902=1,"",IF(Kasszakonyv!$K$2&gt;C1902,"q",IF(Kasszakonyv!$K$2=C1902,COUNTIF($C$7:C1902,C1902),"")))</f>
        <v/>
      </c>
      <c r="C1902" s="9">
        <f t="shared" si="90"/>
        <v>1</v>
      </c>
      <c r="D1902" s="14"/>
      <c r="E1902" s="15"/>
      <c r="F1902" s="16"/>
      <c r="G1902" s="17"/>
      <c r="H1902" s="18"/>
      <c r="I1902" s="19"/>
      <c r="J1902" s="18"/>
      <c r="K1902" s="19"/>
      <c r="L1902" s="17"/>
      <c r="M1902" s="93" t="str">
        <f t="shared" si="89"/>
        <v/>
      </c>
      <c r="N1902" s="13" t="str">
        <f t="shared" si="91"/>
        <v/>
      </c>
    </row>
    <row r="1903" spans="2:14" x14ac:dyDescent="0.3">
      <c r="B1903" s="1" t="str">
        <f>IF(C1903=1,"",IF(Kasszakonyv!$K$2&gt;C1903,"q",IF(Kasszakonyv!$K$2=C1903,COUNTIF($C$7:C1903,C1903),"")))</f>
        <v/>
      </c>
      <c r="C1903" s="9">
        <f t="shared" si="90"/>
        <v>1</v>
      </c>
      <c r="D1903" s="14"/>
      <c r="E1903" s="15"/>
      <c r="F1903" s="16"/>
      <c r="G1903" s="17"/>
      <c r="H1903" s="18"/>
      <c r="I1903" s="19"/>
      <c r="J1903" s="18"/>
      <c r="K1903" s="19"/>
      <c r="L1903" s="17"/>
      <c r="M1903" s="93" t="str">
        <f t="shared" si="89"/>
        <v/>
      </c>
      <c r="N1903" s="13" t="str">
        <f t="shared" si="91"/>
        <v/>
      </c>
    </row>
    <row r="1904" spans="2:14" x14ac:dyDescent="0.3">
      <c r="B1904" s="1" t="str">
        <f>IF(C1904=1,"",IF(Kasszakonyv!$K$2&gt;C1904,"q",IF(Kasszakonyv!$K$2=C1904,COUNTIF($C$7:C1904,C1904),"")))</f>
        <v/>
      </c>
      <c r="C1904" s="9">
        <f t="shared" si="90"/>
        <v>1</v>
      </c>
      <c r="D1904" s="14"/>
      <c r="E1904" s="15"/>
      <c r="F1904" s="16"/>
      <c r="G1904" s="17"/>
      <c r="H1904" s="18"/>
      <c r="I1904" s="19"/>
      <c r="J1904" s="18"/>
      <c r="K1904" s="19"/>
      <c r="L1904" s="17"/>
      <c r="M1904" s="93" t="str">
        <f t="shared" si="89"/>
        <v/>
      </c>
      <c r="N1904" s="13" t="str">
        <f t="shared" si="91"/>
        <v/>
      </c>
    </row>
    <row r="1905" spans="2:14" x14ac:dyDescent="0.3">
      <c r="B1905" s="1" t="str">
        <f>IF(C1905=1,"",IF(Kasszakonyv!$K$2&gt;C1905,"q",IF(Kasszakonyv!$K$2=C1905,COUNTIF($C$7:C1905,C1905),"")))</f>
        <v/>
      </c>
      <c r="C1905" s="9">
        <f t="shared" si="90"/>
        <v>1</v>
      </c>
      <c r="D1905" s="14"/>
      <c r="E1905" s="15"/>
      <c r="F1905" s="16"/>
      <c r="G1905" s="17"/>
      <c r="H1905" s="18"/>
      <c r="I1905" s="19"/>
      <c r="J1905" s="18"/>
      <c r="K1905" s="19"/>
      <c r="L1905" s="17"/>
      <c r="M1905" s="93" t="str">
        <f t="shared" si="89"/>
        <v/>
      </c>
      <c r="N1905" s="13" t="str">
        <f t="shared" si="91"/>
        <v/>
      </c>
    </row>
    <row r="1906" spans="2:14" x14ac:dyDescent="0.3">
      <c r="B1906" s="1" t="str">
        <f>IF(C1906=1,"",IF(Kasszakonyv!$K$2&gt;C1906,"q",IF(Kasszakonyv!$K$2=C1906,COUNTIF($C$7:C1906,C1906),"")))</f>
        <v/>
      </c>
      <c r="C1906" s="9">
        <f t="shared" si="90"/>
        <v>1</v>
      </c>
      <c r="D1906" s="14"/>
      <c r="E1906" s="15"/>
      <c r="F1906" s="16"/>
      <c r="G1906" s="17"/>
      <c r="H1906" s="18"/>
      <c r="I1906" s="19"/>
      <c r="J1906" s="18"/>
      <c r="K1906" s="19"/>
      <c r="L1906" s="17"/>
      <c r="M1906" s="93" t="str">
        <f t="shared" si="89"/>
        <v/>
      </c>
      <c r="N1906" s="13" t="str">
        <f t="shared" si="91"/>
        <v/>
      </c>
    </row>
    <row r="1907" spans="2:14" x14ac:dyDescent="0.3">
      <c r="B1907" s="1" t="str">
        <f>IF(C1907=1,"",IF(Kasszakonyv!$K$2&gt;C1907,"q",IF(Kasszakonyv!$K$2=C1907,COUNTIF($C$7:C1907,C1907),"")))</f>
        <v/>
      </c>
      <c r="C1907" s="9">
        <f t="shared" si="90"/>
        <v>1</v>
      </c>
      <c r="D1907" s="14"/>
      <c r="E1907" s="15"/>
      <c r="F1907" s="16"/>
      <c r="G1907" s="17"/>
      <c r="H1907" s="18"/>
      <c r="I1907" s="19"/>
      <c r="J1907" s="18"/>
      <c r="K1907" s="19"/>
      <c r="L1907" s="17"/>
      <c r="M1907" s="93" t="str">
        <f t="shared" si="89"/>
        <v/>
      </c>
      <c r="N1907" s="13" t="str">
        <f t="shared" si="91"/>
        <v/>
      </c>
    </row>
    <row r="1908" spans="2:14" x14ac:dyDescent="0.3">
      <c r="B1908" s="1" t="str">
        <f>IF(C1908=1,"",IF(Kasszakonyv!$K$2&gt;C1908,"q",IF(Kasszakonyv!$K$2=C1908,COUNTIF($C$7:C1908,C1908),"")))</f>
        <v/>
      </c>
      <c r="C1908" s="9">
        <f t="shared" si="90"/>
        <v>1</v>
      </c>
      <c r="D1908" s="14"/>
      <c r="E1908" s="15"/>
      <c r="F1908" s="16"/>
      <c r="G1908" s="17"/>
      <c r="H1908" s="18"/>
      <c r="I1908" s="19"/>
      <c r="J1908" s="18"/>
      <c r="K1908" s="19"/>
      <c r="L1908" s="17"/>
      <c r="M1908" s="93" t="str">
        <f t="shared" si="89"/>
        <v/>
      </c>
      <c r="N1908" s="13" t="str">
        <f t="shared" si="91"/>
        <v/>
      </c>
    </row>
    <row r="1909" spans="2:14" x14ac:dyDescent="0.3">
      <c r="B1909" s="1" t="str">
        <f>IF(C1909=1,"",IF(Kasszakonyv!$K$2&gt;C1909,"q",IF(Kasszakonyv!$K$2=C1909,COUNTIF($C$7:C1909,C1909),"")))</f>
        <v/>
      </c>
      <c r="C1909" s="9">
        <f t="shared" si="90"/>
        <v>1</v>
      </c>
      <c r="D1909" s="14"/>
      <c r="E1909" s="15"/>
      <c r="F1909" s="16"/>
      <c r="G1909" s="17"/>
      <c r="H1909" s="18"/>
      <c r="I1909" s="19"/>
      <c r="J1909" s="18"/>
      <c r="K1909" s="19"/>
      <c r="L1909" s="17"/>
      <c r="M1909" s="93" t="str">
        <f t="shared" si="89"/>
        <v/>
      </c>
      <c r="N1909" s="13" t="str">
        <f t="shared" si="91"/>
        <v/>
      </c>
    </row>
    <row r="1910" spans="2:14" x14ac:dyDescent="0.3">
      <c r="B1910" s="1" t="str">
        <f>IF(C1910=1,"",IF(Kasszakonyv!$K$2&gt;C1910,"q",IF(Kasszakonyv!$K$2=C1910,COUNTIF($C$7:C1910,C1910),"")))</f>
        <v/>
      </c>
      <c r="C1910" s="9">
        <f t="shared" si="90"/>
        <v>1</v>
      </c>
      <c r="D1910" s="14"/>
      <c r="E1910" s="15"/>
      <c r="F1910" s="16"/>
      <c r="G1910" s="17"/>
      <c r="H1910" s="18"/>
      <c r="I1910" s="19"/>
      <c r="J1910" s="18"/>
      <c r="K1910" s="19"/>
      <c r="L1910" s="17"/>
      <c r="M1910" s="93" t="str">
        <f t="shared" si="89"/>
        <v/>
      </c>
      <c r="N1910" s="13" t="str">
        <f t="shared" si="91"/>
        <v/>
      </c>
    </row>
    <row r="1911" spans="2:14" x14ac:dyDescent="0.3">
      <c r="B1911" s="1" t="str">
        <f>IF(C1911=1,"",IF(Kasszakonyv!$K$2&gt;C1911,"q",IF(Kasszakonyv!$K$2=C1911,COUNTIF($C$7:C1911,C1911),"")))</f>
        <v/>
      </c>
      <c r="C1911" s="9">
        <f t="shared" si="90"/>
        <v>1</v>
      </c>
      <c r="D1911" s="14"/>
      <c r="E1911" s="15"/>
      <c r="F1911" s="16"/>
      <c r="G1911" s="17"/>
      <c r="H1911" s="18"/>
      <c r="I1911" s="19"/>
      <c r="J1911" s="18"/>
      <c r="K1911" s="19"/>
      <c r="L1911" s="17"/>
      <c r="M1911" s="93" t="str">
        <f t="shared" si="89"/>
        <v/>
      </c>
      <c r="N1911" s="13" t="str">
        <f t="shared" si="91"/>
        <v/>
      </c>
    </row>
    <row r="1912" spans="2:14" x14ac:dyDescent="0.3">
      <c r="B1912" s="1" t="str">
        <f>IF(C1912=1,"",IF(Kasszakonyv!$K$2&gt;C1912,"q",IF(Kasszakonyv!$K$2=C1912,COUNTIF($C$7:C1912,C1912),"")))</f>
        <v/>
      </c>
      <c r="C1912" s="9">
        <f t="shared" si="90"/>
        <v>1</v>
      </c>
      <c r="D1912" s="14"/>
      <c r="E1912" s="15"/>
      <c r="F1912" s="16"/>
      <c r="G1912" s="17"/>
      <c r="H1912" s="18"/>
      <c r="I1912" s="19"/>
      <c r="J1912" s="18"/>
      <c r="K1912" s="19"/>
      <c r="L1912" s="17"/>
      <c r="M1912" s="93" t="str">
        <f t="shared" si="89"/>
        <v/>
      </c>
      <c r="N1912" s="13" t="str">
        <f t="shared" si="91"/>
        <v/>
      </c>
    </row>
    <row r="1913" spans="2:14" x14ac:dyDescent="0.3">
      <c r="B1913" s="1" t="str">
        <f>IF(C1913=1,"",IF(Kasszakonyv!$K$2&gt;C1913,"q",IF(Kasszakonyv!$K$2=C1913,COUNTIF($C$7:C1913,C1913),"")))</f>
        <v/>
      </c>
      <c r="C1913" s="9">
        <f t="shared" si="90"/>
        <v>1</v>
      </c>
      <c r="D1913" s="14"/>
      <c r="E1913" s="15"/>
      <c r="F1913" s="16"/>
      <c r="G1913" s="17"/>
      <c r="H1913" s="18"/>
      <c r="I1913" s="19"/>
      <c r="J1913" s="18"/>
      <c r="K1913" s="19"/>
      <c r="L1913" s="17"/>
      <c r="M1913" s="93" t="str">
        <f t="shared" si="89"/>
        <v/>
      </c>
      <c r="N1913" s="13" t="str">
        <f t="shared" si="91"/>
        <v/>
      </c>
    </row>
    <row r="1914" spans="2:14" x14ac:dyDescent="0.3">
      <c r="B1914" s="1" t="str">
        <f>IF(C1914=1,"",IF(Kasszakonyv!$K$2&gt;C1914,"q",IF(Kasszakonyv!$K$2=C1914,COUNTIF($C$7:C1914,C1914),"")))</f>
        <v/>
      </c>
      <c r="C1914" s="9">
        <f t="shared" si="90"/>
        <v>1</v>
      </c>
      <c r="D1914" s="14"/>
      <c r="E1914" s="15"/>
      <c r="F1914" s="16"/>
      <c r="G1914" s="17"/>
      <c r="H1914" s="18"/>
      <c r="I1914" s="19"/>
      <c r="J1914" s="18"/>
      <c r="K1914" s="19"/>
      <c r="L1914" s="17"/>
      <c r="M1914" s="93" t="str">
        <f t="shared" si="89"/>
        <v/>
      </c>
      <c r="N1914" s="13" t="str">
        <f t="shared" si="91"/>
        <v/>
      </c>
    </row>
    <row r="1915" spans="2:14" x14ac:dyDescent="0.3">
      <c r="B1915" s="1" t="str">
        <f>IF(C1915=1,"",IF(Kasszakonyv!$K$2&gt;C1915,"q",IF(Kasszakonyv!$K$2=C1915,COUNTIF($C$7:C1915,C1915),"")))</f>
        <v/>
      </c>
      <c r="C1915" s="9">
        <f t="shared" si="90"/>
        <v>1</v>
      </c>
      <c r="D1915" s="14"/>
      <c r="E1915" s="15"/>
      <c r="F1915" s="16"/>
      <c r="G1915" s="17"/>
      <c r="H1915" s="18"/>
      <c r="I1915" s="19"/>
      <c r="J1915" s="18"/>
      <c r="K1915" s="19"/>
      <c r="L1915" s="17"/>
      <c r="M1915" s="93" t="str">
        <f t="shared" si="89"/>
        <v/>
      </c>
      <c r="N1915" s="13" t="str">
        <f t="shared" si="91"/>
        <v/>
      </c>
    </row>
    <row r="1916" spans="2:14" x14ac:dyDescent="0.3">
      <c r="B1916" s="1" t="str">
        <f>IF(C1916=1,"",IF(Kasszakonyv!$K$2&gt;C1916,"q",IF(Kasszakonyv!$K$2=C1916,COUNTIF($C$7:C1916,C1916),"")))</f>
        <v/>
      </c>
      <c r="C1916" s="9">
        <f t="shared" si="90"/>
        <v>1</v>
      </c>
      <c r="D1916" s="14"/>
      <c r="E1916" s="15"/>
      <c r="F1916" s="16"/>
      <c r="G1916" s="17"/>
      <c r="H1916" s="18"/>
      <c r="I1916" s="19"/>
      <c r="J1916" s="18"/>
      <c r="K1916" s="19"/>
      <c r="L1916" s="17"/>
      <c r="M1916" s="93" t="str">
        <f t="shared" si="89"/>
        <v/>
      </c>
      <c r="N1916" s="13" t="str">
        <f t="shared" si="91"/>
        <v/>
      </c>
    </row>
    <row r="1917" spans="2:14" x14ac:dyDescent="0.3">
      <c r="B1917" s="1" t="str">
        <f>IF(C1917=1,"",IF(Kasszakonyv!$K$2&gt;C1917,"q",IF(Kasszakonyv!$K$2=C1917,COUNTIF($C$7:C1917,C1917),"")))</f>
        <v/>
      </c>
      <c r="C1917" s="9">
        <f t="shared" si="90"/>
        <v>1</v>
      </c>
      <c r="D1917" s="14"/>
      <c r="E1917" s="15"/>
      <c r="F1917" s="16"/>
      <c r="G1917" s="17"/>
      <c r="H1917" s="18"/>
      <c r="I1917" s="19"/>
      <c r="J1917" s="18"/>
      <c r="K1917" s="19"/>
      <c r="L1917" s="17"/>
      <c r="M1917" s="93" t="str">
        <f t="shared" si="89"/>
        <v/>
      </c>
      <c r="N1917" s="13" t="str">
        <f t="shared" si="91"/>
        <v/>
      </c>
    </row>
    <row r="1918" spans="2:14" x14ac:dyDescent="0.3">
      <c r="B1918" s="1" t="str">
        <f>IF(C1918=1,"",IF(Kasszakonyv!$K$2&gt;C1918,"q",IF(Kasszakonyv!$K$2=C1918,COUNTIF($C$7:C1918,C1918),"")))</f>
        <v/>
      </c>
      <c r="C1918" s="9">
        <f t="shared" si="90"/>
        <v>1</v>
      </c>
      <c r="D1918" s="14"/>
      <c r="E1918" s="15"/>
      <c r="F1918" s="16"/>
      <c r="G1918" s="17"/>
      <c r="H1918" s="18"/>
      <c r="I1918" s="19"/>
      <c r="J1918" s="18"/>
      <c r="K1918" s="19"/>
      <c r="L1918" s="17"/>
      <c r="M1918" s="93" t="str">
        <f t="shared" si="89"/>
        <v/>
      </c>
      <c r="N1918" s="13" t="str">
        <f t="shared" si="91"/>
        <v/>
      </c>
    </row>
    <row r="1919" spans="2:14" x14ac:dyDescent="0.3">
      <c r="B1919" s="1" t="str">
        <f>IF(C1919=1,"",IF(Kasszakonyv!$K$2&gt;C1919,"q",IF(Kasszakonyv!$K$2=C1919,COUNTIF($C$7:C1919,C1919),"")))</f>
        <v/>
      </c>
      <c r="C1919" s="9">
        <f t="shared" si="90"/>
        <v>1</v>
      </c>
      <c r="D1919" s="14"/>
      <c r="E1919" s="15"/>
      <c r="F1919" s="16"/>
      <c r="G1919" s="17"/>
      <c r="H1919" s="18"/>
      <c r="I1919" s="19"/>
      <c r="J1919" s="18"/>
      <c r="K1919" s="19"/>
      <c r="L1919" s="17"/>
      <c r="M1919" s="93" t="str">
        <f t="shared" si="89"/>
        <v/>
      </c>
      <c r="N1919" s="13" t="str">
        <f t="shared" si="91"/>
        <v/>
      </c>
    </row>
    <row r="1920" spans="2:14" x14ac:dyDescent="0.3">
      <c r="B1920" s="1" t="str">
        <f>IF(C1920=1,"",IF(Kasszakonyv!$K$2&gt;C1920,"q",IF(Kasszakonyv!$K$2=C1920,COUNTIF($C$7:C1920,C1920),"")))</f>
        <v/>
      </c>
      <c r="C1920" s="9">
        <f t="shared" si="90"/>
        <v>1</v>
      </c>
      <c r="D1920" s="14"/>
      <c r="E1920" s="15"/>
      <c r="F1920" s="16"/>
      <c r="G1920" s="17"/>
      <c r="H1920" s="18"/>
      <c r="I1920" s="19"/>
      <c r="J1920" s="18"/>
      <c r="K1920" s="19"/>
      <c r="L1920" s="17"/>
      <c r="M1920" s="93" t="str">
        <f t="shared" si="89"/>
        <v/>
      </c>
      <c r="N1920" s="13" t="str">
        <f t="shared" si="91"/>
        <v/>
      </c>
    </row>
    <row r="1921" spans="2:14" x14ac:dyDescent="0.3">
      <c r="B1921" s="1" t="str">
        <f>IF(C1921=1,"",IF(Kasszakonyv!$K$2&gt;C1921,"q",IF(Kasszakonyv!$K$2=C1921,COUNTIF($C$7:C1921,C1921),"")))</f>
        <v/>
      </c>
      <c r="C1921" s="9">
        <f t="shared" si="90"/>
        <v>1</v>
      </c>
      <c r="D1921" s="14"/>
      <c r="E1921" s="15"/>
      <c r="F1921" s="16"/>
      <c r="G1921" s="17"/>
      <c r="H1921" s="18"/>
      <c r="I1921" s="19"/>
      <c r="J1921" s="18"/>
      <c r="K1921" s="19"/>
      <c r="L1921" s="17"/>
      <c r="M1921" s="93" t="str">
        <f t="shared" si="89"/>
        <v/>
      </c>
      <c r="N1921" s="13" t="str">
        <f t="shared" si="91"/>
        <v/>
      </c>
    </row>
    <row r="1922" spans="2:14" x14ac:dyDescent="0.3">
      <c r="B1922" s="1" t="str">
        <f>IF(C1922=1,"",IF(Kasszakonyv!$K$2&gt;C1922,"q",IF(Kasszakonyv!$K$2=C1922,COUNTIF($C$7:C1922,C1922),"")))</f>
        <v/>
      </c>
      <c r="C1922" s="9">
        <f t="shared" si="90"/>
        <v>1</v>
      </c>
      <c r="D1922" s="14"/>
      <c r="E1922" s="15"/>
      <c r="F1922" s="16"/>
      <c r="G1922" s="17"/>
      <c r="H1922" s="18"/>
      <c r="I1922" s="19"/>
      <c r="J1922" s="18"/>
      <c r="K1922" s="19"/>
      <c r="L1922" s="17"/>
      <c r="M1922" s="93" t="str">
        <f t="shared" si="89"/>
        <v/>
      </c>
      <c r="N1922" s="13" t="str">
        <f t="shared" si="91"/>
        <v/>
      </c>
    </row>
    <row r="1923" spans="2:14" x14ac:dyDescent="0.3">
      <c r="B1923" s="1" t="str">
        <f>IF(C1923=1,"",IF(Kasszakonyv!$K$2&gt;C1923,"q",IF(Kasszakonyv!$K$2=C1923,COUNTIF($C$7:C1923,C1923),"")))</f>
        <v/>
      </c>
      <c r="C1923" s="9">
        <f t="shared" si="90"/>
        <v>1</v>
      </c>
      <c r="D1923" s="14"/>
      <c r="E1923" s="15"/>
      <c r="F1923" s="16"/>
      <c r="G1923" s="17"/>
      <c r="H1923" s="18"/>
      <c r="I1923" s="19"/>
      <c r="J1923" s="18"/>
      <c r="K1923" s="19"/>
      <c r="L1923" s="17"/>
      <c r="M1923" s="93" t="str">
        <f t="shared" si="89"/>
        <v/>
      </c>
      <c r="N1923" s="13" t="str">
        <f t="shared" si="91"/>
        <v/>
      </c>
    </row>
    <row r="1924" spans="2:14" x14ac:dyDescent="0.3">
      <c r="B1924" s="1" t="str">
        <f>IF(C1924=1,"",IF(Kasszakonyv!$K$2&gt;C1924,"q",IF(Kasszakonyv!$K$2=C1924,COUNTIF($C$7:C1924,C1924),"")))</f>
        <v/>
      </c>
      <c r="C1924" s="9">
        <f t="shared" si="90"/>
        <v>1</v>
      </c>
      <c r="D1924" s="14"/>
      <c r="E1924" s="15"/>
      <c r="F1924" s="16"/>
      <c r="G1924" s="17"/>
      <c r="H1924" s="18"/>
      <c r="I1924" s="19"/>
      <c r="J1924" s="18"/>
      <c r="K1924" s="19"/>
      <c r="L1924" s="17"/>
      <c r="M1924" s="93" t="str">
        <f t="shared" si="89"/>
        <v/>
      </c>
      <c r="N1924" s="13" t="str">
        <f t="shared" si="91"/>
        <v/>
      </c>
    </row>
    <row r="1925" spans="2:14" x14ac:dyDescent="0.3">
      <c r="B1925" s="1" t="str">
        <f>IF(C1925=1,"",IF(Kasszakonyv!$K$2&gt;C1925,"q",IF(Kasszakonyv!$K$2=C1925,COUNTIF($C$7:C1925,C1925),"")))</f>
        <v/>
      </c>
      <c r="C1925" s="9">
        <f t="shared" si="90"/>
        <v>1</v>
      </c>
      <c r="D1925" s="14"/>
      <c r="E1925" s="15"/>
      <c r="F1925" s="16"/>
      <c r="G1925" s="17"/>
      <c r="H1925" s="18"/>
      <c r="I1925" s="19"/>
      <c r="J1925" s="18"/>
      <c r="K1925" s="19"/>
      <c r="L1925" s="17"/>
      <c r="M1925" s="93" t="str">
        <f t="shared" si="89"/>
        <v/>
      </c>
      <c r="N1925" s="13" t="str">
        <f t="shared" si="91"/>
        <v/>
      </c>
    </row>
    <row r="1926" spans="2:14" x14ac:dyDescent="0.3">
      <c r="B1926" s="1" t="str">
        <f>IF(C1926=1,"",IF(Kasszakonyv!$K$2&gt;C1926,"q",IF(Kasszakonyv!$K$2=C1926,COUNTIF($C$7:C1926,C1926),"")))</f>
        <v/>
      </c>
      <c r="C1926" s="9">
        <f t="shared" si="90"/>
        <v>1</v>
      </c>
      <c r="D1926" s="14"/>
      <c r="E1926" s="15"/>
      <c r="F1926" s="16"/>
      <c r="G1926" s="17"/>
      <c r="H1926" s="18"/>
      <c r="I1926" s="19"/>
      <c r="J1926" s="18"/>
      <c r="K1926" s="19"/>
      <c r="L1926" s="17"/>
      <c r="M1926" s="93" t="str">
        <f t="shared" si="89"/>
        <v/>
      </c>
      <c r="N1926" s="13" t="str">
        <f t="shared" si="91"/>
        <v/>
      </c>
    </row>
    <row r="1927" spans="2:14" x14ac:dyDescent="0.3">
      <c r="B1927" s="1" t="str">
        <f>IF(C1927=1,"",IF(Kasszakonyv!$K$2&gt;C1927,"q",IF(Kasszakonyv!$K$2=C1927,COUNTIF($C$7:C1927,C1927),"")))</f>
        <v/>
      </c>
      <c r="C1927" s="9">
        <f t="shared" si="90"/>
        <v>1</v>
      </c>
      <c r="D1927" s="14"/>
      <c r="E1927" s="15"/>
      <c r="F1927" s="16"/>
      <c r="G1927" s="17"/>
      <c r="H1927" s="18"/>
      <c r="I1927" s="19"/>
      <c r="J1927" s="18"/>
      <c r="K1927" s="19"/>
      <c r="L1927" s="17"/>
      <c r="M1927" s="93" t="str">
        <f t="shared" ref="M1927:M1990" si="92">IF(I1927&amp;K1927&lt;&gt;"",VLOOKUP(I1927&amp;K1927,fif,3,FALSE),"")</f>
        <v/>
      </c>
      <c r="N1927" s="13" t="str">
        <f t="shared" si="91"/>
        <v/>
      </c>
    </row>
    <row r="1928" spans="2:14" x14ac:dyDescent="0.3">
      <c r="B1928" s="1" t="str">
        <f>IF(C1928=1,"",IF(Kasszakonyv!$K$2&gt;C1928,"q",IF(Kasszakonyv!$K$2=C1928,COUNTIF($C$7:C1928,C1928),"")))</f>
        <v/>
      </c>
      <c r="C1928" s="9">
        <f t="shared" si="90"/>
        <v>1</v>
      </c>
      <c r="D1928" s="14"/>
      <c r="E1928" s="15"/>
      <c r="F1928" s="16"/>
      <c r="G1928" s="17"/>
      <c r="H1928" s="18"/>
      <c r="I1928" s="19"/>
      <c r="J1928" s="18"/>
      <c r="K1928" s="19"/>
      <c r="L1928" s="17"/>
      <c r="M1928" s="93" t="str">
        <f t="shared" si="92"/>
        <v/>
      </c>
      <c r="N1928" s="13" t="str">
        <f t="shared" si="91"/>
        <v/>
      </c>
    </row>
    <row r="1929" spans="2:14" x14ac:dyDescent="0.3">
      <c r="B1929" s="1" t="str">
        <f>IF(C1929=1,"",IF(Kasszakonyv!$K$2&gt;C1929,"q",IF(Kasszakonyv!$K$2=C1929,COUNTIF($C$7:C1929,C1929),"")))</f>
        <v/>
      </c>
      <c r="C1929" s="9">
        <f t="shared" si="90"/>
        <v>1</v>
      </c>
      <c r="D1929" s="14"/>
      <c r="E1929" s="15"/>
      <c r="F1929" s="16"/>
      <c r="G1929" s="17"/>
      <c r="H1929" s="18"/>
      <c r="I1929" s="19"/>
      <c r="J1929" s="18"/>
      <c r="K1929" s="19"/>
      <c r="L1929" s="17"/>
      <c r="M1929" s="93" t="str">
        <f t="shared" si="92"/>
        <v/>
      </c>
      <c r="N1929" s="13" t="str">
        <f t="shared" si="91"/>
        <v/>
      </c>
    </row>
    <row r="1930" spans="2:14" x14ac:dyDescent="0.3">
      <c r="B1930" s="1" t="str">
        <f>IF(C1930=1,"",IF(Kasszakonyv!$K$2&gt;C1930,"q",IF(Kasszakonyv!$K$2=C1930,COUNTIF($C$7:C1930,C1930),"")))</f>
        <v/>
      </c>
      <c r="C1930" s="9">
        <f t="shared" si="90"/>
        <v>1</v>
      </c>
      <c r="D1930" s="14"/>
      <c r="E1930" s="15"/>
      <c r="F1930" s="16"/>
      <c r="G1930" s="17"/>
      <c r="H1930" s="18"/>
      <c r="I1930" s="19"/>
      <c r="J1930" s="18"/>
      <c r="K1930" s="19"/>
      <c r="L1930" s="17"/>
      <c r="M1930" s="93" t="str">
        <f t="shared" si="92"/>
        <v/>
      </c>
      <c r="N1930" s="13" t="str">
        <f t="shared" si="91"/>
        <v/>
      </c>
    </row>
    <row r="1931" spans="2:14" x14ac:dyDescent="0.3">
      <c r="B1931" s="1" t="str">
        <f>IF(C1931=1,"",IF(Kasszakonyv!$K$2&gt;C1931,"q",IF(Kasszakonyv!$K$2=C1931,COUNTIF($C$7:C1931,C1931),"")))</f>
        <v/>
      </c>
      <c r="C1931" s="9">
        <f t="shared" si="90"/>
        <v>1</v>
      </c>
      <c r="D1931" s="14"/>
      <c r="E1931" s="15"/>
      <c r="F1931" s="16"/>
      <c r="G1931" s="17"/>
      <c r="H1931" s="18"/>
      <c r="I1931" s="19"/>
      <c r="J1931" s="18"/>
      <c r="K1931" s="19"/>
      <c r="L1931" s="17"/>
      <c r="M1931" s="93" t="str">
        <f t="shared" si="92"/>
        <v/>
      </c>
      <c r="N1931" s="13" t="str">
        <f t="shared" si="91"/>
        <v/>
      </c>
    </row>
    <row r="1932" spans="2:14" x14ac:dyDescent="0.3">
      <c r="B1932" s="1" t="str">
        <f>IF(C1932=1,"",IF(Kasszakonyv!$K$2&gt;C1932,"q",IF(Kasszakonyv!$K$2=C1932,COUNTIF($C$7:C1932,C1932),"")))</f>
        <v/>
      </c>
      <c r="C1932" s="9">
        <f t="shared" si="90"/>
        <v>1</v>
      </c>
      <c r="D1932" s="14"/>
      <c r="E1932" s="15"/>
      <c r="F1932" s="16"/>
      <c r="G1932" s="17"/>
      <c r="H1932" s="18"/>
      <c r="I1932" s="19"/>
      <c r="J1932" s="18"/>
      <c r="K1932" s="19"/>
      <c r="L1932" s="17"/>
      <c r="M1932" s="93" t="str">
        <f t="shared" si="92"/>
        <v/>
      </c>
      <c r="N1932" s="13" t="str">
        <f t="shared" si="91"/>
        <v/>
      </c>
    </row>
    <row r="1933" spans="2:14" x14ac:dyDescent="0.3">
      <c r="B1933" s="1" t="str">
        <f>IF(C1933=1,"",IF(Kasszakonyv!$K$2&gt;C1933,"q",IF(Kasszakonyv!$K$2=C1933,COUNTIF($C$7:C1933,C1933),"")))</f>
        <v/>
      </c>
      <c r="C1933" s="9">
        <f t="shared" si="90"/>
        <v>1</v>
      </c>
      <c r="D1933" s="14"/>
      <c r="E1933" s="15"/>
      <c r="F1933" s="16"/>
      <c r="G1933" s="17"/>
      <c r="H1933" s="18"/>
      <c r="I1933" s="19"/>
      <c r="J1933" s="18"/>
      <c r="K1933" s="19"/>
      <c r="L1933" s="17"/>
      <c r="M1933" s="93" t="str">
        <f t="shared" si="92"/>
        <v/>
      </c>
      <c r="N1933" s="13" t="str">
        <f t="shared" si="91"/>
        <v/>
      </c>
    </row>
    <row r="1934" spans="2:14" x14ac:dyDescent="0.3">
      <c r="B1934" s="1" t="str">
        <f>IF(C1934=1,"",IF(Kasszakonyv!$K$2&gt;C1934,"q",IF(Kasszakonyv!$K$2=C1934,COUNTIF($C$7:C1934,C1934),"")))</f>
        <v/>
      </c>
      <c r="C1934" s="9">
        <f t="shared" si="90"/>
        <v>1</v>
      </c>
      <c r="D1934" s="14"/>
      <c r="E1934" s="15"/>
      <c r="F1934" s="16"/>
      <c r="G1934" s="17"/>
      <c r="H1934" s="18"/>
      <c r="I1934" s="19"/>
      <c r="J1934" s="18"/>
      <c r="K1934" s="19"/>
      <c r="L1934" s="17"/>
      <c r="M1934" s="93" t="str">
        <f t="shared" si="92"/>
        <v/>
      </c>
      <c r="N1934" s="13" t="str">
        <f t="shared" si="91"/>
        <v/>
      </c>
    </row>
    <row r="1935" spans="2:14" x14ac:dyDescent="0.3">
      <c r="B1935" s="1" t="str">
        <f>IF(C1935=1,"",IF(Kasszakonyv!$K$2&gt;C1935,"q",IF(Kasszakonyv!$K$2=C1935,COUNTIF($C$7:C1935,C1935),"")))</f>
        <v/>
      </c>
      <c r="C1935" s="9">
        <f t="shared" si="90"/>
        <v>1</v>
      </c>
      <c r="D1935" s="14"/>
      <c r="E1935" s="15"/>
      <c r="F1935" s="16"/>
      <c r="G1935" s="17"/>
      <c r="H1935" s="18"/>
      <c r="I1935" s="19"/>
      <c r="J1935" s="18"/>
      <c r="K1935" s="19"/>
      <c r="L1935" s="17"/>
      <c r="M1935" s="93" t="str">
        <f t="shared" si="92"/>
        <v/>
      </c>
      <c r="N1935" s="13" t="str">
        <f t="shared" si="91"/>
        <v/>
      </c>
    </row>
    <row r="1936" spans="2:14" x14ac:dyDescent="0.3">
      <c r="B1936" s="1" t="str">
        <f>IF(C1936=1,"",IF(Kasszakonyv!$K$2&gt;C1936,"q",IF(Kasszakonyv!$K$2=C1936,COUNTIF($C$7:C1936,C1936),"")))</f>
        <v/>
      </c>
      <c r="C1936" s="9">
        <f t="shared" si="90"/>
        <v>1</v>
      </c>
      <c r="D1936" s="14"/>
      <c r="E1936" s="15"/>
      <c r="F1936" s="16"/>
      <c r="G1936" s="17"/>
      <c r="H1936" s="18"/>
      <c r="I1936" s="19"/>
      <c r="J1936" s="18"/>
      <c r="K1936" s="19"/>
      <c r="L1936" s="17"/>
      <c r="M1936" s="93" t="str">
        <f t="shared" si="92"/>
        <v/>
      </c>
      <c r="N1936" s="13" t="str">
        <f t="shared" si="91"/>
        <v/>
      </c>
    </row>
    <row r="1937" spans="2:14" x14ac:dyDescent="0.3">
      <c r="B1937" s="1" t="str">
        <f>IF(C1937=1,"",IF(Kasszakonyv!$K$2&gt;C1937,"q",IF(Kasszakonyv!$K$2=C1937,COUNTIF($C$7:C1937,C1937),"")))</f>
        <v/>
      </c>
      <c r="C1937" s="9">
        <f t="shared" si="90"/>
        <v>1</v>
      </c>
      <c r="D1937" s="14"/>
      <c r="E1937" s="15"/>
      <c r="F1937" s="16"/>
      <c r="G1937" s="17"/>
      <c r="H1937" s="18"/>
      <c r="I1937" s="19"/>
      <c r="J1937" s="18"/>
      <c r="K1937" s="19"/>
      <c r="L1937" s="17"/>
      <c r="M1937" s="93" t="str">
        <f t="shared" si="92"/>
        <v/>
      </c>
      <c r="N1937" s="13" t="str">
        <f t="shared" si="91"/>
        <v/>
      </c>
    </row>
    <row r="1938" spans="2:14" x14ac:dyDescent="0.3">
      <c r="B1938" s="1" t="str">
        <f>IF(C1938=1,"",IF(Kasszakonyv!$K$2&gt;C1938,"q",IF(Kasszakonyv!$K$2=C1938,COUNTIF($C$7:C1938,C1938),"")))</f>
        <v/>
      </c>
      <c r="C1938" s="9">
        <f t="shared" si="90"/>
        <v>1</v>
      </c>
      <c r="D1938" s="14"/>
      <c r="E1938" s="15"/>
      <c r="F1938" s="16"/>
      <c r="G1938" s="17"/>
      <c r="H1938" s="18"/>
      <c r="I1938" s="19"/>
      <c r="J1938" s="18"/>
      <c r="K1938" s="19"/>
      <c r="L1938" s="17"/>
      <c r="M1938" s="93" t="str">
        <f t="shared" si="92"/>
        <v/>
      </c>
      <c r="N1938" s="13" t="str">
        <f t="shared" si="91"/>
        <v/>
      </c>
    </row>
    <row r="1939" spans="2:14" x14ac:dyDescent="0.3">
      <c r="B1939" s="1" t="str">
        <f>IF(C1939=1,"",IF(Kasszakonyv!$K$2&gt;C1939,"q",IF(Kasszakonyv!$K$2=C1939,COUNTIF($C$7:C1939,C1939),"")))</f>
        <v/>
      </c>
      <c r="C1939" s="9">
        <f t="shared" si="90"/>
        <v>1</v>
      </c>
      <c r="D1939" s="14"/>
      <c r="E1939" s="15"/>
      <c r="F1939" s="16"/>
      <c r="G1939" s="17"/>
      <c r="H1939" s="18"/>
      <c r="I1939" s="19"/>
      <c r="J1939" s="18"/>
      <c r="K1939" s="19"/>
      <c r="L1939" s="17"/>
      <c r="M1939" s="93" t="str">
        <f t="shared" si="92"/>
        <v/>
      </c>
      <c r="N1939" s="13" t="str">
        <f t="shared" si="91"/>
        <v/>
      </c>
    </row>
    <row r="1940" spans="2:14" x14ac:dyDescent="0.3">
      <c r="B1940" s="1" t="str">
        <f>IF(C1940=1,"",IF(Kasszakonyv!$K$2&gt;C1940,"q",IF(Kasszakonyv!$K$2=C1940,COUNTIF($C$7:C1940,C1940),"")))</f>
        <v/>
      </c>
      <c r="C1940" s="9">
        <f t="shared" si="90"/>
        <v>1</v>
      </c>
      <c r="D1940" s="14"/>
      <c r="E1940" s="15"/>
      <c r="F1940" s="16"/>
      <c r="G1940" s="17"/>
      <c r="H1940" s="18"/>
      <c r="I1940" s="19"/>
      <c r="J1940" s="18"/>
      <c r="K1940" s="19"/>
      <c r="L1940" s="17"/>
      <c r="M1940" s="93" t="str">
        <f t="shared" si="92"/>
        <v/>
      </c>
      <c r="N1940" s="13" t="str">
        <f t="shared" si="91"/>
        <v/>
      </c>
    </row>
    <row r="1941" spans="2:14" x14ac:dyDescent="0.3">
      <c r="B1941" s="1" t="str">
        <f>IF(C1941=1,"",IF(Kasszakonyv!$K$2&gt;C1941,"q",IF(Kasszakonyv!$K$2=C1941,COUNTIF($C$7:C1941,C1941),"")))</f>
        <v/>
      </c>
      <c r="C1941" s="9">
        <f t="shared" si="90"/>
        <v>1</v>
      </c>
      <c r="D1941" s="14"/>
      <c r="E1941" s="15"/>
      <c r="F1941" s="16"/>
      <c r="G1941" s="17"/>
      <c r="H1941" s="18"/>
      <c r="I1941" s="19"/>
      <c r="J1941" s="18"/>
      <c r="K1941" s="19"/>
      <c r="L1941" s="17"/>
      <c r="M1941" s="93" t="str">
        <f t="shared" si="92"/>
        <v/>
      </c>
      <c r="N1941" s="13" t="str">
        <f t="shared" si="91"/>
        <v/>
      </c>
    </row>
    <row r="1942" spans="2:14" x14ac:dyDescent="0.3">
      <c r="B1942" s="1" t="str">
        <f>IF(C1942=1,"",IF(Kasszakonyv!$K$2&gt;C1942,"q",IF(Kasszakonyv!$K$2=C1942,COUNTIF($C$7:C1942,C1942),"")))</f>
        <v/>
      </c>
      <c r="C1942" s="9">
        <f t="shared" si="90"/>
        <v>1</v>
      </c>
      <c r="D1942" s="14"/>
      <c r="E1942" s="15"/>
      <c r="F1942" s="16"/>
      <c r="G1942" s="17"/>
      <c r="H1942" s="18"/>
      <c r="I1942" s="19"/>
      <c r="J1942" s="18"/>
      <c r="K1942" s="19"/>
      <c r="L1942" s="17"/>
      <c r="M1942" s="93" t="str">
        <f t="shared" si="92"/>
        <v/>
      </c>
      <c r="N1942" s="13" t="str">
        <f t="shared" si="91"/>
        <v/>
      </c>
    </row>
    <row r="1943" spans="2:14" x14ac:dyDescent="0.3">
      <c r="B1943" s="1" t="str">
        <f>IF(C1943=1,"",IF(Kasszakonyv!$K$2&gt;C1943,"q",IF(Kasszakonyv!$K$2=C1943,COUNTIF($C$7:C1943,C1943),"")))</f>
        <v/>
      </c>
      <c r="C1943" s="9">
        <f t="shared" si="90"/>
        <v>1</v>
      </c>
      <c r="D1943" s="14"/>
      <c r="E1943" s="15"/>
      <c r="F1943" s="16"/>
      <c r="G1943" s="17"/>
      <c r="H1943" s="18"/>
      <c r="I1943" s="19"/>
      <c r="J1943" s="18"/>
      <c r="K1943" s="19"/>
      <c r="L1943" s="17"/>
      <c r="M1943" s="93" t="str">
        <f t="shared" si="92"/>
        <v/>
      </c>
      <c r="N1943" s="13" t="str">
        <f t="shared" si="91"/>
        <v/>
      </c>
    </row>
    <row r="1944" spans="2:14" x14ac:dyDescent="0.3">
      <c r="B1944" s="1" t="str">
        <f>IF(C1944=1,"",IF(Kasszakonyv!$K$2&gt;C1944,"q",IF(Kasszakonyv!$K$2=C1944,COUNTIF($C$7:C1944,C1944),"")))</f>
        <v/>
      </c>
      <c r="C1944" s="9">
        <f t="shared" si="90"/>
        <v>1</v>
      </c>
      <c r="D1944" s="14"/>
      <c r="E1944" s="15"/>
      <c r="F1944" s="16"/>
      <c r="G1944" s="17"/>
      <c r="H1944" s="18"/>
      <c r="I1944" s="19"/>
      <c r="J1944" s="18"/>
      <c r="K1944" s="19"/>
      <c r="L1944" s="17"/>
      <c r="M1944" s="93" t="str">
        <f t="shared" si="92"/>
        <v/>
      </c>
      <c r="N1944" s="13" t="str">
        <f t="shared" si="91"/>
        <v/>
      </c>
    </row>
    <row r="1945" spans="2:14" x14ac:dyDescent="0.3">
      <c r="B1945" s="1" t="str">
        <f>IF(C1945=1,"",IF(Kasszakonyv!$K$2&gt;C1945,"q",IF(Kasszakonyv!$K$2=C1945,COUNTIF($C$7:C1945,C1945),"")))</f>
        <v/>
      </c>
      <c r="C1945" s="9">
        <f t="shared" si="90"/>
        <v>1</v>
      </c>
      <c r="D1945" s="14"/>
      <c r="E1945" s="15"/>
      <c r="F1945" s="16"/>
      <c r="G1945" s="17"/>
      <c r="H1945" s="18"/>
      <c r="I1945" s="19"/>
      <c r="J1945" s="18"/>
      <c r="K1945" s="19"/>
      <c r="L1945" s="17"/>
      <c r="M1945" s="93" t="str">
        <f t="shared" si="92"/>
        <v/>
      </c>
      <c r="N1945" s="13" t="str">
        <f t="shared" si="91"/>
        <v/>
      </c>
    </row>
    <row r="1946" spans="2:14" x14ac:dyDescent="0.3">
      <c r="B1946" s="1" t="str">
        <f>IF(C1946=1,"",IF(Kasszakonyv!$K$2&gt;C1946,"q",IF(Kasszakonyv!$K$2=C1946,COUNTIF($C$7:C1946,C1946),"")))</f>
        <v/>
      </c>
      <c r="C1946" s="9">
        <f t="shared" si="90"/>
        <v>1</v>
      </c>
      <c r="D1946" s="14"/>
      <c r="E1946" s="15"/>
      <c r="F1946" s="16"/>
      <c r="G1946" s="17"/>
      <c r="H1946" s="18"/>
      <c r="I1946" s="19"/>
      <c r="J1946" s="18"/>
      <c r="K1946" s="19"/>
      <c r="L1946" s="17"/>
      <c r="M1946" s="93" t="str">
        <f t="shared" si="92"/>
        <v/>
      </c>
      <c r="N1946" s="13" t="str">
        <f t="shared" si="91"/>
        <v/>
      </c>
    </row>
    <row r="1947" spans="2:14" x14ac:dyDescent="0.3">
      <c r="B1947" s="1" t="str">
        <f>IF(C1947=1,"",IF(Kasszakonyv!$K$2&gt;C1947,"q",IF(Kasszakonyv!$K$2=C1947,COUNTIF($C$7:C1947,C1947),"")))</f>
        <v/>
      </c>
      <c r="C1947" s="9">
        <f t="shared" si="90"/>
        <v>1</v>
      </c>
      <c r="D1947" s="14"/>
      <c r="E1947" s="15"/>
      <c r="F1947" s="16"/>
      <c r="G1947" s="17"/>
      <c r="H1947" s="18"/>
      <c r="I1947" s="19"/>
      <c r="J1947" s="18"/>
      <c r="K1947" s="19"/>
      <c r="L1947" s="17"/>
      <c r="M1947" s="93" t="str">
        <f t="shared" si="92"/>
        <v/>
      </c>
      <c r="N1947" s="13" t="str">
        <f t="shared" si="91"/>
        <v/>
      </c>
    </row>
    <row r="1948" spans="2:14" x14ac:dyDescent="0.3">
      <c r="B1948" s="1" t="str">
        <f>IF(C1948=1,"",IF(Kasszakonyv!$K$2&gt;C1948,"q",IF(Kasszakonyv!$K$2=C1948,COUNTIF($C$7:C1948,C1948),"")))</f>
        <v/>
      </c>
      <c r="C1948" s="9">
        <f t="shared" si="90"/>
        <v>1</v>
      </c>
      <c r="D1948" s="14"/>
      <c r="E1948" s="15"/>
      <c r="F1948" s="16"/>
      <c r="G1948" s="17"/>
      <c r="H1948" s="18"/>
      <c r="I1948" s="19"/>
      <c r="J1948" s="18"/>
      <c r="K1948" s="19"/>
      <c r="L1948" s="17"/>
      <c r="M1948" s="93" t="str">
        <f t="shared" si="92"/>
        <v/>
      </c>
      <c r="N1948" s="13" t="str">
        <f t="shared" si="91"/>
        <v/>
      </c>
    </row>
    <row r="1949" spans="2:14" x14ac:dyDescent="0.3">
      <c r="B1949" s="1" t="str">
        <f>IF(C1949=1,"",IF(Kasszakonyv!$K$2&gt;C1949,"q",IF(Kasszakonyv!$K$2=C1949,COUNTIF($C$7:C1949,C1949),"")))</f>
        <v/>
      </c>
      <c r="C1949" s="9">
        <f t="shared" si="90"/>
        <v>1</v>
      </c>
      <c r="D1949" s="14"/>
      <c r="E1949" s="15"/>
      <c r="F1949" s="16"/>
      <c r="G1949" s="17"/>
      <c r="H1949" s="18"/>
      <c r="I1949" s="19"/>
      <c r="J1949" s="18"/>
      <c r="K1949" s="19"/>
      <c r="L1949" s="17"/>
      <c r="M1949" s="93" t="str">
        <f t="shared" si="92"/>
        <v/>
      </c>
      <c r="N1949" s="13" t="str">
        <f t="shared" si="91"/>
        <v/>
      </c>
    </row>
    <row r="1950" spans="2:14" x14ac:dyDescent="0.3">
      <c r="B1950" s="1" t="str">
        <f>IF(C1950=1,"",IF(Kasszakonyv!$K$2&gt;C1950,"q",IF(Kasszakonyv!$K$2=C1950,COUNTIF($C$7:C1950,C1950),"")))</f>
        <v/>
      </c>
      <c r="C1950" s="9">
        <f t="shared" si="90"/>
        <v>1</v>
      </c>
      <c r="D1950" s="14"/>
      <c r="E1950" s="15"/>
      <c r="F1950" s="16"/>
      <c r="G1950" s="17"/>
      <c r="H1950" s="18"/>
      <c r="I1950" s="19"/>
      <c r="J1950" s="18"/>
      <c r="K1950" s="19"/>
      <c r="L1950" s="17"/>
      <c r="M1950" s="93" t="str">
        <f t="shared" si="92"/>
        <v/>
      </c>
      <c r="N1950" s="13" t="str">
        <f t="shared" si="91"/>
        <v/>
      </c>
    </row>
    <row r="1951" spans="2:14" x14ac:dyDescent="0.3">
      <c r="B1951" s="1" t="str">
        <f>IF(C1951=1,"",IF(Kasszakonyv!$K$2&gt;C1951,"q",IF(Kasszakonyv!$K$2=C1951,COUNTIF($C$7:C1951,C1951),"")))</f>
        <v/>
      </c>
      <c r="C1951" s="9">
        <f t="shared" si="90"/>
        <v>1</v>
      </c>
      <c r="D1951" s="14"/>
      <c r="E1951" s="15"/>
      <c r="F1951" s="16"/>
      <c r="G1951" s="17"/>
      <c r="H1951" s="18"/>
      <c r="I1951" s="19"/>
      <c r="J1951" s="18"/>
      <c r="K1951" s="19"/>
      <c r="L1951" s="17"/>
      <c r="M1951" s="93" t="str">
        <f t="shared" si="92"/>
        <v/>
      </c>
      <c r="N1951" s="13" t="str">
        <f t="shared" si="91"/>
        <v/>
      </c>
    </row>
    <row r="1952" spans="2:14" x14ac:dyDescent="0.3">
      <c r="B1952" s="1" t="str">
        <f>IF(C1952=1,"",IF(Kasszakonyv!$K$2&gt;C1952,"q",IF(Kasszakonyv!$K$2=C1952,COUNTIF($C$7:C1952,C1952),"")))</f>
        <v/>
      </c>
      <c r="C1952" s="9">
        <f t="shared" si="90"/>
        <v>1</v>
      </c>
      <c r="D1952" s="14"/>
      <c r="E1952" s="15"/>
      <c r="F1952" s="16"/>
      <c r="G1952" s="17"/>
      <c r="H1952" s="18"/>
      <c r="I1952" s="19"/>
      <c r="J1952" s="18"/>
      <c r="K1952" s="19"/>
      <c r="L1952" s="17"/>
      <c r="M1952" s="93" t="str">
        <f t="shared" si="92"/>
        <v/>
      </c>
      <c r="N1952" s="13" t="str">
        <f t="shared" si="91"/>
        <v/>
      </c>
    </row>
    <row r="1953" spans="2:14" x14ac:dyDescent="0.3">
      <c r="B1953" s="1" t="str">
        <f>IF(C1953=1,"",IF(Kasszakonyv!$K$2&gt;C1953,"q",IF(Kasszakonyv!$K$2=C1953,COUNTIF($C$7:C1953,C1953),"")))</f>
        <v/>
      </c>
      <c r="C1953" s="9">
        <f t="shared" si="90"/>
        <v>1</v>
      </c>
      <c r="D1953" s="14"/>
      <c r="E1953" s="15"/>
      <c r="F1953" s="16"/>
      <c r="G1953" s="17"/>
      <c r="H1953" s="18"/>
      <c r="I1953" s="19"/>
      <c r="J1953" s="18"/>
      <c r="K1953" s="19"/>
      <c r="L1953" s="17"/>
      <c r="M1953" s="93" t="str">
        <f t="shared" si="92"/>
        <v/>
      </c>
      <c r="N1953" s="13" t="str">
        <f t="shared" si="91"/>
        <v/>
      </c>
    </row>
    <row r="1954" spans="2:14" x14ac:dyDescent="0.3">
      <c r="B1954" s="1" t="str">
        <f>IF(C1954=1,"",IF(Kasszakonyv!$K$2&gt;C1954,"q",IF(Kasszakonyv!$K$2=C1954,COUNTIF($C$7:C1954,C1954),"")))</f>
        <v/>
      </c>
      <c r="C1954" s="9">
        <f t="shared" si="90"/>
        <v>1</v>
      </c>
      <c r="D1954" s="14"/>
      <c r="E1954" s="15"/>
      <c r="F1954" s="16"/>
      <c r="G1954" s="17"/>
      <c r="H1954" s="18"/>
      <c r="I1954" s="19"/>
      <c r="J1954" s="18"/>
      <c r="K1954" s="19"/>
      <c r="L1954" s="17"/>
      <c r="M1954" s="93" t="str">
        <f t="shared" si="92"/>
        <v/>
      </c>
      <c r="N1954" s="13" t="str">
        <f t="shared" si="91"/>
        <v/>
      </c>
    </row>
    <row r="1955" spans="2:14" x14ac:dyDescent="0.3">
      <c r="B1955" s="1" t="str">
        <f>IF(C1955=1,"",IF(Kasszakonyv!$K$2&gt;C1955,"q",IF(Kasszakonyv!$K$2=C1955,COUNTIF($C$7:C1955,C1955),"")))</f>
        <v/>
      </c>
      <c r="C1955" s="9">
        <f t="shared" si="90"/>
        <v>1</v>
      </c>
      <c r="D1955" s="14"/>
      <c r="E1955" s="15"/>
      <c r="F1955" s="16"/>
      <c r="G1955" s="17"/>
      <c r="H1955" s="18"/>
      <c r="I1955" s="19"/>
      <c r="J1955" s="18"/>
      <c r="K1955" s="19"/>
      <c r="L1955" s="17"/>
      <c r="M1955" s="93" t="str">
        <f t="shared" si="92"/>
        <v/>
      </c>
      <c r="N1955" s="13" t="str">
        <f t="shared" si="91"/>
        <v/>
      </c>
    </row>
    <row r="1956" spans="2:14" x14ac:dyDescent="0.3">
      <c r="B1956" s="1" t="str">
        <f>IF(C1956=1,"",IF(Kasszakonyv!$K$2&gt;C1956,"q",IF(Kasszakonyv!$K$2=C1956,COUNTIF($C$7:C1956,C1956),"")))</f>
        <v/>
      </c>
      <c r="C1956" s="9">
        <f t="shared" si="90"/>
        <v>1</v>
      </c>
      <c r="D1956" s="14"/>
      <c r="E1956" s="15"/>
      <c r="F1956" s="16"/>
      <c r="G1956" s="17"/>
      <c r="H1956" s="18"/>
      <c r="I1956" s="19"/>
      <c r="J1956" s="18"/>
      <c r="K1956" s="19"/>
      <c r="L1956" s="17"/>
      <c r="M1956" s="93" t="str">
        <f t="shared" si="92"/>
        <v/>
      </c>
      <c r="N1956" s="13" t="str">
        <f t="shared" si="91"/>
        <v/>
      </c>
    </row>
    <row r="1957" spans="2:14" x14ac:dyDescent="0.3">
      <c r="B1957" s="1" t="str">
        <f>IF(C1957=1,"",IF(Kasszakonyv!$K$2&gt;C1957,"q",IF(Kasszakonyv!$K$2=C1957,COUNTIF($C$7:C1957,C1957),"")))</f>
        <v/>
      </c>
      <c r="C1957" s="9">
        <f t="shared" si="90"/>
        <v>1</v>
      </c>
      <c r="D1957" s="14"/>
      <c r="E1957" s="15"/>
      <c r="F1957" s="16"/>
      <c r="G1957" s="17"/>
      <c r="H1957" s="18"/>
      <c r="I1957" s="19"/>
      <c r="J1957" s="18"/>
      <c r="K1957" s="19"/>
      <c r="L1957" s="17"/>
      <c r="M1957" s="93" t="str">
        <f t="shared" si="92"/>
        <v/>
      </c>
      <c r="N1957" s="13" t="str">
        <f t="shared" si="91"/>
        <v/>
      </c>
    </row>
    <row r="1958" spans="2:14" x14ac:dyDescent="0.3">
      <c r="B1958" s="1" t="str">
        <f>IF(C1958=1,"",IF(Kasszakonyv!$K$2&gt;C1958,"q",IF(Kasszakonyv!$K$2=C1958,COUNTIF($C$7:C1958,C1958),"")))</f>
        <v/>
      </c>
      <c r="C1958" s="9">
        <f t="shared" si="90"/>
        <v>1</v>
      </c>
      <c r="D1958" s="14"/>
      <c r="E1958" s="15"/>
      <c r="F1958" s="16"/>
      <c r="G1958" s="17"/>
      <c r="H1958" s="18"/>
      <c r="I1958" s="19"/>
      <c r="J1958" s="18"/>
      <c r="K1958" s="19"/>
      <c r="L1958" s="17"/>
      <c r="M1958" s="93" t="str">
        <f t="shared" si="92"/>
        <v/>
      </c>
      <c r="N1958" s="13" t="str">
        <f t="shared" si="91"/>
        <v/>
      </c>
    </row>
    <row r="1959" spans="2:14" x14ac:dyDescent="0.3">
      <c r="B1959" s="1" t="str">
        <f>IF(C1959=1,"",IF(Kasszakonyv!$K$2&gt;C1959,"q",IF(Kasszakonyv!$K$2=C1959,COUNTIF($C$7:C1959,C1959),"")))</f>
        <v/>
      </c>
      <c r="C1959" s="9">
        <f t="shared" si="90"/>
        <v>1</v>
      </c>
      <c r="D1959" s="14"/>
      <c r="E1959" s="15"/>
      <c r="F1959" s="16"/>
      <c r="G1959" s="17"/>
      <c r="H1959" s="18"/>
      <c r="I1959" s="19"/>
      <c r="J1959" s="18"/>
      <c r="K1959" s="19"/>
      <c r="L1959" s="17"/>
      <c r="M1959" s="93" t="str">
        <f t="shared" si="92"/>
        <v/>
      </c>
      <c r="N1959" s="13" t="str">
        <f t="shared" si="91"/>
        <v/>
      </c>
    </row>
    <row r="1960" spans="2:14" x14ac:dyDescent="0.3">
      <c r="B1960" s="1" t="str">
        <f>IF(C1960=1,"",IF(Kasszakonyv!$K$2&gt;C1960,"q",IF(Kasszakonyv!$K$2=C1960,COUNTIF($C$7:C1960,C1960),"")))</f>
        <v/>
      </c>
      <c r="C1960" s="9">
        <f t="shared" ref="C1960:C2023" si="93">IF(AND(D1960&lt;&gt;0,D1960&gt;=$C$1,D1960&lt;=$C$3),D1960,IF(SUM(H1960:J1970)&lt;&gt;0,C1959,1))</f>
        <v>1</v>
      </c>
      <c r="D1960" s="14"/>
      <c r="E1960" s="15"/>
      <c r="F1960" s="16"/>
      <c r="G1960" s="17"/>
      <c r="H1960" s="18"/>
      <c r="I1960" s="19"/>
      <c r="J1960" s="18"/>
      <c r="K1960" s="19"/>
      <c r="L1960" s="17"/>
      <c r="M1960" s="93" t="str">
        <f t="shared" si="92"/>
        <v/>
      </c>
      <c r="N1960" s="13" t="str">
        <f t="shared" ref="N1960:N2023" si="94">IF(I1960&amp;K1960&lt;&gt;"",VLOOKUP(I1960&amp;K1960,fi,2,FALSE),"")</f>
        <v/>
      </c>
    </row>
    <row r="1961" spans="2:14" x14ac:dyDescent="0.3">
      <c r="B1961" s="1" t="str">
        <f>IF(C1961=1,"",IF(Kasszakonyv!$K$2&gt;C1961,"q",IF(Kasszakonyv!$K$2=C1961,COUNTIF($C$7:C1961,C1961),"")))</f>
        <v/>
      </c>
      <c r="C1961" s="9">
        <f t="shared" si="93"/>
        <v>1</v>
      </c>
      <c r="D1961" s="14"/>
      <c r="E1961" s="15"/>
      <c r="F1961" s="16"/>
      <c r="G1961" s="17"/>
      <c r="H1961" s="18"/>
      <c r="I1961" s="19"/>
      <c r="J1961" s="18"/>
      <c r="K1961" s="19"/>
      <c r="L1961" s="17"/>
      <c r="M1961" s="93" t="str">
        <f t="shared" si="92"/>
        <v/>
      </c>
      <c r="N1961" s="13" t="str">
        <f t="shared" si="94"/>
        <v/>
      </c>
    </row>
    <row r="1962" spans="2:14" x14ac:dyDescent="0.3">
      <c r="B1962" s="1" t="str">
        <f>IF(C1962=1,"",IF(Kasszakonyv!$K$2&gt;C1962,"q",IF(Kasszakonyv!$K$2=C1962,COUNTIF($C$7:C1962,C1962),"")))</f>
        <v/>
      </c>
      <c r="C1962" s="9">
        <f t="shared" si="93"/>
        <v>1</v>
      </c>
      <c r="D1962" s="14"/>
      <c r="E1962" s="15"/>
      <c r="F1962" s="16"/>
      <c r="G1962" s="17"/>
      <c r="H1962" s="18"/>
      <c r="I1962" s="19"/>
      <c r="J1962" s="18"/>
      <c r="K1962" s="19"/>
      <c r="L1962" s="17"/>
      <c r="M1962" s="93" t="str">
        <f t="shared" si="92"/>
        <v/>
      </c>
      <c r="N1962" s="13" t="str">
        <f t="shared" si="94"/>
        <v/>
      </c>
    </row>
    <row r="1963" spans="2:14" x14ac:dyDescent="0.3">
      <c r="B1963" s="1" t="str">
        <f>IF(C1963=1,"",IF(Kasszakonyv!$K$2&gt;C1963,"q",IF(Kasszakonyv!$K$2=C1963,COUNTIF($C$7:C1963,C1963),"")))</f>
        <v/>
      </c>
      <c r="C1963" s="9">
        <f t="shared" si="93"/>
        <v>1</v>
      </c>
      <c r="D1963" s="14"/>
      <c r="E1963" s="15"/>
      <c r="F1963" s="16"/>
      <c r="G1963" s="17"/>
      <c r="H1963" s="18"/>
      <c r="I1963" s="19"/>
      <c r="J1963" s="18"/>
      <c r="K1963" s="19"/>
      <c r="L1963" s="17"/>
      <c r="M1963" s="93" t="str">
        <f t="shared" si="92"/>
        <v/>
      </c>
      <c r="N1963" s="13" t="str">
        <f t="shared" si="94"/>
        <v/>
      </c>
    </row>
    <row r="1964" spans="2:14" x14ac:dyDescent="0.3">
      <c r="B1964" s="1" t="str">
        <f>IF(C1964=1,"",IF(Kasszakonyv!$K$2&gt;C1964,"q",IF(Kasszakonyv!$K$2=C1964,COUNTIF($C$7:C1964,C1964),"")))</f>
        <v/>
      </c>
      <c r="C1964" s="9">
        <f t="shared" si="93"/>
        <v>1</v>
      </c>
      <c r="D1964" s="14"/>
      <c r="E1964" s="15"/>
      <c r="F1964" s="16"/>
      <c r="G1964" s="17"/>
      <c r="H1964" s="18"/>
      <c r="I1964" s="19"/>
      <c r="J1964" s="18"/>
      <c r="K1964" s="19"/>
      <c r="L1964" s="17"/>
      <c r="M1964" s="93" t="str">
        <f t="shared" si="92"/>
        <v/>
      </c>
      <c r="N1964" s="13" t="str">
        <f t="shared" si="94"/>
        <v/>
      </c>
    </row>
    <row r="1965" spans="2:14" x14ac:dyDescent="0.3">
      <c r="B1965" s="1" t="str">
        <f>IF(C1965=1,"",IF(Kasszakonyv!$K$2&gt;C1965,"q",IF(Kasszakonyv!$K$2=C1965,COUNTIF($C$7:C1965,C1965),"")))</f>
        <v/>
      </c>
      <c r="C1965" s="9">
        <f t="shared" si="93"/>
        <v>1</v>
      </c>
      <c r="D1965" s="14"/>
      <c r="E1965" s="15"/>
      <c r="F1965" s="16"/>
      <c r="G1965" s="17"/>
      <c r="H1965" s="18"/>
      <c r="I1965" s="19"/>
      <c r="J1965" s="18"/>
      <c r="K1965" s="19"/>
      <c r="L1965" s="17"/>
      <c r="M1965" s="93" t="str">
        <f t="shared" si="92"/>
        <v/>
      </c>
      <c r="N1965" s="13" t="str">
        <f t="shared" si="94"/>
        <v/>
      </c>
    </row>
    <row r="1966" spans="2:14" x14ac:dyDescent="0.3">
      <c r="B1966" s="1" t="str">
        <f>IF(C1966=1,"",IF(Kasszakonyv!$K$2&gt;C1966,"q",IF(Kasszakonyv!$K$2=C1966,COUNTIF($C$7:C1966,C1966),"")))</f>
        <v/>
      </c>
      <c r="C1966" s="9">
        <f t="shared" si="93"/>
        <v>1</v>
      </c>
      <c r="D1966" s="14"/>
      <c r="E1966" s="15"/>
      <c r="F1966" s="16"/>
      <c r="G1966" s="17"/>
      <c r="H1966" s="18"/>
      <c r="I1966" s="19"/>
      <c r="J1966" s="18"/>
      <c r="K1966" s="19"/>
      <c r="L1966" s="17"/>
      <c r="M1966" s="93" t="str">
        <f t="shared" si="92"/>
        <v/>
      </c>
      <c r="N1966" s="13" t="str">
        <f t="shared" si="94"/>
        <v/>
      </c>
    </row>
    <row r="1967" spans="2:14" x14ac:dyDescent="0.3">
      <c r="B1967" s="1" t="str">
        <f>IF(C1967=1,"",IF(Kasszakonyv!$K$2&gt;C1967,"q",IF(Kasszakonyv!$K$2=C1967,COUNTIF($C$7:C1967,C1967),"")))</f>
        <v/>
      </c>
      <c r="C1967" s="9">
        <f t="shared" si="93"/>
        <v>1</v>
      </c>
      <c r="D1967" s="14"/>
      <c r="E1967" s="15"/>
      <c r="F1967" s="16"/>
      <c r="G1967" s="17"/>
      <c r="H1967" s="18"/>
      <c r="I1967" s="19"/>
      <c r="J1967" s="18"/>
      <c r="K1967" s="19"/>
      <c r="L1967" s="17"/>
      <c r="M1967" s="93" t="str">
        <f t="shared" si="92"/>
        <v/>
      </c>
      <c r="N1967" s="13" t="str">
        <f t="shared" si="94"/>
        <v/>
      </c>
    </row>
    <row r="1968" spans="2:14" x14ac:dyDescent="0.3">
      <c r="B1968" s="1" t="str">
        <f>IF(C1968=1,"",IF(Kasszakonyv!$K$2&gt;C1968,"q",IF(Kasszakonyv!$K$2=C1968,COUNTIF($C$7:C1968,C1968),"")))</f>
        <v/>
      </c>
      <c r="C1968" s="9">
        <f t="shared" si="93"/>
        <v>1</v>
      </c>
      <c r="D1968" s="14"/>
      <c r="E1968" s="15"/>
      <c r="F1968" s="16"/>
      <c r="G1968" s="17"/>
      <c r="H1968" s="18"/>
      <c r="I1968" s="19"/>
      <c r="J1968" s="18"/>
      <c r="K1968" s="19"/>
      <c r="L1968" s="17"/>
      <c r="M1968" s="93" t="str">
        <f t="shared" si="92"/>
        <v/>
      </c>
      <c r="N1968" s="13" t="str">
        <f t="shared" si="94"/>
        <v/>
      </c>
    </row>
    <row r="1969" spans="2:14" x14ac:dyDescent="0.3">
      <c r="B1969" s="1" t="str">
        <f>IF(C1969=1,"",IF(Kasszakonyv!$K$2&gt;C1969,"q",IF(Kasszakonyv!$K$2=C1969,COUNTIF($C$7:C1969,C1969),"")))</f>
        <v/>
      </c>
      <c r="C1969" s="9">
        <f t="shared" si="93"/>
        <v>1</v>
      </c>
      <c r="D1969" s="14"/>
      <c r="E1969" s="15"/>
      <c r="F1969" s="16"/>
      <c r="G1969" s="17"/>
      <c r="H1969" s="18"/>
      <c r="I1969" s="19"/>
      <c r="J1969" s="18"/>
      <c r="K1969" s="19"/>
      <c r="L1969" s="17"/>
      <c r="M1969" s="93" t="str">
        <f t="shared" si="92"/>
        <v/>
      </c>
      <c r="N1969" s="13" t="str">
        <f t="shared" si="94"/>
        <v/>
      </c>
    </row>
    <row r="1970" spans="2:14" x14ac:dyDescent="0.3">
      <c r="B1970" s="1" t="str">
        <f>IF(C1970=1,"",IF(Kasszakonyv!$K$2&gt;C1970,"q",IF(Kasszakonyv!$K$2=C1970,COUNTIF($C$7:C1970,C1970),"")))</f>
        <v/>
      </c>
      <c r="C1970" s="9">
        <f t="shared" si="93"/>
        <v>1</v>
      </c>
      <c r="D1970" s="14"/>
      <c r="E1970" s="15"/>
      <c r="F1970" s="16"/>
      <c r="G1970" s="17"/>
      <c r="H1970" s="18"/>
      <c r="I1970" s="19"/>
      <c r="J1970" s="18"/>
      <c r="K1970" s="19"/>
      <c r="L1970" s="17"/>
      <c r="M1970" s="93" t="str">
        <f t="shared" si="92"/>
        <v/>
      </c>
      <c r="N1970" s="13" t="str">
        <f t="shared" si="94"/>
        <v/>
      </c>
    </row>
    <row r="1971" spans="2:14" x14ac:dyDescent="0.3">
      <c r="B1971" s="1" t="str">
        <f>IF(C1971=1,"",IF(Kasszakonyv!$K$2&gt;C1971,"q",IF(Kasszakonyv!$K$2=C1971,COUNTIF($C$7:C1971,C1971),"")))</f>
        <v/>
      </c>
      <c r="C1971" s="9">
        <f t="shared" si="93"/>
        <v>1</v>
      </c>
      <c r="D1971" s="14"/>
      <c r="E1971" s="15"/>
      <c r="F1971" s="16"/>
      <c r="G1971" s="17"/>
      <c r="H1971" s="18"/>
      <c r="I1971" s="19"/>
      <c r="J1971" s="18"/>
      <c r="K1971" s="19"/>
      <c r="L1971" s="17"/>
      <c r="M1971" s="93" t="str">
        <f t="shared" si="92"/>
        <v/>
      </c>
      <c r="N1971" s="13" t="str">
        <f t="shared" si="94"/>
        <v/>
      </c>
    </row>
    <row r="1972" spans="2:14" x14ac:dyDescent="0.3">
      <c r="B1972" s="1" t="str">
        <f>IF(C1972=1,"",IF(Kasszakonyv!$K$2&gt;C1972,"q",IF(Kasszakonyv!$K$2=C1972,COUNTIF($C$7:C1972,C1972),"")))</f>
        <v/>
      </c>
      <c r="C1972" s="9">
        <f t="shared" si="93"/>
        <v>1</v>
      </c>
      <c r="D1972" s="14"/>
      <c r="E1972" s="15"/>
      <c r="F1972" s="16"/>
      <c r="G1972" s="17"/>
      <c r="H1972" s="18"/>
      <c r="I1972" s="19"/>
      <c r="J1972" s="18"/>
      <c r="K1972" s="19"/>
      <c r="L1972" s="17"/>
      <c r="M1972" s="93" t="str">
        <f t="shared" si="92"/>
        <v/>
      </c>
      <c r="N1972" s="13" t="str">
        <f t="shared" si="94"/>
        <v/>
      </c>
    </row>
    <row r="1973" spans="2:14" x14ac:dyDescent="0.3">
      <c r="B1973" s="1" t="str">
        <f>IF(C1973=1,"",IF(Kasszakonyv!$K$2&gt;C1973,"q",IF(Kasszakonyv!$K$2=C1973,COUNTIF($C$7:C1973,C1973),"")))</f>
        <v/>
      </c>
      <c r="C1973" s="9">
        <f t="shared" si="93"/>
        <v>1</v>
      </c>
      <c r="D1973" s="14"/>
      <c r="E1973" s="15"/>
      <c r="F1973" s="16"/>
      <c r="G1973" s="17"/>
      <c r="H1973" s="18"/>
      <c r="I1973" s="19"/>
      <c r="J1973" s="18"/>
      <c r="K1973" s="19"/>
      <c r="L1973" s="17"/>
      <c r="M1973" s="93" t="str">
        <f t="shared" si="92"/>
        <v/>
      </c>
      <c r="N1973" s="13" t="str">
        <f t="shared" si="94"/>
        <v/>
      </c>
    </row>
    <row r="1974" spans="2:14" x14ac:dyDescent="0.3">
      <c r="B1974" s="1" t="str">
        <f>IF(C1974=1,"",IF(Kasszakonyv!$K$2&gt;C1974,"q",IF(Kasszakonyv!$K$2=C1974,COUNTIF($C$7:C1974,C1974),"")))</f>
        <v/>
      </c>
      <c r="C1974" s="9">
        <f t="shared" si="93"/>
        <v>1</v>
      </c>
      <c r="D1974" s="14"/>
      <c r="E1974" s="15"/>
      <c r="F1974" s="16"/>
      <c r="G1974" s="17"/>
      <c r="H1974" s="18"/>
      <c r="I1974" s="19"/>
      <c r="J1974" s="18"/>
      <c r="K1974" s="19"/>
      <c r="L1974" s="17"/>
      <c r="M1974" s="93" t="str">
        <f t="shared" si="92"/>
        <v/>
      </c>
      <c r="N1974" s="13" t="str">
        <f t="shared" si="94"/>
        <v/>
      </c>
    </row>
    <row r="1975" spans="2:14" x14ac:dyDescent="0.3">
      <c r="B1975" s="1" t="str">
        <f>IF(C1975=1,"",IF(Kasszakonyv!$K$2&gt;C1975,"q",IF(Kasszakonyv!$K$2=C1975,COUNTIF($C$7:C1975,C1975),"")))</f>
        <v/>
      </c>
      <c r="C1975" s="9">
        <f t="shared" si="93"/>
        <v>1</v>
      </c>
      <c r="D1975" s="14"/>
      <c r="E1975" s="15"/>
      <c r="F1975" s="16"/>
      <c r="G1975" s="17"/>
      <c r="H1975" s="18"/>
      <c r="I1975" s="19"/>
      <c r="J1975" s="18"/>
      <c r="K1975" s="19"/>
      <c r="L1975" s="17"/>
      <c r="M1975" s="93" t="str">
        <f t="shared" si="92"/>
        <v/>
      </c>
      <c r="N1975" s="13" t="str">
        <f t="shared" si="94"/>
        <v/>
      </c>
    </row>
    <row r="1976" spans="2:14" x14ac:dyDescent="0.3">
      <c r="B1976" s="1" t="str">
        <f>IF(C1976=1,"",IF(Kasszakonyv!$K$2&gt;C1976,"q",IF(Kasszakonyv!$K$2=C1976,COUNTIF($C$7:C1976,C1976),"")))</f>
        <v/>
      </c>
      <c r="C1976" s="9">
        <f t="shared" si="93"/>
        <v>1</v>
      </c>
      <c r="D1976" s="14"/>
      <c r="E1976" s="15"/>
      <c r="F1976" s="16"/>
      <c r="G1976" s="17"/>
      <c r="H1976" s="18"/>
      <c r="I1976" s="19"/>
      <c r="J1976" s="18"/>
      <c r="K1976" s="19"/>
      <c r="L1976" s="17"/>
      <c r="M1976" s="93" t="str">
        <f t="shared" si="92"/>
        <v/>
      </c>
      <c r="N1976" s="13" t="str">
        <f t="shared" si="94"/>
        <v/>
      </c>
    </row>
    <row r="1977" spans="2:14" x14ac:dyDescent="0.3">
      <c r="B1977" s="1" t="str">
        <f>IF(C1977=1,"",IF(Kasszakonyv!$K$2&gt;C1977,"q",IF(Kasszakonyv!$K$2=C1977,COUNTIF($C$7:C1977,C1977),"")))</f>
        <v/>
      </c>
      <c r="C1977" s="9">
        <f t="shared" si="93"/>
        <v>1</v>
      </c>
      <c r="D1977" s="14"/>
      <c r="E1977" s="15"/>
      <c r="F1977" s="16"/>
      <c r="G1977" s="17"/>
      <c r="H1977" s="18"/>
      <c r="I1977" s="19"/>
      <c r="J1977" s="18"/>
      <c r="K1977" s="19"/>
      <c r="L1977" s="17"/>
      <c r="M1977" s="93" t="str">
        <f t="shared" si="92"/>
        <v/>
      </c>
      <c r="N1977" s="13" t="str">
        <f t="shared" si="94"/>
        <v/>
      </c>
    </row>
    <row r="1978" spans="2:14" x14ac:dyDescent="0.3">
      <c r="B1978" s="1" t="str">
        <f>IF(C1978=1,"",IF(Kasszakonyv!$K$2&gt;C1978,"q",IF(Kasszakonyv!$K$2=C1978,COUNTIF($C$7:C1978,C1978),"")))</f>
        <v/>
      </c>
      <c r="C1978" s="9">
        <f t="shared" si="93"/>
        <v>1</v>
      </c>
      <c r="D1978" s="14"/>
      <c r="E1978" s="15"/>
      <c r="F1978" s="16"/>
      <c r="G1978" s="17"/>
      <c r="H1978" s="18"/>
      <c r="I1978" s="19"/>
      <c r="J1978" s="18"/>
      <c r="K1978" s="19"/>
      <c r="L1978" s="17"/>
      <c r="M1978" s="93" t="str">
        <f t="shared" si="92"/>
        <v/>
      </c>
      <c r="N1978" s="13" t="str">
        <f t="shared" si="94"/>
        <v/>
      </c>
    </row>
    <row r="1979" spans="2:14" x14ac:dyDescent="0.3">
      <c r="B1979" s="1" t="str">
        <f>IF(C1979=1,"",IF(Kasszakonyv!$K$2&gt;C1979,"q",IF(Kasszakonyv!$K$2=C1979,COUNTIF($C$7:C1979,C1979),"")))</f>
        <v/>
      </c>
      <c r="C1979" s="9">
        <f t="shared" si="93"/>
        <v>1</v>
      </c>
      <c r="D1979" s="14"/>
      <c r="E1979" s="15"/>
      <c r="F1979" s="16"/>
      <c r="G1979" s="17"/>
      <c r="H1979" s="18"/>
      <c r="I1979" s="19"/>
      <c r="J1979" s="18"/>
      <c r="K1979" s="19"/>
      <c r="L1979" s="17"/>
      <c r="M1979" s="93" t="str">
        <f t="shared" si="92"/>
        <v/>
      </c>
      <c r="N1979" s="13" t="str">
        <f t="shared" si="94"/>
        <v/>
      </c>
    </row>
    <row r="1980" spans="2:14" x14ac:dyDescent="0.3">
      <c r="B1980" s="1" t="str">
        <f>IF(C1980=1,"",IF(Kasszakonyv!$K$2&gt;C1980,"q",IF(Kasszakonyv!$K$2=C1980,COUNTIF($C$7:C1980,C1980),"")))</f>
        <v/>
      </c>
      <c r="C1980" s="9">
        <f t="shared" si="93"/>
        <v>1</v>
      </c>
      <c r="D1980" s="14"/>
      <c r="E1980" s="15"/>
      <c r="F1980" s="16"/>
      <c r="G1980" s="17"/>
      <c r="H1980" s="18"/>
      <c r="I1980" s="19"/>
      <c r="J1980" s="18"/>
      <c r="K1980" s="19"/>
      <c r="L1980" s="17"/>
      <c r="M1980" s="93" t="str">
        <f t="shared" si="92"/>
        <v/>
      </c>
      <c r="N1980" s="13" t="str">
        <f t="shared" si="94"/>
        <v/>
      </c>
    </row>
    <row r="1981" spans="2:14" x14ac:dyDescent="0.3">
      <c r="B1981" s="1" t="str">
        <f>IF(C1981=1,"",IF(Kasszakonyv!$K$2&gt;C1981,"q",IF(Kasszakonyv!$K$2=C1981,COUNTIF($C$7:C1981,C1981),"")))</f>
        <v/>
      </c>
      <c r="C1981" s="9">
        <f t="shared" si="93"/>
        <v>1</v>
      </c>
      <c r="D1981" s="14"/>
      <c r="E1981" s="15"/>
      <c r="F1981" s="16"/>
      <c r="G1981" s="17"/>
      <c r="H1981" s="18"/>
      <c r="I1981" s="19"/>
      <c r="J1981" s="18"/>
      <c r="K1981" s="19"/>
      <c r="L1981" s="17"/>
      <c r="M1981" s="93" t="str">
        <f t="shared" si="92"/>
        <v/>
      </c>
      <c r="N1981" s="13" t="str">
        <f t="shared" si="94"/>
        <v/>
      </c>
    </row>
    <row r="1982" spans="2:14" x14ac:dyDescent="0.3">
      <c r="B1982" s="1" t="str">
        <f>IF(C1982=1,"",IF(Kasszakonyv!$K$2&gt;C1982,"q",IF(Kasszakonyv!$K$2=C1982,COUNTIF($C$7:C1982,C1982),"")))</f>
        <v/>
      </c>
      <c r="C1982" s="9">
        <f t="shared" si="93"/>
        <v>1</v>
      </c>
      <c r="D1982" s="14"/>
      <c r="E1982" s="15"/>
      <c r="F1982" s="16"/>
      <c r="G1982" s="17"/>
      <c r="H1982" s="18"/>
      <c r="I1982" s="19"/>
      <c r="J1982" s="18"/>
      <c r="K1982" s="19"/>
      <c r="L1982" s="17"/>
      <c r="M1982" s="93" t="str">
        <f t="shared" si="92"/>
        <v/>
      </c>
      <c r="N1982" s="13" t="str">
        <f t="shared" si="94"/>
        <v/>
      </c>
    </row>
    <row r="1983" spans="2:14" x14ac:dyDescent="0.3">
      <c r="B1983" s="1" t="str">
        <f>IF(C1983=1,"",IF(Kasszakonyv!$K$2&gt;C1983,"q",IF(Kasszakonyv!$K$2=C1983,COUNTIF($C$7:C1983,C1983),"")))</f>
        <v/>
      </c>
      <c r="C1983" s="9">
        <f t="shared" si="93"/>
        <v>1</v>
      </c>
      <c r="D1983" s="14"/>
      <c r="E1983" s="15"/>
      <c r="F1983" s="16"/>
      <c r="G1983" s="17"/>
      <c r="H1983" s="18"/>
      <c r="I1983" s="19"/>
      <c r="J1983" s="18"/>
      <c r="K1983" s="19"/>
      <c r="L1983" s="17"/>
      <c r="M1983" s="93" t="str">
        <f t="shared" si="92"/>
        <v/>
      </c>
      <c r="N1983" s="13" t="str">
        <f t="shared" si="94"/>
        <v/>
      </c>
    </row>
    <row r="1984" spans="2:14" x14ac:dyDescent="0.3">
      <c r="B1984" s="1" t="str">
        <f>IF(C1984=1,"",IF(Kasszakonyv!$K$2&gt;C1984,"q",IF(Kasszakonyv!$K$2=C1984,COUNTIF($C$7:C1984,C1984),"")))</f>
        <v/>
      </c>
      <c r="C1984" s="9">
        <f t="shared" si="93"/>
        <v>1</v>
      </c>
      <c r="D1984" s="14"/>
      <c r="E1984" s="15"/>
      <c r="F1984" s="16"/>
      <c r="G1984" s="17"/>
      <c r="H1984" s="18"/>
      <c r="I1984" s="19"/>
      <c r="J1984" s="18"/>
      <c r="K1984" s="19"/>
      <c r="L1984" s="17"/>
      <c r="M1984" s="93" t="str">
        <f t="shared" si="92"/>
        <v/>
      </c>
      <c r="N1984" s="13" t="str">
        <f t="shared" si="94"/>
        <v/>
      </c>
    </row>
    <row r="1985" spans="2:14" x14ac:dyDescent="0.3">
      <c r="B1985" s="1" t="str">
        <f>IF(C1985=1,"",IF(Kasszakonyv!$K$2&gt;C1985,"q",IF(Kasszakonyv!$K$2=C1985,COUNTIF($C$7:C1985,C1985),"")))</f>
        <v/>
      </c>
      <c r="C1985" s="9">
        <f t="shared" si="93"/>
        <v>1</v>
      </c>
      <c r="D1985" s="14"/>
      <c r="E1985" s="15"/>
      <c r="F1985" s="16"/>
      <c r="G1985" s="17"/>
      <c r="H1985" s="18"/>
      <c r="I1985" s="19"/>
      <c r="J1985" s="18"/>
      <c r="K1985" s="19"/>
      <c r="L1985" s="17"/>
      <c r="M1985" s="93" t="str">
        <f t="shared" si="92"/>
        <v/>
      </c>
      <c r="N1985" s="13" t="str">
        <f t="shared" si="94"/>
        <v/>
      </c>
    </row>
    <row r="1986" spans="2:14" x14ac:dyDescent="0.3">
      <c r="B1986" s="1" t="str">
        <f>IF(C1986=1,"",IF(Kasszakonyv!$K$2&gt;C1986,"q",IF(Kasszakonyv!$K$2=C1986,COUNTIF($C$7:C1986,C1986),"")))</f>
        <v/>
      </c>
      <c r="C1986" s="9">
        <f t="shared" si="93"/>
        <v>1</v>
      </c>
      <c r="D1986" s="14"/>
      <c r="E1986" s="15"/>
      <c r="F1986" s="16"/>
      <c r="G1986" s="17"/>
      <c r="H1986" s="18"/>
      <c r="I1986" s="19"/>
      <c r="J1986" s="18"/>
      <c r="K1986" s="19"/>
      <c r="L1986" s="17"/>
      <c r="M1986" s="93" t="str">
        <f t="shared" si="92"/>
        <v/>
      </c>
      <c r="N1986" s="13" t="str">
        <f t="shared" si="94"/>
        <v/>
      </c>
    </row>
    <row r="1987" spans="2:14" x14ac:dyDescent="0.3">
      <c r="B1987" s="1" t="str">
        <f>IF(C1987=1,"",IF(Kasszakonyv!$K$2&gt;C1987,"q",IF(Kasszakonyv!$K$2=C1987,COUNTIF($C$7:C1987,C1987),"")))</f>
        <v/>
      </c>
      <c r="C1987" s="9">
        <f t="shared" si="93"/>
        <v>1</v>
      </c>
      <c r="D1987" s="14"/>
      <c r="E1987" s="15"/>
      <c r="F1987" s="16"/>
      <c r="G1987" s="17"/>
      <c r="H1987" s="18"/>
      <c r="I1987" s="19"/>
      <c r="J1987" s="18"/>
      <c r="K1987" s="19"/>
      <c r="L1987" s="17"/>
      <c r="M1987" s="93" t="str">
        <f t="shared" si="92"/>
        <v/>
      </c>
      <c r="N1987" s="13" t="str">
        <f t="shared" si="94"/>
        <v/>
      </c>
    </row>
    <row r="1988" spans="2:14" x14ac:dyDescent="0.3">
      <c r="B1988" s="1" t="str">
        <f>IF(C1988=1,"",IF(Kasszakonyv!$K$2&gt;C1988,"q",IF(Kasszakonyv!$K$2=C1988,COUNTIF($C$7:C1988,C1988),"")))</f>
        <v/>
      </c>
      <c r="C1988" s="9">
        <f t="shared" si="93"/>
        <v>1</v>
      </c>
      <c r="D1988" s="14"/>
      <c r="E1988" s="15"/>
      <c r="F1988" s="16"/>
      <c r="G1988" s="17"/>
      <c r="H1988" s="18"/>
      <c r="I1988" s="19"/>
      <c r="J1988" s="18"/>
      <c r="K1988" s="19"/>
      <c r="L1988" s="17"/>
      <c r="M1988" s="93" t="str">
        <f t="shared" si="92"/>
        <v/>
      </c>
      <c r="N1988" s="13" t="str">
        <f t="shared" si="94"/>
        <v/>
      </c>
    </row>
    <row r="1989" spans="2:14" x14ac:dyDescent="0.3">
      <c r="B1989" s="1" t="str">
        <f>IF(C1989=1,"",IF(Kasszakonyv!$K$2&gt;C1989,"q",IF(Kasszakonyv!$K$2=C1989,COUNTIF($C$7:C1989,C1989),"")))</f>
        <v/>
      </c>
      <c r="C1989" s="9">
        <f t="shared" si="93"/>
        <v>1</v>
      </c>
      <c r="D1989" s="14"/>
      <c r="E1989" s="15"/>
      <c r="F1989" s="16"/>
      <c r="G1989" s="17"/>
      <c r="H1989" s="18"/>
      <c r="I1989" s="19"/>
      <c r="J1989" s="18"/>
      <c r="K1989" s="19"/>
      <c r="L1989" s="17"/>
      <c r="M1989" s="93" t="str">
        <f t="shared" si="92"/>
        <v/>
      </c>
      <c r="N1989" s="13" t="str">
        <f t="shared" si="94"/>
        <v/>
      </c>
    </row>
    <row r="1990" spans="2:14" x14ac:dyDescent="0.3">
      <c r="B1990" s="1" t="str">
        <f>IF(C1990=1,"",IF(Kasszakonyv!$K$2&gt;C1990,"q",IF(Kasszakonyv!$K$2=C1990,COUNTIF($C$7:C1990,C1990),"")))</f>
        <v/>
      </c>
      <c r="C1990" s="9">
        <f t="shared" si="93"/>
        <v>1</v>
      </c>
      <c r="D1990" s="14"/>
      <c r="E1990" s="15"/>
      <c r="F1990" s="16"/>
      <c r="G1990" s="17"/>
      <c r="H1990" s="18"/>
      <c r="I1990" s="19"/>
      <c r="J1990" s="18"/>
      <c r="K1990" s="19"/>
      <c r="L1990" s="17"/>
      <c r="M1990" s="93" t="str">
        <f t="shared" si="92"/>
        <v/>
      </c>
      <c r="N1990" s="13" t="str">
        <f t="shared" si="94"/>
        <v/>
      </c>
    </row>
    <row r="1991" spans="2:14" x14ac:dyDescent="0.3">
      <c r="B1991" s="1" t="str">
        <f>IF(C1991=1,"",IF(Kasszakonyv!$K$2&gt;C1991,"q",IF(Kasszakonyv!$K$2=C1991,COUNTIF($C$7:C1991,C1991),"")))</f>
        <v/>
      </c>
      <c r="C1991" s="9">
        <f t="shared" si="93"/>
        <v>1</v>
      </c>
      <c r="D1991" s="14"/>
      <c r="E1991" s="15"/>
      <c r="F1991" s="16"/>
      <c r="G1991" s="17"/>
      <c r="H1991" s="18"/>
      <c r="I1991" s="19"/>
      <c r="J1991" s="18"/>
      <c r="K1991" s="19"/>
      <c r="L1991" s="17"/>
      <c r="M1991" s="93" t="str">
        <f t="shared" ref="M1991:M2054" si="95">IF(I1991&amp;K1991&lt;&gt;"",VLOOKUP(I1991&amp;K1991,fif,3,FALSE),"")</f>
        <v/>
      </c>
      <c r="N1991" s="13" t="str">
        <f t="shared" si="94"/>
        <v/>
      </c>
    </row>
    <row r="1992" spans="2:14" x14ac:dyDescent="0.3">
      <c r="B1992" s="1" t="str">
        <f>IF(C1992=1,"",IF(Kasszakonyv!$K$2&gt;C1992,"q",IF(Kasszakonyv!$K$2=C1992,COUNTIF($C$7:C1992,C1992),"")))</f>
        <v/>
      </c>
      <c r="C1992" s="9">
        <f t="shared" si="93"/>
        <v>1</v>
      </c>
      <c r="D1992" s="14"/>
      <c r="E1992" s="15"/>
      <c r="F1992" s="16"/>
      <c r="G1992" s="17"/>
      <c r="H1992" s="18"/>
      <c r="I1992" s="19"/>
      <c r="J1992" s="18"/>
      <c r="K1992" s="19"/>
      <c r="L1992" s="17"/>
      <c r="M1992" s="93" t="str">
        <f t="shared" si="95"/>
        <v/>
      </c>
      <c r="N1992" s="13" t="str">
        <f t="shared" si="94"/>
        <v/>
      </c>
    </row>
    <row r="1993" spans="2:14" x14ac:dyDescent="0.3">
      <c r="B1993" s="1" t="str">
        <f>IF(C1993=1,"",IF(Kasszakonyv!$K$2&gt;C1993,"q",IF(Kasszakonyv!$K$2=C1993,COUNTIF($C$7:C1993,C1993),"")))</f>
        <v/>
      </c>
      <c r="C1993" s="9">
        <f t="shared" si="93"/>
        <v>1</v>
      </c>
      <c r="D1993" s="14"/>
      <c r="E1993" s="15"/>
      <c r="F1993" s="16"/>
      <c r="G1993" s="17"/>
      <c r="H1993" s="18"/>
      <c r="I1993" s="19"/>
      <c r="J1993" s="18"/>
      <c r="K1993" s="19"/>
      <c r="L1993" s="17"/>
      <c r="M1993" s="93" t="str">
        <f t="shared" si="95"/>
        <v/>
      </c>
      <c r="N1993" s="13" t="str">
        <f t="shared" si="94"/>
        <v/>
      </c>
    </row>
    <row r="1994" spans="2:14" x14ac:dyDescent="0.3">
      <c r="B1994" s="1" t="str">
        <f>IF(C1994=1,"",IF(Kasszakonyv!$K$2&gt;C1994,"q",IF(Kasszakonyv!$K$2=C1994,COUNTIF($C$7:C1994,C1994),"")))</f>
        <v/>
      </c>
      <c r="C1994" s="9">
        <f t="shared" si="93"/>
        <v>1</v>
      </c>
      <c r="D1994" s="14"/>
      <c r="E1994" s="15"/>
      <c r="F1994" s="16"/>
      <c r="G1994" s="17"/>
      <c r="H1994" s="18"/>
      <c r="I1994" s="19"/>
      <c r="J1994" s="18"/>
      <c r="K1994" s="19"/>
      <c r="L1994" s="17"/>
      <c r="M1994" s="93" t="str">
        <f t="shared" si="95"/>
        <v/>
      </c>
      <c r="N1994" s="13" t="str">
        <f t="shared" si="94"/>
        <v/>
      </c>
    </row>
    <row r="1995" spans="2:14" x14ac:dyDescent="0.3">
      <c r="B1995" s="1" t="str">
        <f>IF(C1995=1,"",IF(Kasszakonyv!$K$2&gt;C1995,"q",IF(Kasszakonyv!$K$2=C1995,COUNTIF($C$7:C1995,C1995),"")))</f>
        <v/>
      </c>
      <c r="C1995" s="9">
        <f t="shared" si="93"/>
        <v>1</v>
      </c>
      <c r="D1995" s="14"/>
      <c r="E1995" s="15"/>
      <c r="F1995" s="16"/>
      <c r="G1995" s="17"/>
      <c r="H1995" s="18"/>
      <c r="I1995" s="19"/>
      <c r="J1995" s="18"/>
      <c r="K1995" s="19"/>
      <c r="L1995" s="17"/>
      <c r="M1995" s="93" t="str">
        <f t="shared" si="95"/>
        <v/>
      </c>
      <c r="N1995" s="13" t="str">
        <f t="shared" si="94"/>
        <v/>
      </c>
    </row>
    <row r="1996" spans="2:14" x14ac:dyDescent="0.3">
      <c r="B1996" s="1" t="str">
        <f>IF(C1996=1,"",IF(Kasszakonyv!$K$2&gt;C1996,"q",IF(Kasszakonyv!$K$2=C1996,COUNTIF($C$7:C1996,C1996),"")))</f>
        <v/>
      </c>
      <c r="C1996" s="9">
        <f t="shared" si="93"/>
        <v>1</v>
      </c>
      <c r="D1996" s="14"/>
      <c r="E1996" s="15"/>
      <c r="F1996" s="16"/>
      <c r="G1996" s="17"/>
      <c r="H1996" s="18"/>
      <c r="I1996" s="19"/>
      <c r="J1996" s="18"/>
      <c r="K1996" s="19"/>
      <c r="L1996" s="17"/>
      <c r="M1996" s="93" t="str">
        <f t="shared" si="95"/>
        <v/>
      </c>
      <c r="N1996" s="13" t="str">
        <f t="shared" si="94"/>
        <v/>
      </c>
    </row>
    <row r="1997" spans="2:14" x14ac:dyDescent="0.3">
      <c r="B1997" s="1" t="str">
        <f>IF(C1997=1,"",IF(Kasszakonyv!$K$2&gt;C1997,"q",IF(Kasszakonyv!$K$2=C1997,COUNTIF($C$7:C1997,C1997),"")))</f>
        <v/>
      </c>
      <c r="C1997" s="9">
        <f t="shared" si="93"/>
        <v>1</v>
      </c>
      <c r="D1997" s="14"/>
      <c r="E1997" s="15"/>
      <c r="F1997" s="16"/>
      <c r="G1997" s="17"/>
      <c r="H1997" s="18"/>
      <c r="I1997" s="19"/>
      <c r="J1997" s="18"/>
      <c r="K1997" s="19"/>
      <c r="L1997" s="17"/>
      <c r="M1997" s="93" t="str">
        <f t="shared" si="95"/>
        <v/>
      </c>
      <c r="N1997" s="13" t="str">
        <f t="shared" si="94"/>
        <v/>
      </c>
    </row>
    <row r="1998" spans="2:14" x14ac:dyDescent="0.3">
      <c r="B1998" s="1" t="str">
        <f>IF(C1998=1,"",IF(Kasszakonyv!$K$2&gt;C1998,"q",IF(Kasszakonyv!$K$2=C1998,COUNTIF($C$7:C1998,C1998),"")))</f>
        <v/>
      </c>
      <c r="C1998" s="9">
        <f t="shared" si="93"/>
        <v>1</v>
      </c>
      <c r="D1998" s="14"/>
      <c r="E1998" s="15"/>
      <c r="F1998" s="16"/>
      <c r="G1998" s="17"/>
      <c r="H1998" s="18"/>
      <c r="I1998" s="19"/>
      <c r="J1998" s="18"/>
      <c r="K1998" s="19"/>
      <c r="L1998" s="17"/>
      <c r="M1998" s="93" t="str">
        <f t="shared" si="95"/>
        <v/>
      </c>
      <c r="N1998" s="13" t="str">
        <f t="shared" si="94"/>
        <v/>
      </c>
    </row>
    <row r="1999" spans="2:14" x14ac:dyDescent="0.3">
      <c r="B1999" s="1" t="str">
        <f>IF(C1999=1,"",IF(Kasszakonyv!$K$2&gt;C1999,"q",IF(Kasszakonyv!$K$2=C1999,COUNTIF($C$7:C1999,C1999),"")))</f>
        <v/>
      </c>
      <c r="C1999" s="9">
        <f t="shared" si="93"/>
        <v>1</v>
      </c>
      <c r="D1999" s="14"/>
      <c r="E1999" s="15"/>
      <c r="F1999" s="16"/>
      <c r="G1999" s="17"/>
      <c r="H1999" s="18"/>
      <c r="I1999" s="19"/>
      <c r="J1999" s="18"/>
      <c r="K1999" s="19"/>
      <c r="L1999" s="17"/>
      <c r="M1999" s="93" t="str">
        <f t="shared" si="95"/>
        <v/>
      </c>
      <c r="N1999" s="13" t="str">
        <f t="shared" si="94"/>
        <v/>
      </c>
    </row>
    <row r="2000" spans="2:14" x14ac:dyDescent="0.3">
      <c r="B2000" s="1" t="str">
        <f>IF(C2000=1,"",IF(Kasszakonyv!$K$2&gt;C2000,"q",IF(Kasszakonyv!$K$2=C2000,COUNTIF($C$7:C2000,C2000),"")))</f>
        <v/>
      </c>
      <c r="C2000" s="9">
        <f t="shared" si="93"/>
        <v>1</v>
      </c>
      <c r="D2000" s="14"/>
      <c r="E2000" s="15"/>
      <c r="F2000" s="16"/>
      <c r="G2000" s="17"/>
      <c r="H2000" s="18"/>
      <c r="I2000" s="19"/>
      <c r="J2000" s="18"/>
      <c r="K2000" s="19"/>
      <c r="L2000" s="17"/>
      <c r="M2000" s="93" t="str">
        <f t="shared" si="95"/>
        <v/>
      </c>
      <c r="N2000" s="13" t="str">
        <f t="shared" si="94"/>
        <v/>
      </c>
    </row>
    <row r="2001" spans="2:14" x14ac:dyDescent="0.3">
      <c r="B2001" s="1" t="str">
        <f>IF(C2001=1,"",IF(Kasszakonyv!$K$2&gt;C2001,"q",IF(Kasszakonyv!$K$2=C2001,COUNTIF($C$7:C2001,C2001),"")))</f>
        <v/>
      </c>
      <c r="C2001" s="9">
        <f t="shared" si="93"/>
        <v>1</v>
      </c>
      <c r="D2001" s="14"/>
      <c r="E2001" s="15"/>
      <c r="F2001" s="16"/>
      <c r="G2001" s="17"/>
      <c r="H2001" s="18"/>
      <c r="I2001" s="19"/>
      <c r="J2001" s="18"/>
      <c r="K2001" s="19"/>
      <c r="L2001" s="17"/>
      <c r="M2001" s="93" t="str">
        <f t="shared" si="95"/>
        <v/>
      </c>
      <c r="N2001" s="13" t="str">
        <f t="shared" si="94"/>
        <v/>
      </c>
    </row>
    <row r="2002" spans="2:14" x14ac:dyDescent="0.3">
      <c r="B2002" s="1" t="str">
        <f>IF(C2002=1,"",IF(Kasszakonyv!$K$2&gt;C2002,"q",IF(Kasszakonyv!$K$2=C2002,COUNTIF($C$7:C2002,C2002),"")))</f>
        <v/>
      </c>
      <c r="C2002" s="9">
        <f t="shared" si="93"/>
        <v>1</v>
      </c>
      <c r="D2002" s="14"/>
      <c r="E2002" s="15"/>
      <c r="F2002" s="16"/>
      <c r="G2002" s="17"/>
      <c r="H2002" s="18"/>
      <c r="I2002" s="19"/>
      <c r="J2002" s="18"/>
      <c r="K2002" s="19"/>
      <c r="L2002" s="17"/>
      <c r="M2002" s="93" t="str">
        <f t="shared" si="95"/>
        <v/>
      </c>
      <c r="N2002" s="13" t="str">
        <f t="shared" si="94"/>
        <v/>
      </c>
    </row>
    <row r="2003" spans="2:14" x14ac:dyDescent="0.3">
      <c r="B2003" s="1" t="str">
        <f>IF(C2003=1,"",IF(Kasszakonyv!$K$2&gt;C2003,"q",IF(Kasszakonyv!$K$2=C2003,COUNTIF($C$7:C2003,C2003),"")))</f>
        <v/>
      </c>
      <c r="C2003" s="9">
        <f t="shared" si="93"/>
        <v>1</v>
      </c>
      <c r="D2003" s="14"/>
      <c r="E2003" s="15"/>
      <c r="F2003" s="16"/>
      <c r="G2003" s="17"/>
      <c r="H2003" s="18"/>
      <c r="I2003" s="19"/>
      <c r="J2003" s="18"/>
      <c r="K2003" s="19"/>
      <c r="L2003" s="17"/>
      <c r="M2003" s="93" t="str">
        <f t="shared" si="95"/>
        <v/>
      </c>
      <c r="N2003" s="13" t="str">
        <f t="shared" si="94"/>
        <v/>
      </c>
    </row>
    <row r="2004" spans="2:14" x14ac:dyDescent="0.3">
      <c r="B2004" s="1" t="str">
        <f>IF(C2004=1,"",IF(Kasszakonyv!$K$2&gt;C2004,"q",IF(Kasszakonyv!$K$2=C2004,COUNTIF($C$7:C2004,C2004),"")))</f>
        <v/>
      </c>
      <c r="C2004" s="9">
        <f t="shared" si="93"/>
        <v>1</v>
      </c>
      <c r="D2004" s="14"/>
      <c r="E2004" s="15"/>
      <c r="F2004" s="16"/>
      <c r="G2004" s="17"/>
      <c r="H2004" s="18"/>
      <c r="I2004" s="19"/>
      <c r="J2004" s="18"/>
      <c r="K2004" s="19"/>
      <c r="L2004" s="17"/>
      <c r="M2004" s="93" t="str">
        <f t="shared" si="95"/>
        <v/>
      </c>
      <c r="N2004" s="13" t="str">
        <f t="shared" si="94"/>
        <v/>
      </c>
    </row>
    <row r="2005" spans="2:14" x14ac:dyDescent="0.3">
      <c r="B2005" s="1" t="str">
        <f>IF(C2005=1,"",IF(Kasszakonyv!$K$2&gt;C2005,"q",IF(Kasszakonyv!$K$2=C2005,COUNTIF($C$7:C2005,C2005),"")))</f>
        <v/>
      </c>
      <c r="C2005" s="9">
        <f t="shared" si="93"/>
        <v>1</v>
      </c>
      <c r="D2005" s="14"/>
      <c r="E2005" s="15"/>
      <c r="F2005" s="16"/>
      <c r="G2005" s="17"/>
      <c r="H2005" s="18"/>
      <c r="I2005" s="19"/>
      <c r="J2005" s="18"/>
      <c r="K2005" s="19"/>
      <c r="L2005" s="17"/>
      <c r="M2005" s="93" t="str">
        <f t="shared" si="95"/>
        <v/>
      </c>
      <c r="N2005" s="13" t="str">
        <f t="shared" si="94"/>
        <v/>
      </c>
    </row>
    <row r="2006" spans="2:14" x14ac:dyDescent="0.3">
      <c r="B2006" s="1" t="str">
        <f>IF(C2006=1,"",IF(Kasszakonyv!$K$2&gt;C2006,"q",IF(Kasszakonyv!$K$2=C2006,COUNTIF($C$7:C2006,C2006),"")))</f>
        <v/>
      </c>
      <c r="C2006" s="9">
        <f t="shared" si="93"/>
        <v>1</v>
      </c>
      <c r="D2006" s="14"/>
      <c r="E2006" s="15"/>
      <c r="F2006" s="16"/>
      <c r="G2006" s="17"/>
      <c r="H2006" s="18"/>
      <c r="I2006" s="19"/>
      <c r="J2006" s="18"/>
      <c r="K2006" s="19"/>
      <c r="L2006" s="17"/>
      <c r="M2006" s="93" t="str">
        <f t="shared" si="95"/>
        <v/>
      </c>
      <c r="N2006" s="13" t="str">
        <f t="shared" si="94"/>
        <v/>
      </c>
    </row>
    <row r="2007" spans="2:14" x14ac:dyDescent="0.3">
      <c r="B2007" s="1" t="str">
        <f>IF(C2007=1,"",IF(Kasszakonyv!$K$2&gt;C2007,"q",IF(Kasszakonyv!$K$2=C2007,COUNTIF($C$7:C2007,C2007),"")))</f>
        <v/>
      </c>
      <c r="C2007" s="9">
        <f t="shared" si="93"/>
        <v>1</v>
      </c>
      <c r="D2007" s="14"/>
      <c r="E2007" s="15"/>
      <c r="F2007" s="16"/>
      <c r="G2007" s="17"/>
      <c r="H2007" s="18"/>
      <c r="I2007" s="19"/>
      <c r="J2007" s="18"/>
      <c r="K2007" s="19"/>
      <c r="L2007" s="17"/>
      <c r="M2007" s="93" t="str">
        <f t="shared" si="95"/>
        <v/>
      </c>
      <c r="N2007" s="13" t="str">
        <f t="shared" si="94"/>
        <v/>
      </c>
    </row>
    <row r="2008" spans="2:14" x14ac:dyDescent="0.3">
      <c r="B2008" s="1" t="str">
        <f>IF(C2008=1,"",IF(Kasszakonyv!$K$2&gt;C2008,"q",IF(Kasszakonyv!$K$2=C2008,COUNTIF($C$7:C2008,C2008),"")))</f>
        <v/>
      </c>
      <c r="C2008" s="9">
        <f t="shared" si="93"/>
        <v>1</v>
      </c>
      <c r="D2008" s="14"/>
      <c r="E2008" s="15"/>
      <c r="F2008" s="16"/>
      <c r="G2008" s="17"/>
      <c r="H2008" s="18"/>
      <c r="I2008" s="19"/>
      <c r="J2008" s="18"/>
      <c r="K2008" s="19"/>
      <c r="L2008" s="17"/>
      <c r="M2008" s="93" t="str">
        <f t="shared" si="95"/>
        <v/>
      </c>
      <c r="N2008" s="13" t="str">
        <f t="shared" si="94"/>
        <v/>
      </c>
    </row>
    <row r="2009" spans="2:14" x14ac:dyDescent="0.3">
      <c r="B2009" s="1" t="str">
        <f>IF(C2009=1,"",IF(Kasszakonyv!$K$2&gt;C2009,"q",IF(Kasszakonyv!$K$2=C2009,COUNTIF($C$7:C2009,C2009),"")))</f>
        <v/>
      </c>
      <c r="C2009" s="9">
        <f t="shared" si="93"/>
        <v>1</v>
      </c>
      <c r="D2009" s="14"/>
      <c r="E2009" s="15"/>
      <c r="F2009" s="16"/>
      <c r="G2009" s="17"/>
      <c r="H2009" s="18"/>
      <c r="I2009" s="19"/>
      <c r="J2009" s="18"/>
      <c r="K2009" s="19"/>
      <c r="L2009" s="17"/>
      <c r="M2009" s="93" t="str">
        <f t="shared" si="95"/>
        <v/>
      </c>
      <c r="N2009" s="13" t="str">
        <f t="shared" si="94"/>
        <v/>
      </c>
    </row>
    <row r="2010" spans="2:14" x14ac:dyDescent="0.3">
      <c r="B2010" s="1" t="str">
        <f>IF(C2010=1,"",IF(Kasszakonyv!$K$2&gt;C2010,"q",IF(Kasszakonyv!$K$2=C2010,COUNTIF($C$7:C2010,C2010),"")))</f>
        <v/>
      </c>
      <c r="C2010" s="9">
        <f t="shared" si="93"/>
        <v>1</v>
      </c>
      <c r="D2010" s="14"/>
      <c r="E2010" s="15"/>
      <c r="F2010" s="16"/>
      <c r="G2010" s="17"/>
      <c r="H2010" s="18"/>
      <c r="I2010" s="19"/>
      <c r="J2010" s="18"/>
      <c r="K2010" s="19"/>
      <c r="L2010" s="17"/>
      <c r="M2010" s="93" t="str">
        <f t="shared" si="95"/>
        <v/>
      </c>
      <c r="N2010" s="13" t="str">
        <f t="shared" si="94"/>
        <v/>
      </c>
    </row>
    <row r="2011" spans="2:14" x14ac:dyDescent="0.3">
      <c r="B2011" s="1" t="str">
        <f>IF(C2011=1,"",IF(Kasszakonyv!$K$2&gt;C2011,"q",IF(Kasszakonyv!$K$2=C2011,COUNTIF($C$7:C2011,C2011),"")))</f>
        <v/>
      </c>
      <c r="C2011" s="9">
        <f t="shared" si="93"/>
        <v>1</v>
      </c>
      <c r="D2011" s="14"/>
      <c r="E2011" s="15"/>
      <c r="F2011" s="16"/>
      <c r="G2011" s="17"/>
      <c r="H2011" s="18"/>
      <c r="I2011" s="19"/>
      <c r="J2011" s="18"/>
      <c r="K2011" s="19"/>
      <c r="L2011" s="17"/>
      <c r="M2011" s="93" t="str">
        <f t="shared" si="95"/>
        <v/>
      </c>
      <c r="N2011" s="13" t="str">
        <f t="shared" si="94"/>
        <v/>
      </c>
    </row>
    <row r="2012" spans="2:14" x14ac:dyDescent="0.3">
      <c r="B2012" s="1" t="str">
        <f>IF(C2012=1,"",IF(Kasszakonyv!$K$2&gt;C2012,"q",IF(Kasszakonyv!$K$2=C2012,COUNTIF($C$7:C2012,C2012),"")))</f>
        <v/>
      </c>
      <c r="C2012" s="9">
        <f t="shared" si="93"/>
        <v>1</v>
      </c>
      <c r="D2012" s="14"/>
      <c r="E2012" s="15"/>
      <c r="F2012" s="16"/>
      <c r="G2012" s="17"/>
      <c r="H2012" s="18"/>
      <c r="I2012" s="19"/>
      <c r="J2012" s="18"/>
      <c r="K2012" s="19"/>
      <c r="L2012" s="17"/>
      <c r="M2012" s="93" t="str">
        <f t="shared" si="95"/>
        <v/>
      </c>
      <c r="N2012" s="13" t="str">
        <f t="shared" si="94"/>
        <v/>
      </c>
    </row>
    <row r="2013" spans="2:14" x14ac:dyDescent="0.3">
      <c r="B2013" s="1" t="str">
        <f>IF(C2013=1,"",IF(Kasszakonyv!$K$2&gt;C2013,"q",IF(Kasszakonyv!$K$2=C2013,COUNTIF($C$7:C2013,C2013),"")))</f>
        <v/>
      </c>
      <c r="C2013" s="9">
        <f t="shared" si="93"/>
        <v>1</v>
      </c>
      <c r="D2013" s="14"/>
      <c r="E2013" s="15"/>
      <c r="F2013" s="16"/>
      <c r="G2013" s="17"/>
      <c r="H2013" s="18"/>
      <c r="I2013" s="19"/>
      <c r="J2013" s="18"/>
      <c r="K2013" s="19"/>
      <c r="L2013" s="17"/>
      <c r="M2013" s="93" t="str">
        <f t="shared" si="95"/>
        <v/>
      </c>
      <c r="N2013" s="13" t="str">
        <f t="shared" si="94"/>
        <v/>
      </c>
    </row>
    <row r="2014" spans="2:14" x14ac:dyDescent="0.3">
      <c r="B2014" s="1" t="str">
        <f>IF(C2014=1,"",IF(Kasszakonyv!$K$2&gt;C2014,"q",IF(Kasszakonyv!$K$2=C2014,COUNTIF($C$7:C2014,C2014),"")))</f>
        <v/>
      </c>
      <c r="C2014" s="9">
        <f t="shared" si="93"/>
        <v>1</v>
      </c>
      <c r="D2014" s="14"/>
      <c r="E2014" s="15"/>
      <c r="F2014" s="16"/>
      <c r="G2014" s="17"/>
      <c r="H2014" s="18"/>
      <c r="I2014" s="19"/>
      <c r="J2014" s="18"/>
      <c r="K2014" s="19"/>
      <c r="L2014" s="17"/>
      <c r="M2014" s="93" t="str">
        <f t="shared" si="95"/>
        <v/>
      </c>
      <c r="N2014" s="13" t="str">
        <f t="shared" si="94"/>
        <v/>
      </c>
    </row>
    <row r="2015" spans="2:14" x14ac:dyDescent="0.3">
      <c r="B2015" s="1" t="str">
        <f>IF(C2015=1,"",IF(Kasszakonyv!$K$2&gt;C2015,"q",IF(Kasszakonyv!$K$2=C2015,COUNTIF($C$7:C2015,C2015),"")))</f>
        <v/>
      </c>
      <c r="C2015" s="9">
        <f t="shared" si="93"/>
        <v>1</v>
      </c>
      <c r="D2015" s="14"/>
      <c r="E2015" s="15"/>
      <c r="F2015" s="16"/>
      <c r="G2015" s="17"/>
      <c r="H2015" s="18"/>
      <c r="I2015" s="19"/>
      <c r="J2015" s="18"/>
      <c r="K2015" s="19"/>
      <c r="L2015" s="17"/>
      <c r="M2015" s="93" t="str">
        <f t="shared" si="95"/>
        <v/>
      </c>
      <c r="N2015" s="13" t="str">
        <f t="shared" si="94"/>
        <v/>
      </c>
    </row>
    <row r="2016" spans="2:14" x14ac:dyDescent="0.3">
      <c r="B2016" s="1" t="str">
        <f>IF(C2016=1,"",IF(Kasszakonyv!$K$2&gt;C2016,"q",IF(Kasszakonyv!$K$2=C2016,COUNTIF($C$7:C2016,C2016),"")))</f>
        <v/>
      </c>
      <c r="C2016" s="9">
        <f t="shared" si="93"/>
        <v>1</v>
      </c>
      <c r="D2016" s="14"/>
      <c r="E2016" s="15"/>
      <c r="F2016" s="16"/>
      <c r="G2016" s="17"/>
      <c r="H2016" s="18"/>
      <c r="I2016" s="19"/>
      <c r="J2016" s="18"/>
      <c r="K2016" s="19"/>
      <c r="L2016" s="17"/>
      <c r="M2016" s="93" t="str">
        <f t="shared" si="95"/>
        <v/>
      </c>
      <c r="N2016" s="13" t="str">
        <f t="shared" si="94"/>
        <v/>
      </c>
    </row>
    <row r="2017" spans="2:14" x14ac:dyDescent="0.3">
      <c r="B2017" s="1" t="str">
        <f>IF(C2017=1,"",IF(Kasszakonyv!$K$2&gt;C2017,"q",IF(Kasszakonyv!$K$2=C2017,COUNTIF($C$7:C2017,C2017),"")))</f>
        <v/>
      </c>
      <c r="C2017" s="9">
        <f t="shared" si="93"/>
        <v>1</v>
      </c>
      <c r="D2017" s="14"/>
      <c r="E2017" s="15"/>
      <c r="F2017" s="16"/>
      <c r="G2017" s="17"/>
      <c r="H2017" s="18"/>
      <c r="I2017" s="19"/>
      <c r="J2017" s="18"/>
      <c r="K2017" s="19"/>
      <c r="L2017" s="17"/>
      <c r="M2017" s="93" t="str">
        <f t="shared" si="95"/>
        <v/>
      </c>
      <c r="N2017" s="13" t="str">
        <f t="shared" si="94"/>
        <v/>
      </c>
    </row>
    <row r="2018" spans="2:14" x14ac:dyDescent="0.3">
      <c r="B2018" s="1" t="str">
        <f>IF(C2018=1,"",IF(Kasszakonyv!$K$2&gt;C2018,"q",IF(Kasszakonyv!$K$2=C2018,COUNTIF($C$7:C2018,C2018),"")))</f>
        <v/>
      </c>
      <c r="C2018" s="9">
        <f t="shared" si="93"/>
        <v>1</v>
      </c>
      <c r="D2018" s="14"/>
      <c r="E2018" s="15"/>
      <c r="F2018" s="16"/>
      <c r="G2018" s="17"/>
      <c r="H2018" s="18"/>
      <c r="I2018" s="19"/>
      <c r="J2018" s="18"/>
      <c r="K2018" s="19"/>
      <c r="L2018" s="17"/>
      <c r="M2018" s="93" t="str">
        <f t="shared" si="95"/>
        <v/>
      </c>
      <c r="N2018" s="13" t="str">
        <f t="shared" si="94"/>
        <v/>
      </c>
    </row>
    <row r="2019" spans="2:14" x14ac:dyDescent="0.3">
      <c r="B2019" s="1" t="str">
        <f>IF(C2019=1,"",IF(Kasszakonyv!$K$2&gt;C2019,"q",IF(Kasszakonyv!$K$2=C2019,COUNTIF($C$7:C2019,C2019),"")))</f>
        <v/>
      </c>
      <c r="C2019" s="9">
        <f t="shared" si="93"/>
        <v>1</v>
      </c>
      <c r="D2019" s="14"/>
      <c r="E2019" s="15"/>
      <c r="F2019" s="16"/>
      <c r="G2019" s="17"/>
      <c r="H2019" s="18"/>
      <c r="I2019" s="19"/>
      <c r="J2019" s="18"/>
      <c r="K2019" s="19"/>
      <c r="L2019" s="17"/>
      <c r="M2019" s="93" t="str">
        <f t="shared" si="95"/>
        <v/>
      </c>
      <c r="N2019" s="13" t="str">
        <f t="shared" si="94"/>
        <v/>
      </c>
    </row>
    <row r="2020" spans="2:14" x14ac:dyDescent="0.3">
      <c r="B2020" s="1" t="str">
        <f>IF(C2020=1,"",IF(Kasszakonyv!$K$2&gt;C2020,"q",IF(Kasszakonyv!$K$2=C2020,COUNTIF($C$7:C2020,C2020),"")))</f>
        <v/>
      </c>
      <c r="C2020" s="9">
        <f t="shared" si="93"/>
        <v>1</v>
      </c>
      <c r="D2020" s="14"/>
      <c r="E2020" s="15"/>
      <c r="F2020" s="16"/>
      <c r="G2020" s="17"/>
      <c r="H2020" s="18"/>
      <c r="I2020" s="19"/>
      <c r="J2020" s="18"/>
      <c r="K2020" s="19"/>
      <c r="L2020" s="17"/>
      <c r="M2020" s="93" t="str">
        <f t="shared" si="95"/>
        <v/>
      </c>
      <c r="N2020" s="13" t="str">
        <f t="shared" si="94"/>
        <v/>
      </c>
    </row>
    <row r="2021" spans="2:14" x14ac:dyDescent="0.3">
      <c r="B2021" s="1" t="str">
        <f>IF(C2021=1,"",IF(Kasszakonyv!$K$2&gt;C2021,"q",IF(Kasszakonyv!$K$2=C2021,COUNTIF($C$7:C2021,C2021),"")))</f>
        <v/>
      </c>
      <c r="C2021" s="9">
        <f t="shared" si="93"/>
        <v>1</v>
      </c>
      <c r="D2021" s="14"/>
      <c r="E2021" s="15"/>
      <c r="F2021" s="16"/>
      <c r="G2021" s="17"/>
      <c r="H2021" s="18"/>
      <c r="I2021" s="19"/>
      <c r="J2021" s="18"/>
      <c r="K2021" s="19"/>
      <c r="L2021" s="17"/>
      <c r="M2021" s="93" t="str">
        <f t="shared" si="95"/>
        <v/>
      </c>
      <c r="N2021" s="13" t="str">
        <f t="shared" si="94"/>
        <v/>
      </c>
    </row>
    <row r="2022" spans="2:14" x14ac:dyDescent="0.3">
      <c r="B2022" s="1" t="str">
        <f>IF(C2022=1,"",IF(Kasszakonyv!$K$2&gt;C2022,"q",IF(Kasszakonyv!$K$2=C2022,COUNTIF($C$7:C2022,C2022),"")))</f>
        <v/>
      </c>
      <c r="C2022" s="9">
        <f t="shared" si="93"/>
        <v>1</v>
      </c>
      <c r="D2022" s="14"/>
      <c r="E2022" s="15"/>
      <c r="F2022" s="16"/>
      <c r="G2022" s="17"/>
      <c r="H2022" s="18"/>
      <c r="I2022" s="19"/>
      <c r="J2022" s="18"/>
      <c r="K2022" s="19"/>
      <c r="L2022" s="17"/>
      <c r="M2022" s="93" t="str">
        <f t="shared" si="95"/>
        <v/>
      </c>
      <c r="N2022" s="13" t="str">
        <f t="shared" si="94"/>
        <v/>
      </c>
    </row>
    <row r="2023" spans="2:14" x14ac:dyDescent="0.3">
      <c r="B2023" s="1" t="str">
        <f>IF(C2023=1,"",IF(Kasszakonyv!$K$2&gt;C2023,"q",IF(Kasszakonyv!$K$2=C2023,COUNTIF($C$7:C2023,C2023),"")))</f>
        <v/>
      </c>
      <c r="C2023" s="9">
        <f t="shared" si="93"/>
        <v>1</v>
      </c>
      <c r="D2023" s="14"/>
      <c r="E2023" s="15"/>
      <c r="F2023" s="16"/>
      <c r="G2023" s="17"/>
      <c r="H2023" s="18"/>
      <c r="I2023" s="19"/>
      <c r="J2023" s="18"/>
      <c r="K2023" s="19"/>
      <c r="L2023" s="17"/>
      <c r="M2023" s="93" t="str">
        <f t="shared" si="95"/>
        <v/>
      </c>
      <c r="N2023" s="13" t="str">
        <f t="shared" si="94"/>
        <v/>
      </c>
    </row>
    <row r="2024" spans="2:14" x14ac:dyDescent="0.3">
      <c r="B2024" s="1" t="str">
        <f>IF(C2024=1,"",IF(Kasszakonyv!$K$2&gt;C2024,"q",IF(Kasszakonyv!$K$2=C2024,COUNTIF($C$7:C2024,C2024),"")))</f>
        <v/>
      </c>
      <c r="C2024" s="9">
        <f t="shared" ref="C2024:C2087" si="96">IF(AND(D2024&lt;&gt;0,D2024&gt;=$C$1,D2024&lt;=$C$3),D2024,IF(SUM(H2024:J2034)&lt;&gt;0,C2023,1))</f>
        <v>1</v>
      </c>
      <c r="D2024" s="14"/>
      <c r="E2024" s="15"/>
      <c r="F2024" s="16"/>
      <c r="G2024" s="17"/>
      <c r="H2024" s="18"/>
      <c r="I2024" s="19"/>
      <c r="J2024" s="18"/>
      <c r="K2024" s="19"/>
      <c r="L2024" s="17"/>
      <c r="M2024" s="93" t="str">
        <f t="shared" si="95"/>
        <v/>
      </c>
      <c r="N2024" s="13" t="str">
        <f t="shared" ref="N2024:N2087" si="97">IF(I2024&amp;K2024&lt;&gt;"",VLOOKUP(I2024&amp;K2024,fi,2,FALSE),"")</f>
        <v/>
      </c>
    </row>
    <row r="2025" spans="2:14" x14ac:dyDescent="0.3">
      <c r="B2025" s="1" t="str">
        <f>IF(C2025=1,"",IF(Kasszakonyv!$K$2&gt;C2025,"q",IF(Kasszakonyv!$K$2=C2025,COUNTIF($C$7:C2025,C2025),"")))</f>
        <v/>
      </c>
      <c r="C2025" s="9">
        <f t="shared" si="96"/>
        <v>1</v>
      </c>
      <c r="D2025" s="14"/>
      <c r="E2025" s="15"/>
      <c r="F2025" s="16"/>
      <c r="G2025" s="17"/>
      <c r="H2025" s="18"/>
      <c r="I2025" s="19"/>
      <c r="J2025" s="18"/>
      <c r="K2025" s="19"/>
      <c r="L2025" s="17"/>
      <c r="M2025" s="93" t="str">
        <f t="shared" si="95"/>
        <v/>
      </c>
      <c r="N2025" s="13" t="str">
        <f t="shared" si="97"/>
        <v/>
      </c>
    </row>
    <row r="2026" spans="2:14" x14ac:dyDescent="0.3">
      <c r="B2026" s="1" t="str">
        <f>IF(C2026=1,"",IF(Kasszakonyv!$K$2&gt;C2026,"q",IF(Kasszakonyv!$K$2=C2026,COUNTIF($C$7:C2026,C2026),"")))</f>
        <v/>
      </c>
      <c r="C2026" s="9">
        <f t="shared" si="96"/>
        <v>1</v>
      </c>
      <c r="D2026" s="14"/>
      <c r="E2026" s="15"/>
      <c r="F2026" s="16"/>
      <c r="G2026" s="17"/>
      <c r="H2026" s="18"/>
      <c r="I2026" s="19"/>
      <c r="J2026" s="18"/>
      <c r="K2026" s="19"/>
      <c r="L2026" s="17"/>
      <c r="M2026" s="93" t="str">
        <f t="shared" si="95"/>
        <v/>
      </c>
      <c r="N2026" s="13" t="str">
        <f t="shared" si="97"/>
        <v/>
      </c>
    </row>
    <row r="2027" spans="2:14" x14ac:dyDescent="0.3">
      <c r="B2027" s="1" t="str">
        <f>IF(C2027=1,"",IF(Kasszakonyv!$K$2&gt;C2027,"q",IF(Kasszakonyv!$K$2=C2027,COUNTIF($C$7:C2027,C2027),"")))</f>
        <v/>
      </c>
      <c r="C2027" s="9">
        <f t="shared" si="96"/>
        <v>1</v>
      </c>
      <c r="D2027" s="14"/>
      <c r="E2027" s="15"/>
      <c r="F2027" s="16"/>
      <c r="G2027" s="17"/>
      <c r="H2027" s="18"/>
      <c r="I2027" s="19"/>
      <c r="J2027" s="18"/>
      <c r="K2027" s="19"/>
      <c r="L2027" s="17"/>
      <c r="M2027" s="93" t="str">
        <f t="shared" si="95"/>
        <v/>
      </c>
      <c r="N2027" s="13" t="str">
        <f t="shared" si="97"/>
        <v/>
      </c>
    </row>
    <row r="2028" spans="2:14" x14ac:dyDescent="0.3">
      <c r="B2028" s="1" t="str">
        <f>IF(C2028=1,"",IF(Kasszakonyv!$K$2&gt;C2028,"q",IF(Kasszakonyv!$K$2=C2028,COUNTIF($C$7:C2028,C2028),"")))</f>
        <v/>
      </c>
      <c r="C2028" s="9">
        <f t="shared" si="96"/>
        <v>1</v>
      </c>
      <c r="D2028" s="14"/>
      <c r="E2028" s="15"/>
      <c r="F2028" s="16"/>
      <c r="G2028" s="17"/>
      <c r="H2028" s="18"/>
      <c r="I2028" s="19"/>
      <c r="J2028" s="18"/>
      <c r="K2028" s="19"/>
      <c r="L2028" s="17"/>
      <c r="M2028" s="93" t="str">
        <f t="shared" si="95"/>
        <v/>
      </c>
      <c r="N2028" s="13" t="str">
        <f t="shared" si="97"/>
        <v/>
      </c>
    </row>
    <row r="2029" spans="2:14" x14ac:dyDescent="0.3">
      <c r="B2029" s="1" t="str">
        <f>IF(C2029=1,"",IF(Kasszakonyv!$K$2&gt;C2029,"q",IF(Kasszakonyv!$K$2=C2029,COUNTIF($C$7:C2029,C2029),"")))</f>
        <v/>
      </c>
      <c r="C2029" s="9">
        <f t="shared" si="96"/>
        <v>1</v>
      </c>
      <c r="D2029" s="14"/>
      <c r="E2029" s="15"/>
      <c r="F2029" s="16"/>
      <c r="G2029" s="17"/>
      <c r="H2029" s="18"/>
      <c r="I2029" s="19"/>
      <c r="J2029" s="18"/>
      <c r="K2029" s="19"/>
      <c r="L2029" s="17"/>
      <c r="M2029" s="93" t="str">
        <f t="shared" si="95"/>
        <v/>
      </c>
      <c r="N2029" s="13" t="str">
        <f t="shared" si="97"/>
        <v/>
      </c>
    </row>
    <row r="2030" spans="2:14" x14ac:dyDescent="0.3">
      <c r="B2030" s="1" t="str">
        <f>IF(C2030=1,"",IF(Kasszakonyv!$K$2&gt;C2030,"q",IF(Kasszakonyv!$K$2=C2030,COUNTIF($C$7:C2030,C2030),"")))</f>
        <v/>
      </c>
      <c r="C2030" s="9">
        <f t="shared" si="96"/>
        <v>1</v>
      </c>
      <c r="D2030" s="14"/>
      <c r="E2030" s="15"/>
      <c r="F2030" s="16"/>
      <c r="G2030" s="17"/>
      <c r="H2030" s="18"/>
      <c r="I2030" s="19"/>
      <c r="J2030" s="18"/>
      <c r="K2030" s="19"/>
      <c r="L2030" s="17"/>
      <c r="M2030" s="93" t="str">
        <f t="shared" si="95"/>
        <v/>
      </c>
      <c r="N2030" s="13" t="str">
        <f t="shared" si="97"/>
        <v/>
      </c>
    </row>
    <row r="2031" spans="2:14" x14ac:dyDescent="0.3">
      <c r="B2031" s="1" t="str">
        <f>IF(C2031=1,"",IF(Kasszakonyv!$K$2&gt;C2031,"q",IF(Kasszakonyv!$K$2=C2031,COUNTIF($C$7:C2031,C2031),"")))</f>
        <v/>
      </c>
      <c r="C2031" s="9">
        <f t="shared" si="96"/>
        <v>1</v>
      </c>
      <c r="D2031" s="14"/>
      <c r="E2031" s="15"/>
      <c r="F2031" s="16"/>
      <c r="G2031" s="17"/>
      <c r="H2031" s="18"/>
      <c r="I2031" s="19"/>
      <c r="J2031" s="18"/>
      <c r="K2031" s="19"/>
      <c r="L2031" s="17"/>
      <c r="M2031" s="93" t="str">
        <f t="shared" si="95"/>
        <v/>
      </c>
      <c r="N2031" s="13" t="str">
        <f t="shared" si="97"/>
        <v/>
      </c>
    </row>
    <row r="2032" spans="2:14" x14ac:dyDescent="0.3">
      <c r="B2032" s="1" t="str">
        <f>IF(C2032=1,"",IF(Kasszakonyv!$K$2&gt;C2032,"q",IF(Kasszakonyv!$K$2=C2032,COUNTIF($C$7:C2032,C2032),"")))</f>
        <v/>
      </c>
      <c r="C2032" s="9">
        <f t="shared" si="96"/>
        <v>1</v>
      </c>
      <c r="D2032" s="14"/>
      <c r="E2032" s="15"/>
      <c r="F2032" s="16"/>
      <c r="G2032" s="17"/>
      <c r="H2032" s="18"/>
      <c r="I2032" s="19"/>
      <c r="J2032" s="18"/>
      <c r="K2032" s="19"/>
      <c r="L2032" s="17"/>
      <c r="M2032" s="93" t="str">
        <f t="shared" si="95"/>
        <v/>
      </c>
      <c r="N2032" s="13" t="str">
        <f t="shared" si="97"/>
        <v/>
      </c>
    </row>
    <row r="2033" spans="2:14" x14ac:dyDescent="0.3">
      <c r="B2033" s="1" t="str">
        <f>IF(C2033=1,"",IF(Kasszakonyv!$K$2&gt;C2033,"q",IF(Kasszakonyv!$K$2=C2033,COUNTIF($C$7:C2033,C2033),"")))</f>
        <v/>
      </c>
      <c r="C2033" s="9">
        <f t="shared" si="96"/>
        <v>1</v>
      </c>
      <c r="D2033" s="14"/>
      <c r="E2033" s="15"/>
      <c r="F2033" s="16"/>
      <c r="G2033" s="17"/>
      <c r="H2033" s="18"/>
      <c r="I2033" s="19"/>
      <c r="J2033" s="18"/>
      <c r="K2033" s="19"/>
      <c r="L2033" s="17"/>
      <c r="M2033" s="93" t="str">
        <f t="shared" si="95"/>
        <v/>
      </c>
      <c r="N2033" s="13" t="str">
        <f t="shared" si="97"/>
        <v/>
      </c>
    </row>
    <row r="2034" spans="2:14" x14ac:dyDescent="0.3">
      <c r="B2034" s="1" t="str">
        <f>IF(C2034=1,"",IF(Kasszakonyv!$K$2&gt;C2034,"q",IF(Kasszakonyv!$K$2=C2034,COUNTIF($C$7:C2034,C2034),"")))</f>
        <v/>
      </c>
      <c r="C2034" s="9">
        <f t="shared" si="96"/>
        <v>1</v>
      </c>
      <c r="D2034" s="14"/>
      <c r="E2034" s="15"/>
      <c r="F2034" s="16"/>
      <c r="G2034" s="17"/>
      <c r="H2034" s="18"/>
      <c r="I2034" s="19"/>
      <c r="J2034" s="18"/>
      <c r="K2034" s="19"/>
      <c r="L2034" s="17"/>
      <c r="M2034" s="93" t="str">
        <f t="shared" si="95"/>
        <v/>
      </c>
      <c r="N2034" s="13" t="str">
        <f t="shared" si="97"/>
        <v/>
      </c>
    </row>
    <row r="2035" spans="2:14" x14ac:dyDescent="0.3">
      <c r="B2035" s="1" t="str">
        <f>IF(C2035=1,"",IF(Kasszakonyv!$K$2&gt;C2035,"q",IF(Kasszakonyv!$K$2=C2035,COUNTIF($C$7:C2035,C2035),"")))</f>
        <v/>
      </c>
      <c r="C2035" s="9">
        <f t="shared" si="96"/>
        <v>1</v>
      </c>
      <c r="D2035" s="14"/>
      <c r="E2035" s="15"/>
      <c r="F2035" s="16"/>
      <c r="G2035" s="17"/>
      <c r="H2035" s="18"/>
      <c r="I2035" s="19"/>
      <c r="J2035" s="18"/>
      <c r="K2035" s="19"/>
      <c r="L2035" s="17"/>
      <c r="M2035" s="93" t="str">
        <f t="shared" si="95"/>
        <v/>
      </c>
      <c r="N2035" s="13" t="str">
        <f t="shared" si="97"/>
        <v/>
      </c>
    </row>
    <row r="2036" spans="2:14" x14ac:dyDescent="0.3">
      <c r="B2036" s="1" t="str">
        <f>IF(C2036=1,"",IF(Kasszakonyv!$K$2&gt;C2036,"q",IF(Kasszakonyv!$K$2=C2036,COUNTIF($C$7:C2036,C2036),"")))</f>
        <v/>
      </c>
      <c r="C2036" s="9">
        <f t="shared" si="96"/>
        <v>1</v>
      </c>
      <c r="D2036" s="14"/>
      <c r="E2036" s="15"/>
      <c r="F2036" s="16"/>
      <c r="G2036" s="17"/>
      <c r="H2036" s="18"/>
      <c r="I2036" s="19"/>
      <c r="J2036" s="18"/>
      <c r="K2036" s="19"/>
      <c r="L2036" s="17"/>
      <c r="M2036" s="93" t="str">
        <f t="shared" si="95"/>
        <v/>
      </c>
      <c r="N2036" s="13" t="str">
        <f t="shared" si="97"/>
        <v/>
      </c>
    </row>
    <row r="2037" spans="2:14" x14ac:dyDescent="0.3">
      <c r="B2037" s="1" t="str">
        <f>IF(C2037=1,"",IF(Kasszakonyv!$K$2&gt;C2037,"q",IF(Kasszakonyv!$K$2=C2037,COUNTIF($C$7:C2037,C2037),"")))</f>
        <v/>
      </c>
      <c r="C2037" s="9">
        <f t="shared" si="96"/>
        <v>1</v>
      </c>
      <c r="D2037" s="14"/>
      <c r="E2037" s="15"/>
      <c r="F2037" s="16"/>
      <c r="G2037" s="17"/>
      <c r="H2037" s="18"/>
      <c r="I2037" s="19"/>
      <c r="J2037" s="18"/>
      <c r="K2037" s="19"/>
      <c r="L2037" s="17"/>
      <c r="M2037" s="93" t="str">
        <f t="shared" si="95"/>
        <v/>
      </c>
      <c r="N2037" s="13" t="str">
        <f t="shared" si="97"/>
        <v/>
      </c>
    </row>
    <row r="2038" spans="2:14" x14ac:dyDescent="0.3">
      <c r="B2038" s="1" t="str">
        <f>IF(C2038=1,"",IF(Kasszakonyv!$K$2&gt;C2038,"q",IF(Kasszakonyv!$K$2=C2038,COUNTIF($C$7:C2038,C2038),"")))</f>
        <v/>
      </c>
      <c r="C2038" s="9">
        <f t="shared" si="96"/>
        <v>1</v>
      </c>
      <c r="D2038" s="14"/>
      <c r="E2038" s="15"/>
      <c r="F2038" s="16"/>
      <c r="G2038" s="17"/>
      <c r="H2038" s="18"/>
      <c r="I2038" s="19"/>
      <c r="J2038" s="18"/>
      <c r="K2038" s="19"/>
      <c r="L2038" s="17"/>
      <c r="M2038" s="93" t="str">
        <f t="shared" si="95"/>
        <v/>
      </c>
      <c r="N2038" s="13" t="str">
        <f t="shared" si="97"/>
        <v/>
      </c>
    </row>
    <row r="2039" spans="2:14" x14ac:dyDescent="0.3">
      <c r="B2039" s="1" t="str">
        <f>IF(C2039=1,"",IF(Kasszakonyv!$K$2&gt;C2039,"q",IF(Kasszakonyv!$K$2=C2039,COUNTIF($C$7:C2039,C2039),"")))</f>
        <v/>
      </c>
      <c r="C2039" s="9">
        <f t="shared" si="96"/>
        <v>1</v>
      </c>
      <c r="D2039" s="14"/>
      <c r="E2039" s="15"/>
      <c r="F2039" s="16"/>
      <c r="G2039" s="17"/>
      <c r="H2039" s="18"/>
      <c r="I2039" s="19"/>
      <c r="J2039" s="18"/>
      <c r="K2039" s="19"/>
      <c r="L2039" s="17"/>
      <c r="M2039" s="93" t="str">
        <f t="shared" si="95"/>
        <v/>
      </c>
      <c r="N2039" s="13" t="str">
        <f t="shared" si="97"/>
        <v/>
      </c>
    </row>
    <row r="2040" spans="2:14" x14ac:dyDescent="0.3">
      <c r="B2040" s="1" t="str">
        <f>IF(C2040=1,"",IF(Kasszakonyv!$K$2&gt;C2040,"q",IF(Kasszakonyv!$K$2=C2040,COUNTIF($C$7:C2040,C2040),"")))</f>
        <v/>
      </c>
      <c r="C2040" s="9">
        <f t="shared" si="96"/>
        <v>1</v>
      </c>
      <c r="D2040" s="14"/>
      <c r="E2040" s="15"/>
      <c r="F2040" s="16"/>
      <c r="G2040" s="17"/>
      <c r="H2040" s="18"/>
      <c r="I2040" s="19"/>
      <c r="J2040" s="18"/>
      <c r="K2040" s="19"/>
      <c r="L2040" s="17"/>
      <c r="M2040" s="93" t="str">
        <f t="shared" si="95"/>
        <v/>
      </c>
      <c r="N2040" s="13" t="str">
        <f t="shared" si="97"/>
        <v/>
      </c>
    </row>
    <row r="2041" spans="2:14" x14ac:dyDescent="0.3">
      <c r="B2041" s="1" t="str">
        <f>IF(C2041=1,"",IF(Kasszakonyv!$K$2&gt;C2041,"q",IF(Kasszakonyv!$K$2=C2041,COUNTIF($C$7:C2041,C2041),"")))</f>
        <v/>
      </c>
      <c r="C2041" s="9">
        <f t="shared" si="96"/>
        <v>1</v>
      </c>
      <c r="D2041" s="14"/>
      <c r="E2041" s="15"/>
      <c r="F2041" s="16"/>
      <c r="G2041" s="17"/>
      <c r="H2041" s="18"/>
      <c r="I2041" s="19"/>
      <c r="J2041" s="18"/>
      <c r="K2041" s="19"/>
      <c r="L2041" s="17"/>
      <c r="M2041" s="93" t="str">
        <f t="shared" si="95"/>
        <v/>
      </c>
      <c r="N2041" s="13" t="str">
        <f t="shared" si="97"/>
        <v/>
      </c>
    </row>
    <row r="2042" spans="2:14" x14ac:dyDescent="0.3">
      <c r="B2042" s="1" t="str">
        <f>IF(C2042=1,"",IF(Kasszakonyv!$K$2&gt;C2042,"q",IF(Kasszakonyv!$K$2=C2042,COUNTIF($C$7:C2042,C2042),"")))</f>
        <v/>
      </c>
      <c r="C2042" s="9">
        <f t="shared" si="96"/>
        <v>1</v>
      </c>
      <c r="D2042" s="14"/>
      <c r="E2042" s="15"/>
      <c r="F2042" s="16"/>
      <c r="G2042" s="17"/>
      <c r="H2042" s="18"/>
      <c r="I2042" s="19"/>
      <c r="J2042" s="18"/>
      <c r="K2042" s="19"/>
      <c r="L2042" s="17"/>
      <c r="M2042" s="93" t="str">
        <f t="shared" si="95"/>
        <v/>
      </c>
      <c r="N2042" s="13" t="str">
        <f t="shared" si="97"/>
        <v/>
      </c>
    </row>
    <row r="2043" spans="2:14" x14ac:dyDescent="0.3">
      <c r="B2043" s="1" t="str">
        <f>IF(C2043=1,"",IF(Kasszakonyv!$K$2&gt;C2043,"q",IF(Kasszakonyv!$K$2=C2043,COUNTIF($C$7:C2043,C2043),"")))</f>
        <v/>
      </c>
      <c r="C2043" s="9">
        <f t="shared" si="96"/>
        <v>1</v>
      </c>
      <c r="D2043" s="14"/>
      <c r="E2043" s="15"/>
      <c r="F2043" s="16"/>
      <c r="G2043" s="17"/>
      <c r="H2043" s="18"/>
      <c r="I2043" s="19"/>
      <c r="J2043" s="18"/>
      <c r="K2043" s="19"/>
      <c r="L2043" s="17"/>
      <c r="M2043" s="93" t="str">
        <f t="shared" si="95"/>
        <v/>
      </c>
      <c r="N2043" s="13" t="str">
        <f t="shared" si="97"/>
        <v/>
      </c>
    </row>
    <row r="2044" spans="2:14" x14ac:dyDescent="0.3">
      <c r="B2044" s="1" t="str">
        <f>IF(C2044=1,"",IF(Kasszakonyv!$K$2&gt;C2044,"q",IF(Kasszakonyv!$K$2=C2044,COUNTIF($C$7:C2044,C2044),"")))</f>
        <v/>
      </c>
      <c r="C2044" s="9">
        <f t="shared" si="96"/>
        <v>1</v>
      </c>
      <c r="D2044" s="14"/>
      <c r="E2044" s="15"/>
      <c r="F2044" s="16"/>
      <c r="G2044" s="17"/>
      <c r="H2044" s="18"/>
      <c r="I2044" s="19"/>
      <c r="J2044" s="18"/>
      <c r="K2044" s="19"/>
      <c r="L2044" s="17"/>
      <c r="M2044" s="93" t="str">
        <f t="shared" si="95"/>
        <v/>
      </c>
      <c r="N2044" s="13" t="str">
        <f t="shared" si="97"/>
        <v/>
      </c>
    </row>
    <row r="2045" spans="2:14" x14ac:dyDescent="0.3">
      <c r="B2045" s="1" t="str">
        <f>IF(C2045=1,"",IF(Kasszakonyv!$K$2&gt;C2045,"q",IF(Kasszakonyv!$K$2=C2045,COUNTIF($C$7:C2045,C2045),"")))</f>
        <v/>
      </c>
      <c r="C2045" s="9">
        <f t="shared" si="96"/>
        <v>1</v>
      </c>
      <c r="D2045" s="14"/>
      <c r="E2045" s="15"/>
      <c r="F2045" s="16"/>
      <c r="G2045" s="17"/>
      <c r="H2045" s="18"/>
      <c r="I2045" s="19"/>
      <c r="J2045" s="18"/>
      <c r="K2045" s="19"/>
      <c r="L2045" s="17"/>
      <c r="M2045" s="93" t="str">
        <f t="shared" si="95"/>
        <v/>
      </c>
      <c r="N2045" s="13" t="str">
        <f t="shared" si="97"/>
        <v/>
      </c>
    </row>
    <row r="2046" spans="2:14" x14ac:dyDescent="0.3">
      <c r="B2046" s="1" t="str">
        <f>IF(C2046=1,"",IF(Kasszakonyv!$K$2&gt;C2046,"q",IF(Kasszakonyv!$K$2=C2046,COUNTIF($C$7:C2046,C2046),"")))</f>
        <v/>
      </c>
      <c r="C2046" s="9">
        <f t="shared" si="96"/>
        <v>1</v>
      </c>
      <c r="D2046" s="14"/>
      <c r="E2046" s="15"/>
      <c r="F2046" s="16"/>
      <c r="G2046" s="17"/>
      <c r="H2046" s="18"/>
      <c r="I2046" s="19"/>
      <c r="J2046" s="18"/>
      <c r="K2046" s="19"/>
      <c r="L2046" s="17"/>
      <c r="M2046" s="93" t="str">
        <f t="shared" si="95"/>
        <v/>
      </c>
      <c r="N2046" s="13" t="str">
        <f t="shared" si="97"/>
        <v/>
      </c>
    </row>
    <row r="2047" spans="2:14" x14ac:dyDescent="0.3">
      <c r="B2047" s="1" t="str">
        <f>IF(C2047=1,"",IF(Kasszakonyv!$K$2&gt;C2047,"q",IF(Kasszakonyv!$K$2=C2047,COUNTIF($C$7:C2047,C2047),"")))</f>
        <v/>
      </c>
      <c r="C2047" s="9">
        <f t="shared" si="96"/>
        <v>1</v>
      </c>
      <c r="D2047" s="14"/>
      <c r="E2047" s="15"/>
      <c r="F2047" s="16"/>
      <c r="G2047" s="17"/>
      <c r="H2047" s="18"/>
      <c r="I2047" s="19"/>
      <c r="J2047" s="18"/>
      <c r="K2047" s="19"/>
      <c r="L2047" s="17"/>
      <c r="M2047" s="93" t="str">
        <f t="shared" si="95"/>
        <v/>
      </c>
      <c r="N2047" s="13" t="str">
        <f t="shared" si="97"/>
        <v/>
      </c>
    </row>
    <row r="2048" spans="2:14" x14ac:dyDescent="0.3">
      <c r="B2048" s="1" t="str">
        <f>IF(C2048=1,"",IF(Kasszakonyv!$K$2&gt;C2048,"q",IF(Kasszakonyv!$K$2=C2048,COUNTIF($C$7:C2048,C2048),"")))</f>
        <v/>
      </c>
      <c r="C2048" s="9">
        <f t="shared" si="96"/>
        <v>1</v>
      </c>
      <c r="D2048" s="14"/>
      <c r="E2048" s="15"/>
      <c r="F2048" s="16"/>
      <c r="G2048" s="17"/>
      <c r="H2048" s="18"/>
      <c r="I2048" s="19"/>
      <c r="J2048" s="18"/>
      <c r="K2048" s="19"/>
      <c r="L2048" s="17"/>
      <c r="M2048" s="93" t="str">
        <f t="shared" si="95"/>
        <v/>
      </c>
      <c r="N2048" s="13" t="str">
        <f t="shared" si="97"/>
        <v/>
      </c>
    </row>
    <row r="2049" spans="2:14" x14ac:dyDescent="0.3">
      <c r="B2049" s="1" t="str">
        <f>IF(C2049=1,"",IF(Kasszakonyv!$K$2&gt;C2049,"q",IF(Kasszakonyv!$K$2=C2049,COUNTIF($C$7:C2049,C2049),"")))</f>
        <v/>
      </c>
      <c r="C2049" s="9">
        <f t="shared" si="96"/>
        <v>1</v>
      </c>
      <c r="D2049" s="14"/>
      <c r="E2049" s="15"/>
      <c r="F2049" s="16"/>
      <c r="G2049" s="17"/>
      <c r="H2049" s="18"/>
      <c r="I2049" s="19"/>
      <c r="J2049" s="18"/>
      <c r="K2049" s="19"/>
      <c r="L2049" s="17"/>
      <c r="M2049" s="93" t="str">
        <f t="shared" si="95"/>
        <v/>
      </c>
      <c r="N2049" s="13" t="str">
        <f t="shared" si="97"/>
        <v/>
      </c>
    </row>
    <row r="2050" spans="2:14" x14ac:dyDescent="0.3">
      <c r="B2050" s="1" t="str">
        <f>IF(C2050=1,"",IF(Kasszakonyv!$K$2&gt;C2050,"q",IF(Kasszakonyv!$K$2=C2050,COUNTIF($C$7:C2050,C2050),"")))</f>
        <v/>
      </c>
      <c r="C2050" s="9">
        <f t="shared" si="96"/>
        <v>1</v>
      </c>
      <c r="D2050" s="14"/>
      <c r="E2050" s="15"/>
      <c r="F2050" s="16"/>
      <c r="G2050" s="17"/>
      <c r="H2050" s="18"/>
      <c r="I2050" s="19"/>
      <c r="J2050" s="18"/>
      <c r="K2050" s="19"/>
      <c r="L2050" s="17"/>
      <c r="M2050" s="93" t="str">
        <f t="shared" si="95"/>
        <v/>
      </c>
      <c r="N2050" s="13" t="str">
        <f t="shared" si="97"/>
        <v/>
      </c>
    </row>
    <row r="2051" spans="2:14" x14ac:dyDescent="0.3">
      <c r="B2051" s="1" t="str">
        <f>IF(C2051=1,"",IF(Kasszakonyv!$K$2&gt;C2051,"q",IF(Kasszakonyv!$K$2=C2051,COUNTIF($C$7:C2051,C2051),"")))</f>
        <v/>
      </c>
      <c r="C2051" s="9">
        <f t="shared" si="96"/>
        <v>1</v>
      </c>
      <c r="D2051" s="14"/>
      <c r="E2051" s="15"/>
      <c r="F2051" s="16"/>
      <c r="G2051" s="17"/>
      <c r="H2051" s="18"/>
      <c r="I2051" s="19"/>
      <c r="J2051" s="18"/>
      <c r="K2051" s="19"/>
      <c r="L2051" s="17"/>
      <c r="M2051" s="93" t="str">
        <f t="shared" si="95"/>
        <v/>
      </c>
      <c r="N2051" s="13" t="str">
        <f t="shared" si="97"/>
        <v/>
      </c>
    </row>
    <row r="2052" spans="2:14" x14ac:dyDescent="0.3">
      <c r="B2052" s="1" t="str">
        <f>IF(C2052=1,"",IF(Kasszakonyv!$K$2&gt;C2052,"q",IF(Kasszakonyv!$K$2=C2052,COUNTIF($C$7:C2052,C2052),"")))</f>
        <v/>
      </c>
      <c r="C2052" s="9">
        <f t="shared" si="96"/>
        <v>1</v>
      </c>
      <c r="D2052" s="14"/>
      <c r="E2052" s="15"/>
      <c r="F2052" s="16"/>
      <c r="G2052" s="17"/>
      <c r="H2052" s="18"/>
      <c r="I2052" s="19"/>
      <c r="J2052" s="18"/>
      <c r="K2052" s="19"/>
      <c r="L2052" s="17"/>
      <c r="M2052" s="93" t="str">
        <f t="shared" si="95"/>
        <v/>
      </c>
      <c r="N2052" s="13" t="str">
        <f t="shared" si="97"/>
        <v/>
      </c>
    </row>
    <row r="2053" spans="2:14" x14ac:dyDescent="0.3">
      <c r="B2053" s="1" t="str">
        <f>IF(C2053=1,"",IF(Kasszakonyv!$K$2&gt;C2053,"q",IF(Kasszakonyv!$K$2=C2053,COUNTIF($C$7:C2053,C2053),"")))</f>
        <v/>
      </c>
      <c r="C2053" s="9">
        <f t="shared" si="96"/>
        <v>1</v>
      </c>
      <c r="D2053" s="14"/>
      <c r="E2053" s="15"/>
      <c r="F2053" s="16"/>
      <c r="G2053" s="17"/>
      <c r="H2053" s="18"/>
      <c r="I2053" s="19"/>
      <c r="J2053" s="18"/>
      <c r="K2053" s="19"/>
      <c r="L2053" s="17"/>
      <c r="M2053" s="93" t="str">
        <f t="shared" si="95"/>
        <v/>
      </c>
      <c r="N2053" s="13" t="str">
        <f t="shared" si="97"/>
        <v/>
      </c>
    </row>
    <row r="2054" spans="2:14" x14ac:dyDescent="0.3">
      <c r="B2054" s="1" t="str">
        <f>IF(C2054=1,"",IF(Kasszakonyv!$K$2&gt;C2054,"q",IF(Kasszakonyv!$K$2=C2054,COUNTIF($C$7:C2054,C2054),"")))</f>
        <v/>
      </c>
      <c r="C2054" s="9">
        <f t="shared" si="96"/>
        <v>1</v>
      </c>
      <c r="D2054" s="14"/>
      <c r="E2054" s="15"/>
      <c r="F2054" s="16"/>
      <c r="G2054" s="17"/>
      <c r="H2054" s="18"/>
      <c r="I2054" s="19"/>
      <c r="J2054" s="18"/>
      <c r="K2054" s="19"/>
      <c r="L2054" s="17"/>
      <c r="M2054" s="93" t="str">
        <f t="shared" si="95"/>
        <v/>
      </c>
      <c r="N2054" s="13" t="str">
        <f t="shared" si="97"/>
        <v/>
      </c>
    </row>
    <row r="2055" spans="2:14" x14ac:dyDescent="0.3">
      <c r="B2055" s="1" t="str">
        <f>IF(C2055=1,"",IF(Kasszakonyv!$K$2&gt;C2055,"q",IF(Kasszakonyv!$K$2=C2055,COUNTIF($C$7:C2055,C2055),"")))</f>
        <v/>
      </c>
      <c r="C2055" s="9">
        <f t="shared" si="96"/>
        <v>1</v>
      </c>
      <c r="D2055" s="14"/>
      <c r="E2055" s="15"/>
      <c r="F2055" s="16"/>
      <c r="G2055" s="17"/>
      <c r="H2055" s="18"/>
      <c r="I2055" s="19"/>
      <c r="J2055" s="18"/>
      <c r="K2055" s="19"/>
      <c r="L2055" s="17"/>
      <c r="M2055" s="93" t="str">
        <f t="shared" ref="M2055:M2118" si="98">IF(I2055&amp;K2055&lt;&gt;"",VLOOKUP(I2055&amp;K2055,fif,3,FALSE),"")</f>
        <v/>
      </c>
      <c r="N2055" s="13" t="str">
        <f t="shared" si="97"/>
        <v/>
      </c>
    </row>
    <row r="2056" spans="2:14" x14ac:dyDescent="0.3">
      <c r="B2056" s="1" t="str">
        <f>IF(C2056=1,"",IF(Kasszakonyv!$K$2&gt;C2056,"q",IF(Kasszakonyv!$K$2=C2056,COUNTIF($C$7:C2056,C2056),"")))</f>
        <v/>
      </c>
      <c r="C2056" s="9">
        <f t="shared" si="96"/>
        <v>1</v>
      </c>
      <c r="D2056" s="14"/>
      <c r="E2056" s="15"/>
      <c r="F2056" s="16"/>
      <c r="G2056" s="17"/>
      <c r="H2056" s="18"/>
      <c r="I2056" s="19"/>
      <c r="J2056" s="18"/>
      <c r="K2056" s="19"/>
      <c r="L2056" s="17"/>
      <c r="M2056" s="93" t="str">
        <f t="shared" si="98"/>
        <v/>
      </c>
      <c r="N2056" s="13" t="str">
        <f t="shared" si="97"/>
        <v/>
      </c>
    </row>
    <row r="2057" spans="2:14" x14ac:dyDescent="0.3">
      <c r="B2057" s="1" t="str">
        <f>IF(C2057=1,"",IF(Kasszakonyv!$K$2&gt;C2057,"q",IF(Kasszakonyv!$K$2=C2057,COUNTIF($C$7:C2057,C2057),"")))</f>
        <v/>
      </c>
      <c r="C2057" s="9">
        <f t="shared" si="96"/>
        <v>1</v>
      </c>
      <c r="D2057" s="14"/>
      <c r="E2057" s="15"/>
      <c r="F2057" s="16"/>
      <c r="G2057" s="17"/>
      <c r="H2057" s="18"/>
      <c r="I2057" s="19"/>
      <c r="J2057" s="18"/>
      <c r="K2057" s="19"/>
      <c r="L2057" s="17"/>
      <c r="M2057" s="93" t="str">
        <f t="shared" si="98"/>
        <v/>
      </c>
      <c r="N2057" s="13" t="str">
        <f t="shared" si="97"/>
        <v/>
      </c>
    </row>
    <row r="2058" spans="2:14" x14ac:dyDescent="0.3">
      <c r="B2058" s="1" t="str">
        <f>IF(C2058=1,"",IF(Kasszakonyv!$K$2&gt;C2058,"q",IF(Kasszakonyv!$K$2=C2058,COUNTIF($C$7:C2058,C2058),"")))</f>
        <v/>
      </c>
      <c r="C2058" s="9">
        <f t="shared" si="96"/>
        <v>1</v>
      </c>
      <c r="D2058" s="14"/>
      <c r="E2058" s="15"/>
      <c r="F2058" s="16"/>
      <c r="G2058" s="17"/>
      <c r="H2058" s="18"/>
      <c r="I2058" s="19"/>
      <c r="J2058" s="18"/>
      <c r="K2058" s="19"/>
      <c r="L2058" s="17"/>
      <c r="M2058" s="93" t="str">
        <f t="shared" si="98"/>
        <v/>
      </c>
      <c r="N2058" s="13" t="str">
        <f t="shared" si="97"/>
        <v/>
      </c>
    </row>
    <row r="2059" spans="2:14" x14ac:dyDescent="0.3">
      <c r="B2059" s="1" t="str">
        <f>IF(C2059=1,"",IF(Kasszakonyv!$K$2&gt;C2059,"q",IF(Kasszakonyv!$K$2=C2059,COUNTIF($C$7:C2059,C2059),"")))</f>
        <v/>
      </c>
      <c r="C2059" s="9">
        <f t="shared" si="96"/>
        <v>1</v>
      </c>
      <c r="D2059" s="14"/>
      <c r="E2059" s="15"/>
      <c r="F2059" s="16"/>
      <c r="G2059" s="17"/>
      <c r="H2059" s="18"/>
      <c r="I2059" s="19"/>
      <c r="J2059" s="18"/>
      <c r="K2059" s="19"/>
      <c r="L2059" s="17"/>
      <c r="M2059" s="93" t="str">
        <f t="shared" si="98"/>
        <v/>
      </c>
      <c r="N2059" s="13" t="str">
        <f t="shared" si="97"/>
        <v/>
      </c>
    </row>
    <row r="2060" spans="2:14" x14ac:dyDescent="0.3">
      <c r="B2060" s="1" t="str">
        <f>IF(C2060=1,"",IF(Kasszakonyv!$K$2&gt;C2060,"q",IF(Kasszakonyv!$K$2=C2060,COUNTIF($C$7:C2060,C2060),"")))</f>
        <v/>
      </c>
      <c r="C2060" s="9">
        <f t="shared" si="96"/>
        <v>1</v>
      </c>
      <c r="D2060" s="14"/>
      <c r="E2060" s="15"/>
      <c r="F2060" s="16"/>
      <c r="G2060" s="17"/>
      <c r="H2060" s="18"/>
      <c r="I2060" s="19"/>
      <c r="J2060" s="18"/>
      <c r="K2060" s="19"/>
      <c r="L2060" s="17"/>
      <c r="M2060" s="93" t="str">
        <f t="shared" si="98"/>
        <v/>
      </c>
      <c r="N2060" s="13" t="str">
        <f t="shared" si="97"/>
        <v/>
      </c>
    </row>
    <row r="2061" spans="2:14" x14ac:dyDescent="0.3">
      <c r="B2061" s="1" t="str">
        <f>IF(C2061=1,"",IF(Kasszakonyv!$K$2&gt;C2061,"q",IF(Kasszakonyv!$K$2=C2061,COUNTIF($C$7:C2061,C2061),"")))</f>
        <v/>
      </c>
      <c r="C2061" s="9">
        <f t="shared" si="96"/>
        <v>1</v>
      </c>
      <c r="D2061" s="14"/>
      <c r="E2061" s="15"/>
      <c r="F2061" s="16"/>
      <c r="G2061" s="17"/>
      <c r="H2061" s="18"/>
      <c r="I2061" s="19"/>
      <c r="J2061" s="18"/>
      <c r="K2061" s="19"/>
      <c r="L2061" s="17"/>
      <c r="M2061" s="93" t="str">
        <f t="shared" si="98"/>
        <v/>
      </c>
      <c r="N2061" s="13" t="str">
        <f t="shared" si="97"/>
        <v/>
      </c>
    </row>
    <row r="2062" spans="2:14" x14ac:dyDescent="0.3">
      <c r="B2062" s="1" t="str">
        <f>IF(C2062=1,"",IF(Kasszakonyv!$K$2&gt;C2062,"q",IF(Kasszakonyv!$K$2=C2062,COUNTIF($C$7:C2062,C2062),"")))</f>
        <v/>
      </c>
      <c r="C2062" s="9">
        <f t="shared" si="96"/>
        <v>1</v>
      </c>
      <c r="D2062" s="14"/>
      <c r="E2062" s="15"/>
      <c r="F2062" s="16"/>
      <c r="G2062" s="17"/>
      <c r="H2062" s="18"/>
      <c r="I2062" s="19"/>
      <c r="J2062" s="18"/>
      <c r="K2062" s="19"/>
      <c r="L2062" s="17"/>
      <c r="M2062" s="93" t="str">
        <f t="shared" si="98"/>
        <v/>
      </c>
      <c r="N2062" s="13" t="str">
        <f t="shared" si="97"/>
        <v/>
      </c>
    </row>
    <row r="2063" spans="2:14" x14ac:dyDescent="0.3">
      <c r="B2063" s="1" t="str">
        <f>IF(C2063=1,"",IF(Kasszakonyv!$K$2&gt;C2063,"q",IF(Kasszakonyv!$K$2=C2063,COUNTIF($C$7:C2063,C2063),"")))</f>
        <v/>
      </c>
      <c r="C2063" s="9">
        <f t="shared" si="96"/>
        <v>1</v>
      </c>
      <c r="D2063" s="14"/>
      <c r="E2063" s="15"/>
      <c r="F2063" s="16"/>
      <c r="G2063" s="17"/>
      <c r="H2063" s="18"/>
      <c r="I2063" s="19"/>
      <c r="J2063" s="18"/>
      <c r="K2063" s="19"/>
      <c r="L2063" s="17"/>
      <c r="M2063" s="93" t="str">
        <f t="shared" si="98"/>
        <v/>
      </c>
      <c r="N2063" s="13" t="str">
        <f t="shared" si="97"/>
        <v/>
      </c>
    </row>
    <row r="2064" spans="2:14" x14ac:dyDescent="0.3">
      <c r="B2064" s="1" t="str">
        <f>IF(C2064=1,"",IF(Kasszakonyv!$K$2&gt;C2064,"q",IF(Kasszakonyv!$K$2=C2064,COUNTIF($C$7:C2064,C2064),"")))</f>
        <v/>
      </c>
      <c r="C2064" s="9">
        <f t="shared" si="96"/>
        <v>1</v>
      </c>
      <c r="D2064" s="14"/>
      <c r="E2064" s="15"/>
      <c r="F2064" s="16"/>
      <c r="G2064" s="17"/>
      <c r="H2064" s="18"/>
      <c r="I2064" s="19"/>
      <c r="J2064" s="18"/>
      <c r="K2064" s="19"/>
      <c r="L2064" s="17"/>
      <c r="M2064" s="93" t="str">
        <f t="shared" si="98"/>
        <v/>
      </c>
      <c r="N2064" s="13" t="str">
        <f t="shared" si="97"/>
        <v/>
      </c>
    </row>
    <row r="2065" spans="2:14" x14ac:dyDescent="0.3">
      <c r="B2065" s="1" t="str">
        <f>IF(C2065=1,"",IF(Kasszakonyv!$K$2&gt;C2065,"q",IF(Kasszakonyv!$K$2=C2065,COUNTIF($C$7:C2065,C2065),"")))</f>
        <v/>
      </c>
      <c r="C2065" s="9">
        <f t="shared" si="96"/>
        <v>1</v>
      </c>
      <c r="D2065" s="14"/>
      <c r="E2065" s="15"/>
      <c r="F2065" s="16"/>
      <c r="G2065" s="17"/>
      <c r="H2065" s="18"/>
      <c r="I2065" s="19"/>
      <c r="J2065" s="18"/>
      <c r="K2065" s="19"/>
      <c r="L2065" s="17"/>
      <c r="M2065" s="93" t="str">
        <f t="shared" si="98"/>
        <v/>
      </c>
      <c r="N2065" s="13" t="str">
        <f t="shared" si="97"/>
        <v/>
      </c>
    </row>
    <row r="2066" spans="2:14" x14ac:dyDescent="0.3">
      <c r="B2066" s="1" t="str">
        <f>IF(C2066=1,"",IF(Kasszakonyv!$K$2&gt;C2066,"q",IF(Kasszakonyv!$K$2=C2066,COUNTIF($C$7:C2066,C2066),"")))</f>
        <v/>
      </c>
      <c r="C2066" s="9">
        <f t="shared" si="96"/>
        <v>1</v>
      </c>
      <c r="D2066" s="14"/>
      <c r="E2066" s="15"/>
      <c r="F2066" s="16"/>
      <c r="G2066" s="17"/>
      <c r="H2066" s="18"/>
      <c r="I2066" s="19"/>
      <c r="J2066" s="18"/>
      <c r="K2066" s="19"/>
      <c r="L2066" s="17"/>
      <c r="M2066" s="93" t="str">
        <f t="shared" si="98"/>
        <v/>
      </c>
      <c r="N2066" s="13" t="str">
        <f t="shared" si="97"/>
        <v/>
      </c>
    </row>
    <row r="2067" spans="2:14" x14ac:dyDescent="0.3">
      <c r="B2067" s="1" t="str">
        <f>IF(C2067=1,"",IF(Kasszakonyv!$K$2&gt;C2067,"q",IF(Kasszakonyv!$K$2=C2067,COUNTIF($C$7:C2067,C2067),"")))</f>
        <v/>
      </c>
      <c r="C2067" s="9">
        <f t="shared" si="96"/>
        <v>1</v>
      </c>
      <c r="D2067" s="14"/>
      <c r="E2067" s="15"/>
      <c r="F2067" s="16"/>
      <c r="G2067" s="17"/>
      <c r="H2067" s="18"/>
      <c r="I2067" s="19"/>
      <c r="J2067" s="18"/>
      <c r="K2067" s="19"/>
      <c r="L2067" s="17"/>
      <c r="M2067" s="93" t="str">
        <f t="shared" si="98"/>
        <v/>
      </c>
      <c r="N2067" s="13" t="str">
        <f t="shared" si="97"/>
        <v/>
      </c>
    </row>
    <row r="2068" spans="2:14" x14ac:dyDescent="0.3">
      <c r="B2068" s="1" t="str">
        <f>IF(C2068=1,"",IF(Kasszakonyv!$K$2&gt;C2068,"q",IF(Kasszakonyv!$K$2=C2068,COUNTIF($C$7:C2068,C2068),"")))</f>
        <v/>
      </c>
      <c r="C2068" s="9">
        <f t="shared" si="96"/>
        <v>1</v>
      </c>
      <c r="D2068" s="14"/>
      <c r="E2068" s="15"/>
      <c r="F2068" s="16"/>
      <c r="G2068" s="17"/>
      <c r="H2068" s="18"/>
      <c r="I2068" s="19"/>
      <c r="J2068" s="18"/>
      <c r="K2068" s="19"/>
      <c r="L2068" s="17"/>
      <c r="M2068" s="93" t="str">
        <f t="shared" si="98"/>
        <v/>
      </c>
      <c r="N2068" s="13" t="str">
        <f t="shared" si="97"/>
        <v/>
      </c>
    </row>
    <row r="2069" spans="2:14" x14ac:dyDescent="0.3">
      <c r="B2069" s="1" t="str">
        <f>IF(C2069=1,"",IF(Kasszakonyv!$K$2&gt;C2069,"q",IF(Kasszakonyv!$K$2=C2069,COUNTIF($C$7:C2069,C2069),"")))</f>
        <v/>
      </c>
      <c r="C2069" s="9">
        <f t="shared" si="96"/>
        <v>1</v>
      </c>
      <c r="D2069" s="14"/>
      <c r="E2069" s="15"/>
      <c r="F2069" s="16"/>
      <c r="G2069" s="17"/>
      <c r="H2069" s="18"/>
      <c r="I2069" s="19"/>
      <c r="J2069" s="18"/>
      <c r="K2069" s="19"/>
      <c r="L2069" s="17"/>
      <c r="M2069" s="93" t="str">
        <f t="shared" si="98"/>
        <v/>
      </c>
      <c r="N2069" s="13" t="str">
        <f t="shared" si="97"/>
        <v/>
      </c>
    </row>
    <row r="2070" spans="2:14" x14ac:dyDescent="0.3">
      <c r="B2070" s="1" t="str">
        <f>IF(C2070=1,"",IF(Kasszakonyv!$K$2&gt;C2070,"q",IF(Kasszakonyv!$K$2=C2070,COUNTIF($C$7:C2070,C2070),"")))</f>
        <v/>
      </c>
      <c r="C2070" s="9">
        <f t="shared" si="96"/>
        <v>1</v>
      </c>
      <c r="D2070" s="14"/>
      <c r="E2070" s="15"/>
      <c r="F2070" s="16"/>
      <c r="G2070" s="17"/>
      <c r="H2070" s="18"/>
      <c r="I2070" s="19"/>
      <c r="J2070" s="18"/>
      <c r="K2070" s="19"/>
      <c r="L2070" s="17"/>
      <c r="M2070" s="93" t="str">
        <f t="shared" si="98"/>
        <v/>
      </c>
      <c r="N2070" s="13" t="str">
        <f t="shared" si="97"/>
        <v/>
      </c>
    </row>
    <row r="2071" spans="2:14" x14ac:dyDescent="0.3">
      <c r="B2071" s="1" t="str">
        <f>IF(C2071=1,"",IF(Kasszakonyv!$K$2&gt;C2071,"q",IF(Kasszakonyv!$K$2=C2071,COUNTIF($C$7:C2071,C2071),"")))</f>
        <v/>
      </c>
      <c r="C2071" s="9">
        <f t="shared" si="96"/>
        <v>1</v>
      </c>
      <c r="D2071" s="14"/>
      <c r="E2071" s="15"/>
      <c r="F2071" s="16"/>
      <c r="G2071" s="17"/>
      <c r="H2071" s="18"/>
      <c r="I2071" s="19"/>
      <c r="J2071" s="18"/>
      <c r="K2071" s="19"/>
      <c r="L2071" s="17"/>
      <c r="M2071" s="93" t="str">
        <f t="shared" si="98"/>
        <v/>
      </c>
      <c r="N2071" s="13" t="str">
        <f t="shared" si="97"/>
        <v/>
      </c>
    </row>
    <row r="2072" spans="2:14" x14ac:dyDescent="0.3">
      <c r="B2072" s="1" t="str">
        <f>IF(C2072=1,"",IF(Kasszakonyv!$K$2&gt;C2072,"q",IF(Kasszakonyv!$K$2=C2072,COUNTIF($C$7:C2072,C2072),"")))</f>
        <v/>
      </c>
      <c r="C2072" s="9">
        <f t="shared" si="96"/>
        <v>1</v>
      </c>
      <c r="D2072" s="14"/>
      <c r="E2072" s="15"/>
      <c r="F2072" s="16"/>
      <c r="G2072" s="17"/>
      <c r="H2072" s="18"/>
      <c r="I2072" s="19"/>
      <c r="J2072" s="18"/>
      <c r="K2072" s="19"/>
      <c r="L2072" s="17"/>
      <c r="M2072" s="93" t="str">
        <f t="shared" si="98"/>
        <v/>
      </c>
      <c r="N2072" s="13" t="str">
        <f t="shared" si="97"/>
        <v/>
      </c>
    </row>
    <row r="2073" spans="2:14" x14ac:dyDescent="0.3">
      <c r="B2073" s="1" t="str">
        <f>IF(C2073=1,"",IF(Kasszakonyv!$K$2&gt;C2073,"q",IF(Kasszakonyv!$K$2=C2073,COUNTIF($C$7:C2073,C2073),"")))</f>
        <v/>
      </c>
      <c r="C2073" s="9">
        <f t="shared" si="96"/>
        <v>1</v>
      </c>
      <c r="D2073" s="14"/>
      <c r="E2073" s="15"/>
      <c r="F2073" s="16"/>
      <c r="G2073" s="17"/>
      <c r="H2073" s="18"/>
      <c r="I2073" s="19"/>
      <c r="J2073" s="18"/>
      <c r="K2073" s="19"/>
      <c r="L2073" s="17"/>
      <c r="M2073" s="93" t="str">
        <f t="shared" si="98"/>
        <v/>
      </c>
      <c r="N2073" s="13" t="str">
        <f t="shared" si="97"/>
        <v/>
      </c>
    </row>
    <row r="2074" spans="2:14" x14ac:dyDescent="0.3">
      <c r="B2074" s="1" t="str">
        <f>IF(C2074=1,"",IF(Kasszakonyv!$K$2&gt;C2074,"q",IF(Kasszakonyv!$K$2=C2074,COUNTIF($C$7:C2074,C2074),"")))</f>
        <v/>
      </c>
      <c r="C2074" s="9">
        <f t="shared" si="96"/>
        <v>1</v>
      </c>
      <c r="D2074" s="14"/>
      <c r="E2074" s="15"/>
      <c r="F2074" s="16"/>
      <c r="G2074" s="17"/>
      <c r="H2074" s="18"/>
      <c r="I2074" s="19"/>
      <c r="J2074" s="18"/>
      <c r="K2074" s="19"/>
      <c r="L2074" s="17"/>
      <c r="M2074" s="93" t="str">
        <f t="shared" si="98"/>
        <v/>
      </c>
      <c r="N2074" s="13" t="str">
        <f t="shared" si="97"/>
        <v/>
      </c>
    </row>
    <row r="2075" spans="2:14" x14ac:dyDescent="0.3">
      <c r="B2075" s="1" t="str">
        <f>IF(C2075=1,"",IF(Kasszakonyv!$K$2&gt;C2075,"q",IF(Kasszakonyv!$K$2=C2075,COUNTIF($C$7:C2075,C2075),"")))</f>
        <v/>
      </c>
      <c r="C2075" s="9">
        <f t="shared" si="96"/>
        <v>1</v>
      </c>
      <c r="D2075" s="14"/>
      <c r="E2075" s="15"/>
      <c r="F2075" s="16"/>
      <c r="G2075" s="17"/>
      <c r="H2075" s="18"/>
      <c r="I2075" s="19"/>
      <c r="J2075" s="18"/>
      <c r="K2075" s="19"/>
      <c r="L2075" s="17"/>
      <c r="M2075" s="93" t="str">
        <f t="shared" si="98"/>
        <v/>
      </c>
      <c r="N2075" s="13" t="str">
        <f t="shared" si="97"/>
        <v/>
      </c>
    </row>
    <row r="2076" spans="2:14" x14ac:dyDescent="0.3">
      <c r="B2076" s="1" t="str">
        <f>IF(C2076=1,"",IF(Kasszakonyv!$K$2&gt;C2076,"q",IF(Kasszakonyv!$K$2=C2076,COUNTIF($C$7:C2076,C2076),"")))</f>
        <v/>
      </c>
      <c r="C2076" s="9">
        <f t="shared" si="96"/>
        <v>1</v>
      </c>
      <c r="D2076" s="14"/>
      <c r="E2076" s="15"/>
      <c r="F2076" s="16"/>
      <c r="G2076" s="17"/>
      <c r="H2076" s="18"/>
      <c r="I2076" s="19"/>
      <c r="J2076" s="18"/>
      <c r="K2076" s="19"/>
      <c r="L2076" s="17"/>
      <c r="M2076" s="93" t="str">
        <f t="shared" si="98"/>
        <v/>
      </c>
      <c r="N2076" s="13" t="str">
        <f t="shared" si="97"/>
        <v/>
      </c>
    </row>
    <row r="2077" spans="2:14" x14ac:dyDescent="0.3">
      <c r="B2077" s="1" t="str">
        <f>IF(C2077=1,"",IF(Kasszakonyv!$K$2&gt;C2077,"q",IF(Kasszakonyv!$K$2=C2077,COUNTIF($C$7:C2077,C2077),"")))</f>
        <v/>
      </c>
      <c r="C2077" s="9">
        <f t="shared" si="96"/>
        <v>1</v>
      </c>
      <c r="D2077" s="14"/>
      <c r="E2077" s="15"/>
      <c r="F2077" s="16"/>
      <c r="G2077" s="17"/>
      <c r="H2077" s="18"/>
      <c r="I2077" s="19"/>
      <c r="J2077" s="18"/>
      <c r="K2077" s="19"/>
      <c r="L2077" s="17"/>
      <c r="M2077" s="93" t="str">
        <f t="shared" si="98"/>
        <v/>
      </c>
      <c r="N2077" s="13" t="str">
        <f t="shared" si="97"/>
        <v/>
      </c>
    </row>
    <row r="2078" spans="2:14" x14ac:dyDescent="0.3">
      <c r="B2078" s="1" t="str">
        <f>IF(C2078=1,"",IF(Kasszakonyv!$K$2&gt;C2078,"q",IF(Kasszakonyv!$K$2=C2078,COUNTIF($C$7:C2078,C2078),"")))</f>
        <v/>
      </c>
      <c r="C2078" s="9">
        <f t="shared" si="96"/>
        <v>1</v>
      </c>
      <c r="D2078" s="14"/>
      <c r="E2078" s="15"/>
      <c r="F2078" s="16"/>
      <c r="G2078" s="17"/>
      <c r="H2078" s="18"/>
      <c r="I2078" s="19"/>
      <c r="J2078" s="18"/>
      <c r="K2078" s="19"/>
      <c r="L2078" s="17"/>
      <c r="M2078" s="93" t="str">
        <f t="shared" si="98"/>
        <v/>
      </c>
      <c r="N2078" s="13" t="str">
        <f t="shared" si="97"/>
        <v/>
      </c>
    </row>
    <row r="2079" spans="2:14" x14ac:dyDescent="0.3">
      <c r="B2079" s="1" t="str">
        <f>IF(C2079=1,"",IF(Kasszakonyv!$K$2&gt;C2079,"q",IF(Kasszakonyv!$K$2=C2079,COUNTIF($C$7:C2079,C2079),"")))</f>
        <v/>
      </c>
      <c r="C2079" s="9">
        <f t="shared" si="96"/>
        <v>1</v>
      </c>
      <c r="D2079" s="14"/>
      <c r="E2079" s="15"/>
      <c r="F2079" s="16"/>
      <c r="G2079" s="17"/>
      <c r="H2079" s="18"/>
      <c r="I2079" s="19"/>
      <c r="J2079" s="18"/>
      <c r="K2079" s="19"/>
      <c r="L2079" s="17"/>
      <c r="M2079" s="93" t="str">
        <f t="shared" si="98"/>
        <v/>
      </c>
      <c r="N2079" s="13" t="str">
        <f t="shared" si="97"/>
        <v/>
      </c>
    </row>
    <row r="2080" spans="2:14" x14ac:dyDescent="0.3">
      <c r="B2080" s="1" t="str">
        <f>IF(C2080=1,"",IF(Kasszakonyv!$K$2&gt;C2080,"q",IF(Kasszakonyv!$K$2=C2080,COUNTIF($C$7:C2080,C2080),"")))</f>
        <v/>
      </c>
      <c r="C2080" s="9">
        <f t="shared" si="96"/>
        <v>1</v>
      </c>
      <c r="D2080" s="14"/>
      <c r="E2080" s="15"/>
      <c r="F2080" s="16"/>
      <c r="G2080" s="17"/>
      <c r="H2080" s="18"/>
      <c r="I2080" s="19"/>
      <c r="J2080" s="18"/>
      <c r="K2080" s="19"/>
      <c r="L2080" s="17"/>
      <c r="M2080" s="93" t="str">
        <f t="shared" si="98"/>
        <v/>
      </c>
      <c r="N2080" s="13" t="str">
        <f t="shared" si="97"/>
        <v/>
      </c>
    </row>
    <row r="2081" spans="2:14" x14ac:dyDescent="0.3">
      <c r="B2081" s="1" t="str">
        <f>IF(C2081=1,"",IF(Kasszakonyv!$K$2&gt;C2081,"q",IF(Kasszakonyv!$K$2=C2081,COUNTIF($C$7:C2081,C2081),"")))</f>
        <v/>
      </c>
      <c r="C2081" s="9">
        <f t="shared" si="96"/>
        <v>1</v>
      </c>
      <c r="D2081" s="14"/>
      <c r="E2081" s="15"/>
      <c r="F2081" s="16"/>
      <c r="G2081" s="17"/>
      <c r="H2081" s="18"/>
      <c r="I2081" s="19"/>
      <c r="J2081" s="18"/>
      <c r="K2081" s="19"/>
      <c r="L2081" s="17"/>
      <c r="M2081" s="93" t="str">
        <f t="shared" si="98"/>
        <v/>
      </c>
      <c r="N2081" s="13" t="str">
        <f t="shared" si="97"/>
        <v/>
      </c>
    </row>
    <row r="2082" spans="2:14" x14ac:dyDescent="0.3">
      <c r="B2082" s="1" t="str">
        <f>IF(C2082=1,"",IF(Kasszakonyv!$K$2&gt;C2082,"q",IF(Kasszakonyv!$K$2=C2082,COUNTIF($C$7:C2082,C2082),"")))</f>
        <v/>
      </c>
      <c r="C2082" s="9">
        <f t="shared" si="96"/>
        <v>1</v>
      </c>
      <c r="D2082" s="14"/>
      <c r="E2082" s="15"/>
      <c r="F2082" s="16"/>
      <c r="G2082" s="17"/>
      <c r="H2082" s="18"/>
      <c r="I2082" s="19"/>
      <c r="J2082" s="18"/>
      <c r="K2082" s="19"/>
      <c r="L2082" s="17"/>
      <c r="M2082" s="93" t="str">
        <f t="shared" si="98"/>
        <v/>
      </c>
      <c r="N2082" s="13" t="str">
        <f t="shared" si="97"/>
        <v/>
      </c>
    </row>
    <row r="2083" spans="2:14" x14ac:dyDescent="0.3">
      <c r="B2083" s="1" t="str">
        <f>IF(C2083=1,"",IF(Kasszakonyv!$K$2&gt;C2083,"q",IF(Kasszakonyv!$K$2=C2083,COUNTIF($C$7:C2083,C2083),"")))</f>
        <v/>
      </c>
      <c r="C2083" s="9">
        <f t="shared" si="96"/>
        <v>1</v>
      </c>
      <c r="D2083" s="14"/>
      <c r="E2083" s="15"/>
      <c r="F2083" s="16"/>
      <c r="G2083" s="17"/>
      <c r="H2083" s="18"/>
      <c r="I2083" s="19"/>
      <c r="J2083" s="18"/>
      <c r="K2083" s="19"/>
      <c r="L2083" s="17"/>
      <c r="M2083" s="93" t="str">
        <f t="shared" si="98"/>
        <v/>
      </c>
      <c r="N2083" s="13" t="str">
        <f t="shared" si="97"/>
        <v/>
      </c>
    </row>
    <row r="2084" spans="2:14" x14ac:dyDescent="0.3">
      <c r="B2084" s="1" t="str">
        <f>IF(C2084=1,"",IF(Kasszakonyv!$K$2&gt;C2084,"q",IF(Kasszakonyv!$K$2=C2084,COUNTIF($C$7:C2084,C2084),"")))</f>
        <v/>
      </c>
      <c r="C2084" s="9">
        <f t="shared" si="96"/>
        <v>1</v>
      </c>
      <c r="D2084" s="14"/>
      <c r="E2084" s="15"/>
      <c r="F2084" s="16"/>
      <c r="G2084" s="17"/>
      <c r="H2084" s="18"/>
      <c r="I2084" s="19"/>
      <c r="J2084" s="18"/>
      <c r="K2084" s="19"/>
      <c r="L2084" s="17"/>
      <c r="M2084" s="93" t="str">
        <f t="shared" si="98"/>
        <v/>
      </c>
      <c r="N2084" s="13" t="str">
        <f t="shared" si="97"/>
        <v/>
      </c>
    </row>
    <row r="2085" spans="2:14" x14ac:dyDescent="0.3">
      <c r="B2085" s="1" t="str">
        <f>IF(C2085=1,"",IF(Kasszakonyv!$K$2&gt;C2085,"q",IF(Kasszakonyv!$K$2=C2085,COUNTIF($C$7:C2085,C2085),"")))</f>
        <v/>
      </c>
      <c r="C2085" s="9">
        <f t="shared" si="96"/>
        <v>1</v>
      </c>
      <c r="D2085" s="14"/>
      <c r="E2085" s="15"/>
      <c r="F2085" s="16"/>
      <c r="G2085" s="17"/>
      <c r="H2085" s="18"/>
      <c r="I2085" s="19"/>
      <c r="J2085" s="18"/>
      <c r="K2085" s="19"/>
      <c r="L2085" s="17"/>
      <c r="M2085" s="93" t="str">
        <f t="shared" si="98"/>
        <v/>
      </c>
      <c r="N2085" s="13" t="str">
        <f t="shared" si="97"/>
        <v/>
      </c>
    </row>
    <row r="2086" spans="2:14" x14ac:dyDescent="0.3">
      <c r="B2086" s="1" t="str">
        <f>IF(C2086=1,"",IF(Kasszakonyv!$K$2&gt;C2086,"q",IF(Kasszakonyv!$K$2=C2086,COUNTIF($C$7:C2086,C2086),"")))</f>
        <v/>
      </c>
      <c r="C2086" s="9">
        <f t="shared" si="96"/>
        <v>1</v>
      </c>
      <c r="D2086" s="14"/>
      <c r="E2086" s="15"/>
      <c r="F2086" s="16"/>
      <c r="G2086" s="17"/>
      <c r="H2086" s="18"/>
      <c r="I2086" s="19"/>
      <c r="J2086" s="18"/>
      <c r="K2086" s="19"/>
      <c r="L2086" s="17"/>
      <c r="M2086" s="93" t="str">
        <f t="shared" si="98"/>
        <v/>
      </c>
      <c r="N2086" s="13" t="str">
        <f t="shared" si="97"/>
        <v/>
      </c>
    </row>
    <row r="2087" spans="2:14" x14ac:dyDescent="0.3">
      <c r="B2087" s="1" t="str">
        <f>IF(C2087=1,"",IF(Kasszakonyv!$K$2&gt;C2087,"q",IF(Kasszakonyv!$K$2=C2087,COUNTIF($C$7:C2087,C2087),"")))</f>
        <v/>
      </c>
      <c r="C2087" s="9">
        <f t="shared" si="96"/>
        <v>1</v>
      </c>
      <c r="D2087" s="14"/>
      <c r="E2087" s="15"/>
      <c r="F2087" s="16"/>
      <c r="G2087" s="17"/>
      <c r="H2087" s="18"/>
      <c r="I2087" s="19"/>
      <c r="J2087" s="18"/>
      <c r="K2087" s="19"/>
      <c r="L2087" s="17"/>
      <c r="M2087" s="93" t="str">
        <f t="shared" si="98"/>
        <v/>
      </c>
      <c r="N2087" s="13" t="str">
        <f t="shared" si="97"/>
        <v/>
      </c>
    </row>
    <row r="2088" spans="2:14" x14ac:dyDescent="0.3">
      <c r="B2088" s="1" t="str">
        <f>IF(C2088=1,"",IF(Kasszakonyv!$K$2&gt;C2088,"q",IF(Kasszakonyv!$K$2=C2088,COUNTIF($C$7:C2088,C2088),"")))</f>
        <v/>
      </c>
      <c r="C2088" s="9">
        <f t="shared" ref="C2088:C2151" si="99">IF(AND(D2088&lt;&gt;0,D2088&gt;=$C$1,D2088&lt;=$C$3),D2088,IF(SUM(H2088:J2098)&lt;&gt;0,C2087,1))</f>
        <v>1</v>
      </c>
      <c r="D2088" s="14"/>
      <c r="E2088" s="15"/>
      <c r="F2088" s="16"/>
      <c r="G2088" s="17"/>
      <c r="H2088" s="18"/>
      <c r="I2088" s="19"/>
      <c r="J2088" s="18"/>
      <c r="K2088" s="19"/>
      <c r="L2088" s="17"/>
      <c r="M2088" s="93" t="str">
        <f t="shared" si="98"/>
        <v/>
      </c>
      <c r="N2088" s="13" t="str">
        <f t="shared" ref="N2088:N2151" si="100">IF(I2088&amp;K2088&lt;&gt;"",VLOOKUP(I2088&amp;K2088,fi,2,FALSE),"")</f>
        <v/>
      </c>
    </row>
    <row r="2089" spans="2:14" x14ac:dyDescent="0.3">
      <c r="B2089" s="1" t="str">
        <f>IF(C2089=1,"",IF(Kasszakonyv!$K$2&gt;C2089,"q",IF(Kasszakonyv!$K$2=C2089,COUNTIF($C$7:C2089,C2089),"")))</f>
        <v/>
      </c>
      <c r="C2089" s="9">
        <f t="shared" si="99"/>
        <v>1</v>
      </c>
      <c r="D2089" s="14"/>
      <c r="E2089" s="15"/>
      <c r="F2089" s="16"/>
      <c r="G2089" s="17"/>
      <c r="H2089" s="18"/>
      <c r="I2089" s="19"/>
      <c r="J2089" s="18"/>
      <c r="K2089" s="19"/>
      <c r="L2089" s="17"/>
      <c r="M2089" s="93" t="str">
        <f t="shared" si="98"/>
        <v/>
      </c>
      <c r="N2089" s="13" t="str">
        <f t="shared" si="100"/>
        <v/>
      </c>
    </row>
    <row r="2090" spans="2:14" x14ac:dyDescent="0.3">
      <c r="B2090" s="1" t="str">
        <f>IF(C2090=1,"",IF(Kasszakonyv!$K$2&gt;C2090,"q",IF(Kasszakonyv!$K$2=C2090,COUNTIF($C$7:C2090,C2090),"")))</f>
        <v/>
      </c>
      <c r="C2090" s="9">
        <f t="shared" si="99"/>
        <v>1</v>
      </c>
      <c r="D2090" s="14"/>
      <c r="E2090" s="15"/>
      <c r="F2090" s="16"/>
      <c r="G2090" s="17"/>
      <c r="H2090" s="18"/>
      <c r="I2090" s="19"/>
      <c r="J2090" s="18"/>
      <c r="K2090" s="19"/>
      <c r="L2090" s="17"/>
      <c r="M2090" s="93" t="str">
        <f t="shared" si="98"/>
        <v/>
      </c>
      <c r="N2090" s="13" t="str">
        <f t="shared" si="100"/>
        <v/>
      </c>
    </row>
    <row r="2091" spans="2:14" x14ac:dyDescent="0.3">
      <c r="B2091" s="1" t="str">
        <f>IF(C2091=1,"",IF(Kasszakonyv!$K$2&gt;C2091,"q",IF(Kasszakonyv!$K$2=C2091,COUNTIF($C$7:C2091,C2091),"")))</f>
        <v/>
      </c>
      <c r="C2091" s="9">
        <f t="shared" si="99"/>
        <v>1</v>
      </c>
      <c r="D2091" s="14"/>
      <c r="E2091" s="15"/>
      <c r="F2091" s="16"/>
      <c r="G2091" s="17"/>
      <c r="H2091" s="18"/>
      <c r="I2091" s="19"/>
      <c r="J2091" s="18"/>
      <c r="K2091" s="19"/>
      <c r="L2091" s="17"/>
      <c r="M2091" s="93" t="str">
        <f t="shared" si="98"/>
        <v/>
      </c>
      <c r="N2091" s="13" t="str">
        <f t="shared" si="100"/>
        <v/>
      </c>
    </row>
    <row r="2092" spans="2:14" x14ac:dyDescent="0.3">
      <c r="B2092" s="1" t="str">
        <f>IF(C2092=1,"",IF(Kasszakonyv!$K$2&gt;C2092,"q",IF(Kasszakonyv!$K$2=C2092,COUNTIF($C$7:C2092,C2092),"")))</f>
        <v/>
      </c>
      <c r="C2092" s="9">
        <f t="shared" si="99"/>
        <v>1</v>
      </c>
      <c r="D2092" s="14"/>
      <c r="E2092" s="15"/>
      <c r="F2092" s="16"/>
      <c r="G2092" s="17"/>
      <c r="H2092" s="18"/>
      <c r="I2092" s="19"/>
      <c r="J2092" s="18"/>
      <c r="K2092" s="19"/>
      <c r="L2092" s="17"/>
      <c r="M2092" s="93" t="str">
        <f t="shared" si="98"/>
        <v/>
      </c>
      <c r="N2092" s="13" t="str">
        <f t="shared" si="100"/>
        <v/>
      </c>
    </row>
    <row r="2093" spans="2:14" x14ac:dyDescent="0.3">
      <c r="B2093" s="1" t="str">
        <f>IF(C2093=1,"",IF(Kasszakonyv!$K$2&gt;C2093,"q",IF(Kasszakonyv!$K$2=C2093,COUNTIF($C$7:C2093,C2093),"")))</f>
        <v/>
      </c>
      <c r="C2093" s="9">
        <f t="shared" si="99"/>
        <v>1</v>
      </c>
      <c r="D2093" s="14"/>
      <c r="E2093" s="15"/>
      <c r="F2093" s="16"/>
      <c r="G2093" s="17"/>
      <c r="H2093" s="18"/>
      <c r="I2093" s="19"/>
      <c r="J2093" s="18"/>
      <c r="K2093" s="19"/>
      <c r="L2093" s="17"/>
      <c r="M2093" s="93" t="str">
        <f t="shared" si="98"/>
        <v/>
      </c>
      <c r="N2093" s="13" t="str">
        <f t="shared" si="100"/>
        <v/>
      </c>
    </row>
    <row r="2094" spans="2:14" x14ac:dyDescent="0.3">
      <c r="B2094" s="1" t="str">
        <f>IF(C2094=1,"",IF(Kasszakonyv!$K$2&gt;C2094,"q",IF(Kasszakonyv!$K$2=C2094,COUNTIF($C$7:C2094,C2094),"")))</f>
        <v/>
      </c>
      <c r="C2094" s="9">
        <f t="shared" si="99"/>
        <v>1</v>
      </c>
      <c r="D2094" s="14"/>
      <c r="E2094" s="15"/>
      <c r="F2094" s="16"/>
      <c r="G2094" s="17"/>
      <c r="H2094" s="18"/>
      <c r="I2094" s="19"/>
      <c r="J2094" s="18"/>
      <c r="K2094" s="19"/>
      <c r="L2094" s="17"/>
      <c r="M2094" s="93" t="str">
        <f t="shared" si="98"/>
        <v/>
      </c>
      <c r="N2094" s="13" t="str">
        <f t="shared" si="100"/>
        <v/>
      </c>
    </row>
    <row r="2095" spans="2:14" x14ac:dyDescent="0.3">
      <c r="B2095" s="1" t="str">
        <f>IF(C2095=1,"",IF(Kasszakonyv!$K$2&gt;C2095,"q",IF(Kasszakonyv!$K$2=C2095,COUNTIF($C$7:C2095,C2095),"")))</f>
        <v/>
      </c>
      <c r="C2095" s="9">
        <f t="shared" si="99"/>
        <v>1</v>
      </c>
      <c r="D2095" s="14"/>
      <c r="E2095" s="15"/>
      <c r="F2095" s="16"/>
      <c r="G2095" s="17"/>
      <c r="H2095" s="18"/>
      <c r="I2095" s="19"/>
      <c r="J2095" s="18"/>
      <c r="K2095" s="19"/>
      <c r="L2095" s="17"/>
      <c r="M2095" s="93" t="str">
        <f t="shared" si="98"/>
        <v/>
      </c>
      <c r="N2095" s="13" t="str">
        <f t="shared" si="100"/>
        <v/>
      </c>
    </row>
    <row r="2096" spans="2:14" x14ac:dyDescent="0.3">
      <c r="B2096" s="1" t="str">
        <f>IF(C2096=1,"",IF(Kasszakonyv!$K$2&gt;C2096,"q",IF(Kasszakonyv!$K$2=C2096,COUNTIF($C$7:C2096,C2096),"")))</f>
        <v/>
      </c>
      <c r="C2096" s="9">
        <f t="shared" si="99"/>
        <v>1</v>
      </c>
      <c r="D2096" s="14"/>
      <c r="E2096" s="15"/>
      <c r="F2096" s="16"/>
      <c r="G2096" s="17"/>
      <c r="H2096" s="18"/>
      <c r="I2096" s="19"/>
      <c r="J2096" s="18"/>
      <c r="K2096" s="19"/>
      <c r="L2096" s="17"/>
      <c r="M2096" s="93" t="str">
        <f t="shared" si="98"/>
        <v/>
      </c>
      <c r="N2096" s="13" t="str">
        <f t="shared" si="100"/>
        <v/>
      </c>
    </row>
    <row r="2097" spans="2:14" x14ac:dyDescent="0.3">
      <c r="B2097" s="1" t="str">
        <f>IF(C2097=1,"",IF(Kasszakonyv!$K$2&gt;C2097,"q",IF(Kasszakonyv!$K$2=C2097,COUNTIF($C$7:C2097,C2097),"")))</f>
        <v/>
      </c>
      <c r="C2097" s="9">
        <f t="shared" si="99"/>
        <v>1</v>
      </c>
      <c r="D2097" s="14"/>
      <c r="E2097" s="15"/>
      <c r="F2097" s="16"/>
      <c r="G2097" s="17"/>
      <c r="H2097" s="18"/>
      <c r="I2097" s="19"/>
      <c r="J2097" s="18"/>
      <c r="K2097" s="19"/>
      <c r="L2097" s="17"/>
      <c r="M2097" s="93" t="str">
        <f t="shared" si="98"/>
        <v/>
      </c>
      <c r="N2097" s="13" t="str">
        <f t="shared" si="100"/>
        <v/>
      </c>
    </row>
    <row r="2098" spans="2:14" x14ac:dyDescent="0.3">
      <c r="B2098" s="1" t="str">
        <f>IF(C2098=1,"",IF(Kasszakonyv!$K$2&gt;C2098,"q",IF(Kasszakonyv!$K$2=C2098,COUNTIF($C$7:C2098,C2098),"")))</f>
        <v/>
      </c>
      <c r="C2098" s="9">
        <f t="shared" si="99"/>
        <v>1</v>
      </c>
      <c r="D2098" s="14"/>
      <c r="E2098" s="15"/>
      <c r="F2098" s="16"/>
      <c r="G2098" s="17"/>
      <c r="H2098" s="18"/>
      <c r="I2098" s="19"/>
      <c r="J2098" s="18"/>
      <c r="K2098" s="19"/>
      <c r="L2098" s="17"/>
      <c r="M2098" s="93" t="str">
        <f t="shared" si="98"/>
        <v/>
      </c>
      <c r="N2098" s="13" t="str">
        <f t="shared" si="100"/>
        <v/>
      </c>
    </row>
    <row r="2099" spans="2:14" x14ac:dyDescent="0.3">
      <c r="B2099" s="1" t="str">
        <f>IF(C2099=1,"",IF(Kasszakonyv!$K$2&gt;C2099,"q",IF(Kasszakonyv!$K$2=C2099,COUNTIF($C$7:C2099,C2099),"")))</f>
        <v/>
      </c>
      <c r="C2099" s="9">
        <f t="shared" si="99"/>
        <v>1</v>
      </c>
      <c r="D2099" s="14"/>
      <c r="E2099" s="15"/>
      <c r="F2099" s="16"/>
      <c r="G2099" s="17"/>
      <c r="H2099" s="18"/>
      <c r="I2099" s="19"/>
      <c r="J2099" s="18"/>
      <c r="K2099" s="19"/>
      <c r="L2099" s="17"/>
      <c r="M2099" s="93" t="str">
        <f t="shared" si="98"/>
        <v/>
      </c>
      <c r="N2099" s="13" t="str">
        <f t="shared" si="100"/>
        <v/>
      </c>
    </row>
    <row r="2100" spans="2:14" x14ac:dyDescent="0.3">
      <c r="B2100" s="1" t="str">
        <f>IF(C2100=1,"",IF(Kasszakonyv!$K$2&gt;C2100,"q",IF(Kasszakonyv!$K$2=C2100,COUNTIF($C$7:C2100,C2100),"")))</f>
        <v/>
      </c>
      <c r="C2100" s="9">
        <f t="shared" si="99"/>
        <v>1</v>
      </c>
      <c r="D2100" s="14"/>
      <c r="E2100" s="15"/>
      <c r="F2100" s="16"/>
      <c r="G2100" s="17"/>
      <c r="H2100" s="18"/>
      <c r="I2100" s="19"/>
      <c r="J2100" s="18"/>
      <c r="K2100" s="19"/>
      <c r="L2100" s="17"/>
      <c r="M2100" s="93" t="str">
        <f t="shared" si="98"/>
        <v/>
      </c>
      <c r="N2100" s="13" t="str">
        <f t="shared" si="100"/>
        <v/>
      </c>
    </row>
    <row r="2101" spans="2:14" x14ac:dyDescent="0.3">
      <c r="B2101" s="1" t="str">
        <f>IF(C2101=1,"",IF(Kasszakonyv!$K$2&gt;C2101,"q",IF(Kasszakonyv!$K$2=C2101,COUNTIF($C$7:C2101,C2101),"")))</f>
        <v/>
      </c>
      <c r="C2101" s="9">
        <f t="shared" si="99"/>
        <v>1</v>
      </c>
      <c r="D2101" s="14"/>
      <c r="E2101" s="15"/>
      <c r="F2101" s="16"/>
      <c r="G2101" s="17"/>
      <c r="H2101" s="18"/>
      <c r="I2101" s="19"/>
      <c r="J2101" s="18"/>
      <c r="K2101" s="19"/>
      <c r="L2101" s="17"/>
      <c r="M2101" s="93" t="str">
        <f t="shared" si="98"/>
        <v/>
      </c>
      <c r="N2101" s="13" t="str">
        <f t="shared" si="100"/>
        <v/>
      </c>
    </row>
    <row r="2102" spans="2:14" x14ac:dyDescent="0.3">
      <c r="B2102" s="1" t="str">
        <f>IF(C2102=1,"",IF(Kasszakonyv!$K$2&gt;C2102,"q",IF(Kasszakonyv!$K$2=C2102,COUNTIF($C$7:C2102,C2102),"")))</f>
        <v/>
      </c>
      <c r="C2102" s="9">
        <f t="shared" si="99"/>
        <v>1</v>
      </c>
      <c r="D2102" s="14"/>
      <c r="E2102" s="15"/>
      <c r="F2102" s="16"/>
      <c r="G2102" s="17"/>
      <c r="H2102" s="18"/>
      <c r="I2102" s="19"/>
      <c r="J2102" s="18"/>
      <c r="K2102" s="19"/>
      <c r="L2102" s="17"/>
      <c r="M2102" s="93" t="str">
        <f t="shared" si="98"/>
        <v/>
      </c>
      <c r="N2102" s="13" t="str">
        <f t="shared" si="100"/>
        <v/>
      </c>
    </row>
    <row r="2103" spans="2:14" x14ac:dyDescent="0.3">
      <c r="B2103" s="1" t="str">
        <f>IF(C2103=1,"",IF(Kasszakonyv!$K$2&gt;C2103,"q",IF(Kasszakonyv!$K$2=C2103,COUNTIF($C$7:C2103,C2103),"")))</f>
        <v/>
      </c>
      <c r="C2103" s="9">
        <f t="shared" si="99"/>
        <v>1</v>
      </c>
      <c r="D2103" s="14"/>
      <c r="E2103" s="15"/>
      <c r="F2103" s="16"/>
      <c r="G2103" s="17"/>
      <c r="H2103" s="18"/>
      <c r="I2103" s="19"/>
      <c r="J2103" s="18"/>
      <c r="K2103" s="19"/>
      <c r="L2103" s="17"/>
      <c r="M2103" s="93" t="str">
        <f t="shared" si="98"/>
        <v/>
      </c>
      <c r="N2103" s="13" t="str">
        <f t="shared" si="100"/>
        <v/>
      </c>
    </row>
    <row r="2104" spans="2:14" x14ac:dyDescent="0.3">
      <c r="B2104" s="1" t="str">
        <f>IF(C2104=1,"",IF(Kasszakonyv!$K$2&gt;C2104,"q",IF(Kasszakonyv!$K$2=C2104,COUNTIF($C$7:C2104,C2104),"")))</f>
        <v/>
      </c>
      <c r="C2104" s="9">
        <f t="shared" si="99"/>
        <v>1</v>
      </c>
      <c r="D2104" s="14"/>
      <c r="E2104" s="15"/>
      <c r="F2104" s="16"/>
      <c r="G2104" s="17"/>
      <c r="H2104" s="18"/>
      <c r="I2104" s="19"/>
      <c r="J2104" s="18"/>
      <c r="K2104" s="19"/>
      <c r="L2104" s="17"/>
      <c r="M2104" s="93" t="str">
        <f t="shared" si="98"/>
        <v/>
      </c>
      <c r="N2104" s="13" t="str">
        <f t="shared" si="100"/>
        <v/>
      </c>
    </row>
    <row r="2105" spans="2:14" x14ac:dyDescent="0.3">
      <c r="B2105" s="1" t="str">
        <f>IF(C2105=1,"",IF(Kasszakonyv!$K$2&gt;C2105,"q",IF(Kasszakonyv!$K$2=C2105,COUNTIF($C$7:C2105,C2105),"")))</f>
        <v/>
      </c>
      <c r="C2105" s="9">
        <f t="shared" si="99"/>
        <v>1</v>
      </c>
      <c r="D2105" s="14"/>
      <c r="E2105" s="15"/>
      <c r="F2105" s="16"/>
      <c r="G2105" s="17"/>
      <c r="H2105" s="18"/>
      <c r="I2105" s="19"/>
      <c r="J2105" s="18"/>
      <c r="K2105" s="19"/>
      <c r="L2105" s="17"/>
      <c r="M2105" s="93" t="str">
        <f t="shared" si="98"/>
        <v/>
      </c>
      <c r="N2105" s="13" t="str">
        <f t="shared" si="100"/>
        <v/>
      </c>
    </row>
    <row r="2106" spans="2:14" x14ac:dyDescent="0.3">
      <c r="B2106" s="1" t="str">
        <f>IF(C2106=1,"",IF(Kasszakonyv!$K$2&gt;C2106,"q",IF(Kasszakonyv!$K$2=C2106,COUNTIF($C$7:C2106,C2106),"")))</f>
        <v/>
      </c>
      <c r="C2106" s="9">
        <f t="shared" si="99"/>
        <v>1</v>
      </c>
      <c r="D2106" s="14"/>
      <c r="E2106" s="15"/>
      <c r="F2106" s="16"/>
      <c r="G2106" s="17"/>
      <c r="H2106" s="18"/>
      <c r="I2106" s="19"/>
      <c r="J2106" s="18"/>
      <c r="K2106" s="19"/>
      <c r="L2106" s="17"/>
      <c r="M2106" s="93" t="str">
        <f t="shared" si="98"/>
        <v/>
      </c>
      <c r="N2106" s="13" t="str">
        <f t="shared" si="100"/>
        <v/>
      </c>
    </row>
    <row r="2107" spans="2:14" x14ac:dyDescent="0.3">
      <c r="B2107" s="1" t="str">
        <f>IF(C2107=1,"",IF(Kasszakonyv!$K$2&gt;C2107,"q",IF(Kasszakonyv!$K$2=C2107,COUNTIF($C$7:C2107,C2107),"")))</f>
        <v/>
      </c>
      <c r="C2107" s="9">
        <f t="shared" si="99"/>
        <v>1</v>
      </c>
      <c r="D2107" s="14"/>
      <c r="E2107" s="15"/>
      <c r="F2107" s="16"/>
      <c r="G2107" s="17"/>
      <c r="H2107" s="18"/>
      <c r="I2107" s="19"/>
      <c r="J2107" s="18"/>
      <c r="K2107" s="19"/>
      <c r="L2107" s="17"/>
      <c r="M2107" s="93" t="str">
        <f t="shared" si="98"/>
        <v/>
      </c>
      <c r="N2107" s="13" t="str">
        <f t="shared" si="100"/>
        <v/>
      </c>
    </row>
    <row r="2108" spans="2:14" x14ac:dyDescent="0.3">
      <c r="B2108" s="1" t="str">
        <f>IF(C2108=1,"",IF(Kasszakonyv!$K$2&gt;C2108,"q",IF(Kasszakonyv!$K$2=C2108,COUNTIF($C$7:C2108,C2108),"")))</f>
        <v/>
      </c>
      <c r="C2108" s="9">
        <f t="shared" si="99"/>
        <v>1</v>
      </c>
      <c r="D2108" s="14"/>
      <c r="E2108" s="15"/>
      <c r="F2108" s="16"/>
      <c r="G2108" s="17"/>
      <c r="H2108" s="18"/>
      <c r="I2108" s="19"/>
      <c r="J2108" s="18"/>
      <c r="K2108" s="19"/>
      <c r="L2108" s="17"/>
      <c r="M2108" s="93" t="str">
        <f t="shared" si="98"/>
        <v/>
      </c>
      <c r="N2108" s="13" t="str">
        <f t="shared" si="100"/>
        <v/>
      </c>
    </row>
    <row r="2109" spans="2:14" x14ac:dyDescent="0.3">
      <c r="B2109" s="1" t="str">
        <f>IF(C2109=1,"",IF(Kasszakonyv!$K$2&gt;C2109,"q",IF(Kasszakonyv!$K$2=C2109,COUNTIF($C$7:C2109,C2109),"")))</f>
        <v/>
      </c>
      <c r="C2109" s="9">
        <f t="shared" si="99"/>
        <v>1</v>
      </c>
      <c r="D2109" s="14"/>
      <c r="E2109" s="15"/>
      <c r="F2109" s="16"/>
      <c r="G2109" s="17"/>
      <c r="H2109" s="18"/>
      <c r="I2109" s="19"/>
      <c r="J2109" s="18"/>
      <c r="K2109" s="19"/>
      <c r="L2109" s="17"/>
      <c r="M2109" s="93" t="str">
        <f t="shared" si="98"/>
        <v/>
      </c>
      <c r="N2109" s="13" t="str">
        <f t="shared" si="100"/>
        <v/>
      </c>
    </row>
    <row r="2110" spans="2:14" x14ac:dyDescent="0.3">
      <c r="B2110" s="1" t="str">
        <f>IF(C2110=1,"",IF(Kasszakonyv!$K$2&gt;C2110,"q",IF(Kasszakonyv!$K$2=C2110,COUNTIF($C$7:C2110,C2110),"")))</f>
        <v/>
      </c>
      <c r="C2110" s="9">
        <f t="shared" si="99"/>
        <v>1</v>
      </c>
      <c r="D2110" s="14"/>
      <c r="E2110" s="15"/>
      <c r="F2110" s="16"/>
      <c r="G2110" s="17"/>
      <c r="H2110" s="18"/>
      <c r="I2110" s="19"/>
      <c r="J2110" s="18"/>
      <c r="K2110" s="19"/>
      <c r="L2110" s="17"/>
      <c r="M2110" s="93" t="str">
        <f t="shared" si="98"/>
        <v/>
      </c>
      <c r="N2110" s="13" t="str">
        <f t="shared" si="100"/>
        <v/>
      </c>
    </row>
    <row r="2111" spans="2:14" x14ac:dyDescent="0.3">
      <c r="B2111" s="1" t="str">
        <f>IF(C2111=1,"",IF(Kasszakonyv!$K$2&gt;C2111,"q",IF(Kasszakonyv!$K$2=C2111,COUNTIF($C$7:C2111,C2111),"")))</f>
        <v/>
      </c>
      <c r="C2111" s="9">
        <f t="shared" si="99"/>
        <v>1</v>
      </c>
      <c r="D2111" s="14"/>
      <c r="E2111" s="15"/>
      <c r="F2111" s="16"/>
      <c r="G2111" s="17"/>
      <c r="H2111" s="18"/>
      <c r="I2111" s="19"/>
      <c r="J2111" s="18"/>
      <c r="K2111" s="19"/>
      <c r="L2111" s="17"/>
      <c r="M2111" s="93" t="str">
        <f t="shared" si="98"/>
        <v/>
      </c>
      <c r="N2111" s="13" t="str">
        <f t="shared" si="100"/>
        <v/>
      </c>
    </row>
    <row r="2112" spans="2:14" x14ac:dyDescent="0.3">
      <c r="B2112" s="1" t="str">
        <f>IF(C2112=1,"",IF(Kasszakonyv!$K$2&gt;C2112,"q",IF(Kasszakonyv!$K$2=C2112,COUNTIF($C$7:C2112,C2112),"")))</f>
        <v/>
      </c>
      <c r="C2112" s="9">
        <f t="shared" si="99"/>
        <v>1</v>
      </c>
      <c r="D2112" s="14"/>
      <c r="E2112" s="15"/>
      <c r="F2112" s="16"/>
      <c r="G2112" s="17"/>
      <c r="H2112" s="18"/>
      <c r="I2112" s="19"/>
      <c r="J2112" s="18"/>
      <c r="K2112" s="19"/>
      <c r="L2112" s="17"/>
      <c r="M2112" s="93" t="str">
        <f t="shared" si="98"/>
        <v/>
      </c>
      <c r="N2112" s="13" t="str">
        <f t="shared" si="100"/>
        <v/>
      </c>
    </row>
    <row r="2113" spans="2:14" x14ac:dyDescent="0.3">
      <c r="B2113" s="1" t="str">
        <f>IF(C2113=1,"",IF(Kasszakonyv!$K$2&gt;C2113,"q",IF(Kasszakonyv!$K$2=C2113,COUNTIF($C$7:C2113,C2113),"")))</f>
        <v/>
      </c>
      <c r="C2113" s="9">
        <f t="shared" si="99"/>
        <v>1</v>
      </c>
      <c r="D2113" s="14"/>
      <c r="E2113" s="15"/>
      <c r="F2113" s="16"/>
      <c r="G2113" s="17"/>
      <c r="H2113" s="18"/>
      <c r="I2113" s="19"/>
      <c r="J2113" s="18"/>
      <c r="K2113" s="19"/>
      <c r="L2113" s="17"/>
      <c r="M2113" s="93" t="str">
        <f t="shared" si="98"/>
        <v/>
      </c>
      <c r="N2113" s="13" t="str">
        <f t="shared" si="100"/>
        <v/>
      </c>
    </row>
    <row r="2114" spans="2:14" x14ac:dyDescent="0.3">
      <c r="B2114" s="1" t="str">
        <f>IF(C2114=1,"",IF(Kasszakonyv!$K$2&gt;C2114,"q",IF(Kasszakonyv!$K$2=C2114,COUNTIF($C$7:C2114,C2114),"")))</f>
        <v/>
      </c>
      <c r="C2114" s="9">
        <f t="shared" si="99"/>
        <v>1</v>
      </c>
      <c r="D2114" s="14"/>
      <c r="E2114" s="15"/>
      <c r="F2114" s="16"/>
      <c r="G2114" s="17"/>
      <c r="H2114" s="18"/>
      <c r="I2114" s="19"/>
      <c r="J2114" s="18"/>
      <c r="K2114" s="19"/>
      <c r="L2114" s="17"/>
      <c r="M2114" s="93" t="str">
        <f t="shared" si="98"/>
        <v/>
      </c>
      <c r="N2114" s="13" t="str">
        <f t="shared" si="100"/>
        <v/>
      </c>
    </row>
    <row r="2115" spans="2:14" x14ac:dyDescent="0.3">
      <c r="B2115" s="1" t="str">
        <f>IF(C2115=1,"",IF(Kasszakonyv!$K$2&gt;C2115,"q",IF(Kasszakonyv!$K$2=C2115,COUNTIF($C$7:C2115,C2115),"")))</f>
        <v/>
      </c>
      <c r="C2115" s="9">
        <f t="shared" si="99"/>
        <v>1</v>
      </c>
      <c r="D2115" s="14"/>
      <c r="E2115" s="15"/>
      <c r="F2115" s="16"/>
      <c r="G2115" s="17"/>
      <c r="H2115" s="18"/>
      <c r="I2115" s="19"/>
      <c r="J2115" s="18"/>
      <c r="K2115" s="19"/>
      <c r="L2115" s="17"/>
      <c r="M2115" s="93" t="str">
        <f t="shared" si="98"/>
        <v/>
      </c>
      <c r="N2115" s="13" t="str">
        <f t="shared" si="100"/>
        <v/>
      </c>
    </row>
    <row r="2116" spans="2:14" x14ac:dyDescent="0.3">
      <c r="B2116" s="1" t="str">
        <f>IF(C2116=1,"",IF(Kasszakonyv!$K$2&gt;C2116,"q",IF(Kasszakonyv!$K$2=C2116,COUNTIF($C$7:C2116,C2116),"")))</f>
        <v/>
      </c>
      <c r="C2116" s="9">
        <f t="shared" si="99"/>
        <v>1</v>
      </c>
      <c r="D2116" s="14"/>
      <c r="E2116" s="15"/>
      <c r="F2116" s="16"/>
      <c r="G2116" s="17"/>
      <c r="H2116" s="18"/>
      <c r="I2116" s="19"/>
      <c r="J2116" s="18"/>
      <c r="K2116" s="19"/>
      <c r="L2116" s="17"/>
      <c r="M2116" s="93" t="str">
        <f t="shared" si="98"/>
        <v/>
      </c>
      <c r="N2116" s="13" t="str">
        <f t="shared" si="100"/>
        <v/>
      </c>
    </row>
    <row r="2117" spans="2:14" x14ac:dyDescent="0.3">
      <c r="B2117" s="1" t="str">
        <f>IF(C2117=1,"",IF(Kasszakonyv!$K$2&gt;C2117,"q",IF(Kasszakonyv!$K$2=C2117,COUNTIF($C$7:C2117,C2117),"")))</f>
        <v/>
      </c>
      <c r="C2117" s="9">
        <f t="shared" si="99"/>
        <v>1</v>
      </c>
      <c r="D2117" s="14"/>
      <c r="E2117" s="15"/>
      <c r="F2117" s="16"/>
      <c r="G2117" s="17"/>
      <c r="H2117" s="18"/>
      <c r="I2117" s="19"/>
      <c r="J2117" s="18"/>
      <c r="K2117" s="19"/>
      <c r="L2117" s="17"/>
      <c r="M2117" s="93" t="str">
        <f t="shared" si="98"/>
        <v/>
      </c>
      <c r="N2117" s="13" t="str">
        <f t="shared" si="100"/>
        <v/>
      </c>
    </row>
    <row r="2118" spans="2:14" x14ac:dyDescent="0.3">
      <c r="B2118" s="1" t="str">
        <f>IF(C2118=1,"",IF(Kasszakonyv!$K$2&gt;C2118,"q",IF(Kasszakonyv!$K$2=C2118,COUNTIF($C$7:C2118,C2118),"")))</f>
        <v/>
      </c>
      <c r="C2118" s="9">
        <f t="shared" si="99"/>
        <v>1</v>
      </c>
      <c r="D2118" s="14"/>
      <c r="E2118" s="15"/>
      <c r="F2118" s="16"/>
      <c r="G2118" s="17"/>
      <c r="H2118" s="18"/>
      <c r="I2118" s="19"/>
      <c r="J2118" s="18"/>
      <c r="K2118" s="19"/>
      <c r="L2118" s="17"/>
      <c r="M2118" s="93" t="str">
        <f t="shared" si="98"/>
        <v/>
      </c>
      <c r="N2118" s="13" t="str">
        <f t="shared" si="100"/>
        <v/>
      </c>
    </row>
    <row r="2119" spans="2:14" x14ac:dyDescent="0.3">
      <c r="B2119" s="1" t="str">
        <f>IF(C2119=1,"",IF(Kasszakonyv!$K$2&gt;C2119,"q",IF(Kasszakonyv!$K$2=C2119,COUNTIF($C$7:C2119,C2119),"")))</f>
        <v/>
      </c>
      <c r="C2119" s="9">
        <f t="shared" si="99"/>
        <v>1</v>
      </c>
      <c r="D2119" s="14"/>
      <c r="E2119" s="15"/>
      <c r="F2119" s="16"/>
      <c r="G2119" s="17"/>
      <c r="H2119" s="18"/>
      <c r="I2119" s="19"/>
      <c r="J2119" s="18"/>
      <c r="K2119" s="19"/>
      <c r="L2119" s="17"/>
      <c r="M2119" s="93" t="str">
        <f t="shared" ref="M2119:M2182" si="101">IF(I2119&amp;K2119&lt;&gt;"",VLOOKUP(I2119&amp;K2119,fif,3,FALSE),"")</f>
        <v/>
      </c>
      <c r="N2119" s="13" t="str">
        <f t="shared" si="100"/>
        <v/>
      </c>
    </row>
    <row r="2120" spans="2:14" x14ac:dyDescent="0.3">
      <c r="B2120" s="1" t="str">
        <f>IF(C2120=1,"",IF(Kasszakonyv!$K$2&gt;C2120,"q",IF(Kasszakonyv!$K$2=C2120,COUNTIF($C$7:C2120,C2120),"")))</f>
        <v/>
      </c>
      <c r="C2120" s="9">
        <f t="shared" si="99"/>
        <v>1</v>
      </c>
      <c r="D2120" s="14"/>
      <c r="E2120" s="15"/>
      <c r="F2120" s="16"/>
      <c r="G2120" s="17"/>
      <c r="H2120" s="18"/>
      <c r="I2120" s="19"/>
      <c r="J2120" s="18"/>
      <c r="K2120" s="19"/>
      <c r="L2120" s="17"/>
      <c r="M2120" s="93" t="str">
        <f t="shared" si="101"/>
        <v/>
      </c>
      <c r="N2120" s="13" t="str">
        <f t="shared" si="100"/>
        <v/>
      </c>
    </row>
    <row r="2121" spans="2:14" x14ac:dyDescent="0.3">
      <c r="B2121" s="1" t="str">
        <f>IF(C2121=1,"",IF(Kasszakonyv!$K$2&gt;C2121,"q",IF(Kasszakonyv!$K$2=C2121,COUNTIF($C$7:C2121,C2121),"")))</f>
        <v/>
      </c>
      <c r="C2121" s="9">
        <f t="shared" si="99"/>
        <v>1</v>
      </c>
      <c r="D2121" s="14"/>
      <c r="E2121" s="15"/>
      <c r="F2121" s="16"/>
      <c r="G2121" s="17"/>
      <c r="H2121" s="18"/>
      <c r="I2121" s="19"/>
      <c r="J2121" s="18"/>
      <c r="K2121" s="19"/>
      <c r="L2121" s="17"/>
      <c r="M2121" s="93" t="str">
        <f t="shared" si="101"/>
        <v/>
      </c>
      <c r="N2121" s="13" t="str">
        <f t="shared" si="100"/>
        <v/>
      </c>
    </row>
    <row r="2122" spans="2:14" x14ac:dyDescent="0.3">
      <c r="B2122" s="1" t="str">
        <f>IF(C2122=1,"",IF(Kasszakonyv!$K$2&gt;C2122,"q",IF(Kasszakonyv!$K$2=C2122,COUNTIF($C$7:C2122,C2122),"")))</f>
        <v/>
      </c>
      <c r="C2122" s="9">
        <f t="shared" si="99"/>
        <v>1</v>
      </c>
      <c r="D2122" s="14"/>
      <c r="E2122" s="15"/>
      <c r="F2122" s="16"/>
      <c r="G2122" s="17"/>
      <c r="H2122" s="18"/>
      <c r="I2122" s="19"/>
      <c r="J2122" s="18"/>
      <c r="K2122" s="19"/>
      <c r="L2122" s="17"/>
      <c r="M2122" s="93" t="str">
        <f t="shared" si="101"/>
        <v/>
      </c>
      <c r="N2122" s="13" t="str">
        <f t="shared" si="100"/>
        <v/>
      </c>
    </row>
    <row r="2123" spans="2:14" x14ac:dyDescent="0.3">
      <c r="B2123" s="1" t="str">
        <f>IF(C2123=1,"",IF(Kasszakonyv!$K$2&gt;C2123,"q",IF(Kasszakonyv!$K$2=C2123,COUNTIF($C$7:C2123,C2123),"")))</f>
        <v/>
      </c>
      <c r="C2123" s="9">
        <f t="shared" si="99"/>
        <v>1</v>
      </c>
      <c r="D2123" s="14"/>
      <c r="E2123" s="15"/>
      <c r="F2123" s="16"/>
      <c r="G2123" s="17"/>
      <c r="H2123" s="18"/>
      <c r="I2123" s="19"/>
      <c r="J2123" s="18"/>
      <c r="K2123" s="19"/>
      <c r="L2123" s="17"/>
      <c r="M2123" s="93" t="str">
        <f t="shared" si="101"/>
        <v/>
      </c>
      <c r="N2123" s="13" t="str">
        <f t="shared" si="100"/>
        <v/>
      </c>
    </row>
    <row r="2124" spans="2:14" x14ac:dyDescent="0.3">
      <c r="B2124" s="1" t="str">
        <f>IF(C2124=1,"",IF(Kasszakonyv!$K$2&gt;C2124,"q",IF(Kasszakonyv!$K$2=C2124,COUNTIF($C$7:C2124,C2124),"")))</f>
        <v/>
      </c>
      <c r="C2124" s="9">
        <f t="shared" si="99"/>
        <v>1</v>
      </c>
      <c r="D2124" s="14"/>
      <c r="E2124" s="15"/>
      <c r="F2124" s="16"/>
      <c r="G2124" s="17"/>
      <c r="H2124" s="18"/>
      <c r="I2124" s="19"/>
      <c r="J2124" s="18"/>
      <c r="K2124" s="19"/>
      <c r="L2124" s="17"/>
      <c r="M2124" s="93" t="str">
        <f t="shared" si="101"/>
        <v/>
      </c>
      <c r="N2124" s="13" t="str">
        <f t="shared" si="100"/>
        <v/>
      </c>
    </row>
    <row r="2125" spans="2:14" x14ac:dyDescent="0.3">
      <c r="B2125" s="1" t="str">
        <f>IF(C2125=1,"",IF(Kasszakonyv!$K$2&gt;C2125,"q",IF(Kasszakonyv!$K$2=C2125,COUNTIF($C$7:C2125,C2125),"")))</f>
        <v/>
      </c>
      <c r="C2125" s="9">
        <f t="shared" si="99"/>
        <v>1</v>
      </c>
      <c r="D2125" s="14"/>
      <c r="E2125" s="15"/>
      <c r="F2125" s="16"/>
      <c r="G2125" s="17"/>
      <c r="H2125" s="18"/>
      <c r="I2125" s="19"/>
      <c r="J2125" s="18"/>
      <c r="K2125" s="19"/>
      <c r="L2125" s="17"/>
      <c r="M2125" s="93" t="str">
        <f t="shared" si="101"/>
        <v/>
      </c>
      <c r="N2125" s="13" t="str">
        <f t="shared" si="100"/>
        <v/>
      </c>
    </row>
    <row r="2126" spans="2:14" x14ac:dyDescent="0.3">
      <c r="B2126" s="1" t="str">
        <f>IF(C2126=1,"",IF(Kasszakonyv!$K$2&gt;C2126,"q",IF(Kasszakonyv!$K$2=C2126,COUNTIF($C$7:C2126,C2126),"")))</f>
        <v/>
      </c>
      <c r="C2126" s="9">
        <f t="shared" si="99"/>
        <v>1</v>
      </c>
      <c r="D2126" s="14"/>
      <c r="E2126" s="15"/>
      <c r="F2126" s="16"/>
      <c r="G2126" s="17"/>
      <c r="H2126" s="18"/>
      <c r="I2126" s="19"/>
      <c r="J2126" s="18"/>
      <c r="K2126" s="19"/>
      <c r="L2126" s="17"/>
      <c r="M2126" s="93" t="str">
        <f t="shared" si="101"/>
        <v/>
      </c>
      <c r="N2126" s="13" t="str">
        <f t="shared" si="100"/>
        <v/>
      </c>
    </row>
    <row r="2127" spans="2:14" x14ac:dyDescent="0.3">
      <c r="B2127" s="1" t="str">
        <f>IF(C2127=1,"",IF(Kasszakonyv!$K$2&gt;C2127,"q",IF(Kasszakonyv!$K$2=C2127,COUNTIF($C$7:C2127,C2127),"")))</f>
        <v/>
      </c>
      <c r="C2127" s="9">
        <f t="shared" si="99"/>
        <v>1</v>
      </c>
      <c r="D2127" s="14"/>
      <c r="E2127" s="15"/>
      <c r="F2127" s="16"/>
      <c r="G2127" s="17"/>
      <c r="H2127" s="18"/>
      <c r="I2127" s="19"/>
      <c r="J2127" s="18"/>
      <c r="K2127" s="19"/>
      <c r="L2127" s="17"/>
      <c r="M2127" s="93" t="str">
        <f t="shared" si="101"/>
        <v/>
      </c>
      <c r="N2127" s="13" t="str">
        <f t="shared" si="100"/>
        <v/>
      </c>
    </row>
    <row r="2128" spans="2:14" x14ac:dyDescent="0.3">
      <c r="B2128" s="1" t="str">
        <f>IF(C2128=1,"",IF(Kasszakonyv!$K$2&gt;C2128,"q",IF(Kasszakonyv!$K$2=C2128,COUNTIF($C$7:C2128,C2128),"")))</f>
        <v/>
      </c>
      <c r="C2128" s="9">
        <f t="shared" si="99"/>
        <v>1</v>
      </c>
      <c r="D2128" s="14"/>
      <c r="E2128" s="15"/>
      <c r="F2128" s="16"/>
      <c r="G2128" s="17"/>
      <c r="H2128" s="18"/>
      <c r="I2128" s="19"/>
      <c r="J2128" s="18"/>
      <c r="K2128" s="19"/>
      <c r="L2128" s="17"/>
      <c r="M2128" s="93" t="str">
        <f t="shared" si="101"/>
        <v/>
      </c>
      <c r="N2128" s="13" t="str">
        <f t="shared" si="100"/>
        <v/>
      </c>
    </row>
    <row r="2129" spans="2:14" x14ac:dyDescent="0.3">
      <c r="B2129" s="1" t="str">
        <f>IF(C2129=1,"",IF(Kasszakonyv!$K$2&gt;C2129,"q",IF(Kasszakonyv!$K$2=C2129,COUNTIF($C$7:C2129,C2129),"")))</f>
        <v/>
      </c>
      <c r="C2129" s="9">
        <f t="shared" si="99"/>
        <v>1</v>
      </c>
      <c r="D2129" s="14"/>
      <c r="E2129" s="15"/>
      <c r="F2129" s="16"/>
      <c r="G2129" s="17"/>
      <c r="H2129" s="18"/>
      <c r="I2129" s="19"/>
      <c r="J2129" s="18"/>
      <c r="K2129" s="19"/>
      <c r="L2129" s="17"/>
      <c r="M2129" s="93" t="str">
        <f t="shared" si="101"/>
        <v/>
      </c>
      <c r="N2129" s="13" t="str">
        <f t="shared" si="100"/>
        <v/>
      </c>
    </row>
    <row r="2130" spans="2:14" x14ac:dyDescent="0.3">
      <c r="B2130" s="1" t="str">
        <f>IF(C2130=1,"",IF(Kasszakonyv!$K$2&gt;C2130,"q",IF(Kasszakonyv!$K$2=C2130,COUNTIF($C$7:C2130,C2130),"")))</f>
        <v/>
      </c>
      <c r="C2130" s="9">
        <f t="shared" si="99"/>
        <v>1</v>
      </c>
      <c r="D2130" s="14"/>
      <c r="E2130" s="15"/>
      <c r="F2130" s="16"/>
      <c r="G2130" s="17"/>
      <c r="H2130" s="18"/>
      <c r="I2130" s="19"/>
      <c r="J2130" s="18"/>
      <c r="K2130" s="19"/>
      <c r="L2130" s="17"/>
      <c r="M2130" s="93" t="str">
        <f t="shared" si="101"/>
        <v/>
      </c>
      <c r="N2130" s="13" t="str">
        <f t="shared" si="100"/>
        <v/>
      </c>
    </row>
    <row r="2131" spans="2:14" x14ac:dyDescent="0.3">
      <c r="B2131" s="1" t="str">
        <f>IF(C2131=1,"",IF(Kasszakonyv!$K$2&gt;C2131,"q",IF(Kasszakonyv!$K$2=C2131,COUNTIF($C$7:C2131,C2131),"")))</f>
        <v/>
      </c>
      <c r="C2131" s="9">
        <f t="shared" si="99"/>
        <v>1</v>
      </c>
      <c r="D2131" s="14"/>
      <c r="E2131" s="15"/>
      <c r="F2131" s="16"/>
      <c r="G2131" s="17"/>
      <c r="H2131" s="18"/>
      <c r="I2131" s="19"/>
      <c r="J2131" s="18"/>
      <c r="K2131" s="19"/>
      <c r="L2131" s="17"/>
      <c r="M2131" s="93" t="str">
        <f t="shared" si="101"/>
        <v/>
      </c>
      <c r="N2131" s="13" t="str">
        <f t="shared" si="100"/>
        <v/>
      </c>
    </row>
    <row r="2132" spans="2:14" x14ac:dyDescent="0.3">
      <c r="B2132" s="1" t="str">
        <f>IF(C2132=1,"",IF(Kasszakonyv!$K$2&gt;C2132,"q",IF(Kasszakonyv!$K$2=C2132,COUNTIF($C$7:C2132,C2132),"")))</f>
        <v/>
      </c>
      <c r="C2132" s="9">
        <f t="shared" si="99"/>
        <v>1</v>
      </c>
      <c r="D2132" s="14"/>
      <c r="E2132" s="15"/>
      <c r="F2132" s="16"/>
      <c r="G2132" s="17"/>
      <c r="H2132" s="18"/>
      <c r="I2132" s="19"/>
      <c r="J2132" s="18"/>
      <c r="K2132" s="19"/>
      <c r="L2132" s="17"/>
      <c r="M2132" s="93" t="str">
        <f t="shared" si="101"/>
        <v/>
      </c>
      <c r="N2132" s="13" t="str">
        <f t="shared" si="100"/>
        <v/>
      </c>
    </row>
    <row r="2133" spans="2:14" x14ac:dyDescent="0.3">
      <c r="B2133" s="1" t="str">
        <f>IF(C2133=1,"",IF(Kasszakonyv!$K$2&gt;C2133,"q",IF(Kasszakonyv!$K$2=C2133,COUNTIF($C$7:C2133,C2133),"")))</f>
        <v/>
      </c>
      <c r="C2133" s="9">
        <f t="shared" si="99"/>
        <v>1</v>
      </c>
      <c r="D2133" s="14"/>
      <c r="E2133" s="15"/>
      <c r="F2133" s="16"/>
      <c r="G2133" s="17"/>
      <c r="H2133" s="18"/>
      <c r="I2133" s="19"/>
      <c r="J2133" s="18"/>
      <c r="K2133" s="19"/>
      <c r="L2133" s="17"/>
      <c r="M2133" s="93" t="str">
        <f t="shared" si="101"/>
        <v/>
      </c>
      <c r="N2133" s="13" t="str">
        <f t="shared" si="100"/>
        <v/>
      </c>
    </row>
    <row r="2134" spans="2:14" x14ac:dyDescent="0.3">
      <c r="B2134" s="1" t="str">
        <f>IF(C2134=1,"",IF(Kasszakonyv!$K$2&gt;C2134,"q",IF(Kasszakonyv!$K$2=C2134,COUNTIF($C$7:C2134,C2134),"")))</f>
        <v/>
      </c>
      <c r="C2134" s="9">
        <f t="shared" si="99"/>
        <v>1</v>
      </c>
      <c r="D2134" s="14"/>
      <c r="E2134" s="15"/>
      <c r="F2134" s="16"/>
      <c r="G2134" s="17"/>
      <c r="H2134" s="18"/>
      <c r="I2134" s="19"/>
      <c r="J2134" s="18"/>
      <c r="K2134" s="19"/>
      <c r="L2134" s="17"/>
      <c r="M2134" s="93" t="str">
        <f t="shared" si="101"/>
        <v/>
      </c>
      <c r="N2134" s="13" t="str">
        <f t="shared" si="100"/>
        <v/>
      </c>
    </row>
    <row r="2135" spans="2:14" x14ac:dyDescent="0.3">
      <c r="B2135" s="1" t="str">
        <f>IF(C2135=1,"",IF(Kasszakonyv!$K$2&gt;C2135,"q",IF(Kasszakonyv!$K$2=C2135,COUNTIF($C$7:C2135,C2135),"")))</f>
        <v/>
      </c>
      <c r="C2135" s="9">
        <f t="shared" si="99"/>
        <v>1</v>
      </c>
      <c r="D2135" s="14"/>
      <c r="E2135" s="15"/>
      <c r="F2135" s="16"/>
      <c r="G2135" s="17"/>
      <c r="H2135" s="18"/>
      <c r="I2135" s="19"/>
      <c r="J2135" s="18"/>
      <c r="K2135" s="19"/>
      <c r="L2135" s="17"/>
      <c r="M2135" s="93" t="str">
        <f t="shared" si="101"/>
        <v/>
      </c>
      <c r="N2135" s="13" t="str">
        <f t="shared" si="100"/>
        <v/>
      </c>
    </row>
    <row r="2136" spans="2:14" x14ac:dyDescent="0.3">
      <c r="B2136" s="1" t="str">
        <f>IF(C2136=1,"",IF(Kasszakonyv!$K$2&gt;C2136,"q",IF(Kasszakonyv!$K$2=C2136,COUNTIF($C$7:C2136,C2136),"")))</f>
        <v/>
      </c>
      <c r="C2136" s="9">
        <f t="shared" si="99"/>
        <v>1</v>
      </c>
      <c r="D2136" s="14"/>
      <c r="E2136" s="15"/>
      <c r="F2136" s="16"/>
      <c r="G2136" s="17"/>
      <c r="H2136" s="18"/>
      <c r="I2136" s="19"/>
      <c r="J2136" s="18"/>
      <c r="K2136" s="19"/>
      <c r="L2136" s="17"/>
      <c r="M2136" s="93" t="str">
        <f t="shared" si="101"/>
        <v/>
      </c>
      <c r="N2136" s="13" t="str">
        <f t="shared" si="100"/>
        <v/>
      </c>
    </row>
    <row r="2137" spans="2:14" x14ac:dyDescent="0.3">
      <c r="B2137" s="1" t="str">
        <f>IF(C2137=1,"",IF(Kasszakonyv!$K$2&gt;C2137,"q",IF(Kasszakonyv!$K$2=C2137,COUNTIF($C$7:C2137,C2137),"")))</f>
        <v/>
      </c>
      <c r="C2137" s="9">
        <f t="shared" si="99"/>
        <v>1</v>
      </c>
      <c r="D2137" s="14"/>
      <c r="E2137" s="15"/>
      <c r="F2137" s="16"/>
      <c r="G2137" s="17"/>
      <c r="H2137" s="18"/>
      <c r="I2137" s="19"/>
      <c r="J2137" s="18"/>
      <c r="K2137" s="19"/>
      <c r="L2137" s="17"/>
      <c r="M2137" s="93" t="str">
        <f t="shared" si="101"/>
        <v/>
      </c>
      <c r="N2137" s="13" t="str">
        <f t="shared" si="100"/>
        <v/>
      </c>
    </row>
    <row r="2138" spans="2:14" x14ac:dyDescent="0.3">
      <c r="B2138" s="1" t="str">
        <f>IF(C2138=1,"",IF(Kasszakonyv!$K$2&gt;C2138,"q",IF(Kasszakonyv!$K$2=C2138,COUNTIF($C$7:C2138,C2138),"")))</f>
        <v/>
      </c>
      <c r="C2138" s="9">
        <f t="shared" si="99"/>
        <v>1</v>
      </c>
      <c r="D2138" s="14"/>
      <c r="E2138" s="15"/>
      <c r="F2138" s="16"/>
      <c r="G2138" s="17"/>
      <c r="H2138" s="18"/>
      <c r="I2138" s="19"/>
      <c r="J2138" s="18"/>
      <c r="K2138" s="19"/>
      <c r="L2138" s="17"/>
      <c r="M2138" s="93" t="str">
        <f t="shared" si="101"/>
        <v/>
      </c>
      <c r="N2138" s="13" t="str">
        <f t="shared" si="100"/>
        <v/>
      </c>
    </row>
    <row r="2139" spans="2:14" x14ac:dyDescent="0.3">
      <c r="B2139" s="1" t="str">
        <f>IF(C2139=1,"",IF(Kasszakonyv!$K$2&gt;C2139,"q",IF(Kasszakonyv!$K$2=C2139,COUNTIF($C$7:C2139,C2139),"")))</f>
        <v/>
      </c>
      <c r="C2139" s="9">
        <f t="shared" si="99"/>
        <v>1</v>
      </c>
      <c r="D2139" s="14"/>
      <c r="E2139" s="15"/>
      <c r="F2139" s="16"/>
      <c r="G2139" s="17"/>
      <c r="H2139" s="18"/>
      <c r="I2139" s="19"/>
      <c r="J2139" s="18"/>
      <c r="K2139" s="19"/>
      <c r="L2139" s="17"/>
      <c r="M2139" s="93" t="str">
        <f t="shared" si="101"/>
        <v/>
      </c>
      <c r="N2139" s="13" t="str">
        <f t="shared" si="100"/>
        <v/>
      </c>
    </row>
    <row r="2140" spans="2:14" x14ac:dyDescent="0.3">
      <c r="B2140" s="1" t="str">
        <f>IF(C2140=1,"",IF(Kasszakonyv!$K$2&gt;C2140,"q",IF(Kasszakonyv!$K$2=C2140,COUNTIF($C$7:C2140,C2140),"")))</f>
        <v/>
      </c>
      <c r="C2140" s="9">
        <f t="shared" si="99"/>
        <v>1</v>
      </c>
      <c r="D2140" s="14"/>
      <c r="E2140" s="15"/>
      <c r="F2140" s="16"/>
      <c r="G2140" s="17"/>
      <c r="H2140" s="18"/>
      <c r="I2140" s="19"/>
      <c r="J2140" s="18"/>
      <c r="K2140" s="19"/>
      <c r="L2140" s="17"/>
      <c r="M2140" s="93" t="str">
        <f t="shared" si="101"/>
        <v/>
      </c>
      <c r="N2140" s="13" t="str">
        <f t="shared" si="100"/>
        <v/>
      </c>
    </row>
    <row r="2141" spans="2:14" x14ac:dyDescent="0.3">
      <c r="B2141" s="1" t="str">
        <f>IF(C2141=1,"",IF(Kasszakonyv!$K$2&gt;C2141,"q",IF(Kasszakonyv!$K$2=C2141,COUNTIF($C$7:C2141,C2141),"")))</f>
        <v/>
      </c>
      <c r="C2141" s="9">
        <f t="shared" si="99"/>
        <v>1</v>
      </c>
      <c r="D2141" s="14"/>
      <c r="E2141" s="15"/>
      <c r="F2141" s="16"/>
      <c r="G2141" s="17"/>
      <c r="H2141" s="18"/>
      <c r="I2141" s="19"/>
      <c r="J2141" s="18"/>
      <c r="K2141" s="19"/>
      <c r="L2141" s="17"/>
      <c r="M2141" s="93" t="str">
        <f t="shared" si="101"/>
        <v/>
      </c>
      <c r="N2141" s="13" t="str">
        <f t="shared" si="100"/>
        <v/>
      </c>
    </row>
    <row r="2142" spans="2:14" x14ac:dyDescent="0.3">
      <c r="B2142" s="1" t="str">
        <f>IF(C2142=1,"",IF(Kasszakonyv!$K$2&gt;C2142,"q",IF(Kasszakonyv!$K$2=C2142,COUNTIF($C$7:C2142,C2142),"")))</f>
        <v/>
      </c>
      <c r="C2142" s="9">
        <f t="shared" si="99"/>
        <v>1</v>
      </c>
      <c r="D2142" s="14"/>
      <c r="E2142" s="15"/>
      <c r="F2142" s="16"/>
      <c r="G2142" s="17"/>
      <c r="H2142" s="18"/>
      <c r="I2142" s="19"/>
      <c r="J2142" s="18"/>
      <c r="K2142" s="19"/>
      <c r="L2142" s="17"/>
      <c r="M2142" s="93" t="str">
        <f t="shared" si="101"/>
        <v/>
      </c>
      <c r="N2142" s="13" t="str">
        <f t="shared" si="100"/>
        <v/>
      </c>
    </row>
    <row r="2143" spans="2:14" x14ac:dyDescent="0.3">
      <c r="B2143" s="1" t="str">
        <f>IF(C2143=1,"",IF(Kasszakonyv!$K$2&gt;C2143,"q",IF(Kasszakonyv!$K$2=C2143,COUNTIF($C$7:C2143,C2143),"")))</f>
        <v/>
      </c>
      <c r="C2143" s="9">
        <f t="shared" si="99"/>
        <v>1</v>
      </c>
      <c r="D2143" s="14"/>
      <c r="E2143" s="15"/>
      <c r="F2143" s="16"/>
      <c r="G2143" s="17"/>
      <c r="H2143" s="18"/>
      <c r="I2143" s="19"/>
      <c r="J2143" s="18"/>
      <c r="K2143" s="19"/>
      <c r="L2143" s="17"/>
      <c r="M2143" s="93" t="str">
        <f t="shared" si="101"/>
        <v/>
      </c>
      <c r="N2143" s="13" t="str">
        <f t="shared" si="100"/>
        <v/>
      </c>
    </row>
    <row r="2144" spans="2:14" x14ac:dyDescent="0.3">
      <c r="B2144" s="1" t="str">
        <f>IF(C2144=1,"",IF(Kasszakonyv!$K$2&gt;C2144,"q",IF(Kasszakonyv!$K$2=C2144,COUNTIF($C$7:C2144,C2144),"")))</f>
        <v/>
      </c>
      <c r="C2144" s="9">
        <f t="shared" si="99"/>
        <v>1</v>
      </c>
      <c r="D2144" s="14"/>
      <c r="E2144" s="15"/>
      <c r="F2144" s="16"/>
      <c r="G2144" s="17"/>
      <c r="H2144" s="18"/>
      <c r="I2144" s="19"/>
      <c r="J2144" s="18"/>
      <c r="K2144" s="19"/>
      <c r="L2144" s="17"/>
      <c r="M2144" s="93" t="str">
        <f t="shared" si="101"/>
        <v/>
      </c>
      <c r="N2144" s="13" t="str">
        <f t="shared" si="100"/>
        <v/>
      </c>
    </row>
    <row r="2145" spans="2:14" x14ac:dyDescent="0.3">
      <c r="B2145" s="1" t="str">
        <f>IF(C2145=1,"",IF(Kasszakonyv!$K$2&gt;C2145,"q",IF(Kasszakonyv!$K$2=C2145,COUNTIF($C$7:C2145,C2145),"")))</f>
        <v/>
      </c>
      <c r="C2145" s="9">
        <f t="shared" si="99"/>
        <v>1</v>
      </c>
      <c r="D2145" s="14"/>
      <c r="E2145" s="15"/>
      <c r="F2145" s="16"/>
      <c r="G2145" s="17"/>
      <c r="H2145" s="18"/>
      <c r="I2145" s="19"/>
      <c r="J2145" s="18"/>
      <c r="K2145" s="19"/>
      <c r="L2145" s="17"/>
      <c r="M2145" s="93" t="str">
        <f t="shared" si="101"/>
        <v/>
      </c>
      <c r="N2145" s="13" t="str">
        <f t="shared" si="100"/>
        <v/>
      </c>
    </row>
    <row r="2146" spans="2:14" x14ac:dyDescent="0.3">
      <c r="B2146" s="1" t="str">
        <f>IF(C2146=1,"",IF(Kasszakonyv!$K$2&gt;C2146,"q",IF(Kasszakonyv!$K$2=C2146,COUNTIF($C$7:C2146,C2146),"")))</f>
        <v/>
      </c>
      <c r="C2146" s="9">
        <f t="shared" si="99"/>
        <v>1</v>
      </c>
      <c r="D2146" s="14"/>
      <c r="E2146" s="15"/>
      <c r="F2146" s="16"/>
      <c r="G2146" s="17"/>
      <c r="H2146" s="18"/>
      <c r="I2146" s="19"/>
      <c r="J2146" s="18"/>
      <c r="K2146" s="19"/>
      <c r="L2146" s="17"/>
      <c r="M2146" s="93" t="str">
        <f t="shared" si="101"/>
        <v/>
      </c>
      <c r="N2146" s="13" t="str">
        <f t="shared" si="100"/>
        <v/>
      </c>
    </row>
    <row r="2147" spans="2:14" x14ac:dyDescent="0.3">
      <c r="B2147" s="1" t="str">
        <f>IF(C2147=1,"",IF(Kasszakonyv!$K$2&gt;C2147,"q",IF(Kasszakonyv!$K$2=C2147,COUNTIF($C$7:C2147,C2147),"")))</f>
        <v/>
      </c>
      <c r="C2147" s="9">
        <f t="shared" si="99"/>
        <v>1</v>
      </c>
      <c r="D2147" s="14"/>
      <c r="E2147" s="15"/>
      <c r="F2147" s="16"/>
      <c r="G2147" s="17"/>
      <c r="H2147" s="18"/>
      <c r="I2147" s="19"/>
      <c r="J2147" s="18"/>
      <c r="K2147" s="19"/>
      <c r="L2147" s="17"/>
      <c r="M2147" s="93" t="str">
        <f t="shared" si="101"/>
        <v/>
      </c>
      <c r="N2147" s="13" t="str">
        <f t="shared" si="100"/>
        <v/>
      </c>
    </row>
    <row r="2148" spans="2:14" x14ac:dyDescent="0.3">
      <c r="B2148" s="1" t="str">
        <f>IF(C2148=1,"",IF(Kasszakonyv!$K$2&gt;C2148,"q",IF(Kasszakonyv!$K$2=C2148,COUNTIF($C$7:C2148,C2148),"")))</f>
        <v/>
      </c>
      <c r="C2148" s="9">
        <f t="shared" si="99"/>
        <v>1</v>
      </c>
      <c r="D2148" s="14"/>
      <c r="E2148" s="15"/>
      <c r="F2148" s="16"/>
      <c r="G2148" s="17"/>
      <c r="H2148" s="18"/>
      <c r="I2148" s="19"/>
      <c r="J2148" s="18"/>
      <c r="K2148" s="19"/>
      <c r="L2148" s="17"/>
      <c r="M2148" s="93" t="str">
        <f t="shared" si="101"/>
        <v/>
      </c>
      <c r="N2148" s="13" t="str">
        <f t="shared" si="100"/>
        <v/>
      </c>
    </row>
    <row r="2149" spans="2:14" x14ac:dyDescent="0.3">
      <c r="B2149" s="1" t="str">
        <f>IF(C2149=1,"",IF(Kasszakonyv!$K$2&gt;C2149,"q",IF(Kasszakonyv!$K$2=C2149,COUNTIF($C$7:C2149,C2149),"")))</f>
        <v/>
      </c>
      <c r="C2149" s="9">
        <f t="shared" si="99"/>
        <v>1</v>
      </c>
      <c r="D2149" s="14"/>
      <c r="E2149" s="15"/>
      <c r="F2149" s="16"/>
      <c r="G2149" s="17"/>
      <c r="H2149" s="18"/>
      <c r="I2149" s="19"/>
      <c r="J2149" s="18"/>
      <c r="K2149" s="19"/>
      <c r="L2149" s="17"/>
      <c r="M2149" s="93" t="str">
        <f t="shared" si="101"/>
        <v/>
      </c>
      <c r="N2149" s="13" t="str">
        <f t="shared" si="100"/>
        <v/>
      </c>
    </row>
    <row r="2150" spans="2:14" x14ac:dyDescent="0.3">
      <c r="B2150" s="1" t="str">
        <f>IF(C2150=1,"",IF(Kasszakonyv!$K$2&gt;C2150,"q",IF(Kasszakonyv!$K$2=C2150,COUNTIF($C$7:C2150,C2150),"")))</f>
        <v/>
      </c>
      <c r="C2150" s="9">
        <f t="shared" si="99"/>
        <v>1</v>
      </c>
      <c r="D2150" s="14"/>
      <c r="E2150" s="15"/>
      <c r="F2150" s="16"/>
      <c r="G2150" s="17"/>
      <c r="H2150" s="18"/>
      <c r="I2150" s="19"/>
      <c r="J2150" s="18"/>
      <c r="K2150" s="19"/>
      <c r="L2150" s="17"/>
      <c r="M2150" s="93" t="str">
        <f t="shared" si="101"/>
        <v/>
      </c>
      <c r="N2150" s="13" t="str">
        <f t="shared" si="100"/>
        <v/>
      </c>
    </row>
    <row r="2151" spans="2:14" x14ac:dyDescent="0.3">
      <c r="B2151" s="1" t="str">
        <f>IF(C2151=1,"",IF(Kasszakonyv!$K$2&gt;C2151,"q",IF(Kasszakonyv!$K$2=C2151,COUNTIF($C$7:C2151,C2151),"")))</f>
        <v/>
      </c>
      <c r="C2151" s="9">
        <f t="shared" si="99"/>
        <v>1</v>
      </c>
      <c r="D2151" s="14"/>
      <c r="E2151" s="15"/>
      <c r="F2151" s="16"/>
      <c r="G2151" s="17"/>
      <c r="H2151" s="18"/>
      <c r="I2151" s="19"/>
      <c r="J2151" s="18"/>
      <c r="K2151" s="19"/>
      <c r="L2151" s="17"/>
      <c r="M2151" s="93" t="str">
        <f t="shared" si="101"/>
        <v/>
      </c>
      <c r="N2151" s="13" t="str">
        <f t="shared" si="100"/>
        <v/>
      </c>
    </row>
    <row r="2152" spans="2:14" x14ac:dyDescent="0.3">
      <c r="B2152" s="1" t="str">
        <f>IF(C2152=1,"",IF(Kasszakonyv!$K$2&gt;C2152,"q",IF(Kasszakonyv!$K$2=C2152,COUNTIF($C$7:C2152,C2152),"")))</f>
        <v/>
      </c>
      <c r="C2152" s="9">
        <f t="shared" ref="C2152:C2215" si="102">IF(AND(D2152&lt;&gt;0,D2152&gt;=$C$1,D2152&lt;=$C$3),D2152,IF(SUM(H2152:J2162)&lt;&gt;0,C2151,1))</f>
        <v>1</v>
      </c>
      <c r="D2152" s="14"/>
      <c r="E2152" s="15"/>
      <c r="F2152" s="16"/>
      <c r="G2152" s="17"/>
      <c r="H2152" s="18"/>
      <c r="I2152" s="19"/>
      <c r="J2152" s="18"/>
      <c r="K2152" s="19"/>
      <c r="L2152" s="17"/>
      <c r="M2152" s="93" t="str">
        <f t="shared" si="101"/>
        <v/>
      </c>
      <c r="N2152" s="13" t="str">
        <f t="shared" ref="N2152:N2215" si="103">IF(I2152&amp;K2152&lt;&gt;"",VLOOKUP(I2152&amp;K2152,fi,2,FALSE),"")</f>
        <v/>
      </c>
    </row>
    <row r="2153" spans="2:14" x14ac:dyDescent="0.3">
      <c r="B2153" s="1" t="str">
        <f>IF(C2153=1,"",IF(Kasszakonyv!$K$2&gt;C2153,"q",IF(Kasszakonyv!$K$2=C2153,COUNTIF($C$7:C2153,C2153),"")))</f>
        <v/>
      </c>
      <c r="C2153" s="9">
        <f t="shared" si="102"/>
        <v>1</v>
      </c>
      <c r="D2153" s="14"/>
      <c r="E2153" s="15"/>
      <c r="F2153" s="16"/>
      <c r="G2153" s="17"/>
      <c r="H2153" s="18"/>
      <c r="I2153" s="19"/>
      <c r="J2153" s="18"/>
      <c r="K2153" s="19"/>
      <c r="L2153" s="17"/>
      <c r="M2153" s="93" t="str">
        <f t="shared" si="101"/>
        <v/>
      </c>
      <c r="N2153" s="13" t="str">
        <f t="shared" si="103"/>
        <v/>
      </c>
    </row>
    <row r="2154" spans="2:14" x14ac:dyDescent="0.3">
      <c r="B2154" s="1" t="str">
        <f>IF(C2154=1,"",IF(Kasszakonyv!$K$2&gt;C2154,"q",IF(Kasszakonyv!$K$2=C2154,COUNTIF($C$7:C2154,C2154),"")))</f>
        <v/>
      </c>
      <c r="C2154" s="9">
        <f t="shared" si="102"/>
        <v>1</v>
      </c>
      <c r="D2154" s="14"/>
      <c r="E2154" s="15"/>
      <c r="F2154" s="16"/>
      <c r="G2154" s="17"/>
      <c r="H2154" s="18"/>
      <c r="I2154" s="19"/>
      <c r="J2154" s="18"/>
      <c r="K2154" s="19"/>
      <c r="L2154" s="17"/>
      <c r="M2154" s="93" t="str">
        <f t="shared" si="101"/>
        <v/>
      </c>
      <c r="N2154" s="13" t="str">
        <f t="shared" si="103"/>
        <v/>
      </c>
    </row>
    <row r="2155" spans="2:14" x14ac:dyDescent="0.3">
      <c r="B2155" s="1" t="str">
        <f>IF(C2155=1,"",IF(Kasszakonyv!$K$2&gt;C2155,"q",IF(Kasszakonyv!$K$2=C2155,COUNTIF($C$7:C2155,C2155),"")))</f>
        <v/>
      </c>
      <c r="C2155" s="9">
        <f t="shared" si="102"/>
        <v>1</v>
      </c>
      <c r="D2155" s="14"/>
      <c r="E2155" s="15"/>
      <c r="F2155" s="16"/>
      <c r="G2155" s="17"/>
      <c r="H2155" s="18"/>
      <c r="I2155" s="19"/>
      <c r="J2155" s="18"/>
      <c r="K2155" s="19"/>
      <c r="L2155" s="17"/>
      <c r="M2155" s="93" t="str">
        <f t="shared" si="101"/>
        <v/>
      </c>
      <c r="N2155" s="13" t="str">
        <f t="shared" si="103"/>
        <v/>
      </c>
    </row>
    <row r="2156" spans="2:14" x14ac:dyDescent="0.3">
      <c r="B2156" s="1" t="str">
        <f>IF(C2156=1,"",IF(Kasszakonyv!$K$2&gt;C2156,"q",IF(Kasszakonyv!$K$2=C2156,COUNTIF($C$7:C2156,C2156),"")))</f>
        <v/>
      </c>
      <c r="C2156" s="9">
        <f t="shared" si="102"/>
        <v>1</v>
      </c>
      <c r="D2156" s="14"/>
      <c r="E2156" s="15"/>
      <c r="F2156" s="16"/>
      <c r="G2156" s="17"/>
      <c r="H2156" s="18"/>
      <c r="I2156" s="19"/>
      <c r="J2156" s="18"/>
      <c r="K2156" s="19"/>
      <c r="L2156" s="17"/>
      <c r="M2156" s="93" t="str">
        <f t="shared" si="101"/>
        <v/>
      </c>
      <c r="N2156" s="13" t="str">
        <f t="shared" si="103"/>
        <v/>
      </c>
    </row>
    <row r="2157" spans="2:14" x14ac:dyDescent="0.3">
      <c r="B2157" s="1" t="str">
        <f>IF(C2157=1,"",IF(Kasszakonyv!$K$2&gt;C2157,"q",IF(Kasszakonyv!$K$2=C2157,COUNTIF($C$7:C2157,C2157),"")))</f>
        <v/>
      </c>
      <c r="C2157" s="9">
        <f t="shared" si="102"/>
        <v>1</v>
      </c>
      <c r="D2157" s="14"/>
      <c r="E2157" s="15"/>
      <c r="F2157" s="16"/>
      <c r="G2157" s="17"/>
      <c r="H2157" s="18"/>
      <c r="I2157" s="19"/>
      <c r="J2157" s="18"/>
      <c r="K2157" s="19"/>
      <c r="L2157" s="17"/>
      <c r="M2157" s="93" t="str">
        <f t="shared" si="101"/>
        <v/>
      </c>
      <c r="N2157" s="13" t="str">
        <f t="shared" si="103"/>
        <v/>
      </c>
    </row>
    <row r="2158" spans="2:14" x14ac:dyDescent="0.3">
      <c r="B2158" s="1" t="str">
        <f>IF(C2158=1,"",IF(Kasszakonyv!$K$2&gt;C2158,"q",IF(Kasszakonyv!$K$2=C2158,COUNTIF($C$7:C2158,C2158),"")))</f>
        <v/>
      </c>
      <c r="C2158" s="9">
        <f t="shared" si="102"/>
        <v>1</v>
      </c>
      <c r="D2158" s="14"/>
      <c r="E2158" s="15"/>
      <c r="F2158" s="16"/>
      <c r="G2158" s="17"/>
      <c r="H2158" s="18"/>
      <c r="I2158" s="19"/>
      <c r="J2158" s="18"/>
      <c r="K2158" s="19"/>
      <c r="L2158" s="17"/>
      <c r="M2158" s="93" t="str">
        <f t="shared" si="101"/>
        <v/>
      </c>
      <c r="N2158" s="13" t="str">
        <f t="shared" si="103"/>
        <v/>
      </c>
    </row>
    <row r="2159" spans="2:14" x14ac:dyDescent="0.3">
      <c r="B2159" s="1" t="str">
        <f>IF(C2159=1,"",IF(Kasszakonyv!$K$2&gt;C2159,"q",IF(Kasszakonyv!$K$2=C2159,COUNTIF($C$7:C2159,C2159),"")))</f>
        <v/>
      </c>
      <c r="C2159" s="9">
        <f t="shared" si="102"/>
        <v>1</v>
      </c>
      <c r="D2159" s="14"/>
      <c r="E2159" s="15"/>
      <c r="F2159" s="16"/>
      <c r="G2159" s="17"/>
      <c r="H2159" s="18"/>
      <c r="I2159" s="19"/>
      <c r="J2159" s="18"/>
      <c r="K2159" s="19"/>
      <c r="L2159" s="17"/>
      <c r="M2159" s="93" t="str">
        <f t="shared" si="101"/>
        <v/>
      </c>
      <c r="N2159" s="13" t="str">
        <f t="shared" si="103"/>
        <v/>
      </c>
    </row>
    <row r="2160" spans="2:14" x14ac:dyDescent="0.3">
      <c r="B2160" s="1" t="str">
        <f>IF(C2160=1,"",IF(Kasszakonyv!$K$2&gt;C2160,"q",IF(Kasszakonyv!$K$2=C2160,COUNTIF($C$7:C2160,C2160),"")))</f>
        <v/>
      </c>
      <c r="C2160" s="9">
        <f t="shared" si="102"/>
        <v>1</v>
      </c>
      <c r="D2160" s="14"/>
      <c r="E2160" s="15"/>
      <c r="F2160" s="16"/>
      <c r="G2160" s="17"/>
      <c r="H2160" s="18"/>
      <c r="I2160" s="19"/>
      <c r="J2160" s="18"/>
      <c r="K2160" s="19"/>
      <c r="L2160" s="17"/>
      <c r="M2160" s="93" t="str">
        <f t="shared" si="101"/>
        <v/>
      </c>
      <c r="N2160" s="13" t="str">
        <f t="shared" si="103"/>
        <v/>
      </c>
    </row>
    <row r="2161" spans="2:14" x14ac:dyDescent="0.3">
      <c r="B2161" s="1" t="str">
        <f>IF(C2161=1,"",IF(Kasszakonyv!$K$2&gt;C2161,"q",IF(Kasszakonyv!$K$2=C2161,COUNTIF($C$7:C2161,C2161),"")))</f>
        <v/>
      </c>
      <c r="C2161" s="9">
        <f t="shared" si="102"/>
        <v>1</v>
      </c>
      <c r="D2161" s="14"/>
      <c r="E2161" s="15"/>
      <c r="F2161" s="16"/>
      <c r="G2161" s="17"/>
      <c r="H2161" s="18"/>
      <c r="I2161" s="19"/>
      <c r="J2161" s="18"/>
      <c r="K2161" s="19"/>
      <c r="L2161" s="17"/>
      <c r="M2161" s="93" t="str">
        <f t="shared" si="101"/>
        <v/>
      </c>
      <c r="N2161" s="13" t="str">
        <f t="shared" si="103"/>
        <v/>
      </c>
    </row>
    <row r="2162" spans="2:14" x14ac:dyDescent="0.3">
      <c r="B2162" s="1" t="str">
        <f>IF(C2162=1,"",IF(Kasszakonyv!$K$2&gt;C2162,"q",IF(Kasszakonyv!$K$2=C2162,COUNTIF($C$7:C2162,C2162),"")))</f>
        <v/>
      </c>
      <c r="C2162" s="9">
        <f t="shared" si="102"/>
        <v>1</v>
      </c>
      <c r="D2162" s="14"/>
      <c r="E2162" s="15"/>
      <c r="F2162" s="16"/>
      <c r="G2162" s="17"/>
      <c r="H2162" s="18"/>
      <c r="I2162" s="19"/>
      <c r="J2162" s="18"/>
      <c r="K2162" s="19"/>
      <c r="L2162" s="17"/>
      <c r="M2162" s="93" t="str">
        <f t="shared" si="101"/>
        <v/>
      </c>
      <c r="N2162" s="13" t="str">
        <f t="shared" si="103"/>
        <v/>
      </c>
    </row>
    <row r="2163" spans="2:14" x14ac:dyDescent="0.3">
      <c r="B2163" s="1" t="str">
        <f>IF(C2163=1,"",IF(Kasszakonyv!$K$2&gt;C2163,"q",IF(Kasszakonyv!$K$2=C2163,COUNTIF($C$7:C2163,C2163),"")))</f>
        <v/>
      </c>
      <c r="C2163" s="9">
        <f t="shared" si="102"/>
        <v>1</v>
      </c>
      <c r="D2163" s="14"/>
      <c r="E2163" s="15"/>
      <c r="F2163" s="16"/>
      <c r="G2163" s="17"/>
      <c r="H2163" s="18"/>
      <c r="I2163" s="19"/>
      <c r="J2163" s="18"/>
      <c r="K2163" s="19"/>
      <c r="L2163" s="17"/>
      <c r="M2163" s="93" t="str">
        <f t="shared" si="101"/>
        <v/>
      </c>
      <c r="N2163" s="13" t="str">
        <f t="shared" si="103"/>
        <v/>
      </c>
    </row>
    <row r="2164" spans="2:14" x14ac:dyDescent="0.3">
      <c r="B2164" s="1" t="str">
        <f>IF(C2164=1,"",IF(Kasszakonyv!$K$2&gt;C2164,"q",IF(Kasszakonyv!$K$2=C2164,COUNTIF($C$7:C2164,C2164),"")))</f>
        <v/>
      </c>
      <c r="C2164" s="9">
        <f t="shared" si="102"/>
        <v>1</v>
      </c>
      <c r="D2164" s="14"/>
      <c r="E2164" s="15"/>
      <c r="F2164" s="16"/>
      <c r="G2164" s="17"/>
      <c r="H2164" s="18"/>
      <c r="I2164" s="19"/>
      <c r="J2164" s="18"/>
      <c r="K2164" s="19"/>
      <c r="L2164" s="17"/>
      <c r="M2164" s="93" t="str">
        <f t="shared" si="101"/>
        <v/>
      </c>
      <c r="N2164" s="13" t="str">
        <f t="shared" si="103"/>
        <v/>
      </c>
    </row>
    <row r="2165" spans="2:14" x14ac:dyDescent="0.3">
      <c r="B2165" s="1" t="str">
        <f>IF(C2165=1,"",IF(Kasszakonyv!$K$2&gt;C2165,"q",IF(Kasszakonyv!$K$2=C2165,COUNTIF($C$7:C2165,C2165),"")))</f>
        <v/>
      </c>
      <c r="C2165" s="9">
        <f t="shared" si="102"/>
        <v>1</v>
      </c>
      <c r="D2165" s="14"/>
      <c r="E2165" s="15"/>
      <c r="F2165" s="16"/>
      <c r="G2165" s="17"/>
      <c r="H2165" s="18"/>
      <c r="I2165" s="19"/>
      <c r="J2165" s="18"/>
      <c r="K2165" s="19"/>
      <c r="L2165" s="17"/>
      <c r="M2165" s="93" t="str">
        <f t="shared" si="101"/>
        <v/>
      </c>
      <c r="N2165" s="13" t="str">
        <f t="shared" si="103"/>
        <v/>
      </c>
    </row>
    <row r="2166" spans="2:14" x14ac:dyDescent="0.3">
      <c r="B2166" s="1" t="str">
        <f>IF(C2166=1,"",IF(Kasszakonyv!$K$2&gt;C2166,"q",IF(Kasszakonyv!$K$2=C2166,COUNTIF($C$7:C2166,C2166),"")))</f>
        <v/>
      </c>
      <c r="C2166" s="9">
        <f t="shared" si="102"/>
        <v>1</v>
      </c>
      <c r="D2166" s="14"/>
      <c r="E2166" s="15"/>
      <c r="F2166" s="16"/>
      <c r="G2166" s="17"/>
      <c r="H2166" s="18"/>
      <c r="I2166" s="19"/>
      <c r="J2166" s="18"/>
      <c r="K2166" s="19"/>
      <c r="L2166" s="17"/>
      <c r="M2166" s="93" t="str">
        <f t="shared" si="101"/>
        <v/>
      </c>
      <c r="N2166" s="13" t="str">
        <f t="shared" si="103"/>
        <v/>
      </c>
    </row>
    <row r="2167" spans="2:14" x14ac:dyDescent="0.3">
      <c r="B2167" s="1" t="str">
        <f>IF(C2167=1,"",IF(Kasszakonyv!$K$2&gt;C2167,"q",IF(Kasszakonyv!$K$2=C2167,COUNTIF($C$7:C2167,C2167),"")))</f>
        <v/>
      </c>
      <c r="C2167" s="9">
        <f t="shared" si="102"/>
        <v>1</v>
      </c>
      <c r="D2167" s="14"/>
      <c r="E2167" s="15"/>
      <c r="F2167" s="16"/>
      <c r="G2167" s="17"/>
      <c r="H2167" s="18"/>
      <c r="I2167" s="19"/>
      <c r="J2167" s="18"/>
      <c r="K2167" s="19"/>
      <c r="L2167" s="17"/>
      <c r="M2167" s="93" t="str">
        <f t="shared" si="101"/>
        <v/>
      </c>
      <c r="N2167" s="13" t="str">
        <f t="shared" si="103"/>
        <v/>
      </c>
    </row>
    <row r="2168" spans="2:14" x14ac:dyDescent="0.3">
      <c r="B2168" s="1" t="str">
        <f>IF(C2168=1,"",IF(Kasszakonyv!$K$2&gt;C2168,"q",IF(Kasszakonyv!$K$2=C2168,COUNTIF($C$7:C2168,C2168),"")))</f>
        <v/>
      </c>
      <c r="C2168" s="9">
        <f t="shared" si="102"/>
        <v>1</v>
      </c>
      <c r="D2168" s="14"/>
      <c r="E2168" s="15"/>
      <c r="F2168" s="16"/>
      <c r="G2168" s="17"/>
      <c r="H2168" s="18"/>
      <c r="I2168" s="19"/>
      <c r="J2168" s="18"/>
      <c r="K2168" s="19"/>
      <c r="L2168" s="17"/>
      <c r="M2168" s="93" t="str">
        <f t="shared" si="101"/>
        <v/>
      </c>
      <c r="N2168" s="13" t="str">
        <f t="shared" si="103"/>
        <v/>
      </c>
    </row>
    <row r="2169" spans="2:14" x14ac:dyDescent="0.3">
      <c r="B2169" s="1" t="str">
        <f>IF(C2169=1,"",IF(Kasszakonyv!$K$2&gt;C2169,"q",IF(Kasszakonyv!$K$2=C2169,COUNTIF($C$7:C2169,C2169),"")))</f>
        <v/>
      </c>
      <c r="C2169" s="9">
        <f t="shared" si="102"/>
        <v>1</v>
      </c>
      <c r="D2169" s="14"/>
      <c r="E2169" s="15"/>
      <c r="F2169" s="16"/>
      <c r="G2169" s="17"/>
      <c r="H2169" s="18"/>
      <c r="I2169" s="19"/>
      <c r="J2169" s="18"/>
      <c r="K2169" s="19"/>
      <c r="L2169" s="17"/>
      <c r="M2169" s="93" t="str">
        <f t="shared" si="101"/>
        <v/>
      </c>
      <c r="N2169" s="13" t="str">
        <f t="shared" si="103"/>
        <v/>
      </c>
    </row>
    <row r="2170" spans="2:14" x14ac:dyDescent="0.3">
      <c r="B2170" s="1" t="str">
        <f>IF(C2170=1,"",IF(Kasszakonyv!$K$2&gt;C2170,"q",IF(Kasszakonyv!$K$2=C2170,COUNTIF($C$7:C2170,C2170),"")))</f>
        <v/>
      </c>
      <c r="C2170" s="9">
        <f t="shared" si="102"/>
        <v>1</v>
      </c>
      <c r="D2170" s="14"/>
      <c r="E2170" s="15"/>
      <c r="F2170" s="16"/>
      <c r="G2170" s="17"/>
      <c r="H2170" s="18"/>
      <c r="I2170" s="19"/>
      <c r="J2170" s="18"/>
      <c r="K2170" s="19"/>
      <c r="L2170" s="17"/>
      <c r="M2170" s="93" t="str">
        <f t="shared" si="101"/>
        <v/>
      </c>
      <c r="N2170" s="13" t="str">
        <f t="shared" si="103"/>
        <v/>
      </c>
    </row>
    <row r="2171" spans="2:14" x14ac:dyDescent="0.3">
      <c r="B2171" s="1" t="str">
        <f>IF(C2171=1,"",IF(Kasszakonyv!$K$2&gt;C2171,"q",IF(Kasszakonyv!$K$2=C2171,COUNTIF($C$7:C2171,C2171),"")))</f>
        <v/>
      </c>
      <c r="C2171" s="9">
        <f t="shared" si="102"/>
        <v>1</v>
      </c>
      <c r="D2171" s="14"/>
      <c r="E2171" s="15"/>
      <c r="F2171" s="16"/>
      <c r="G2171" s="17"/>
      <c r="H2171" s="18"/>
      <c r="I2171" s="19"/>
      <c r="J2171" s="18"/>
      <c r="K2171" s="19"/>
      <c r="L2171" s="17"/>
      <c r="M2171" s="93" t="str">
        <f t="shared" si="101"/>
        <v/>
      </c>
      <c r="N2171" s="13" t="str">
        <f t="shared" si="103"/>
        <v/>
      </c>
    </row>
    <row r="2172" spans="2:14" x14ac:dyDescent="0.3">
      <c r="B2172" s="1" t="str">
        <f>IF(C2172=1,"",IF(Kasszakonyv!$K$2&gt;C2172,"q",IF(Kasszakonyv!$K$2=C2172,COUNTIF($C$7:C2172,C2172),"")))</f>
        <v/>
      </c>
      <c r="C2172" s="9">
        <f t="shared" si="102"/>
        <v>1</v>
      </c>
      <c r="D2172" s="14"/>
      <c r="E2172" s="15"/>
      <c r="F2172" s="16"/>
      <c r="G2172" s="17"/>
      <c r="H2172" s="18"/>
      <c r="I2172" s="19"/>
      <c r="J2172" s="18"/>
      <c r="K2172" s="19"/>
      <c r="L2172" s="17"/>
      <c r="M2172" s="93" t="str">
        <f t="shared" si="101"/>
        <v/>
      </c>
      <c r="N2172" s="13" t="str">
        <f t="shared" si="103"/>
        <v/>
      </c>
    </row>
    <row r="2173" spans="2:14" x14ac:dyDescent="0.3">
      <c r="B2173" s="1" t="str">
        <f>IF(C2173=1,"",IF(Kasszakonyv!$K$2&gt;C2173,"q",IF(Kasszakonyv!$K$2=C2173,COUNTIF($C$7:C2173,C2173),"")))</f>
        <v/>
      </c>
      <c r="C2173" s="9">
        <f t="shared" si="102"/>
        <v>1</v>
      </c>
      <c r="D2173" s="14"/>
      <c r="E2173" s="15"/>
      <c r="F2173" s="16"/>
      <c r="G2173" s="17"/>
      <c r="H2173" s="18"/>
      <c r="I2173" s="19"/>
      <c r="J2173" s="18"/>
      <c r="K2173" s="19"/>
      <c r="L2173" s="17"/>
      <c r="M2173" s="93" t="str">
        <f t="shared" si="101"/>
        <v/>
      </c>
      <c r="N2173" s="13" t="str">
        <f t="shared" si="103"/>
        <v/>
      </c>
    </row>
    <row r="2174" spans="2:14" x14ac:dyDescent="0.3">
      <c r="B2174" s="1" t="str">
        <f>IF(C2174=1,"",IF(Kasszakonyv!$K$2&gt;C2174,"q",IF(Kasszakonyv!$K$2=C2174,COUNTIF($C$7:C2174,C2174),"")))</f>
        <v/>
      </c>
      <c r="C2174" s="9">
        <f t="shared" si="102"/>
        <v>1</v>
      </c>
      <c r="D2174" s="14"/>
      <c r="E2174" s="15"/>
      <c r="F2174" s="16"/>
      <c r="G2174" s="17"/>
      <c r="H2174" s="18"/>
      <c r="I2174" s="19"/>
      <c r="J2174" s="18"/>
      <c r="K2174" s="19"/>
      <c r="L2174" s="17"/>
      <c r="M2174" s="93" t="str">
        <f t="shared" si="101"/>
        <v/>
      </c>
      <c r="N2174" s="13" t="str">
        <f t="shared" si="103"/>
        <v/>
      </c>
    </row>
    <row r="2175" spans="2:14" x14ac:dyDescent="0.3">
      <c r="B2175" s="1" t="str">
        <f>IF(C2175=1,"",IF(Kasszakonyv!$K$2&gt;C2175,"q",IF(Kasszakonyv!$K$2=C2175,COUNTIF($C$7:C2175,C2175),"")))</f>
        <v/>
      </c>
      <c r="C2175" s="9">
        <f t="shared" si="102"/>
        <v>1</v>
      </c>
      <c r="D2175" s="14"/>
      <c r="E2175" s="15"/>
      <c r="F2175" s="16"/>
      <c r="G2175" s="17"/>
      <c r="H2175" s="18"/>
      <c r="I2175" s="19"/>
      <c r="J2175" s="18"/>
      <c r="K2175" s="19"/>
      <c r="L2175" s="17"/>
      <c r="M2175" s="93" t="str">
        <f t="shared" si="101"/>
        <v/>
      </c>
      <c r="N2175" s="13" t="str">
        <f t="shared" si="103"/>
        <v/>
      </c>
    </row>
    <row r="2176" spans="2:14" x14ac:dyDescent="0.3">
      <c r="B2176" s="1" t="str">
        <f>IF(C2176=1,"",IF(Kasszakonyv!$K$2&gt;C2176,"q",IF(Kasszakonyv!$K$2=C2176,COUNTIF($C$7:C2176,C2176),"")))</f>
        <v/>
      </c>
      <c r="C2176" s="9">
        <f t="shared" si="102"/>
        <v>1</v>
      </c>
      <c r="D2176" s="14"/>
      <c r="E2176" s="15"/>
      <c r="F2176" s="16"/>
      <c r="G2176" s="17"/>
      <c r="H2176" s="18"/>
      <c r="I2176" s="19"/>
      <c r="J2176" s="18"/>
      <c r="K2176" s="19"/>
      <c r="L2176" s="17"/>
      <c r="M2176" s="93" t="str">
        <f t="shared" si="101"/>
        <v/>
      </c>
      <c r="N2176" s="13" t="str">
        <f t="shared" si="103"/>
        <v/>
      </c>
    </row>
    <row r="2177" spans="2:14" x14ac:dyDescent="0.3">
      <c r="B2177" s="1" t="str">
        <f>IF(C2177=1,"",IF(Kasszakonyv!$K$2&gt;C2177,"q",IF(Kasszakonyv!$K$2=C2177,COUNTIF($C$7:C2177,C2177),"")))</f>
        <v/>
      </c>
      <c r="C2177" s="9">
        <f t="shared" si="102"/>
        <v>1</v>
      </c>
      <c r="D2177" s="14"/>
      <c r="E2177" s="15"/>
      <c r="F2177" s="16"/>
      <c r="G2177" s="17"/>
      <c r="H2177" s="18"/>
      <c r="I2177" s="19"/>
      <c r="J2177" s="18"/>
      <c r="K2177" s="19"/>
      <c r="L2177" s="17"/>
      <c r="M2177" s="93" t="str">
        <f t="shared" si="101"/>
        <v/>
      </c>
      <c r="N2177" s="13" t="str">
        <f t="shared" si="103"/>
        <v/>
      </c>
    </row>
    <row r="2178" spans="2:14" x14ac:dyDescent="0.3">
      <c r="B2178" s="1" t="str">
        <f>IF(C2178=1,"",IF(Kasszakonyv!$K$2&gt;C2178,"q",IF(Kasszakonyv!$K$2=C2178,COUNTIF($C$7:C2178,C2178),"")))</f>
        <v/>
      </c>
      <c r="C2178" s="9">
        <f t="shared" si="102"/>
        <v>1</v>
      </c>
      <c r="D2178" s="14"/>
      <c r="E2178" s="15"/>
      <c r="F2178" s="16"/>
      <c r="G2178" s="17"/>
      <c r="H2178" s="18"/>
      <c r="I2178" s="19"/>
      <c r="J2178" s="18"/>
      <c r="K2178" s="19"/>
      <c r="L2178" s="17"/>
      <c r="M2178" s="93" t="str">
        <f t="shared" si="101"/>
        <v/>
      </c>
      <c r="N2178" s="13" t="str">
        <f t="shared" si="103"/>
        <v/>
      </c>
    </row>
    <row r="2179" spans="2:14" x14ac:dyDescent="0.3">
      <c r="B2179" s="1" t="str">
        <f>IF(C2179=1,"",IF(Kasszakonyv!$K$2&gt;C2179,"q",IF(Kasszakonyv!$K$2=C2179,COUNTIF($C$7:C2179,C2179),"")))</f>
        <v/>
      </c>
      <c r="C2179" s="9">
        <f t="shared" si="102"/>
        <v>1</v>
      </c>
      <c r="D2179" s="14"/>
      <c r="E2179" s="15"/>
      <c r="F2179" s="16"/>
      <c r="G2179" s="17"/>
      <c r="H2179" s="18"/>
      <c r="I2179" s="19"/>
      <c r="J2179" s="18"/>
      <c r="K2179" s="19"/>
      <c r="L2179" s="17"/>
      <c r="M2179" s="93" t="str">
        <f t="shared" si="101"/>
        <v/>
      </c>
      <c r="N2179" s="13" t="str">
        <f t="shared" si="103"/>
        <v/>
      </c>
    </row>
    <row r="2180" spans="2:14" x14ac:dyDescent="0.3">
      <c r="B2180" s="1" t="str">
        <f>IF(C2180=1,"",IF(Kasszakonyv!$K$2&gt;C2180,"q",IF(Kasszakonyv!$K$2=C2180,COUNTIF($C$7:C2180,C2180),"")))</f>
        <v/>
      </c>
      <c r="C2180" s="9">
        <f t="shared" si="102"/>
        <v>1</v>
      </c>
      <c r="D2180" s="14"/>
      <c r="E2180" s="15"/>
      <c r="F2180" s="16"/>
      <c r="G2180" s="17"/>
      <c r="H2180" s="18"/>
      <c r="I2180" s="19"/>
      <c r="J2180" s="18"/>
      <c r="K2180" s="19"/>
      <c r="L2180" s="17"/>
      <c r="M2180" s="93" t="str">
        <f t="shared" si="101"/>
        <v/>
      </c>
      <c r="N2180" s="13" t="str">
        <f t="shared" si="103"/>
        <v/>
      </c>
    </row>
    <row r="2181" spans="2:14" x14ac:dyDescent="0.3">
      <c r="B2181" s="1" t="str">
        <f>IF(C2181=1,"",IF(Kasszakonyv!$K$2&gt;C2181,"q",IF(Kasszakonyv!$K$2=C2181,COUNTIF($C$7:C2181,C2181),"")))</f>
        <v/>
      </c>
      <c r="C2181" s="9">
        <f t="shared" si="102"/>
        <v>1</v>
      </c>
      <c r="D2181" s="14"/>
      <c r="E2181" s="15"/>
      <c r="F2181" s="16"/>
      <c r="G2181" s="17"/>
      <c r="H2181" s="18"/>
      <c r="I2181" s="19"/>
      <c r="J2181" s="18"/>
      <c r="K2181" s="19"/>
      <c r="L2181" s="17"/>
      <c r="M2181" s="93" t="str">
        <f t="shared" si="101"/>
        <v/>
      </c>
      <c r="N2181" s="13" t="str">
        <f t="shared" si="103"/>
        <v/>
      </c>
    </row>
    <row r="2182" spans="2:14" x14ac:dyDescent="0.3">
      <c r="B2182" s="1" t="str">
        <f>IF(C2182=1,"",IF(Kasszakonyv!$K$2&gt;C2182,"q",IF(Kasszakonyv!$K$2=C2182,COUNTIF($C$7:C2182,C2182),"")))</f>
        <v/>
      </c>
      <c r="C2182" s="9">
        <f t="shared" si="102"/>
        <v>1</v>
      </c>
      <c r="D2182" s="14"/>
      <c r="E2182" s="15"/>
      <c r="F2182" s="16"/>
      <c r="G2182" s="17"/>
      <c r="H2182" s="18"/>
      <c r="I2182" s="19"/>
      <c r="J2182" s="18"/>
      <c r="K2182" s="19"/>
      <c r="L2182" s="17"/>
      <c r="M2182" s="93" t="str">
        <f t="shared" si="101"/>
        <v/>
      </c>
      <c r="N2182" s="13" t="str">
        <f t="shared" si="103"/>
        <v/>
      </c>
    </row>
    <row r="2183" spans="2:14" x14ac:dyDescent="0.3">
      <c r="B2183" s="1" t="str">
        <f>IF(C2183=1,"",IF(Kasszakonyv!$K$2&gt;C2183,"q",IF(Kasszakonyv!$K$2=C2183,COUNTIF($C$7:C2183,C2183),"")))</f>
        <v/>
      </c>
      <c r="C2183" s="9">
        <f t="shared" si="102"/>
        <v>1</v>
      </c>
      <c r="D2183" s="14"/>
      <c r="E2183" s="15"/>
      <c r="F2183" s="16"/>
      <c r="G2183" s="17"/>
      <c r="H2183" s="18"/>
      <c r="I2183" s="19"/>
      <c r="J2183" s="18"/>
      <c r="K2183" s="19"/>
      <c r="L2183" s="17"/>
      <c r="M2183" s="93" t="str">
        <f t="shared" ref="M2183:M2246" si="104">IF(I2183&amp;K2183&lt;&gt;"",VLOOKUP(I2183&amp;K2183,fif,3,FALSE),"")</f>
        <v/>
      </c>
      <c r="N2183" s="13" t="str">
        <f t="shared" si="103"/>
        <v/>
      </c>
    </row>
    <row r="2184" spans="2:14" x14ac:dyDescent="0.3">
      <c r="B2184" s="1" t="str">
        <f>IF(C2184=1,"",IF(Kasszakonyv!$K$2&gt;C2184,"q",IF(Kasszakonyv!$K$2=C2184,COUNTIF($C$7:C2184,C2184),"")))</f>
        <v/>
      </c>
      <c r="C2184" s="9">
        <f t="shared" si="102"/>
        <v>1</v>
      </c>
      <c r="D2184" s="14"/>
      <c r="E2184" s="15"/>
      <c r="F2184" s="16"/>
      <c r="G2184" s="17"/>
      <c r="H2184" s="18"/>
      <c r="I2184" s="19"/>
      <c r="J2184" s="18"/>
      <c r="K2184" s="19"/>
      <c r="L2184" s="17"/>
      <c r="M2184" s="93" t="str">
        <f t="shared" si="104"/>
        <v/>
      </c>
      <c r="N2184" s="13" t="str">
        <f t="shared" si="103"/>
        <v/>
      </c>
    </row>
    <row r="2185" spans="2:14" x14ac:dyDescent="0.3">
      <c r="B2185" s="1" t="str">
        <f>IF(C2185=1,"",IF(Kasszakonyv!$K$2&gt;C2185,"q",IF(Kasszakonyv!$K$2=C2185,COUNTIF($C$7:C2185,C2185),"")))</f>
        <v/>
      </c>
      <c r="C2185" s="9">
        <f t="shared" si="102"/>
        <v>1</v>
      </c>
      <c r="D2185" s="14"/>
      <c r="E2185" s="15"/>
      <c r="F2185" s="16"/>
      <c r="G2185" s="17"/>
      <c r="H2185" s="18"/>
      <c r="I2185" s="19"/>
      <c r="J2185" s="18"/>
      <c r="K2185" s="19"/>
      <c r="L2185" s="17"/>
      <c r="M2185" s="93" t="str">
        <f t="shared" si="104"/>
        <v/>
      </c>
      <c r="N2185" s="13" t="str">
        <f t="shared" si="103"/>
        <v/>
      </c>
    </row>
    <row r="2186" spans="2:14" x14ac:dyDescent="0.3">
      <c r="B2186" s="1" t="str">
        <f>IF(C2186=1,"",IF(Kasszakonyv!$K$2&gt;C2186,"q",IF(Kasszakonyv!$K$2=C2186,COUNTIF($C$7:C2186,C2186),"")))</f>
        <v/>
      </c>
      <c r="C2186" s="9">
        <f t="shared" si="102"/>
        <v>1</v>
      </c>
      <c r="D2186" s="14"/>
      <c r="E2186" s="15"/>
      <c r="F2186" s="16"/>
      <c r="G2186" s="17"/>
      <c r="H2186" s="18"/>
      <c r="I2186" s="19"/>
      <c r="J2186" s="18"/>
      <c r="K2186" s="19"/>
      <c r="L2186" s="17"/>
      <c r="M2186" s="93" t="str">
        <f t="shared" si="104"/>
        <v/>
      </c>
      <c r="N2186" s="13" t="str">
        <f t="shared" si="103"/>
        <v/>
      </c>
    </row>
    <row r="2187" spans="2:14" x14ac:dyDescent="0.3">
      <c r="B2187" s="1" t="str">
        <f>IF(C2187=1,"",IF(Kasszakonyv!$K$2&gt;C2187,"q",IF(Kasszakonyv!$K$2=C2187,COUNTIF($C$7:C2187,C2187),"")))</f>
        <v/>
      </c>
      <c r="C2187" s="9">
        <f t="shared" si="102"/>
        <v>1</v>
      </c>
      <c r="D2187" s="14"/>
      <c r="E2187" s="15"/>
      <c r="F2187" s="16"/>
      <c r="G2187" s="17"/>
      <c r="H2187" s="18"/>
      <c r="I2187" s="19"/>
      <c r="J2187" s="18"/>
      <c r="K2187" s="19"/>
      <c r="L2187" s="17"/>
      <c r="M2187" s="93" t="str">
        <f t="shared" si="104"/>
        <v/>
      </c>
      <c r="N2187" s="13" t="str">
        <f t="shared" si="103"/>
        <v/>
      </c>
    </row>
    <row r="2188" spans="2:14" x14ac:dyDescent="0.3">
      <c r="B2188" s="1" t="str">
        <f>IF(C2188=1,"",IF(Kasszakonyv!$K$2&gt;C2188,"q",IF(Kasszakonyv!$K$2=C2188,COUNTIF($C$7:C2188,C2188),"")))</f>
        <v/>
      </c>
      <c r="C2188" s="9">
        <f t="shared" si="102"/>
        <v>1</v>
      </c>
      <c r="D2188" s="14"/>
      <c r="E2188" s="15"/>
      <c r="F2188" s="16"/>
      <c r="G2188" s="17"/>
      <c r="H2188" s="18"/>
      <c r="I2188" s="19"/>
      <c r="J2188" s="18"/>
      <c r="K2188" s="19"/>
      <c r="L2188" s="17"/>
      <c r="M2188" s="93" t="str">
        <f t="shared" si="104"/>
        <v/>
      </c>
      <c r="N2188" s="13" t="str">
        <f t="shared" si="103"/>
        <v/>
      </c>
    </row>
    <row r="2189" spans="2:14" x14ac:dyDescent="0.3">
      <c r="B2189" s="1" t="str">
        <f>IF(C2189=1,"",IF(Kasszakonyv!$K$2&gt;C2189,"q",IF(Kasszakonyv!$K$2=C2189,COUNTIF($C$7:C2189,C2189),"")))</f>
        <v/>
      </c>
      <c r="C2189" s="9">
        <f t="shared" si="102"/>
        <v>1</v>
      </c>
      <c r="D2189" s="14"/>
      <c r="E2189" s="15"/>
      <c r="F2189" s="16"/>
      <c r="G2189" s="17"/>
      <c r="H2189" s="18"/>
      <c r="I2189" s="19"/>
      <c r="J2189" s="18"/>
      <c r="K2189" s="19"/>
      <c r="L2189" s="17"/>
      <c r="M2189" s="93" t="str">
        <f t="shared" si="104"/>
        <v/>
      </c>
      <c r="N2189" s="13" t="str">
        <f t="shared" si="103"/>
        <v/>
      </c>
    </row>
    <row r="2190" spans="2:14" x14ac:dyDescent="0.3">
      <c r="B2190" s="1" t="str">
        <f>IF(C2190=1,"",IF(Kasszakonyv!$K$2&gt;C2190,"q",IF(Kasszakonyv!$K$2=C2190,COUNTIF($C$7:C2190,C2190),"")))</f>
        <v/>
      </c>
      <c r="C2190" s="9">
        <f t="shared" si="102"/>
        <v>1</v>
      </c>
      <c r="D2190" s="14"/>
      <c r="E2190" s="15"/>
      <c r="F2190" s="16"/>
      <c r="G2190" s="17"/>
      <c r="H2190" s="18"/>
      <c r="I2190" s="19"/>
      <c r="J2190" s="18"/>
      <c r="K2190" s="19"/>
      <c r="L2190" s="17"/>
      <c r="M2190" s="93" t="str">
        <f t="shared" si="104"/>
        <v/>
      </c>
      <c r="N2190" s="13" t="str">
        <f t="shared" si="103"/>
        <v/>
      </c>
    </row>
    <row r="2191" spans="2:14" x14ac:dyDescent="0.3">
      <c r="B2191" s="1" t="str">
        <f>IF(C2191=1,"",IF(Kasszakonyv!$K$2&gt;C2191,"q",IF(Kasszakonyv!$K$2=C2191,COUNTIF($C$7:C2191,C2191),"")))</f>
        <v/>
      </c>
      <c r="C2191" s="9">
        <f t="shared" si="102"/>
        <v>1</v>
      </c>
      <c r="D2191" s="14"/>
      <c r="E2191" s="15"/>
      <c r="F2191" s="16"/>
      <c r="G2191" s="17"/>
      <c r="H2191" s="18"/>
      <c r="I2191" s="19"/>
      <c r="J2191" s="18"/>
      <c r="K2191" s="19"/>
      <c r="L2191" s="17"/>
      <c r="M2191" s="93" t="str">
        <f t="shared" si="104"/>
        <v/>
      </c>
      <c r="N2191" s="13" t="str">
        <f t="shared" si="103"/>
        <v/>
      </c>
    </row>
    <row r="2192" spans="2:14" x14ac:dyDescent="0.3">
      <c r="B2192" s="1" t="str">
        <f>IF(C2192=1,"",IF(Kasszakonyv!$K$2&gt;C2192,"q",IF(Kasszakonyv!$K$2=C2192,COUNTIF($C$7:C2192,C2192),"")))</f>
        <v/>
      </c>
      <c r="C2192" s="9">
        <f t="shared" si="102"/>
        <v>1</v>
      </c>
      <c r="D2192" s="14"/>
      <c r="E2192" s="15"/>
      <c r="F2192" s="16"/>
      <c r="G2192" s="17"/>
      <c r="H2192" s="18"/>
      <c r="I2192" s="19"/>
      <c r="J2192" s="18"/>
      <c r="K2192" s="19"/>
      <c r="L2192" s="17"/>
      <c r="M2192" s="93" t="str">
        <f t="shared" si="104"/>
        <v/>
      </c>
      <c r="N2192" s="13" t="str">
        <f t="shared" si="103"/>
        <v/>
      </c>
    </row>
    <row r="2193" spans="2:14" x14ac:dyDescent="0.3">
      <c r="B2193" s="1" t="str">
        <f>IF(C2193=1,"",IF(Kasszakonyv!$K$2&gt;C2193,"q",IF(Kasszakonyv!$K$2=C2193,COUNTIF($C$7:C2193,C2193),"")))</f>
        <v/>
      </c>
      <c r="C2193" s="9">
        <f t="shared" si="102"/>
        <v>1</v>
      </c>
      <c r="D2193" s="14"/>
      <c r="E2193" s="15"/>
      <c r="F2193" s="16"/>
      <c r="G2193" s="17"/>
      <c r="H2193" s="18"/>
      <c r="I2193" s="19"/>
      <c r="J2193" s="18"/>
      <c r="K2193" s="19"/>
      <c r="L2193" s="17"/>
      <c r="M2193" s="93" t="str">
        <f t="shared" si="104"/>
        <v/>
      </c>
      <c r="N2193" s="13" t="str">
        <f t="shared" si="103"/>
        <v/>
      </c>
    </row>
    <row r="2194" spans="2:14" x14ac:dyDescent="0.3">
      <c r="B2194" s="1" t="str">
        <f>IF(C2194=1,"",IF(Kasszakonyv!$K$2&gt;C2194,"q",IF(Kasszakonyv!$K$2=C2194,COUNTIF($C$7:C2194,C2194),"")))</f>
        <v/>
      </c>
      <c r="C2194" s="9">
        <f t="shared" si="102"/>
        <v>1</v>
      </c>
      <c r="D2194" s="14"/>
      <c r="E2194" s="15"/>
      <c r="F2194" s="16"/>
      <c r="G2194" s="17"/>
      <c r="H2194" s="18"/>
      <c r="I2194" s="19"/>
      <c r="J2194" s="18"/>
      <c r="K2194" s="19"/>
      <c r="L2194" s="17"/>
      <c r="M2194" s="93" t="str">
        <f t="shared" si="104"/>
        <v/>
      </c>
      <c r="N2194" s="13" t="str">
        <f t="shared" si="103"/>
        <v/>
      </c>
    </row>
    <row r="2195" spans="2:14" x14ac:dyDescent="0.3">
      <c r="B2195" s="1" t="str">
        <f>IF(C2195=1,"",IF(Kasszakonyv!$K$2&gt;C2195,"q",IF(Kasszakonyv!$K$2=C2195,COUNTIF($C$7:C2195,C2195),"")))</f>
        <v/>
      </c>
      <c r="C2195" s="9">
        <f t="shared" si="102"/>
        <v>1</v>
      </c>
      <c r="D2195" s="14"/>
      <c r="E2195" s="15"/>
      <c r="F2195" s="16"/>
      <c r="G2195" s="17"/>
      <c r="H2195" s="18"/>
      <c r="I2195" s="19"/>
      <c r="J2195" s="18"/>
      <c r="K2195" s="19"/>
      <c r="L2195" s="17"/>
      <c r="M2195" s="93" t="str">
        <f t="shared" si="104"/>
        <v/>
      </c>
      <c r="N2195" s="13" t="str">
        <f t="shared" si="103"/>
        <v/>
      </c>
    </row>
    <row r="2196" spans="2:14" x14ac:dyDescent="0.3">
      <c r="B2196" s="1" t="str">
        <f>IF(C2196=1,"",IF(Kasszakonyv!$K$2&gt;C2196,"q",IF(Kasszakonyv!$K$2=C2196,COUNTIF($C$7:C2196,C2196),"")))</f>
        <v/>
      </c>
      <c r="C2196" s="9">
        <f t="shared" si="102"/>
        <v>1</v>
      </c>
      <c r="D2196" s="14"/>
      <c r="E2196" s="15"/>
      <c r="F2196" s="16"/>
      <c r="G2196" s="17"/>
      <c r="H2196" s="18"/>
      <c r="I2196" s="19"/>
      <c r="J2196" s="18"/>
      <c r="K2196" s="19"/>
      <c r="L2196" s="17"/>
      <c r="M2196" s="93" t="str">
        <f t="shared" si="104"/>
        <v/>
      </c>
      <c r="N2196" s="13" t="str">
        <f t="shared" si="103"/>
        <v/>
      </c>
    </row>
    <row r="2197" spans="2:14" x14ac:dyDescent="0.3">
      <c r="B2197" s="1" t="str">
        <f>IF(C2197=1,"",IF(Kasszakonyv!$K$2&gt;C2197,"q",IF(Kasszakonyv!$K$2=C2197,COUNTIF($C$7:C2197,C2197),"")))</f>
        <v/>
      </c>
      <c r="C2197" s="9">
        <f t="shared" si="102"/>
        <v>1</v>
      </c>
      <c r="D2197" s="14"/>
      <c r="E2197" s="15"/>
      <c r="F2197" s="16"/>
      <c r="G2197" s="17"/>
      <c r="H2197" s="18"/>
      <c r="I2197" s="19"/>
      <c r="J2197" s="18"/>
      <c r="K2197" s="19"/>
      <c r="L2197" s="17"/>
      <c r="M2197" s="93" t="str">
        <f t="shared" si="104"/>
        <v/>
      </c>
      <c r="N2197" s="13" t="str">
        <f t="shared" si="103"/>
        <v/>
      </c>
    </row>
    <row r="2198" spans="2:14" x14ac:dyDescent="0.3">
      <c r="B2198" s="1" t="str">
        <f>IF(C2198=1,"",IF(Kasszakonyv!$K$2&gt;C2198,"q",IF(Kasszakonyv!$K$2=C2198,COUNTIF($C$7:C2198,C2198),"")))</f>
        <v/>
      </c>
      <c r="C2198" s="9">
        <f t="shared" si="102"/>
        <v>1</v>
      </c>
      <c r="D2198" s="14"/>
      <c r="E2198" s="15"/>
      <c r="F2198" s="16"/>
      <c r="G2198" s="17"/>
      <c r="H2198" s="18"/>
      <c r="I2198" s="19"/>
      <c r="J2198" s="18"/>
      <c r="K2198" s="19"/>
      <c r="L2198" s="17"/>
      <c r="M2198" s="93" t="str">
        <f t="shared" si="104"/>
        <v/>
      </c>
      <c r="N2198" s="13" t="str">
        <f t="shared" si="103"/>
        <v/>
      </c>
    </row>
    <row r="2199" spans="2:14" x14ac:dyDescent="0.3">
      <c r="B2199" s="1" t="str">
        <f>IF(C2199=1,"",IF(Kasszakonyv!$K$2&gt;C2199,"q",IF(Kasszakonyv!$K$2=C2199,COUNTIF($C$7:C2199,C2199),"")))</f>
        <v/>
      </c>
      <c r="C2199" s="9">
        <f t="shared" si="102"/>
        <v>1</v>
      </c>
      <c r="D2199" s="14"/>
      <c r="E2199" s="15"/>
      <c r="F2199" s="16"/>
      <c r="G2199" s="17"/>
      <c r="H2199" s="18"/>
      <c r="I2199" s="19"/>
      <c r="J2199" s="18"/>
      <c r="K2199" s="19"/>
      <c r="L2199" s="17"/>
      <c r="M2199" s="93" t="str">
        <f t="shared" si="104"/>
        <v/>
      </c>
      <c r="N2199" s="13" t="str">
        <f t="shared" si="103"/>
        <v/>
      </c>
    </row>
    <row r="2200" spans="2:14" x14ac:dyDescent="0.3">
      <c r="B2200" s="1" t="str">
        <f>IF(C2200=1,"",IF(Kasszakonyv!$K$2&gt;C2200,"q",IF(Kasszakonyv!$K$2=C2200,COUNTIF($C$7:C2200,C2200),"")))</f>
        <v/>
      </c>
      <c r="C2200" s="9">
        <f t="shared" si="102"/>
        <v>1</v>
      </c>
      <c r="D2200" s="14"/>
      <c r="E2200" s="15"/>
      <c r="F2200" s="16"/>
      <c r="G2200" s="17"/>
      <c r="H2200" s="18"/>
      <c r="I2200" s="19"/>
      <c r="J2200" s="18"/>
      <c r="K2200" s="19"/>
      <c r="L2200" s="17"/>
      <c r="M2200" s="93" t="str">
        <f t="shared" si="104"/>
        <v/>
      </c>
      <c r="N2200" s="13" t="str">
        <f t="shared" si="103"/>
        <v/>
      </c>
    </row>
    <row r="2201" spans="2:14" x14ac:dyDescent="0.3">
      <c r="B2201" s="1" t="str">
        <f>IF(C2201=1,"",IF(Kasszakonyv!$K$2&gt;C2201,"q",IF(Kasszakonyv!$K$2=C2201,COUNTIF($C$7:C2201,C2201),"")))</f>
        <v/>
      </c>
      <c r="C2201" s="9">
        <f t="shared" si="102"/>
        <v>1</v>
      </c>
      <c r="D2201" s="14"/>
      <c r="E2201" s="15"/>
      <c r="F2201" s="16"/>
      <c r="G2201" s="17"/>
      <c r="H2201" s="18"/>
      <c r="I2201" s="19"/>
      <c r="J2201" s="18"/>
      <c r="K2201" s="19"/>
      <c r="L2201" s="17"/>
      <c r="M2201" s="93" t="str">
        <f t="shared" si="104"/>
        <v/>
      </c>
      <c r="N2201" s="13" t="str">
        <f t="shared" si="103"/>
        <v/>
      </c>
    </row>
    <row r="2202" spans="2:14" x14ac:dyDescent="0.3">
      <c r="B2202" s="1" t="str">
        <f>IF(C2202=1,"",IF(Kasszakonyv!$K$2&gt;C2202,"q",IF(Kasszakonyv!$K$2=C2202,COUNTIF($C$7:C2202,C2202),"")))</f>
        <v/>
      </c>
      <c r="C2202" s="9">
        <f t="shared" si="102"/>
        <v>1</v>
      </c>
      <c r="D2202" s="14"/>
      <c r="E2202" s="15"/>
      <c r="F2202" s="16"/>
      <c r="G2202" s="17"/>
      <c r="H2202" s="18"/>
      <c r="I2202" s="19"/>
      <c r="J2202" s="18"/>
      <c r="K2202" s="19"/>
      <c r="L2202" s="17"/>
      <c r="M2202" s="93" t="str">
        <f t="shared" si="104"/>
        <v/>
      </c>
      <c r="N2202" s="13" t="str">
        <f t="shared" si="103"/>
        <v/>
      </c>
    </row>
    <row r="2203" spans="2:14" x14ac:dyDescent="0.3">
      <c r="B2203" s="1" t="str">
        <f>IF(C2203=1,"",IF(Kasszakonyv!$K$2&gt;C2203,"q",IF(Kasszakonyv!$K$2=C2203,COUNTIF($C$7:C2203,C2203),"")))</f>
        <v/>
      </c>
      <c r="C2203" s="9">
        <f t="shared" si="102"/>
        <v>1</v>
      </c>
      <c r="D2203" s="14"/>
      <c r="E2203" s="15"/>
      <c r="F2203" s="16"/>
      <c r="G2203" s="17"/>
      <c r="H2203" s="18"/>
      <c r="I2203" s="19"/>
      <c r="J2203" s="18"/>
      <c r="K2203" s="19"/>
      <c r="L2203" s="17"/>
      <c r="M2203" s="93" t="str">
        <f t="shared" si="104"/>
        <v/>
      </c>
      <c r="N2203" s="13" t="str">
        <f t="shared" si="103"/>
        <v/>
      </c>
    </row>
    <row r="2204" spans="2:14" x14ac:dyDescent="0.3">
      <c r="B2204" s="1" t="str">
        <f>IF(C2204=1,"",IF(Kasszakonyv!$K$2&gt;C2204,"q",IF(Kasszakonyv!$K$2=C2204,COUNTIF($C$7:C2204,C2204),"")))</f>
        <v/>
      </c>
      <c r="C2204" s="9">
        <f t="shared" si="102"/>
        <v>1</v>
      </c>
      <c r="D2204" s="14"/>
      <c r="E2204" s="15"/>
      <c r="F2204" s="16"/>
      <c r="G2204" s="17"/>
      <c r="H2204" s="18"/>
      <c r="I2204" s="19"/>
      <c r="J2204" s="18"/>
      <c r="K2204" s="19"/>
      <c r="L2204" s="17"/>
      <c r="M2204" s="93" t="str">
        <f t="shared" si="104"/>
        <v/>
      </c>
      <c r="N2204" s="13" t="str">
        <f t="shared" si="103"/>
        <v/>
      </c>
    </row>
    <row r="2205" spans="2:14" x14ac:dyDescent="0.3">
      <c r="B2205" s="1" t="str">
        <f>IF(C2205=1,"",IF(Kasszakonyv!$K$2&gt;C2205,"q",IF(Kasszakonyv!$K$2=C2205,COUNTIF($C$7:C2205,C2205),"")))</f>
        <v/>
      </c>
      <c r="C2205" s="9">
        <f t="shared" si="102"/>
        <v>1</v>
      </c>
      <c r="D2205" s="14"/>
      <c r="E2205" s="15"/>
      <c r="F2205" s="16"/>
      <c r="G2205" s="17"/>
      <c r="H2205" s="18"/>
      <c r="I2205" s="19"/>
      <c r="J2205" s="18"/>
      <c r="K2205" s="19"/>
      <c r="L2205" s="17"/>
      <c r="M2205" s="93" t="str">
        <f t="shared" si="104"/>
        <v/>
      </c>
      <c r="N2205" s="13" t="str">
        <f t="shared" si="103"/>
        <v/>
      </c>
    </row>
    <row r="2206" spans="2:14" x14ac:dyDescent="0.3">
      <c r="B2206" s="1" t="str">
        <f>IF(C2206=1,"",IF(Kasszakonyv!$K$2&gt;C2206,"q",IF(Kasszakonyv!$K$2=C2206,COUNTIF($C$7:C2206,C2206),"")))</f>
        <v/>
      </c>
      <c r="C2206" s="9">
        <f t="shared" si="102"/>
        <v>1</v>
      </c>
      <c r="D2206" s="14"/>
      <c r="E2206" s="15"/>
      <c r="F2206" s="16"/>
      <c r="G2206" s="17"/>
      <c r="H2206" s="18"/>
      <c r="I2206" s="19"/>
      <c r="J2206" s="18"/>
      <c r="K2206" s="19"/>
      <c r="L2206" s="17"/>
      <c r="M2206" s="93" t="str">
        <f t="shared" si="104"/>
        <v/>
      </c>
      <c r="N2206" s="13" t="str">
        <f t="shared" si="103"/>
        <v/>
      </c>
    </row>
    <row r="2207" spans="2:14" x14ac:dyDescent="0.3">
      <c r="B2207" s="1" t="str">
        <f>IF(C2207=1,"",IF(Kasszakonyv!$K$2&gt;C2207,"q",IF(Kasszakonyv!$K$2=C2207,COUNTIF($C$7:C2207,C2207),"")))</f>
        <v/>
      </c>
      <c r="C2207" s="9">
        <f t="shared" si="102"/>
        <v>1</v>
      </c>
      <c r="D2207" s="14"/>
      <c r="E2207" s="15"/>
      <c r="F2207" s="16"/>
      <c r="G2207" s="17"/>
      <c r="H2207" s="18"/>
      <c r="I2207" s="19"/>
      <c r="J2207" s="18"/>
      <c r="K2207" s="19"/>
      <c r="L2207" s="17"/>
      <c r="M2207" s="93" t="str">
        <f t="shared" si="104"/>
        <v/>
      </c>
      <c r="N2207" s="13" t="str">
        <f t="shared" si="103"/>
        <v/>
      </c>
    </row>
    <row r="2208" spans="2:14" x14ac:dyDescent="0.3">
      <c r="B2208" s="1" t="str">
        <f>IF(C2208=1,"",IF(Kasszakonyv!$K$2&gt;C2208,"q",IF(Kasszakonyv!$K$2=C2208,COUNTIF($C$7:C2208,C2208),"")))</f>
        <v/>
      </c>
      <c r="C2208" s="9">
        <f t="shared" si="102"/>
        <v>1</v>
      </c>
      <c r="D2208" s="14"/>
      <c r="E2208" s="15"/>
      <c r="F2208" s="16"/>
      <c r="G2208" s="17"/>
      <c r="H2208" s="18"/>
      <c r="I2208" s="19"/>
      <c r="J2208" s="18"/>
      <c r="K2208" s="19"/>
      <c r="L2208" s="17"/>
      <c r="M2208" s="93" t="str">
        <f t="shared" si="104"/>
        <v/>
      </c>
      <c r="N2208" s="13" t="str">
        <f t="shared" si="103"/>
        <v/>
      </c>
    </row>
    <row r="2209" spans="2:14" x14ac:dyDescent="0.3">
      <c r="B2209" s="1" t="str">
        <f>IF(C2209=1,"",IF(Kasszakonyv!$K$2&gt;C2209,"q",IF(Kasszakonyv!$K$2=C2209,COUNTIF($C$7:C2209,C2209),"")))</f>
        <v/>
      </c>
      <c r="C2209" s="9">
        <f t="shared" si="102"/>
        <v>1</v>
      </c>
      <c r="D2209" s="14"/>
      <c r="E2209" s="15"/>
      <c r="F2209" s="16"/>
      <c r="G2209" s="17"/>
      <c r="H2209" s="18"/>
      <c r="I2209" s="19"/>
      <c r="J2209" s="18"/>
      <c r="K2209" s="19"/>
      <c r="L2209" s="17"/>
      <c r="M2209" s="93" t="str">
        <f t="shared" si="104"/>
        <v/>
      </c>
      <c r="N2209" s="13" t="str">
        <f t="shared" si="103"/>
        <v/>
      </c>
    </row>
    <row r="2210" spans="2:14" x14ac:dyDescent="0.3">
      <c r="B2210" s="1" t="str">
        <f>IF(C2210=1,"",IF(Kasszakonyv!$K$2&gt;C2210,"q",IF(Kasszakonyv!$K$2=C2210,COUNTIF($C$7:C2210,C2210),"")))</f>
        <v/>
      </c>
      <c r="C2210" s="9">
        <f t="shared" si="102"/>
        <v>1</v>
      </c>
      <c r="D2210" s="14"/>
      <c r="E2210" s="15"/>
      <c r="F2210" s="16"/>
      <c r="G2210" s="17"/>
      <c r="H2210" s="18"/>
      <c r="I2210" s="19"/>
      <c r="J2210" s="18"/>
      <c r="K2210" s="19"/>
      <c r="L2210" s="17"/>
      <c r="M2210" s="93" t="str">
        <f t="shared" si="104"/>
        <v/>
      </c>
      <c r="N2210" s="13" t="str">
        <f t="shared" si="103"/>
        <v/>
      </c>
    </row>
    <row r="2211" spans="2:14" x14ac:dyDescent="0.3">
      <c r="B2211" s="1" t="str">
        <f>IF(C2211=1,"",IF(Kasszakonyv!$K$2&gt;C2211,"q",IF(Kasszakonyv!$K$2=C2211,COUNTIF($C$7:C2211,C2211),"")))</f>
        <v/>
      </c>
      <c r="C2211" s="9">
        <f t="shared" si="102"/>
        <v>1</v>
      </c>
      <c r="D2211" s="14"/>
      <c r="E2211" s="15"/>
      <c r="F2211" s="16"/>
      <c r="G2211" s="17"/>
      <c r="H2211" s="18"/>
      <c r="I2211" s="19"/>
      <c r="J2211" s="18"/>
      <c r="K2211" s="19"/>
      <c r="L2211" s="17"/>
      <c r="M2211" s="93" t="str">
        <f t="shared" si="104"/>
        <v/>
      </c>
      <c r="N2211" s="13" t="str">
        <f t="shared" si="103"/>
        <v/>
      </c>
    </row>
    <row r="2212" spans="2:14" x14ac:dyDescent="0.3">
      <c r="B2212" s="1" t="str">
        <f>IF(C2212=1,"",IF(Kasszakonyv!$K$2&gt;C2212,"q",IF(Kasszakonyv!$K$2=C2212,COUNTIF($C$7:C2212,C2212),"")))</f>
        <v/>
      </c>
      <c r="C2212" s="9">
        <f t="shared" si="102"/>
        <v>1</v>
      </c>
      <c r="D2212" s="14"/>
      <c r="E2212" s="15"/>
      <c r="F2212" s="16"/>
      <c r="G2212" s="17"/>
      <c r="H2212" s="18"/>
      <c r="I2212" s="19"/>
      <c r="J2212" s="18"/>
      <c r="K2212" s="19"/>
      <c r="L2212" s="17"/>
      <c r="M2212" s="93" t="str">
        <f t="shared" si="104"/>
        <v/>
      </c>
      <c r="N2212" s="13" t="str">
        <f t="shared" si="103"/>
        <v/>
      </c>
    </row>
    <row r="2213" spans="2:14" x14ac:dyDescent="0.3">
      <c r="B2213" s="1" t="str">
        <f>IF(C2213=1,"",IF(Kasszakonyv!$K$2&gt;C2213,"q",IF(Kasszakonyv!$K$2=C2213,COUNTIF($C$7:C2213,C2213),"")))</f>
        <v/>
      </c>
      <c r="C2213" s="9">
        <f t="shared" si="102"/>
        <v>1</v>
      </c>
      <c r="D2213" s="14"/>
      <c r="E2213" s="15"/>
      <c r="F2213" s="16"/>
      <c r="G2213" s="17"/>
      <c r="H2213" s="18"/>
      <c r="I2213" s="19"/>
      <c r="J2213" s="18"/>
      <c r="K2213" s="19"/>
      <c r="L2213" s="17"/>
      <c r="M2213" s="93" t="str">
        <f t="shared" si="104"/>
        <v/>
      </c>
      <c r="N2213" s="13" t="str">
        <f t="shared" si="103"/>
        <v/>
      </c>
    </row>
    <row r="2214" spans="2:14" x14ac:dyDescent="0.3">
      <c r="B2214" s="1" t="str">
        <f>IF(C2214=1,"",IF(Kasszakonyv!$K$2&gt;C2214,"q",IF(Kasszakonyv!$K$2=C2214,COUNTIF($C$7:C2214,C2214),"")))</f>
        <v/>
      </c>
      <c r="C2214" s="9">
        <f t="shared" si="102"/>
        <v>1</v>
      </c>
      <c r="D2214" s="14"/>
      <c r="E2214" s="15"/>
      <c r="F2214" s="16"/>
      <c r="G2214" s="17"/>
      <c r="H2214" s="18"/>
      <c r="I2214" s="19"/>
      <c r="J2214" s="18"/>
      <c r="K2214" s="19"/>
      <c r="L2214" s="17"/>
      <c r="M2214" s="93" t="str">
        <f t="shared" si="104"/>
        <v/>
      </c>
      <c r="N2214" s="13" t="str">
        <f t="shared" si="103"/>
        <v/>
      </c>
    </row>
    <row r="2215" spans="2:14" x14ac:dyDescent="0.3">
      <c r="B2215" s="1" t="str">
        <f>IF(C2215=1,"",IF(Kasszakonyv!$K$2&gt;C2215,"q",IF(Kasszakonyv!$K$2=C2215,COUNTIF($C$7:C2215,C2215),"")))</f>
        <v/>
      </c>
      <c r="C2215" s="9">
        <f t="shared" si="102"/>
        <v>1</v>
      </c>
      <c r="D2215" s="14"/>
      <c r="E2215" s="15"/>
      <c r="F2215" s="16"/>
      <c r="G2215" s="17"/>
      <c r="H2215" s="18"/>
      <c r="I2215" s="19"/>
      <c r="J2215" s="18"/>
      <c r="K2215" s="19"/>
      <c r="L2215" s="17"/>
      <c r="M2215" s="93" t="str">
        <f t="shared" si="104"/>
        <v/>
      </c>
      <c r="N2215" s="13" t="str">
        <f t="shared" si="103"/>
        <v/>
      </c>
    </row>
    <row r="2216" spans="2:14" x14ac:dyDescent="0.3">
      <c r="B2216" s="1" t="str">
        <f>IF(C2216=1,"",IF(Kasszakonyv!$K$2&gt;C2216,"q",IF(Kasszakonyv!$K$2=C2216,COUNTIF($C$7:C2216,C2216),"")))</f>
        <v/>
      </c>
      <c r="C2216" s="9">
        <f t="shared" ref="C2216:C2279" si="105">IF(AND(D2216&lt;&gt;0,D2216&gt;=$C$1,D2216&lt;=$C$3),D2216,IF(SUM(H2216:J2226)&lt;&gt;0,C2215,1))</f>
        <v>1</v>
      </c>
      <c r="D2216" s="14"/>
      <c r="E2216" s="15"/>
      <c r="F2216" s="16"/>
      <c r="G2216" s="17"/>
      <c r="H2216" s="18"/>
      <c r="I2216" s="19"/>
      <c r="J2216" s="18"/>
      <c r="K2216" s="19"/>
      <c r="L2216" s="17"/>
      <c r="M2216" s="93" t="str">
        <f t="shared" si="104"/>
        <v/>
      </c>
      <c r="N2216" s="13" t="str">
        <f t="shared" ref="N2216:N2279" si="106">IF(I2216&amp;K2216&lt;&gt;"",VLOOKUP(I2216&amp;K2216,fi,2,FALSE),"")</f>
        <v/>
      </c>
    </row>
    <row r="2217" spans="2:14" x14ac:dyDescent="0.3">
      <c r="B2217" s="1" t="str">
        <f>IF(C2217=1,"",IF(Kasszakonyv!$K$2&gt;C2217,"q",IF(Kasszakonyv!$K$2=C2217,COUNTIF($C$7:C2217,C2217),"")))</f>
        <v/>
      </c>
      <c r="C2217" s="9">
        <f t="shared" si="105"/>
        <v>1</v>
      </c>
      <c r="D2217" s="14"/>
      <c r="E2217" s="15"/>
      <c r="F2217" s="16"/>
      <c r="G2217" s="17"/>
      <c r="H2217" s="18"/>
      <c r="I2217" s="19"/>
      <c r="J2217" s="18"/>
      <c r="K2217" s="19"/>
      <c r="L2217" s="17"/>
      <c r="M2217" s="93" t="str">
        <f t="shared" si="104"/>
        <v/>
      </c>
      <c r="N2217" s="13" t="str">
        <f t="shared" si="106"/>
        <v/>
      </c>
    </row>
    <row r="2218" spans="2:14" x14ac:dyDescent="0.3">
      <c r="B2218" s="1" t="str">
        <f>IF(C2218=1,"",IF(Kasszakonyv!$K$2&gt;C2218,"q",IF(Kasszakonyv!$K$2=C2218,COUNTIF($C$7:C2218,C2218),"")))</f>
        <v/>
      </c>
      <c r="C2218" s="9">
        <f t="shared" si="105"/>
        <v>1</v>
      </c>
      <c r="D2218" s="14"/>
      <c r="E2218" s="15"/>
      <c r="F2218" s="16"/>
      <c r="G2218" s="17"/>
      <c r="H2218" s="18"/>
      <c r="I2218" s="19"/>
      <c r="J2218" s="18"/>
      <c r="K2218" s="19"/>
      <c r="L2218" s="17"/>
      <c r="M2218" s="93" t="str">
        <f t="shared" si="104"/>
        <v/>
      </c>
      <c r="N2218" s="13" t="str">
        <f t="shared" si="106"/>
        <v/>
      </c>
    </row>
    <row r="2219" spans="2:14" x14ac:dyDescent="0.3">
      <c r="B2219" s="1" t="str">
        <f>IF(C2219=1,"",IF(Kasszakonyv!$K$2&gt;C2219,"q",IF(Kasszakonyv!$K$2=C2219,COUNTIF($C$7:C2219,C2219),"")))</f>
        <v/>
      </c>
      <c r="C2219" s="9">
        <f t="shared" si="105"/>
        <v>1</v>
      </c>
      <c r="D2219" s="14"/>
      <c r="E2219" s="15"/>
      <c r="F2219" s="16"/>
      <c r="G2219" s="17"/>
      <c r="H2219" s="18"/>
      <c r="I2219" s="19"/>
      <c r="J2219" s="18"/>
      <c r="K2219" s="19"/>
      <c r="L2219" s="17"/>
      <c r="M2219" s="93" t="str">
        <f t="shared" si="104"/>
        <v/>
      </c>
      <c r="N2219" s="13" t="str">
        <f t="shared" si="106"/>
        <v/>
      </c>
    </row>
    <row r="2220" spans="2:14" x14ac:dyDescent="0.3">
      <c r="B2220" s="1" t="str">
        <f>IF(C2220=1,"",IF(Kasszakonyv!$K$2&gt;C2220,"q",IF(Kasszakonyv!$K$2=C2220,COUNTIF($C$7:C2220,C2220),"")))</f>
        <v/>
      </c>
      <c r="C2220" s="9">
        <f t="shared" si="105"/>
        <v>1</v>
      </c>
      <c r="D2220" s="14"/>
      <c r="E2220" s="15"/>
      <c r="F2220" s="16"/>
      <c r="G2220" s="17"/>
      <c r="H2220" s="18"/>
      <c r="I2220" s="19"/>
      <c r="J2220" s="18"/>
      <c r="K2220" s="19"/>
      <c r="L2220" s="17"/>
      <c r="M2220" s="93" t="str">
        <f t="shared" si="104"/>
        <v/>
      </c>
      <c r="N2220" s="13" t="str">
        <f t="shared" si="106"/>
        <v/>
      </c>
    </row>
    <row r="2221" spans="2:14" x14ac:dyDescent="0.3">
      <c r="B2221" s="1" t="str">
        <f>IF(C2221=1,"",IF(Kasszakonyv!$K$2&gt;C2221,"q",IF(Kasszakonyv!$K$2=C2221,COUNTIF($C$7:C2221,C2221),"")))</f>
        <v/>
      </c>
      <c r="C2221" s="9">
        <f t="shared" si="105"/>
        <v>1</v>
      </c>
      <c r="D2221" s="14"/>
      <c r="E2221" s="15"/>
      <c r="F2221" s="16"/>
      <c r="G2221" s="17"/>
      <c r="H2221" s="18"/>
      <c r="I2221" s="19"/>
      <c r="J2221" s="18"/>
      <c r="K2221" s="19"/>
      <c r="L2221" s="17"/>
      <c r="M2221" s="93" t="str">
        <f t="shared" si="104"/>
        <v/>
      </c>
      <c r="N2221" s="13" t="str">
        <f t="shared" si="106"/>
        <v/>
      </c>
    </row>
    <row r="2222" spans="2:14" x14ac:dyDescent="0.3">
      <c r="B2222" s="1" t="str">
        <f>IF(C2222=1,"",IF(Kasszakonyv!$K$2&gt;C2222,"q",IF(Kasszakonyv!$K$2=C2222,COUNTIF($C$7:C2222,C2222),"")))</f>
        <v/>
      </c>
      <c r="C2222" s="9">
        <f t="shared" si="105"/>
        <v>1</v>
      </c>
      <c r="D2222" s="14"/>
      <c r="E2222" s="15"/>
      <c r="F2222" s="16"/>
      <c r="G2222" s="17"/>
      <c r="H2222" s="18"/>
      <c r="I2222" s="19"/>
      <c r="J2222" s="18"/>
      <c r="K2222" s="19"/>
      <c r="L2222" s="17"/>
      <c r="M2222" s="93" t="str">
        <f t="shared" si="104"/>
        <v/>
      </c>
      <c r="N2222" s="13" t="str">
        <f t="shared" si="106"/>
        <v/>
      </c>
    </row>
    <row r="2223" spans="2:14" x14ac:dyDescent="0.3">
      <c r="B2223" s="1" t="str">
        <f>IF(C2223=1,"",IF(Kasszakonyv!$K$2&gt;C2223,"q",IF(Kasszakonyv!$K$2=C2223,COUNTIF($C$7:C2223,C2223),"")))</f>
        <v/>
      </c>
      <c r="C2223" s="9">
        <f t="shared" si="105"/>
        <v>1</v>
      </c>
      <c r="D2223" s="14"/>
      <c r="E2223" s="15"/>
      <c r="F2223" s="16"/>
      <c r="G2223" s="17"/>
      <c r="H2223" s="18"/>
      <c r="I2223" s="19"/>
      <c r="J2223" s="18"/>
      <c r="K2223" s="19"/>
      <c r="L2223" s="17"/>
      <c r="M2223" s="93" t="str">
        <f t="shared" si="104"/>
        <v/>
      </c>
      <c r="N2223" s="13" t="str">
        <f t="shared" si="106"/>
        <v/>
      </c>
    </row>
    <row r="2224" spans="2:14" x14ac:dyDescent="0.3">
      <c r="B2224" s="1" t="str">
        <f>IF(C2224=1,"",IF(Kasszakonyv!$K$2&gt;C2224,"q",IF(Kasszakonyv!$K$2=C2224,COUNTIF($C$7:C2224,C2224),"")))</f>
        <v/>
      </c>
      <c r="C2224" s="9">
        <f t="shared" si="105"/>
        <v>1</v>
      </c>
      <c r="D2224" s="14"/>
      <c r="E2224" s="15"/>
      <c r="F2224" s="16"/>
      <c r="G2224" s="17"/>
      <c r="H2224" s="18"/>
      <c r="I2224" s="19"/>
      <c r="J2224" s="18"/>
      <c r="K2224" s="19"/>
      <c r="L2224" s="17"/>
      <c r="M2224" s="93" t="str">
        <f t="shared" si="104"/>
        <v/>
      </c>
      <c r="N2224" s="13" t="str">
        <f t="shared" si="106"/>
        <v/>
      </c>
    </row>
    <row r="2225" spans="2:14" x14ac:dyDescent="0.3">
      <c r="B2225" s="1" t="str">
        <f>IF(C2225=1,"",IF(Kasszakonyv!$K$2&gt;C2225,"q",IF(Kasszakonyv!$K$2=C2225,COUNTIF($C$7:C2225,C2225),"")))</f>
        <v/>
      </c>
      <c r="C2225" s="9">
        <f t="shared" si="105"/>
        <v>1</v>
      </c>
      <c r="D2225" s="14"/>
      <c r="E2225" s="15"/>
      <c r="F2225" s="16"/>
      <c r="G2225" s="17"/>
      <c r="H2225" s="18"/>
      <c r="I2225" s="19"/>
      <c r="J2225" s="18"/>
      <c r="K2225" s="19"/>
      <c r="L2225" s="17"/>
      <c r="M2225" s="93" t="str">
        <f t="shared" si="104"/>
        <v/>
      </c>
      <c r="N2225" s="13" t="str">
        <f t="shared" si="106"/>
        <v/>
      </c>
    </row>
    <row r="2226" spans="2:14" x14ac:dyDescent="0.3">
      <c r="B2226" s="1" t="str">
        <f>IF(C2226=1,"",IF(Kasszakonyv!$K$2&gt;C2226,"q",IF(Kasszakonyv!$K$2=C2226,COUNTIF($C$7:C2226,C2226),"")))</f>
        <v/>
      </c>
      <c r="C2226" s="9">
        <f t="shared" si="105"/>
        <v>1</v>
      </c>
      <c r="D2226" s="14"/>
      <c r="E2226" s="15"/>
      <c r="F2226" s="16"/>
      <c r="G2226" s="17"/>
      <c r="H2226" s="18"/>
      <c r="I2226" s="19"/>
      <c r="J2226" s="18"/>
      <c r="K2226" s="19"/>
      <c r="L2226" s="17"/>
      <c r="M2226" s="93" t="str">
        <f t="shared" si="104"/>
        <v/>
      </c>
      <c r="N2226" s="13" t="str">
        <f t="shared" si="106"/>
        <v/>
      </c>
    </row>
    <row r="2227" spans="2:14" x14ac:dyDescent="0.3">
      <c r="B2227" s="1" t="str">
        <f>IF(C2227=1,"",IF(Kasszakonyv!$K$2&gt;C2227,"q",IF(Kasszakonyv!$K$2=C2227,COUNTIF($C$7:C2227,C2227),"")))</f>
        <v/>
      </c>
      <c r="C2227" s="9">
        <f t="shared" si="105"/>
        <v>1</v>
      </c>
      <c r="D2227" s="14"/>
      <c r="E2227" s="15"/>
      <c r="F2227" s="16"/>
      <c r="G2227" s="17"/>
      <c r="H2227" s="18"/>
      <c r="I2227" s="19"/>
      <c r="J2227" s="18"/>
      <c r="K2227" s="19"/>
      <c r="L2227" s="17"/>
      <c r="M2227" s="93" t="str">
        <f t="shared" si="104"/>
        <v/>
      </c>
      <c r="N2227" s="13" t="str">
        <f t="shared" si="106"/>
        <v/>
      </c>
    </row>
    <row r="2228" spans="2:14" x14ac:dyDescent="0.3">
      <c r="B2228" s="1" t="str">
        <f>IF(C2228=1,"",IF(Kasszakonyv!$K$2&gt;C2228,"q",IF(Kasszakonyv!$K$2=C2228,COUNTIF($C$7:C2228,C2228),"")))</f>
        <v/>
      </c>
      <c r="C2228" s="9">
        <f t="shared" si="105"/>
        <v>1</v>
      </c>
      <c r="D2228" s="14"/>
      <c r="E2228" s="15"/>
      <c r="F2228" s="16"/>
      <c r="G2228" s="17"/>
      <c r="H2228" s="18"/>
      <c r="I2228" s="19"/>
      <c r="J2228" s="18"/>
      <c r="K2228" s="19"/>
      <c r="L2228" s="17"/>
      <c r="M2228" s="93" t="str">
        <f t="shared" si="104"/>
        <v/>
      </c>
      <c r="N2228" s="13" t="str">
        <f t="shared" si="106"/>
        <v/>
      </c>
    </row>
    <row r="2229" spans="2:14" x14ac:dyDescent="0.3">
      <c r="B2229" s="1" t="str">
        <f>IF(C2229=1,"",IF(Kasszakonyv!$K$2&gt;C2229,"q",IF(Kasszakonyv!$K$2=C2229,COUNTIF($C$7:C2229,C2229),"")))</f>
        <v/>
      </c>
      <c r="C2229" s="9">
        <f t="shared" si="105"/>
        <v>1</v>
      </c>
      <c r="D2229" s="14"/>
      <c r="E2229" s="15"/>
      <c r="F2229" s="16"/>
      <c r="G2229" s="17"/>
      <c r="H2229" s="18"/>
      <c r="I2229" s="19"/>
      <c r="J2229" s="18"/>
      <c r="K2229" s="19"/>
      <c r="L2229" s="17"/>
      <c r="M2229" s="93" t="str">
        <f t="shared" si="104"/>
        <v/>
      </c>
      <c r="N2229" s="13" t="str">
        <f t="shared" si="106"/>
        <v/>
      </c>
    </row>
    <row r="2230" spans="2:14" x14ac:dyDescent="0.3">
      <c r="B2230" s="1" t="str">
        <f>IF(C2230=1,"",IF(Kasszakonyv!$K$2&gt;C2230,"q",IF(Kasszakonyv!$K$2=C2230,COUNTIF($C$7:C2230,C2230),"")))</f>
        <v/>
      </c>
      <c r="C2230" s="9">
        <f t="shared" si="105"/>
        <v>1</v>
      </c>
      <c r="D2230" s="14"/>
      <c r="E2230" s="15"/>
      <c r="F2230" s="16"/>
      <c r="G2230" s="17"/>
      <c r="H2230" s="18"/>
      <c r="I2230" s="19"/>
      <c r="J2230" s="18"/>
      <c r="K2230" s="19"/>
      <c r="L2230" s="17"/>
      <c r="M2230" s="93" t="str">
        <f t="shared" si="104"/>
        <v/>
      </c>
      <c r="N2230" s="13" t="str">
        <f t="shared" si="106"/>
        <v/>
      </c>
    </row>
    <row r="2231" spans="2:14" x14ac:dyDescent="0.3">
      <c r="B2231" s="1" t="str">
        <f>IF(C2231=1,"",IF(Kasszakonyv!$K$2&gt;C2231,"q",IF(Kasszakonyv!$K$2=C2231,COUNTIF($C$7:C2231,C2231),"")))</f>
        <v/>
      </c>
      <c r="C2231" s="9">
        <f t="shared" si="105"/>
        <v>1</v>
      </c>
      <c r="D2231" s="14"/>
      <c r="E2231" s="15"/>
      <c r="F2231" s="16"/>
      <c r="G2231" s="17"/>
      <c r="H2231" s="18"/>
      <c r="I2231" s="19"/>
      <c r="J2231" s="18"/>
      <c r="K2231" s="19"/>
      <c r="L2231" s="17"/>
      <c r="M2231" s="93" t="str">
        <f t="shared" si="104"/>
        <v/>
      </c>
      <c r="N2231" s="13" t="str">
        <f t="shared" si="106"/>
        <v/>
      </c>
    </row>
    <row r="2232" spans="2:14" x14ac:dyDescent="0.3">
      <c r="B2232" s="1" t="str">
        <f>IF(C2232=1,"",IF(Kasszakonyv!$K$2&gt;C2232,"q",IF(Kasszakonyv!$K$2=C2232,COUNTIF($C$7:C2232,C2232),"")))</f>
        <v/>
      </c>
      <c r="C2232" s="9">
        <f t="shared" si="105"/>
        <v>1</v>
      </c>
      <c r="D2232" s="14"/>
      <c r="E2232" s="15"/>
      <c r="F2232" s="16"/>
      <c r="G2232" s="17"/>
      <c r="H2232" s="18"/>
      <c r="I2232" s="19"/>
      <c r="J2232" s="18"/>
      <c r="K2232" s="19"/>
      <c r="L2232" s="17"/>
      <c r="M2232" s="93" t="str">
        <f t="shared" si="104"/>
        <v/>
      </c>
      <c r="N2232" s="13" t="str">
        <f t="shared" si="106"/>
        <v/>
      </c>
    </row>
    <row r="2233" spans="2:14" x14ac:dyDescent="0.3">
      <c r="B2233" s="1" t="str">
        <f>IF(C2233=1,"",IF(Kasszakonyv!$K$2&gt;C2233,"q",IF(Kasszakonyv!$K$2=C2233,COUNTIF($C$7:C2233,C2233),"")))</f>
        <v/>
      </c>
      <c r="C2233" s="9">
        <f t="shared" si="105"/>
        <v>1</v>
      </c>
      <c r="D2233" s="14"/>
      <c r="E2233" s="15"/>
      <c r="F2233" s="16"/>
      <c r="G2233" s="17"/>
      <c r="H2233" s="18"/>
      <c r="I2233" s="19"/>
      <c r="J2233" s="18"/>
      <c r="K2233" s="19"/>
      <c r="L2233" s="17"/>
      <c r="M2233" s="93" t="str">
        <f t="shared" si="104"/>
        <v/>
      </c>
      <c r="N2233" s="13" t="str">
        <f t="shared" si="106"/>
        <v/>
      </c>
    </row>
    <row r="2234" spans="2:14" x14ac:dyDescent="0.3">
      <c r="B2234" s="1" t="str">
        <f>IF(C2234=1,"",IF(Kasszakonyv!$K$2&gt;C2234,"q",IF(Kasszakonyv!$K$2=C2234,COUNTIF($C$7:C2234,C2234),"")))</f>
        <v/>
      </c>
      <c r="C2234" s="9">
        <f t="shared" si="105"/>
        <v>1</v>
      </c>
      <c r="D2234" s="14"/>
      <c r="E2234" s="15"/>
      <c r="F2234" s="16"/>
      <c r="G2234" s="17"/>
      <c r="H2234" s="18"/>
      <c r="I2234" s="19"/>
      <c r="J2234" s="18"/>
      <c r="K2234" s="19"/>
      <c r="L2234" s="17"/>
      <c r="M2234" s="93" t="str">
        <f t="shared" si="104"/>
        <v/>
      </c>
      <c r="N2234" s="13" t="str">
        <f t="shared" si="106"/>
        <v/>
      </c>
    </row>
    <row r="2235" spans="2:14" x14ac:dyDescent="0.3">
      <c r="B2235" s="1" t="str">
        <f>IF(C2235=1,"",IF(Kasszakonyv!$K$2&gt;C2235,"q",IF(Kasszakonyv!$K$2=C2235,COUNTIF($C$7:C2235,C2235),"")))</f>
        <v/>
      </c>
      <c r="C2235" s="9">
        <f t="shared" si="105"/>
        <v>1</v>
      </c>
      <c r="D2235" s="14"/>
      <c r="E2235" s="15"/>
      <c r="F2235" s="16"/>
      <c r="G2235" s="17"/>
      <c r="H2235" s="18"/>
      <c r="I2235" s="19"/>
      <c r="J2235" s="18"/>
      <c r="K2235" s="19"/>
      <c r="L2235" s="17"/>
      <c r="M2235" s="93" t="str">
        <f t="shared" si="104"/>
        <v/>
      </c>
      <c r="N2235" s="13" t="str">
        <f t="shared" si="106"/>
        <v/>
      </c>
    </row>
    <row r="2236" spans="2:14" x14ac:dyDescent="0.3">
      <c r="B2236" s="1" t="str">
        <f>IF(C2236=1,"",IF(Kasszakonyv!$K$2&gt;C2236,"q",IF(Kasszakonyv!$K$2=C2236,COUNTIF($C$7:C2236,C2236),"")))</f>
        <v/>
      </c>
      <c r="C2236" s="9">
        <f t="shared" si="105"/>
        <v>1</v>
      </c>
      <c r="D2236" s="14"/>
      <c r="E2236" s="15"/>
      <c r="F2236" s="16"/>
      <c r="G2236" s="17"/>
      <c r="H2236" s="18"/>
      <c r="I2236" s="19"/>
      <c r="J2236" s="18"/>
      <c r="K2236" s="19"/>
      <c r="L2236" s="17"/>
      <c r="M2236" s="93" t="str">
        <f t="shared" si="104"/>
        <v/>
      </c>
      <c r="N2236" s="13" t="str">
        <f t="shared" si="106"/>
        <v/>
      </c>
    </row>
    <row r="2237" spans="2:14" x14ac:dyDescent="0.3">
      <c r="B2237" s="1" t="str">
        <f>IF(C2237=1,"",IF(Kasszakonyv!$K$2&gt;C2237,"q",IF(Kasszakonyv!$K$2=C2237,COUNTIF($C$7:C2237,C2237),"")))</f>
        <v/>
      </c>
      <c r="C2237" s="9">
        <f t="shared" si="105"/>
        <v>1</v>
      </c>
      <c r="D2237" s="14"/>
      <c r="E2237" s="15"/>
      <c r="F2237" s="16"/>
      <c r="G2237" s="17"/>
      <c r="H2237" s="18"/>
      <c r="I2237" s="19"/>
      <c r="J2237" s="18"/>
      <c r="K2237" s="19"/>
      <c r="L2237" s="17"/>
      <c r="M2237" s="93" t="str">
        <f t="shared" si="104"/>
        <v/>
      </c>
      <c r="N2237" s="13" t="str">
        <f t="shared" si="106"/>
        <v/>
      </c>
    </row>
    <row r="2238" spans="2:14" x14ac:dyDescent="0.3">
      <c r="B2238" s="1" t="str">
        <f>IF(C2238=1,"",IF(Kasszakonyv!$K$2&gt;C2238,"q",IF(Kasszakonyv!$K$2=C2238,COUNTIF($C$7:C2238,C2238),"")))</f>
        <v/>
      </c>
      <c r="C2238" s="9">
        <f t="shared" si="105"/>
        <v>1</v>
      </c>
      <c r="D2238" s="14"/>
      <c r="E2238" s="15"/>
      <c r="F2238" s="16"/>
      <c r="G2238" s="17"/>
      <c r="H2238" s="18"/>
      <c r="I2238" s="19"/>
      <c r="J2238" s="18"/>
      <c r="K2238" s="19"/>
      <c r="L2238" s="17"/>
      <c r="M2238" s="93" t="str">
        <f t="shared" si="104"/>
        <v/>
      </c>
      <c r="N2238" s="13" t="str">
        <f t="shared" si="106"/>
        <v/>
      </c>
    </row>
    <row r="2239" spans="2:14" x14ac:dyDescent="0.3">
      <c r="B2239" s="1" t="str">
        <f>IF(C2239=1,"",IF(Kasszakonyv!$K$2&gt;C2239,"q",IF(Kasszakonyv!$K$2=C2239,COUNTIF($C$7:C2239,C2239),"")))</f>
        <v/>
      </c>
      <c r="C2239" s="9">
        <f t="shared" si="105"/>
        <v>1</v>
      </c>
      <c r="D2239" s="14"/>
      <c r="E2239" s="15"/>
      <c r="F2239" s="16"/>
      <c r="G2239" s="17"/>
      <c r="H2239" s="18"/>
      <c r="I2239" s="19"/>
      <c r="J2239" s="18"/>
      <c r="K2239" s="19"/>
      <c r="L2239" s="17"/>
      <c r="M2239" s="93" t="str">
        <f t="shared" si="104"/>
        <v/>
      </c>
      <c r="N2239" s="13" t="str">
        <f t="shared" si="106"/>
        <v/>
      </c>
    </row>
    <row r="2240" spans="2:14" x14ac:dyDescent="0.3">
      <c r="B2240" s="1" t="str">
        <f>IF(C2240=1,"",IF(Kasszakonyv!$K$2&gt;C2240,"q",IF(Kasszakonyv!$K$2=C2240,COUNTIF($C$7:C2240,C2240),"")))</f>
        <v/>
      </c>
      <c r="C2240" s="9">
        <f t="shared" si="105"/>
        <v>1</v>
      </c>
      <c r="D2240" s="14"/>
      <c r="E2240" s="15"/>
      <c r="F2240" s="16"/>
      <c r="G2240" s="17"/>
      <c r="H2240" s="18"/>
      <c r="I2240" s="19"/>
      <c r="J2240" s="18"/>
      <c r="K2240" s="19"/>
      <c r="L2240" s="17"/>
      <c r="M2240" s="93" t="str">
        <f t="shared" si="104"/>
        <v/>
      </c>
      <c r="N2240" s="13" t="str">
        <f t="shared" si="106"/>
        <v/>
      </c>
    </row>
    <row r="2241" spans="2:14" x14ac:dyDescent="0.3">
      <c r="B2241" s="1" t="str">
        <f>IF(C2241=1,"",IF(Kasszakonyv!$K$2&gt;C2241,"q",IF(Kasszakonyv!$K$2=C2241,COUNTIF($C$7:C2241,C2241),"")))</f>
        <v/>
      </c>
      <c r="C2241" s="9">
        <f t="shared" si="105"/>
        <v>1</v>
      </c>
      <c r="D2241" s="14"/>
      <c r="E2241" s="15"/>
      <c r="F2241" s="16"/>
      <c r="G2241" s="17"/>
      <c r="H2241" s="18"/>
      <c r="I2241" s="19"/>
      <c r="J2241" s="18"/>
      <c r="K2241" s="19"/>
      <c r="L2241" s="17"/>
      <c r="M2241" s="93" t="str">
        <f t="shared" si="104"/>
        <v/>
      </c>
      <c r="N2241" s="13" t="str">
        <f t="shared" si="106"/>
        <v/>
      </c>
    </row>
    <row r="2242" spans="2:14" x14ac:dyDescent="0.3">
      <c r="B2242" s="1" t="str">
        <f>IF(C2242=1,"",IF(Kasszakonyv!$K$2&gt;C2242,"q",IF(Kasszakonyv!$K$2=C2242,COUNTIF($C$7:C2242,C2242),"")))</f>
        <v/>
      </c>
      <c r="C2242" s="9">
        <f t="shared" si="105"/>
        <v>1</v>
      </c>
      <c r="D2242" s="14"/>
      <c r="E2242" s="15"/>
      <c r="F2242" s="16"/>
      <c r="G2242" s="17"/>
      <c r="H2242" s="18"/>
      <c r="I2242" s="19"/>
      <c r="J2242" s="18"/>
      <c r="K2242" s="19"/>
      <c r="L2242" s="17"/>
      <c r="M2242" s="93" t="str">
        <f t="shared" si="104"/>
        <v/>
      </c>
      <c r="N2242" s="13" t="str">
        <f t="shared" si="106"/>
        <v/>
      </c>
    </row>
    <row r="2243" spans="2:14" x14ac:dyDescent="0.3">
      <c r="B2243" s="1" t="str">
        <f>IF(C2243=1,"",IF(Kasszakonyv!$K$2&gt;C2243,"q",IF(Kasszakonyv!$K$2=C2243,COUNTIF($C$7:C2243,C2243),"")))</f>
        <v/>
      </c>
      <c r="C2243" s="9">
        <f t="shared" si="105"/>
        <v>1</v>
      </c>
      <c r="D2243" s="14"/>
      <c r="E2243" s="15"/>
      <c r="F2243" s="16"/>
      <c r="G2243" s="17"/>
      <c r="H2243" s="18"/>
      <c r="I2243" s="19"/>
      <c r="J2243" s="18"/>
      <c r="K2243" s="19"/>
      <c r="L2243" s="17"/>
      <c r="M2243" s="93" t="str">
        <f t="shared" si="104"/>
        <v/>
      </c>
      <c r="N2243" s="13" t="str">
        <f t="shared" si="106"/>
        <v/>
      </c>
    </row>
    <row r="2244" spans="2:14" x14ac:dyDescent="0.3">
      <c r="B2244" s="1" t="str">
        <f>IF(C2244=1,"",IF(Kasszakonyv!$K$2&gt;C2244,"q",IF(Kasszakonyv!$K$2=C2244,COUNTIF($C$7:C2244,C2244),"")))</f>
        <v/>
      </c>
      <c r="C2244" s="9">
        <f t="shared" si="105"/>
        <v>1</v>
      </c>
      <c r="D2244" s="14"/>
      <c r="E2244" s="15"/>
      <c r="F2244" s="16"/>
      <c r="G2244" s="17"/>
      <c r="H2244" s="18"/>
      <c r="I2244" s="19"/>
      <c r="J2244" s="18"/>
      <c r="K2244" s="19"/>
      <c r="L2244" s="17"/>
      <c r="M2244" s="93" t="str">
        <f t="shared" si="104"/>
        <v/>
      </c>
      <c r="N2244" s="13" t="str">
        <f t="shared" si="106"/>
        <v/>
      </c>
    </row>
    <row r="2245" spans="2:14" x14ac:dyDescent="0.3">
      <c r="B2245" s="1" t="str">
        <f>IF(C2245=1,"",IF(Kasszakonyv!$K$2&gt;C2245,"q",IF(Kasszakonyv!$K$2=C2245,COUNTIF($C$7:C2245,C2245),"")))</f>
        <v/>
      </c>
      <c r="C2245" s="9">
        <f t="shared" si="105"/>
        <v>1</v>
      </c>
      <c r="D2245" s="14"/>
      <c r="E2245" s="15"/>
      <c r="F2245" s="16"/>
      <c r="G2245" s="17"/>
      <c r="H2245" s="18"/>
      <c r="I2245" s="19"/>
      <c r="J2245" s="18"/>
      <c r="K2245" s="19"/>
      <c r="L2245" s="17"/>
      <c r="M2245" s="93" t="str">
        <f t="shared" si="104"/>
        <v/>
      </c>
      <c r="N2245" s="13" t="str">
        <f t="shared" si="106"/>
        <v/>
      </c>
    </row>
    <row r="2246" spans="2:14" x14ac:dyDescent="0.3">
      <c r="B2246" s="1" t="str">
        <f>IF(C2246=1,"",IF(Kasszakonyv!$K$2&gt;C2246,"q",IF(Kasszakonyv!$K$2=C2246,COUNTIF($C$7:C2246,C2246),"")))</f>
        <v/>
      </c>
      <c r="C2246" s="9">
        <f t="shared" si="105"/>
        <v>1</v>
      </c>
      <c r="D2246" s="14"/>
      <c r="E2246" s="15"/>
      <c r="F2246" s="16"/>
      <c r="G2246" s="17"/>
      <c r="H2246" s="18"/>
      <c r="I2246" s="19"/>
      <c r="J2246" s="18"/>
      <c r="K2246" s="19"/>
      <c r="L2246" s="17"/>
      <c r="M2246" s="93" t="str">
        <f t="shared" si="104"/>
        <v/>
      </c>
      <c r="N2246" s="13" t="str">
        <f t="shared" si="106"/>
        <v/>
      </c>
    </row>
    <row r="2247" spans="2:14" x14ac:dyDescent="0.3">
      <c r="B2247" s="1" t="str">
        <f>IF(C2247=1,"",IF(Kasszakonyv!$K$2&gt;C2247,"q",IF(Kasszakonyv!$K$2=C2247,COUNTIF($C$7:C2247,C2247),"")))</f>
        <v/>
      </c>
      <c r="C2247" s="9">
        <f t="shared" si="105"/>
        <v>1</v>
      </c>
      <c r="D2247" s="14"/>
      <c r="E2247" s="15"/>
      <c r="F2247" s="16"/>
      <c r="G2247" s="17"/>
      <c r="H2247" s="18"/>
      <c r="I2247" s="19"/>
      <c r="J2247" s="18"/>
      <c r="K2247" s="19"/>
      <c r="L2247" s="17"/>
      <c r="M2247" s="93" t="str">
        <f t="shared" ref="M2247:M2310" si="107">IF(I2247&amp;K2247&lt;&gt;"",VLOOKUP(I2247&amp;K2247,fif,3,FALSE),"")</f>
        <v/>
      </c>
      <c r="N2247" s="13" t="str">
        <f t="shared" si="106"/>
        <v/>
      </c>
    </row>
    <row r="2248" spans="2:14" x14ac:dyDescent="0.3">
      <c r="B2248" s="1" t="str">
        <f>IF(C2248=1,"",IF(Kasszakonyv!$K$2&gt;C2248,"q",IF(Kasszakonyv!$K$2=C2248,COUNTIF($C$7:C2248,C2248),"")))</f>
        <v/>
      </c>
      <c r="C2248" s="9">
        <f t="shared" si="105"/>
        <v>1</v>
      </c>
      <c r="D2248" s="14"/>
      <c r="E2248" s="15"/>
      <c r="F2248" s="16"/>
      <c r="G2248" s="17"/>
      <c r="H2248" s="18"/>
      <c r="I2248" s="19"/>
      <c r="J2248" s="18"/>
      <c r="K2248" s="19"/>
      <c r="L2248" s="17"/>
      <c r="M2248" s="93" t="str">
        <f t="shared" si="107"/>
        <v/>
      </c>
      <c r="N2248" s="13" t="str">
        <f t="shared" si="106"/>
        <v/>
      </c>
    </row>
    <row r="2249" spans="2:14" x14ac:dyDescent="0.3">
      <c r="B2249" s="1" t="str">
        <f>IF(C2249=1,"",IF(Kasszakonyv!$K$2&gt;C2249,"q",IF(Kasszakonyv!$K$2=C2249,COUNTIF($C$7:C2249,C2249),"")))</f>
        <v/>
      </c>
      <c r="C2249" s="9">
        <f t="shared" si="105"/>
        <v>1</v>
      </c>
      <c r="D2249" s="14"/>
      <c r="E2249" s="15"/>
      <c r="F2249" s="16"/>
      <c r="G2249" s="17"/>
      <c r="H2249" s="18"/>
      <c r="I2249" s="19"/>
      <c r="J2249" s="18"/>
      <c r="K2249" s="19"/>
      <c r="L2249" s="17"/>
      <c r="M2249" s="93" t="str">
        <f t="shared" si="107"/>
        <v/>
      </c>
      <c r="N2249" s="13" t="str">
        <f t="shared" si="106"/>
        <v/>
      </c>
    </row>
    <row r="2250" spans="2:14" x14ac:dyDescent="0.3">
      <c r="B2250" s="1" t="str">
        <f>IF(C2250=1,"",IF(Kasszakonyv!$K$2&gt;C2250,"q",IF(Kasszakonyv!$K$2=C2250,COUNTIF($C$7:C2250,C2250),"")))</f>
        <v/>
      </c>
      <c r="C2250" s="9">
        <f t="shared" si="105"/>
        <v>1</v>
      </c>
      <c r="D2250" s="14"/>
      <c r="E2250" s="15"/>
      <c r="F2250" s="16"/>
      <c r="G2250" s="17"/>
      <c r="H2250" s="18"/>
      <c r="I2250" s="19"/>
      <c r="J2250" s="18"/>
      <c r="K2250" s="19"/>
      <c r="L2250" s="17"/>
      <c r="M2250" s="93" t="str">
        <f t="shared" si="107"/>
        <v/>
      </c>
      <c r="N2250" s="13" t="str">
        <f t="shared" si="106"/>
        <v/>
      </c>
    </row>
    <row r="2251" spans="2:14" x14ac:dyDescent="0.3">
      <c r="B2251" s="1" t="str">
        <f>IF(C2251=1,"",IF(Kasszakonyv!$K$2&gt;C2251,"q",IF(Kasszakonyv!$K$2=C2251,COUNTIF($C$7:C2251,C2251),"")))</f>
        <v/>
      </c>
      <c r="C2251" s="9">
        <f t="shared" si="105"/>
        <v>1</v>
      </c>
      <c r="D2251" s="14"/>
      <c r="E2251" s="15"/>
      <c r="F2251" s="16"/>
      <c r="G2251" s="17"/>
      <c r="H2251" s="18"/>
      <c r="I2251" s="19"/>
      <c r="J2251" s="18"/>
      <c r="K2251" s="19"/>
      <c r="L2251" s="17"/>
      <c r="M2251" s="93" t="str">
        <f t="shared" si="107"/>
        <v/>
      </c>
      <c r="N2251" s="13" t="str">
        <f t="shared" si="106"/>
        <v/>
      </c>
    </row>
    <row r="2252" spans="2:14" x14ac:dyDescent="0.3">
      <c r="B2252" s="1" t="str">
        <f>IF(C2252=1,"",IF(Kasszakonyv!$K$2&gt;C2252,"q",IF(Kasszakonyv!$K$2=C2252,COUNTIF($C$7:C2252,C2252),"")))</f>
        <v/>
      </c>
      <c r="C2252" s="9">
        <f t="shared" si="105"/>
        <v>1</v>
      </c>
      <c r="D2252" s="14"/>
      <c r="E2252" s="15"/>
      <c r="F2252" s="16"/>
      <c r="G2252" s="17"/>
      <c r="H2252" s="18"/>
      <c r="I2252" s="19"/>
      <c r="J2252" s="18"/>
      <c r="K2252" s="19"/>
      <c r="L2252" s="17"/>
      <c r="M2252" s="93" t="str">
        <f t="shared" si="107"/>
        <v/>
      </c>
      <c r="N2252" s="13" t="str">
        <f t="shared" si="106"/>
        <v/>
      </c>
    </row>
    <row r="2253" spans="2:14" x14ac:dyDescent="0.3">
      <c r="B2253" s="1" t="str">
        <f>IF(C2253=1,"",IF(Kasszakonyv!$K$2&gt;C2253,"q",IF(Kasszakonyv!$K$2=C2253,COUNTIF($C$7:C2253,C2253),"")))</f>
        <v/>
      </c>
      <c r="C2253" s="9">
        <f t="shared" si="105"/>
        <v>1</v>
      </c>
      <c r="D2253" s="14"/>
      <c r="E2253" s="15"/>
      <c r="F2253" s="16"/>
      <c r="G2253" s="17"/>
      <c r="H2253" s="18"/>
      <c r="I2253" s="19"/>
      <c r="J2253" s="18"/>
      <c r="K2253" s="19"/>
      <c r="L2253" s="17"/>
      <c r="M2253" s="93" t="str">
        <f t="shared" si="107"/>
        <v/>
      </c>
      <c r="N2253" s="13" t="str">
        <f t="shared" si="106"/>
        <v/>
      </c>
    </row>
    <row r="2254" spans="2:14" x14ac:dyDescent="0.3">
      <c r="B2254" s="1" t="str">
        <f>IF(C2254=1,"",IF(Kasszakonyv!$K$2&gt;C2254,"q",IF(Kasszakonyv!$K$2=C2254,COUNTIF($C$7:C2254,C2254),"")))</f>
        <v/>
      </c>
      <c r="C2254" s="9">
        <f t="shared" si="105"/>
        <v>1</v>
      </c>
      <c r="D2254" s="14"/>
      <c r="E2254" s="15"/>
      <c r="F2254" s="16"/>
      <c r="G2254" s="17"/>
      <c r="H2254" s="18"/>
      <c r="I2254" s="19"/>
      <c r="J2254" s="18"/>
      <c r="K2254" s="19"/>
      <c r="L2254" s="17"/>
      <c r="M2254" s="93" t="str">
        <f t="shared" si="107"/>
        <v/>
      </c>
      <c r="N2254" s="13" t="str">
        <f t="shared" si="106"/>
        <v/>
      </c>
    </row>
    <row r="2255" spans="2:14" x14ac:dyDescent="0.3">
      <c r="B2255" s="1" t="str">
        <f>IF(C2255=1,"",IF(Kasszakonyv!$K$2&gt;C2255,"q",IF(Kasszakonyv!$K$2=C2255,COUNTIF($C$7:C2255,C2255),"")))</f>
        <v/>
      </c>
      <c r="C2255" s="9">
        <f t="shared" si="105"/>
        <v>1</v>
      </c>
      <c r="D2255" s="14"/>
      <c r="E2255" s="15"/>
      <c r="F2255" s="16"/>
      <c r="G2255" s="17"/>
      <c r="H2255" s="18"/>
      <c r="I2255" s="19"/>
      <c r="J2255" s="18"/>
      <c r="K2255" s="19"/>
      <c r="L2255" s="17"/>
      <c r="M2255" s="93" t="str">
        <f t="shared" si="107"/>
        <v/>
      </c>
      <c r="N2255" s="13" t="str">
        <f t="shared" si="106"/>
        <v/>
      </c>
    </row>
    <row r="2256" spans="2:14" x14ac:dyDescent="0.3">
      <c r="B2256" s="1" t="str">
        <f>IF(C2256=1,"",IF(Kasszakonyv!$K$2&gt;C2256,"q",IF(Kasszakonyv!$K$2=C2256,COUNTIF($C$7:C2256,C2256),"")))</f>
        <v/>
      </c>
      <c r="C2256" s="9">
        <f t="shared" si="105"/>
        <v>1</v>
      </c>
      <c r="D2256" s="14"/>
      <c r="E2256" s="15"/>
      <c r="F2256" s="16"/>
      <c r="G2256" s="17"/>
      <c r="H2256" s="18"/>
      <c r="I2256" s="19"/>
      <c r="J2256" s="18"/>
      <c r="K2256" s="19"/>
      <c r="L2256" s="17"/>
      <c r="M2256" s="93" t="str">
        <f t="shared" si="107"/>
        <v/>
      </c>
      <c r="N2256" s="13" t="str">
        <f t="shared" si="106"/>
        <v/>
      </c>
    </row>
    <row r="2257" spans="2:14" x14ac:dyDescent="0.3">
      <c r="B2257" s="1" t="str">
        <f>IF(C2257=1,"",IF(Kasszakonyv!$K$2&gt;C2257,"q",IF(Kasszakonyv!$K$2=C2257,COUNTIF($C$7:C2257,C2257),"")))</f>
        <v/>
      </c>
      <c r="C2257" s="9">
        <f t="shared" si="105"/>
        <v>1</v>
      </c>
      <c r="D2257" s="14"/>
      <c r="E2257" s="15"/>
      <c r="F2257" s="16"/>
      <c r="G2257" s="17"/>
      <c r="H2257" s="18"/>
      <c r="I2257" s="19"/>
      <c r="J2257" s="18"/>
      <c r="K2257" s="19"/>
      <c r="L2257" s="17"/>
      <c r="M2257" s="93" t="str">
        <f t="shared" si="107"/>
        <v/>
      </c>
      <c r="N2257" s="13" t="str">
        <f t="shared" si="106"/>
        <v/>
      </c>
    </row>
    <row r="2258" spans="2:14" x14ac:dyDescent="0.3">
      <c r="B2258" s="1" t="str">
        <f>IF(C2258=1,"",IF(Kasszakonyv!$K$2&gt;C2258,"q",IF(Kasszakonyv!$K$2=C2258,COUNTIF($C$7:C2258,C2258),"")))</f>
        <v/>
      </c>
      <c r="C2258" s="9">
        <f t="shared" si="105"/>
        <v>1</v>
      </c>
      <c r="D2258" s="14"/>
      <c r="E2258" s="15"/>
      <c r="F2258" s="16"/>
      <c r="G2258" s="17"/>
      <c r="H2258" s="18"/>
      <c r="I2258" s="19"/>
      <c r="J2258" s="18"/>
      <c r="K2258" s="19"/>
      <c r="L2258" s="17"/>
      <c r="M2258" s="93" t="str">
        <f t="shared" si="107"/>
        <v/>
      </c>
      <c r="N2258" s="13" t="str">
        <f t="shared" si="106"/>
        <v/>
      </c>
    </row>
    <row r="2259" spans="2:14" x14ac:dyDescent="0.3">
      <c r="B2259" s="1" t="str">
        <f>IF(C2259=1,"",IF(Kasszakonyv!$K$2&gt;C2259,"q",IF(Kasszakonyv!$K$2=C2259,COUNTIF($C$7:C2259,C2259),"")))</f>
        <v/>
      </c>
      <c r="C2259" s="9">
        <f t="shared" si="105"/>
        <v>1</v>
      </c>
      <c r="D2259" s="14"/>
      <c r="E2259" s="15"/>
      <c r="F2259" s="16"/>
      <c r="G2259" s="17"/>
      <c r="H2259" s="18"/>
      <c r="I2259" s="19"/>
      <c r="J2259" s="18"/>
      <c r="K2259" s="19"/>
      <c r="L2259" s="17"/>
      <c r="M2259" s="93" t="str">
        <f t="shared" si="107"/>
        <v/>
      </c>
      <c r="N2259" s="13" t="str">
        <f t="shared" si="106"/>
        <v/>
      </c>
    </row>
    <row r="2260" spans="2:14" x14ac:dyDescent="0.3">
      <c r="B2260" s="1" t="str">
        <f>IF(C2260=1,"",IF(Kasszakonyv!$K$2&gt;C2260,"q",IF(Kasszakonyv!$K$2=C2260,COUNTIF($C$7:C2260,C2260),"")))</f>
        <v/>
      </c>
      <c r="C2260" s="9">
        <f t="shared" si="105"/>
        <v>1</v>
      </c>
      <c r="D2260" s="14"/>
      <c r="E2260" s="15"/>
      <c r="F2260" s="16"/>
      <c r="G2260" s="17"/>
      <c r="H2260" s="18"/>
      <c r="I2260" s="19"/>
      <c r="J2260" s="18"/>
      <c r="K2260" s="19"/>
      <c r="L2260" s="17"/>
      <c r="M2260" s="93" t="str">
        <f t="shared" si="107"/>
        <v/>
      </c>
      <c r="N2260" s="13" t="str">
        <f t="shared" si="106"/>
        <v/>
      </c>
    </row>
    <row r="2261" spans="2:14" x14ac:dyDescent="0.3">
      <c r="B2261" s="1" t="str">
        <f>IF(C2261=1,"",IF(Kasszakonyv!$K$2&gt;C2261,"q",IF(Kasszakonyv!$K$2=C2261,COUNTIF($C$7:C2261,C2261),"")))</f>
        <v/>
      </c>
      <c r="C2261" s="9">
        <f t="shared" si="105"/>
        <v>1</v>
      </c>
      <c r="D2261" s="14"/>
      <c r="E2261" s="15"/>
      <c r="F2261" s="16"/>
      <c r="G2261" s="17"/>
      <c r="H2261" s="18"/>
      <c r="I2261" s="19"/>
      <c r="J2261" s="18"/>
      <c r="K2261" s="19"/>
      <c r="L2261" s="17"/>
      <c r="M2261" s="93" t="str">
        <f t="shared" si="107"/>
        <v/>
      </c>
      <c r="N2261" s="13" t="str">
        <f t="shared" si="106"/>
        <v/>
      </c>
    </row>
    <row r="2262" spans="2:14" x14ac:dyDescent="0.3">
      <c r="B2262" s="1" t="str">
        <f>IF(C2262=1,"",IF(Kasszakonyv!$K$2&gt;C2262,"q",IF(Kasszakonyv!$K$2=C2262,COUNTIF($C$7:C2262,C2262),"")))</f>
        <v/>
      </c>
      <c r="C2262" s="9">
        <f t="shared" si="105"/>
        <v>1</v>
      </c>
      <c r="D2262" s="14"/>
      <c r="E2262" s="15"/>
      <c r="F2262" s="16"/>
      <c r="G2262" s="17"/>
      <c r="H2262" s="18"/>
      <c r="I2262" s="19"/>
      <c r="J2262" s="18"/>
      <c r="K2262" s="19"/>
      <c r="L2262" s="17"/>
      <c r="M2262" s="93" t="str">
        <f t="shared" si="107"/>
        <v/>
      </c>
      <c r="N2262" s="13" t="str">
        <f t="shared" si="106"/>
        <v/>
      </c>
    </row>
    <row r="2263" spans="2:14" x14ac:dyDescent="0.3">
      <c r="B2263" s="1" t="str">
        <f>IF(C2263=1,"",IF(Kasszakonyv!$K$2&gt;C2263,"q",IF(Kasszakonyv!$K$2=C2263,COUNTIF($C$7:C2263,C2263),"")))</f>
        <v/>
      </c>
      <c r="C2263" s="9">
        <f t="shared" si="105"/>
        <v>1</v>
      </c>
      <c r="D2263" s="14"/>
      <c r="E2263" s="15"/>
      <c r="F2263" s="16"/>
      <c r="G2263" s="17"/>
      <c r="H2263" s="18"/>
      <c r="I2263" s="19"/>
      <c r="J2263" s="18"/>
      <c r="K2263" s="19"/>
      <c r="L2263" s="17"/>
      <c r="M2263" s="93" t="str">
        <f t="shared" si="107"/>
        <v/>
      </c>
      <c r="N2263" s="13" t="str">
        <f t="shared" si="106"/>
        <v/>
      </c>
    </row>
    <row r="2264" spans="2:14" x14ac:dyDescent="0.3">
      <c r="B2264" s="1" t="str">
        <f>IF(C2264=1,"",IF(Kasszakonyv!$K$2&gt;C2264,"q",IF(Kasszakonyv!$K$2=C2264,COUNTIF($C$7:C2264,C2264),"")))</f>
        <v/>
      </c>
      <c r="C2264" s="9">
        <f t="shared" si="105"/>
        <v>1</v>
      </c>
      <c r="D2264" s="14"/>
      <c r="E2264" s="15"/>
      <c r="F2264" s="16"/>
      <c r="G2264" s="17"/>
      <c r="H2264" s="18"/>
      <c r="I2264" s="19"/>
      <c r="J2264" s="18"/>
      <c r="K2264" s="19"/>
      <c r="L2264" s="17"/>
      <c r="M2264" s="93" t="str">
        <f t="shared" si="107"/>
        <v/>
      </c>
      <c r="N2264" s="13" t="str">
        <f t="shared" si="106"/>
        <v/>
      </c>
    </row>
    <row r="2265" spans="2:14" x14ac:dyDescent="0.3">
      <c r="B2265" s="1" t="str">
        <f>IF(C2265=1,"",IF(Kasszakonyv!$K$2&gt;C2265,"q",IF(Kasszakonyv!$K$2=C2265,COUNTIF($C$7:C2265,C2265),"")))</f>
        <v/>
      </c>
      <c r="C2265" s="9">
        <f t="shared" si="105"/>
        <v>1</v>
      </c>
      <c r="D2265" s="14"/>
      <c r="E2265" s="15"/>
      <c r="F2265" s="16"/>
      <c r="G2265" s="17"/>
      <c r="H2265" s="18"/>
      <c r="I2265" s="19"/>
      <c r="J2265" s="18"/>
      <c r="K2265" s="19"/>
      <c r="L2265" s="17"/>
      <c r="M2265" s="93" t="str">
        <f t="shared" si="107"/>
        <v/>
      </c>
      <c r="N2265" s="13" t="str">
        <f t="shared" si="106"/>
        <v/>
      </c>
    </row>
    <row r="2266" spans="2:14" x14ac:dyDescent="0.3">
      <c r="B2266" s="1" t="str">
        <f>IF(C2266=1,"",IF(Kasszakonyv!$K$2&gt;C2266,"q",IF(Kasszakonyv!$K$2=C2266,COUNTIF($C$7:C2266,C2266),"")))</f>
        <v/>
      </c>
      <c r="C2266" s="9">
        <f t="shared" si="105"/>
        <v>1</v>
      </c>
      <c r="D2266" s="14"/>
      <c r="E2266" s="15"/>
      <c r="F2266" s="16"/>
      <c r="G2266" s="17"/>
      <c r="H2266" s="18"/>
      <c r="I2266" s="19"/>
      <c r="J2266" s="18"/>
      <c r="K2266" s="19"/>
      <c r="L2266" s="17"/>
      <c r="M2266" s="93" t="str">
        <f t="shared" si="107"/>
        <v/>
      </c>
      <c r="N2266" s="13" t="str">
        <f t="shared" si="106"/>
        <v/>
      </c>
    </row>
    <row r="2267" spans="2:14" x14ac:dyDescent="0.3">
      <c r="B2267" s="1" t="str">
        <f>IF(C2267=1,"",IF(Kasszakonyv!$K$2&gt;C2267,"q",IF(Kasszakonyv!$K$2=C2267,COUNTIF($C$7:C2267,C2267),"")))</f>
        <v/>
      </c>
      <c r="C2267" s="9">
        <f t="shared" si="105"/>
        <v>1</v>
      </c>
      <c r="D2267" s="14"/>
      <c r="E2267" s="15"/>
      <c r="F2267" s="16"/>
      <c r="G2267" s="17"/>
      <c r="H2267" s="18"/>
      <c r="I2267" s="19"/>
      <c r="J2267" s="18"/>
      <c r="K2267" s="19"/>
      <c r="L2267" s="17"/>
      <c r="M2267" s="93" t="str">
        <f t="shared" si="107"/>
        <v/>
      </c>
      <c r="N2267" s="13" t="str">
        <f t="shared" si="106"/>
        <v/>
      </c>
    </row>
    <row r="2268" spans="2:14" x14ac:dyDescent="0.3">
      <c r="B2268" s="1" t="str">
        <f>IF(C2268=1,"",IF(Kasszakonyv!$K$2&gt;C2268,"q",IF(Kasszakonyv!$K$2=C2268,COUNTIF($C$7:C2268,C2268),"")))</f>
        <v/>
      </c>
      <c r="C2268" s="9">
        <f t="shared" si="105"/>
        <v>1</v>
      </c>
      <c r="D2268" s="14"/>
      <c r="E2268" s="15"/>
      <c r="F2268" s="16"/>
      <c r="G2268" s="17"/>
      <c r="H2268" s="18"/>
      <c r="I2268" s="19"/>
      <c r="J2268" s="18"/>
      <c r="K2268" s="19"/>
      <c r="L2268" s="17"/>
      <c r="M2268" s="93" t="str">
        <f t="shared" si="107"/>
        <v/>
      </c>
      <c r="N2268" s="13" t="str">
        <f t="shared" si="106"/>
        <v/>
      </c>
    </row>
    <row r="2269" spans="2:14" x14ac:dyDescent="0.3">
      <c r="B2269" s="1" t="str">
        <f>IF(C2269=1,"",IF(Kasszakonyv!$K$2&gt;C2269,"q",IF(Kasszakonyv!$K$2=C2269,COUNTIF($C$7:C2269,C2269),"")))</f>
        <v/>
      </c>
      <c r="C2269" s="9">
        <f t="shared" si="105"/>
        <v>1</v>
      </c>
      <c r="D2269" s="14"/>
      <c r="E2269" s="15"/>
      <c r="F2269" s="16"/>
      <c r="G2269" s="17"/>
      <c r="H2269" s="18"/>
      <c r="I2269" s="19"/>
      <c r="J2269" s="18"/>
      <c r="K2269" s="19"/>
      <c r="L2269" s="17"/>
      <c r="M2269" s="93" t="str">
        <f t="shared" si="107"/>
        <v/>
      </c>
      <c r="N2269" s="13" t="str">
        <f t="shared" si="106"/>
        <v/>
      </c>
    </row>
    <row r="2270" spans="2:14" x14ac:dyDescent="0.3">
      <c r="B2270" s="1" t="str">
        <f>IF(C2270=1,"",IF(Kasszakonyv!$K$2&gt;C2270,"q",IF(Kasszakonyv!$K$2=C2270,COUNTIF($C$7:C2270,C2270),"")))</f>
        <v/>
      </c>
      <c r="C2270" s="9">
        <f t="shared" si="105"/>
        <v>1</v>
      </c>
      <c r="D2270" s="14"/>
      <c r="E2270" s="15"/>
      <c r="F2270" s="16"/>
      <c r="G2270" s="17"/>
      <c r="H2270" s="18"/>
      <c r="I2270" s="19"/>
      <c r="J2270" s="18"/>
      <c r="K2270" s="19"/>
      <c r="L2270" s="17"/>
      <c r="M2270" s="93" t="str">
        <f t="shared" si="107"/>
        <v/>
      </c>
      <c r="N2270" s="13" t="str">
        <f t="shared" si="106"/>
        <v/>
      </c>
    </row>
    <row r="2271" spans="2:14" x14ac:dyDescent="0.3">
      <c r="B2271" s="1" t="str">
        <f>IF(C2271=1,"",IF(Kasszakonyv!$K$2&gt;C2271,"q",IF(Kasszakonyv!$K$2=C2271,COUNTIF($C$7:C2271,C2271),"")))</f>
        <v/>
      </c>
      <c r="C2271" s="9">
        <f t="shared" si="105"/>
        <v>1</v>
      </c>
      <c r="D2271" s="14"/>
      <c r="E2271" s="15"/>
      <c r="F2271" s="16"/>
      <c r="G2271" s="17"/>
      <c r="H2271" s="18"/>
      <c r="I2271" s="19"/>
      <c r="J2271" s="18"/>
      <c r="K2271" s="19"/>
      <c r="L2271" s="17"/>
      <c r="M2271" s="93" t="str">
        <f t="shared" si="107"/>
        <v/>
      </c>
      <c r="N2271" s="13" t="str">
        <f t="shared" si="106"/>
        <v/>
      </c>
    </row>
    <row r="2272" spans="2:14" x14ac:dyDescent="0.3">
      <c r="B2272" s="1" t="str">
        <f>IF(C2272=1,"",IF(Kasszakonyv!$K$2&gt;C2272,"q",IF(Kasszakonyv!$K$2=C2272,COUNTIF($C$7:C2272,C2272),"")))</f>
        <v/>
      </c>
      <c r="C2272" s="9">
        <f t="shared" si="105"/>
        <v>1</v>
      </c>
      <c r="D2272" s="14"/>
      <c r="E2272" s="15"/>
      <c r="F2272" s="16"/>
      <c r="G2272" s="17"/>
      <c r="H2272" s="18"/>
      <c r="I2272" s="19"/>
      <c r="J2272" s="18"/>
      <c r="K2272" s="19"/>
      <c r="L2272" s="17"/>
      <c r="M2272" s="93" t="str">
        <f t="shared" si="107"/>
        <v/>
      </c>
      <c r="N2272" s="13" t="str">
        <f t="shared" si="106"/>
        <v/>
      </c>
    </row>
    <row r="2273" spans="2:14" x14ac:dyDescent="0.3">
      <c r="B2273" s="1" t="str">
        <f>IF(C2273=1,"",IF(Kasszakonyv!$K$2&gt;C2273,"q",IF(Kasszakonyv!$K$2=C2273,COUNTIF($C$7:C2273,C2273),"")))</f>
        <v/>
      </c>
      <c r="C2273" s="9">
        <f t="shared" si="105"/>
        <v>1</v>
      </c>
      <c r="D2273" s="14"/>
      <c r="E2273" s="15"/>
      <c r="F2273" s="16"/>
      <c r="G2273" s="17"/>
      <c r="H2273" s="18"/>
      <c r="I2273" s="19"/>
      <c r="J2273" s="18"/>
      <c r="K2273" s="19"/>
      <c r="L2273" s="17"/>
      <c r="M2273" s="93" t="str">
        <f t="shared" si="107"/>
        <v/>
      </c>
      <c r="N2273" s="13" t="str">
        <f t="shared" si="106"/>
        <v/>
      </c>
    </row>
    <row r="2274" spans="2:14" x14ac:dyDescent="0.3">
      <c r="B2274" s="1" t="str">
        <f>IF(C2274=1,"",IF(Kasszakonyv!$K$2&gt;C2274,"q",IF(Kasszakonyv!$K$2=C2274,COUNTIF($C$7:C2274,C2274),"")))</f>
        <v/>
      </c>
      <c r="C2274" s="9">
        <f t="shared" si="105"/>
        <v>1</v>
      </c>
      <c r="D2274" s="14"/>
      <c r="E2274" s="15"/>
      <c r="F2274" s="16"/>
      <c r="G2274" s="17"/>
      <c r="H2274" s="18"/>
      <c r="I2274" s="19"/>
      <c r="J2274" s="18"/>
      <c r="K2274" s="19"/>
      <c r="L2274" s="17"/>
      <c r="M2274" s="93" t="str">
        <f t="shared" si="107"/>
        <v/>
      </c>
      <c r="N2274" s="13" t="str">
        <f t="shared" si="106"/>
        <v/>
      </c>
    </row>
    <row r="2275" spans="2:14" x14ac:dyDescent="0.3">
      <c r="B2275" s="1" t="str">
        <f>IF(C2275=1,"",IF(Kasszakonyv!$K$2&gt;C2275,"q",IF(Kasszakonyv!$K$2=C2275,COUNTIF($C$7:C2275,C2275),"")))</f>
        <v/>
      </c>
      <c r="C2275" s="9">
        <f t="shared" si="105"/>
        <v>1</v>
      </c>
      <c r="D2275" s="14"/>
      <c r="E2275" s="15"/>
      <c r="F2275" s="16"/>
      <c r="G2275" s="17"/>
      <c r="H2275" s="18"/>
      <c r="I2275" s="19"/>
      <c r="J2275" s="18"/>
      <c r="K2275" s="19"/>
      <c r="L2275" s="17"/>
      <c r="M2275" s="93" t="str">
        <f t="shared" si="107"/>
        <v/>
      </c>
      <c r="N2275" s="13" t="str">
        <f t="shared" si="106"/>
        <v/>
      </c>
    </row>
    <row r="2276" spans="2:14" x14ac:dyDescent="0.3">
      <c r="B2276" s="1" t="str">
        <f>IF(C2276=1,"",IF(Kasszakonyv!$K$2&gt;C2276,"q",IF(Kasszakonyv!$K$2=C2276,COUNTIF($C$7:C2276,C2276),"")))</f>
        <v/>
      </c>
      <c r="C2276" s="9">
        <f t="shared" si="105"/>
        <v>1</v>
      </c>
      <c r="D2276" s="14"/>
      <c r="E2276" s="15"/>
      <c r="F2276" s="16"/>
      <c r="G2276" s="17"/>
      <c r="H2276" s="18"/>
      <c r="I2276" s="19"/>
      <c r="J2276" s="18"/>
      <c r="K2276" s="19"/>
      <c r="L2276" s="17"/>
      <c r="M2276" s="93" t="str">
        <f t="shared" si="107"/>
        <v/>
      </c>
      <c r="N2276" s="13" t="str">
        <f t="shared" si="106"/>
        <v/>
      </c>
    </row>
    <row r="2277" spans="2:14" x14ac:dyDescent="0.3">
      <c r="B2277" s="1" t="str">
        <f>IF(C2277=1,"",IF(Kasszakonyv!$K$2&gt;C2277,"q",IF(Kasszakonyv!$K$2=C2277,COUNTIF($C$7:C2277,C2277),"")))</f>
        <v/>
      </c>
      <c r="C2277" s="9">
        <f t="shared" si="105"/>
        <v>1</v>
      </c>
      <c r="D2277" s="14"/>
      <c r="E2277" s="15"/>
      <c r="F2277" s="16"/>
      <c r="G2277" s="17"/>
      <c r="H2277" s="18"/>
      <c r="I2277" s="19"/>
      <c r="J2277" s="18"/>
      <c r="K2277" s="19"/>
      <c r="L2277" s="17"/>
      <c r="M2277" s="93" t="str">
        <f t="shared" si="107"/>
        <v/>
      </c>
      <c r="N2277" s="13" t="str">
        <f t="shared" si="106"/>
        <v/>
      </c>
    </row>
    <row r="2278" spans="2:14" x14ac:dyDescent="0.3">
      <c r="B2278" s="1" t="str">
        <f>IF(C2278=1,"",IF(Kasszakonyv!$K$2&gt;C2278,"q",IF(Kasszakonyv!$K$2=C2278,COUNTIF($C$7:C2278,C2278),"")))</f>
        <v/>
      </c>
      <c r="C2278" s="9">
        <f t="shared" si="105"/>
        <v>1</v>
      </c>
      <c r="D2278" s="14"/>
      <c r="E2278" s="15"/>
      <c r="F2278" s="16"/>
      <c r="G2278" s="17"/>
      <c r="H2278" s="18"/>
      <c r="I2278" s="19"/>
      <c r="J2278" s="18"/>
      <c r="K2278" s="19"/>
      <c r="L2278" s="17"/>
      <c r="M2278" s="93" t="str">
        <f t="shared" si="107"/>
        <v/>
      </c>
      <c r="N2278" s="13" t="str">
        <f t="shared" si="106"/>
        <v/>
      </c>
    </row>
    <row r="2279" spans="2:14" x14ac:dyDescent="0.3">
      <c r="B2279" s="1" t="str">
        <f>IF(C2279=1,"",IF(Kasszakonyv!$K$2&gt;C2279,"q",IF(Kasszakonyv!$K$2=C2279,COUNTIF($C$7:C2279,C2279),"")))</f>
        <v/>
      </c>
      <c r="C2279" s="9">
        <f t="shared" si="105"/>
        <v>1</v>
      </c>
      <c r="D2279" s="14"/>
      <c r="E2279" s="15"/>
      <c r="F2279" s="16"/>
      <c r="G2279" s="17"/>
      <c r="H2279" s="18"/>
      <c r="I2279" s="19"/>
      <c r="J2279" s="18"/>
      <c r="K2279" s="19"/>
      <c r="L2279" s="17"/>
      <c r="M2279" s="93" t="str">
        <f t="shared" si="107"/>
        <v/>
      </c>
      <c r="N2279" s="13" t="str">
        <f t="shared" si="106"/>
        <v/>
      </c>
    </row>
    <row r="2280" spans="2:14" x14ac:dyDescent="0.3">
      <c r="B2280" s="1" t="str">
        <f>IF(C2280=1,"",IF(Kasszakonyv!$K$2&gt;C2280,"q",IF(Kasszakonyv!$K$2=C2280,COUNTIF($C$7:C2280,C2280),"")))</f>
        <v/>
      </c>
      <c r="C2280" s="9">
        <f t="shared" ref="C2280:C2343" si="108">IF(AND(D2280&lt;&gt;0,D2280&gt;=$C$1,D2280&lt;=$C$3),D2280,IF(SUM(H2280:J2290)&lt;&gt;0,C2279,1))</f>
        <v>1</v>
      </c>
      <c r="D2280" s="14"/>
      <c r="E2280" s="15"/>
      <c r="F2280" s="16"/>
      <c r="G2280" s="17"/>
      <c r="H2280" s="18"/>
      <c r="I2280" s="19"/>
      <c r="J2280" s="18"/>
      <c r="K2280" s="19"/>
      <c r="L2280" s="17"/>
      <c r="M2280" s="93" t="str">
        <f t="shared" si="107"/>
        <v/>
      </c>
      <c r="N2280" s="13" t="str">
        <f t="shared" ref="N2280:N2343" si="109">IF(I2280&amp;K2280&lt;&gt;"",VLOOKUP(I2280&amp;K2280,fi,2,FALSE),"")</f>
        <v/>
      </c>
    </row>
    <row r="2281" spans="2:14" x14ac:dyDescent="0.3">
      <c r="B2281" s="1" t="str">
        <f>IF(C2281=1,"",IF(Kasszakonyv!$K$2&gt;C2281,"q",IF(Kasszakonyv!$K$2=C2281,COUNTIF($C$7:C2281,C2281),"")))</f>
        <v/>
      </c>
      <c r="C2281" s="9">
        <f t="shared" si="108"/>
        <v>1</v>
      </c>
      <c r="D2281" s="14"/>
      <c r="E2281" s="15"/>
      <c r="F2281" s="16"/>
      <c r="G2281" s="17"/>
      <c r="H2281" s="18"/>
      <c r="I2281" s="19"/>
      <c r="J2281" s="18"/>
      <c r="K2281" s="19"/>
      <c r="L2281" s="17"/>
      <c r="M2281" s="93" t="str">
        <f t="shared" si="107"/>
        <v/>
      </c>
      <c r="N2281" s="13" t="str">
        <f t="shared" si="109"/>
        <v/>
      </c>
    </row>
    <row r="2282" spans="2:14" x14ac:dyDescent="0.3">
      <c r="B2282" s="1" t="str">
        <f>IF(C2282=1,"",IF(Kasszakonyv!$K$2&gt;C2282,"q",IF(Kasszakonyv!$K$2=C2282,COUNTIF($C$7:C2282,C2282),"")))</f>
        <v/>
      </c>
      <c r="C2282" s="9">
        <f t="shared" si="108"/>
        <v>1</v>
      </c>
      <c r="D2282" s="14"/>
      <c r="E2282" s="15"/>
      <c r="F2282" s="16"/>
      <c r="G2282" s="17"/>
      <c r="H2282" s="18"/>
      <c r="I2282" s="19"/>
      <c r="J2282" s="18"/>
      <c r="K2282" s="19"/>
      <c r="L2282" s="17"/>
      <c r="M2282" s="93" t="str">
        <f t="shared" si="107"/>
        <v/>
      </c>
      <c r="N2282" s="13" t="str">
        <f t="shared" si="109"/>
        <v/>
      </c>
    </row>
    <row r="2283" spans="2:14" x14ac:dyDescent="0.3">
      <c r="B2283" s="1" t="str">
        <f>IF(C2283=1,"",IF(Kasszakonyv!$K$2&gt;C2283,"q",IF(Kasszakonyv!$K$2=C2283,COUNTIF($C$7:C2283,C2283),"")))</f>
        <v/>
      </c>
      <c r="C2283" s="9">
        <f t="shared" si="108"/>
        <v>1</v>
      </c>
      <c r="D2283" s="14"/>
      <c r="E2283" s="15"/>
      <c r="F2283" s="16"/>
      <c r="G2283" s="17"/>
      <c r="H2283" s="18"/>
      <c r="I2283" s="19"/>
      <c r="J2283" s="18"/>
      <c r="K2283" s="19"/>
      <c r="L2283" s="17"/>
      <c r="M2283" s="93" t="str">
        <f t="shared" si="107"/>
        <v/>
      </c>
      <c r="N2283" s="13" t="str">
        <f t="shared" si="109"/>
        <v/>
      </c>
    </row>
    <row r="2284" spans="2:14" x14ac:dyDescent="0.3">
      <c r="B2284" s="1" t="str">
        <f>IF(C2284=1,"",IF(Kasszakonyv!$K$2&gt;C2284,"q",IF(Kasszakonyv!$K$2=C2284,COUNTIF($C$7:C2284,C2284),"")))</f>
        <v/>
      </c>
      <c r="C2284" s="9">
        <f t="shared" si="108"/>
        <v>1</v>
      </c>
      <c r="D2284" s="14"/>
      <c r="E2284" s="15"/>
      <c r="F2284" s="16"/>
      <c r="G2284" s="17"/>
      <c r="H2284" s="18"/>
      <c r="I2284" s="19"/>
      <c r="J2284" s="18"/>
      <c r="K2284" s="19"/>
      <c r="L2284" s="17"/>
      <c r="M2284" s="93" t="str">
        <f t="shared" si="107"/>
        <v/>
      </c>
      <c r="N2284" s="13" t="str">
        <f t="shared" si="109"/>
        <v/>
      </c>
    </row>
    <row r="2285" spans="2:14" x14ac:dyDescent="0.3">
      <c r="B2285" s="1" t="str">
        <f>IF(C2285=1,"",IF(Kasszakonyv!$K$2&gt;C2285,"q",IF(Kasszakonyv!$K$2=C2285,COUNTIF($C$7:C2285,C2285),"")))</f>
        <v/>
      </c>
      <c r="C2285" s="9">
        <f t="shared" si="108"/>
        <v>1</v>
      </c>
      <c r="D2285" s="14"/>
      <c r="E2285" s="15"/>
      <c r="F2285" s="16"/>
      <c r="G2285" s="17"/>
      <c r="H2285" s="18"/>
      <c r="I2285" s="19"/>
      <c r="J2285" s="18"/>
      <c r="K2285" s="19"/>
      <c r="L2285" s="17"/>
      <c r="M2285" s="93" t="str">
        <f t="shared" si="107"/>
        <v/>
      </c>
      <c r="N2285" s="13" t="str">
        <f t="shared" si="109"/>
        <v/>
      </c>
    </row>
    <row r="2286" spans="2:14" x14ac:dyDescent="0.3">
      <c r="B2286" s="1" t="str">
        <f>IF(C2286=1,"",IF(Kasszakonyv!$K$2&gt;C2286,"q",IF(Kasszakonyv!$K$2=C2286,COUNTIF($C$7:C2286,C2286),"")))</f>
        <v/>
      </c>
      <c r="C2286" s="9">
        <f t="shared" si="108"/>
        <v>1</v>
      </c>
      <c r="D2286" s="14"/>
      <c r="E2286" s="15"/>
      <c r="F2286" s="16"/>
      <c r="G2286" s="17"/>
      <c r="H2286" s="18"/>
      <c r="I2286" s="19"/>
      <c r="J2286" s="18"/>
      <c r="K2286" s="19"/>
      <c r="L2286" s="17"/>
      <c r="M2286" s="93" t="str">
        <f t="shared" si="107"/>
        <v/>
      </c>
      <c r="N2286" s="13" t="str">
        <f t="shared" si="109"/>
        <v/>
      </c>
    </row>
    <row r="2287" spans="2:14" x14ac:dyDescent="0.3">
      <c r="B2287" s="1" t="str">
        <f>IF(C2287=1,"",IF(Kasszakonyv!$K$2&gt;C2287,"q",IF(Kasszakonyv!$K$2=C2287,COUNTIF($C$7:C2287,C2287),"")))</f>
        <v/>
      </c>
      <c r="C2287" s="9">
        <f t="shared" si="108"/>
        <v>1</v>
      </c>
      <c r="D2287" s="14"/>
      <c r="E2287" s="15"/>
      <c r="F2287" s="16"/>
      <c r="G2287" s="17"/>
      <c r="H2287" s="18"/>
      <c r="I2287" s="19"/>
      <c r="J2287" s="18"/>
      <c r="K2287" s="19"/>
      <c r="L2287" s="17"/>
      <c r="M2287" s="93" t="str">
        <f t="shared" si="107"/>
        <v/>
      </c>
      <c r="N2287" s="13" t="str">
        <f t="shared" si="109"/>
        <v/>
      </c>
    </row>
    <row r="2288" spans="2:14" x14ac:dyDescent="0.3">
      <c r="B2288" s="1" t="str">
        <f>IF(C2288=1,"",IF(Kasszakonyv!$K$2&gt;C2288,"q",IF(Kasszakonyv!$K$2=C2288,COUNTIF($C$7:C2288,C2288),"")))</f>
        <v/>
      </c>
      <c r="C2288" s="9">
        <f t="shared" si="108"/>
        <v>1</v>
      </c>
      <c r="D2288" s="14"/>
      <c r="E2288" s="15"/>
      <c r="F2288" s="16"/>
      <c r="G2288" s="17"/>
      <c r="H2288" s="18"/>
      <c r="I2288" s="19"/>
      <c r="J2288" s="18"/>
      <c r="K2288" s="19"/>
      <c r="L2288" s="17"/>
      <c r="M2288" s="93" t="str">
        <f t="shared" si="107"/>
        <v/>
      </c>
      <c r="N2288" s="13" t="str">
        <f t="shared" si="109"/>
        <v/>
      </c>
    </row>
    <row r="2289" spans="2:14" x14ac:dyDescent="0.3">
      <c r="B2289" s="1" t="str">
        <f>IF(C2289=1,"",IF(Kasszakonyv!$K$2&gt;C2289,"q",IF(Kasszakonyv!$K$2=C2289,COUNTIF($C$7:C2289,C2289),"")))</f>
        <v/>
      </c>
      <c r="C2289" s="9">
        <f t="shared" si="108"/>
        <v>1</v>
      </c>
      <c r="D2289" s="14"/>
      <c r="E2289" s="15"/>
      <c r="F2289" s="16"/>
      <c r="G2289" s="17"/>
      <c r="H2289" s="18"/>
      <c r="I2289" s="19"/>
      <c r="J2289" s="18"/>
      <c r="K2289" s="19"/>
      <c r="L2289" s="17"/>
      <c r="M2289" s="93" t="str">
        <f t="shared" si="107"/>
        <v/>
      </c>
      <c r="N2289" s="13" t="str">
        <f t="shared" si="109"/>
        <v/>
      </c>
    </row>
    <row r="2290" spans="2:14" x14ac:dyDescent="0.3">
      <c r="B2290" s="1" t="str">
        <f>IF(C2290=1,"",IF(Kasszakonyv!$K$2&gt;C2290,"q",IF(Kasszakonyv!$K$2=C2290,COUNTIF($C$7:C2290,C2290),"")))</f>
        <v/>
      </c>
      <c r="C2290" s="9">
        <f t="shared" si="108"/>
        <v>1</v>
      </c>
      <c r="D2290" s="14"/>
      <c r="E2290" s="15"/>
      <c r="F2290" s="16"/>
      <c r="G2290" s="17"/>
      <c r="H2290" s="18"/>
      <c r="I2290" s="19"/>
      <c r="J2290" s="18"/>
      <c r="K2290" s="19"/>
      <c r="L2290" s="17"/>
      <c r="M2290" s="93" t="str">
        <f t="shared" si="107"/>
        <v/>
      </c>
      <c r="N2290" s="13" t="str">
        <f t="shared" si="109"/>
        <v/>
      </c>
    </row>
    <row r="2291" spans="2:14" x14ac:dyDescent="0.3">
      <c r="B2291" s="1" t="str">
        <f>IF(C2291=1,"",IF(Kasszakonyv!$K$2&gt;C2291,"q",IF(Kasszakonyv!$K$2=C2291,COUNTIF($C$7:C2291,C2291),"")))</f>
        <v/>
      </c>
      <c r="C2291" s="9">
        <f t="shared" si="108"/>
        <v>1</v>
      </c>
      <c r="D2291" s="14"/>
      <c r="E2291" s="15"/>
      <c r="F2291" s="16"/>
      <c r="G2291" s="17"/>
      <c r="H2291" s="18"/>
      <c r="I2291" s="19"/>
      <c r="J2291" s="18"/>
      <c r="K2291" s="19"/>
      <c r="L2291" s="17"/>
      <c r="M2291" s="93" t="str">
        <f t="shared" si="107"/>
        <v/>
      </c>
      <c r="N2291" s="13" t="str">
        <f t="shared" si="109"/>
        <v/>
      </c>
    </row>
    <row r="2292" spans="2:14" x14ac:dyDescent="0.3">
      <c r="B2292" s="1" t="str">
        <f>IF(C2292=1,"",IF(Kasszakonyv!$K$2&gt;C2292,"q",IF(Kasszakonyv!$K$2=C2292,COUNTIF($C$7:C2292,C2292),"")))</f>
        <v/>
      </c>
      <c r="C2292" s="9">
        <f t="shared" si="108"/>
        <v>1</v>
      </c>
      <c r="D2292" s="14"/>
      <c r="E2292" s="15"/>
      <c r="F2292" s="16"/>
      <c r="G2292" s="17"/>
      <c r="H2292" s="18"/>
      <c r="I2292" s="19"/>
      <c r="J2292" s="18"/>
      <c r="K2292" s="19"/>
      <c r="L2292" s="17"/>
      <c r="M2292" s="93" t="str">
        <f t="shared" si="107"/>
        <v/>
      </c>
      <c r="N2292" s="13" t="str">
        <f t="shared" si="109"/>
        <v/>
      </c>
    </row>
    <row r="2293" spans="2:14" x14ac:dyDescent="0.3">
      <c r="B2293" s="1" t="str">
        <f>IF(C2293=1,"",IF(Kasszakonyv!$K$2&gt;C2293,"q",IF(Kasszakonyv!$K$2=C2293,COUNTIF($C$7:C2293,C2293),"")))</f>
        <v/>
      </c>
      <c r="C2293" s="9">
        <f t="shared" si="108"/>
        <v>1</v>
      </c>
      <c r="D2293" s="14"/>
      <c r="E2293" s="15"/>
      <c r="F2293" s="16"/>
      <c r="G2293" s="17"/>
      <c r="H2293" s="18"/>
      <c r="I2293" s="19"/>
      <c r="J2293" s="18"/>
      <c r="K2293" s="19"/>
      <c r="L2293" s="17"/>
      <c r="M2293" s="93" t="str">
        <f t="shared" si="107"/>
        <v/>
      </c>
      <c r="N2293" s="13" t="str">
        <f t="shared" si="109"/>
        <v/>
      </c>
    </row>
    <row r="2294" spans="2:14" x14ac:dyDescent="0.3">
      <c r="B2294" s="1" t="str">
        <f>IF(C2294=1,"",IF(Kasszakonyv!$K$2&gt;C2294,"q",IF(Kasszakonyv!$K$2=C2294,COUNTIF($C$7:C2294,C2294),"")))</f>
        <v/>
      </c>
      <c r="C2294" s="9">
        <f t="shared" si="108"/>
        <v>1</v>
      </c>
      <c r="D2294" s="14"/>
      <c r="E2294" s="15"/>
      <c r="F2294" s="16"/>
      <c r="G2294" s="17"/>
      <c r="H2294" s="18"/>
      <c r="I2294" s="19"/>
      <c r="J2294" s="18"/>
      <c r="K2294" s="19"/>
      <c r="L2294" s="17"/>
      <c r="M2294" s="93" t="str">
        <f t="shared" si="107"/>
        <v/>
      </c>
      <c r="N2294" s="13" t="str">
        <f t="shared" si="109"/>
        <v/>
      </c>
    </row>
    <row r="2295" spans="2:14" x14ac:dyDescent="0.3">
      <c r="B2295" s="1" t="str">
        <f>IF(C2295=1,"",IF(Kasszakonyv!$K$2&gt;C2295,"q",IF(Kasszakonyv!$K$2=C2295,COUNTIF($C$7:C2295,C2295),"")))</f>
        <v/>
      </c>
      <c r="C2295" s="9">
        <f t="shared" si="108"/>
        <v>1</v>
      </c>
      <c r="D2295" s="14"/>
      <c r="E2295" s="15"/>
      <c r="F2295" s="16"/>
      <c r="G2295" s="17"/>
      <c r="H2295" s="18"/>
      <c r="I2295" s="19"/>
      <c r="J2295" s="18"/>
      <c r="K2295" s="19"/>
      <c r="L2295" s="17"/>
      <c r="M2295" s="93" t="str">
        <f t="shared" si="107"/>
        <v/>
      </c>
      <c r="N2295" s="13" t="str">
        <f t="shared" si="109"/>
        <v/>
      </c>
    </row>
    <row r="2296" spans="2:14" x14ac:dyDescent="0.3">
      <c r="B2296" s="1" t="str">
        <f>IF(C2296=1,"",IF(Kasszakonyv!$K$2&gt;C2296,"q",IF(Kasszakonyv!$K$2=C2296,COUNTIF($C$7:C2296,C2296),"")))</f>
        <v/>
      </c>
      <c r="C2296" s="9">
        <f t="shared" si="108"/>
        <v>1</v>
      </c>
      <c r="D2296" s="14"/>
      <c r="E2296" s="15"/>
      <c r="F2296" s="16"/>
      <c r="G2296" s="17"/>
      <c r="H2296" s="18"/>
      <c r="I2296" s="19"/>
      <c r="J2296" s="18"/>
      <c r="K2296" s="19"/>
      <c r="L2296" s="17"/>
      <c r="M2296" s="93" t="str">
        <f t="shared" si="107"/>
        <v/>
      </c>
      <c r="N2296" s="13" t="str">
        <f t="shared" si="109"/>
        <v/>
      </c>
    </row>
    <row r="2297" spans="2:14" x14ac:dyDescent="0.3">
      <c r="B2297" s="1" t="str">
        <f>IF(C2297=1,"",IF(Kasszakonyv!$K$2&gt;C2297,"q",IF(Kasszakonyv!$K$2=C2297,COUNTIF($C$7:C2297,C2297),"")))</f>
        <v/>
      </c>
      <c r="C2297" s="9">
        <f t="shared" si="108"/>
        <v>1</v>
      </c>
      <c r="D2297" s="14"/>
      <c r="E2297" s="15"/>
      <c r="F2297" s="16"/>
      <c r="G2297" s="17"/>
      <c r="H2297" s="18"/>
      <c r="I2297" s="19"/>
      <c r="J2297" s="18"/>
      <c r="K2297" s="19"/>
      <c r="L2297" s="17"/>
      <c r="M2297" s="93" t="str">
        <f t="shared" si="107"/>
        <v/>
      </c>
      <c r="N2297" s="13" t="str">
        <f t="shared" si="109"/>
        <v/>
      </c>
    </row>
    <row r="2298" spans="2:14" x14ac:dyDescent="0.3">
      <c r="B2298" s="1" t="str">
        <f>IF(C2298=1,"",IF(Kasszakonyv!$K$2&gt;C2298,"q",IF(Kasszakonyv!$K$2=C2298,COUNTIF($C$7:C2298,C2298),"")))</f>
        <v/>
      </c>
      <c r="C2298" s="9">
        <f t="shared" si="108"/>
        <v>1</v>
      </c>
      <c r="D2298" s="14"/>
      <c r="E2298" s="15"/>
      <c r="F2298" s="16"/>
      <c r="G2298" s="17"/>
      <c r="H2298" s="18"/>
      <c r="I2298" s="19"/>
      <c r="J2298" s="18"/>
      <c r="K2298" s="19"/>
      <c r="L2298" s="17"/>
      <c r="M2298" s="93" t="str">
        <f t="shared" si="107"/>
        <v/>
      </c>
      <c r="N2298" s="13" t="str">
        <f t="shared" si="109"/>
        <v/>
      </c>
    </row>
    <row r="2299" spans="2:14" x14ac:dyDescent="0.3">
      <c r="B2299" s="1" t="str">
        <f>IF(C2299=1,"",IF(Kasszakonyv!$K$2&gt;C2299,"q",IF(Kasszakonyv!$K$2=C2299,COUNTIF($C$7:C2299,C2299),"")))</f>
        <v/>
      </c>
      <c r="C2299" s="9">
        <f t="shared" si="108"/>
        <v>1</v>
      </c>
      <c r="D2299" s="14"/>
      <c r="E2299" s="15"/>
      <c r="F2299" s="16"/>
      <c r="G2299" s="17"/>
      <c r="H2299" s="18"/>
      <c r="I2299" s="19"/>
      <c r="J2299" s="18"/>
      <c r="K2299" s="19"/>
      <c r="L2299" s="17"/>
      <c r="M2299" s="93" t="str">
        <f t="shared" si="107"/>
        <v/>
      </c>
      <c r="N2299" s="13" t="str">
        <f t="shared" si="109"/>
        <v/>
      </c>
    </row>
    <row r="2300" spans="2:14" x14ac:dyDescent="0.3">
      <c r="B2300" s="1" t="str">
        <f>IF(C2300=1,"",IF(Kasszakonyv!$K$2&gt;C2300,"q",IF(Kasszakonyv!$K$2=C2300,COUNTIF($C$7:C2300,C2300),"")))</f>
        <v/>
      </c>
      <c r="C2300" s="9">
        <f t="shared" si="108"/>
        <v>1</v>
      </c>
      <c r="D2300" s="14"/>
      <c r="E2300" s="15"/>
      <c r="F2300" s="16"/>
      <c r="G2300" s="17"/>
      <c r="H2300" s="18"/>
      <c r="I2300" s="19"/>
      <c r="J2300" s="18"/>
      <c r="K2300" s="19"/>
      <c r="L2300" s="17"/>
      <c r="M2300" s="93" t="str">
        <f t="shared" si="107"/>
        <v/>
      </c>
      <c r="N2300" s="13" t="str">
        <f t="shared" si="109"/>
        <v/>
      </c>
    </row>
    <row r="2301" spans="2:14" x14ac:dyDescent="0.3">
      <c r="B2301" s="1" t="str">
        <f>IF(C2301=1,"",IF(Kasszakonyv!$K$2&gt;C2301,"q",IF(Kasszakonyv!$K$2=C2301,COUNTIF($C$7:C2301,C2301),"")))</f>
        <v/>
      </c>
      <c r="C2301" s="9">
        <f t="shared" si="108"/>
        <v>1</v>
      </c>
      <c r="D2301" s="14"/>
      <c r="E2301" s="15"/>
      <c r="F2301" s="16"/>
      <c r="G2301" s="17"/>
      <c r="H2301" s="18"/>
      <c r="I2301" s="19"/>
      <c r="J2301" s="18"/>
      <c r="K2301" s="19"/>
      <c r="L2301" s="17"/>
      <c r="M2301" s="93" t="str">
        <f t="shared" si="107"/>
        <v/>
      </c>
      <c r="N2301" s="13" t="str">
        <f t="shared" si="109"/>
        <v/>
      </c>
    </row>
    <row r="2302" spans="2:14" x14ac:dyDescent="0.3">
      <c r="B2302" s="1" t="str">
        <f>IF(C2302=1,"",IF(Kasszakonyv!$K$2&gt;C2302,"q",IF(Kasszakonyv!$K$2=C2302,COUNTIF($C$7:C2302,C2302),"")))</f>
        <v/>
      </c>
      <c r="C2302" s="9">
        <f t="shared" si="108"/>
        <v>1</v>
      </c>
      <c r="D2302" s="14"/>
      <c r="E2302" s="15"/>
      <c r="F2302" s="16"/>
      <c r="G2302" s="17"/>
      <c r="H2302" s="18"/>
      <c r="I2302" s="19"/>
      <c r="J2302" s="18"/>
      <c r="K2302" s="19"/>
      <c r="L2302" s="17"/>
      <c r="M2302" s="93" t="str">
        <f t="shared" si="107"/>
        <v/>
      </c>
      <c r="N2302" s="13" t="str">
        <f t="shared" si="109"/>
        <v/>
      </c>
    </row>
    <row r="2303" spans="2:14" x14ac:dyDescent="0.3">
      <c r="B2303" s="1" t="str">
        <f>IF(C2303=1,"",IF(Kasszakonyv!$K$2&gt;C2303,"q",IF(Kasszakonyv!$K$2=C2303,COUNTIF($C$7:C2303,C2303),"")))</f>
        <v/>
      </c>
      <c r="C2303" s="9">
        <f t="shared" si="108"/>
        <v>1</v>
      </c>
      <c r="D2303" s="14"/>
      <c r="E2303" s="15"/>
      <c r="F2303" s="16"/>
      <c r="G2303" s="17"/>
      <c r="H2303" s="18"/>
      <c r="I2303" s="19"/>
      <c r="J2303" s="18"/>
      <c r="K2303" s="19"/>
      <c r="L2303" s="17"/>
      <c r="M2303" s="93" t="str">
        <f t="shared" si="107"/>
        <v/>
      </c>
      <c r="N2303" s="13" t="str">
        <f t="shared" si="109"/>
        <v/>
      </c>
    </row>
    <row r="2304" spans="2:14" x14ac:dyDescent="0.3">
      <c r="B2304" s="1" t="str">
        <f>IF(C2304=1,"",IF(Kasszakonyv!$K$2&gt;C2304,"q",IF(Kasszakonyv!$K$2=C2304,COUNTIF($C$7:C2304,C2304),"")))</f>
        <v/>
      </c>
      <c r="C2304" s="9">
        <f t="shared" si="108"/>
        <v>1</v>
      </c>
      <c r="D2304" s="14"/>
      <c r="E2304" s="15"/>
      <c r="F2304" s="16"/>
      <c r="G2304" s="17"/>
      <c r="H2304" s="18"/>
      <c r="I2304" s="19"/>
      <c r="J2304" s="18"/>
      <c r="K2304" s="19"/>
      <c r="L2304" s="17"/>
      <c r="M2304" s="93" t="str">
        <f t="shared" si="107"/>
        <v/>
      </c>
      <c r="N2304" s="13" t="str">
        <f t="shared" si="109"/>
        <v/>
      </c>
    </row>
    <row r="2305" spans="2:14" x14ac:dyDescent="0.3">
      <c r="B2305" s="1" t="str">
        <f>IF(C2305=1,"",IF(Kasszakonyv!$K$2&gt;C2305,"q",IF(Kasszakonyv!$K$2=C2305,COUNTIF($C$7:C2305,C2305),"")))</f>
        <v/>
      </c>
      <c r="C2305" s="9">
        <f t="shared" si="108"/>
        <v>1</v>
      </c>
      <c r="D2305" s="14"/>
      <c r="E2305" s="15"/>
      <c r="F2305" s="16"/>
      <c r="G2305" s="17"/>
      <c r="H2305" s="18"/>
      <c r="I2305" s="19"/>
      <c r="J2305" s="18"/>
      <c r="K2305" s="19"/>
      <c r="L2305" s="17"/>
      <c r="M2305" s="93" t="str">
        <f t="shared" si="107"/>
        <v/>
      </c>
      <c r="N2305" s="13" t="str">
        <f t="shared" si="109"/>
        <v/>
      </c>
    </row>
    <row r="2306" spans="2:14" x14ac:dyDescent="0.3">
      <c r="B2306" s="1" t="str">
        <f>IF(C2306=1,"",IF(Kasszakonyv!$K$2&gt;C2306,"q",IF(Kasszakonyv!$K$2=C2306,COUNTIF($C$7:C2306,C2306),"")))</f>
        <v/>
      </c>
      <c r="C2306" s="9">
        <f t="shared" si="108"/>
        <v>1</v>
      </c>
      <c r="D2306" s="14"/>
      <c r="E2306" s="15"/>
      <c r="F2306" s="16"/>
      <c r="G2306" s="17"/>
      <c r="H2306" s="18"/>
      <c r="I2306" s="19"/>
      <c r="J2306" s="18"/>
      <c r="K2306" s="19"/>
      <c r="L2306" s="17"/>
      <c r="M2306" s="93" t="str">
        <f t="shared" si="107"/>
        <v/>
      </c>
      <c r="N2306" s="13" t="str">
        <f t="shared" si="109"/>
        <v/>
      </c>
    </row>
    <row r="2307" spans="2:14" x14ac:dyDescent="0.3">
      <c r="B2307" s="1" t="str">
        <f>IF(C2307=1,"",IF(Kasszakonyv!$K$2&gt;C2307,"q",IF(Kasszakonyv!$K$2=C2307,COUNTIF($C$7:C2307,C2307),"")))</f>
        <v/>
      </c>
      <c r="C2307" s="9">
        <f t="shared" si="108"/>
        <v>1</v>
      </c>
      <c r="D2307" s="14"/>
      <c r="E2307" s="15"/>
      <c r="F2307" s="16"/>
      <c r="G2307" s="17"/>
      <c r="H2307" s="18"/>
      <c r="I2307" s="19"/>
      <c r="J2307" s="18"/>
      <c r="K2307" s="19"/>
      <c r="L2307" s="17"/>
      <c r="M2307" s="93" t="str">
        <f t="shared" si="107"/>
        <v/>
      </c>
      <c r="N2307" s="13" t="str">
        <f t="shared" si="109"/>
        <v/>
      </c>
    </row>
    <row r="2308" spans="2:14" x14ac:dyDescent="0.3">
      <c r="B2308" s="1" t="str">
        <f>IF(C2308=1,"",IF(Kasszakonyv!$K$2&gt;C2308,"q",IF(Kasszakonyv!$K$2=C2308,COUNTIF($C$7:C2308,C2308),"")))</f>
        <v/>
      </c>
      <c r="C2308" s="9">
        <f t="shared" si="108"/>
        <v>1</v>
      </c>
      <c r="D2308" s="14"/>
      <c r="E2308" s="15"/>
      <c r="F2308" s="16"/>
      <c r="G2308" s="17"/>
      <c r="H2308" s="18"/>
      <c r="I2308" s="19"/>
      <c r="J2308" s="18"/>
      <c r="K2308" s="19"/>
      <c r="L2308" s="17"/>
      <c r="M2308" s="93" t="str">
        <f t="shared" si="107"/>
        <v/>
      </c>
      <c r="N2308" s="13" t="str">
        <f t="shared" si="109"/>
        <v/>
      </c>
    </row>
    <row r="2309" spans="2:14" x14ac:dyDescent="0.3">
      <c r="B2309" s="1" t="str">
        <f>IF(C2309=1,"",IF(Kasszakonyv!$K$2&gt;C2309,"q",IF(Kasszakonyv!$K$2=C2309,COUNTIF($C$7:C2309,C2309),"")))</f>
        <v/>
      </c>
      <c r="C2309" s="9">
        <f t="shared" si="108"/>
        <v>1</v>
      </c>
      <c r="D2309" s="14"/>
      <c r="E2309" s="15"/>
      <c r="F2309" s="16"/>
      <c r="G2309" s="17"/>
      <c r="H2309" s="18"/>
      <c r="I2309" s="19"/>
      <c r="J2309" s="18"/>
      <c r="K2309" s="19"/>
      <c r="L2309" s="17"/>
      <c r="M2309" s="93" t="str">
        <f t="shared" si="107"/>
        <v/>
      </c>
      <c r="N2309" s="13" t="str">
        <f t="shared" si="109"/>
        <v/>
      </c>
    </row>
    <row r="2310" spans="2:14" x14ac:dyDescent="0.3">
      <c r="B2310" s="1" t="str">
        <f>IF(C2310=1,"",IF(Kasszakonyv!$K$2&gt;C2310,"q",IF(Kasszakonyv!$K$2=C2310,COUNTIF($C$7:C2310,C2310),"")))</f>
        <v/>
      </c>
      <c r="C2310" s="9">
        <f t="shared" si="108"/>
        <v>1</v>
      </c>
      <c r="D2310" s="14"/>
      <c r="E2310" s="15"/>
      <c r="F2310" s="16"/>
      <c r="G2310" s="17"/>
      <c r="H2310" s="18"/>
      <c r="I2310" s="19"/>
      <c r="J2310" s="18"/>
      <c r="K2310" s="19"/>
      <c r="L2310" s="17"/>
      <c r="M2310" s="93" t="str">
        <f t="shared" si="107"/>
        <v/>
      </c>
      <c r="N2310" s="13" t="str">
        <f t="shared" si="109"/>
        <v/>
      </c>
    </row>
    <row r="2311" spans="2:14" x14ac:dyDescent="0.3">
      <c r="B2311" s="1" t="str">
        <f>IF(C2311=1,"",IF(Kasszakonyv!$K$2&gt;C2311,"q",IF(Kasszakonyv!$K$2=C2311,COUNTIF($C$7:C2311,C2311),"")))</f>
        <v/>
      </c>
      <c r="C2311" s="9">
        <f t="shared" si="108"/>
        <v>1</v>
      </c>
      <c r="D2311" s="14"/>
      <c r="E2311" s="15"/>
      <c r="F2311" s="16"/>
      <c r="G2311" s="17"/>
      <c r="H2311" s="18"/>
      <c r="I2311" s="19"/>
      <c r="J2311" s="18"/>
      <c r="K2311" s="19"/>
      <c r="L2311" s="17"/>
      <c r="M2311" s="93" t="str">
        <f t="shared" ref="M2311:M2374" si="110">IF(I2311&amp;K2311&lt;&gt;"",VLOOKUP(I2311&amp;K2311,fif,3,FALSE),"")</f>
        <v/>
      </c>
      <c r="N2311" s="13" t="str">
        <f t="shared" si="109"/>
        <v/>
      </c>
    </row>
    <row r="2312" spans="2:14" x14ac:dyDescent="0.3">
      <c r="B2312" s="1" t="str">
        <f>IF(C2312=1,"",IF(Kasszakonyv!$K$2&gt;C2312,"q",IF(Kasszakonyv!$K$2=C2312,COUNTIF($C$7:C2312,C2312),"")))</f>
        <v/>
      </c>
      <c r="C2312" s="9">
        <f t="shared" si="108"/>
        <v>1</v>
      </c>
      <c r="D2312" s="14"/>
      <c r="E2312" s="15"/>
      <c r="F2312" s="16"/>
      <c r="G2312" s="17"/>
      <c r="H2312" s="18"/>
      <c r="I2312" s="19"/>
      <c r="J2312" s="18"/>
      <c r="K2312" s="19"/>
      <c r="L2312" s="17"/>
      <c r="M2312" s="93" t="str">
        <f t="shared" si="110"/>
        <v/>
      </c>
      <c r="N2312" s="13" t="str">
        <f t="shared" si="109"/>
        <v/>
      </c>
    </row>
    <row r="2313" spans="2:14" x14ac:dyDescent="0.3">
      <c r="B2313" s="1" t="str">
        <f>IF(C2313=1,"",IF(Kasszakonyv!$K$2&gt;C2313,"q",IF(Kasszakonyv!$K$2=C2313,COUNTIF($C$7:C2313,C2313),"")))</f>
        <v/>
      </c>
      <c r="C2313" s="9">
        <f t="shared" si="108"/>
        <v>1</v>
      </c>
      <c r="D2313" s="14"/>
      <c r="E2313" s="15"/>
      <c r="F2313" s="16"/>
      <c r="G2313" s="17"/>
      <c r="H2313" s="18"/>
      <c r="I2313" s="19"/>
      <c r="J2313" s="18"/>
      <c r="K2313" s="19"/>
      <c r="L2313" s="17"/>
      <c r="M2313" s="93" t="str">
        <f t="shared" si="110"/>
        <v/>
      </c>
      <c r="N2313" s="13" t="str">
        <f t="shared" si="109"/>
        <v/>
      </c>
    </row>
    <row r="2314" spans="2:14" x14ac:dyDescent="0.3">
      <c r="B2314" s="1" t="str">
        <f>IF(C2314=1,"",IF(Kasszakonyv!$K$2&gt;C2314,"q",IF(Kasszakonyv!$K$2=C2314,COUNTIF($C$7:C2314,C2314),"")))</f>
        <v/>
      </c>
      <c r="C2314" s="9">
        <f t="shared" si="108"/>
        <v>1</v>
      </c>
      <c r="D2314" s="14"/>
      <c r="E2314" s="15"/>
      <c r="F2314" s="16"/>
      <c r="G2314" s="17"/>
      <c r="H2314" s="18"/>
      <c r="I2314" s="19"/>
      <c r="J2314" s="18"/>
      <c r="K2314" s="19"/>
      <c r="L2314" s="17"/>
      <c r="M2314" s="93" t="str">
        <f t="shared" si="110"/>
        <v/>
      </c>
      <c r="N2314" s="13" t="str">
        <f t="shared" si="109"/>
        <v/>
      </c>
    </row>
    <row r="2315" spans="2:14" x14ac:dyDescent="0.3">
      <c r="B2315" s="1" t="str">
        <f>IF(C2315=1,"",IF(Kasszakonyv!$K$2&gt;C2315,"q",IF(Kasszakonyv!$K$2=C2315,COUNTIF($C$7:C2315,C2315),"")))</f>
        <v/>
      </c>
      <c r="C2315" s="9">
        <f t="shared" si="108"/>
        <v>1</v>
      </c>
      <c r="D2315" s="14"/>
      <c r="E2315" s="15"/>
      <c r="F2315" s="16"/>
      <c r="G2315" s="17"/>
      <c r="H2315" s="18"/>
      <c r="I2315" s="19"/>
      <c r="J2315" s="18"/>
      <c r="K2315" s="19"/>
      <c r="L2315" s="17"/>
      <c r="M2315" s="93" t="str">
        <f t="shared" si="110"/>
        <v/>
      </c>
      <c r="N2315" s="13" t="str">
        <f t="shared" si="109"/>
        <v/>
      </c>
    </row>
    <row r="2316" spans="2:14" x14ac:dyDescent="0.3">
      <c r="B2316" s="1" t="str">
        <f>IF(C2316=1,"",IF(Kasszakonyv!$K$2&gt;C2316,"q",IF(Kasszakonyv!$K$2=C2316,COUNTIF($C$7:C2316,C2316),"")))</f>
        <v/>
      </c>
      <c r="C2316" s="9">
        <f t="shared" si="108"/>
        <v>1</v>
      </c>
      <c r="D2316" s="14"/>
      <c r="E2316" s="15"/>
      <c r="F2316" s="16"/>
      <c r="G2316" s="17"/>
      <c r="H2316" s="18"/>
      <c r="I2316" s="19"/>
      <c r="J2316" s="18"/>
      <c r="K2316" s="19"/>
      <c r="L2316" s="17"/>
      <c r="M2316" s="93" t="str">
        <f t="shared" si="110"/>
        <v/>
      </c>
      <c r="N2316" s="13" t="str">
        <f t="shared" si="109"/>
        <v/>
      </c>
    </row>
    <row r="2317" spans="2:14" x14ac:dyDescent="0.3">
      <c r="B2317" s="1" t="str">
        <f>IF(C2317=1,"",IF(Kasszakonyv!$K$2&gt;C2317,"q",IF(Kasszakonyv!$K$2=C2317,COUNTIF($C$7:C2317,C2317),"")))</f>
        <v/>
      </c>
      <c r="C2317" s="9">
        <f t="shared" si="108"/>
        <v>1</v>
      </c>
      <c r="D2317" s="14"/>
      <c r="E2317" s="15"/>
      <c r="F2317" s="16"/>
      <c r="G2317" s="17"/>
      <c r="H2317" s="18"/>
      <c r="I2317" s="19"/>
      <c r="J2317" s="18"/>
      <c r="K2317" s="19"/>
      <c r="L2317" s="17"/>
      <c r="M2317" s="93" t="str">
        <f t="shared" si="110"/>
        <v/>
      </c>
      <c r="N2317" s="13" t="str">
        <f t="shared" si="109"/>
        <v/>
      </c>
    </row>
    <row r="2318" spans="2:14" x14ac:dyDescent="0.3">
      <c r="B2318" s="1" t="str">
        <f>IF(C2318=1,"",IF(Kasszakonyv!$K$2&gt;C2318,"q",IF(Kasszakonyv!$K$2=C2318,COUNTIF($C$7:C2318,C2318),"")))</f>
        <v/>
      </c>
      <c r="C2318" s="9">
        <f t="shared" si="108"/>
        <v>1</v>
      </c>
      <c r="D2318" s="14"/>
      <c r="E2318" s="15"/>
      <c r="F2318" s="16"/>
      <c r="G2318" s="17"/>
      <c r="H2318" s="18"/>
      <c r="I2318" s="19"/>
      <c r="J2318" s="18"/>
      <c r="K2318" s="19"/>
      <c r="L2318" s="17"/>
      <c r="M2318" s="93" t="str">
        <f t="shared" si="110"/>
        <v/>
      </c>
      <c r="N2318" s="13" t="str">
        <f t="shared" si="109"/>
        <v/>
      </c>
    </row>
    <row r="2319" spans="2:14" x14ac:dyDescent="0.3">
      <c r="B2319" s="1" t="str">
        <f>IF(C2319=1,"",IF(Kasszakonyv!$K$2&gt;C2319,"q",IF(Kasszakonyv!$K$2=C2319,COUNTIF($C$7:C2319,C2319),"")))</f>
        <v/>
      </c>
      <c r="C2319" s="9">
        <f t="shared" si="108"/>
        <v>1</v>
      </c>
      <c r="D2319" s="14"/>
      <c r="E2319" s="15"/>
      <c r="F2319" s="16"/>
      <c r="G2319" s="17"/>
      <c r="H2319" s="18"/>
      <c r="I2319" s="19"/>
      <c r="J2319" s="18"/>
      <c r="K2319" s="19"/>
      <c r="L2319" s="17"/>
      <c r="M2319" s="93" t="str">
        <f t="shared" si="110"/>
        <v/>
      </c>
      <c r="N2319" s="13" t="str">
        <f t="shared" si="109"/>
        <v/>
      </c>
    </row>
    <row r="2320" spans="2:14" x14ac:dyDescent="0.3">
      <c r="B2320" s="1" t="str">
        <f>IF(C2320=1,"",IF(Kasszakonyv!$K$2&gt;C2320,"q",IF(Kasszakonyv!$K$2=C2320,COUNTIF($C$7:C2320,C2320),"")))</f>
        <v/>
      </c>
      <c r="C2320" s="9">
        <f t="shared" si="108"/>
        <v>1</v>
      </c>
      <c r="D2320" s="14"/>
      <c r="E2320" s="15"/>
      <c r="F2320" s="16"/>
      <c r="G2320" s="17"/>
      <c r="H2320" s="18"/>
      <c r="I2320" s="19"/>
      <c r="J2320" s="18"/>
      <c r="K2320" s="19"/>
      <c r="L2320" s="17"/>
      <c r="M2320" s="93" t="str">
        <f t="shared" si="110"/>
        <v/>
      </c>
      <c r="N2320" s="13" t="str">
        <f t="shared" si="109"/>
        <v/>
      </c>
    </row>
    <row r="2321" spans="2:14" x14ac:dyDescent="0.3">
      <c r="B2321" s="1" t="str">
        <f>IF(C2321=1,"",IF(Kasszakonyv!$K$2&gt;C2321,"q",IF(Kasszakonyv!$K$2=C2321,COUNTIF($C$7:C2321,C2321),"")))</f>
        <v/>
      </c>
      <c r="C2321" s="9">
        <f t="shared" si="108"/>
        <v>1</v>
      </c>
      <c r="D2321" s="14"/>
      <c r="E2321" s="15"/>
      <c r="F2321" s="16"/>
      <c r="G2321" s="17"/>
      <c r="H2321" s="18"/>
      <c r="I2321" s="19"/>
      <c r="J2321" s="18"/>
      <c r="K2321" s="19"/>
      <c r="L2321" s="17"/>
      <c r="M2321" s="93" t="str">
        <f t="shared" si="110"/>
        <v/>
      </c>
      <c r="N2321" s="13" t="str">
        <f t="shared" si="109"/>
        <v/>
      </c>
    </row>
    <row r="2322" spans="2:14" x14ac:dyDescent="0.3">
      <c r="B2322" s="1" t="str">
        <f>IF(C2322=1,"",IF(Kasszakonyv!$K$2&gt;C2322,"q",IF(Kasszakonyv!$K$2=C2322,COUNTIF($C$7:C2322,C2322),"")))</f>
        <v/>
      </c>
      <c r="C2322" s="9">
        <f t="shared" si="108"/>
        <v>1</v>
      </c>
      <c r="D2322" s="14"/>
      <c r="E2322" s="15"/>
      <c r="F2322" s="16"/>
      <c r="G2322" s="17"/>
      <c r="H2322" s="18"/>
      <c r="I2322" s="19"/>
      <c r="J2322" s="18"/>
      <c r="K2322" s="19"/>
      <c r="L2322" s="17"/>
      <c r="M2322" s="93" t="str">
        <f t="shared" si="110"/>
        <v/>
      </c>
      <c r="N2322" s="13" t="str">
        <f t="shared" si="109"/>
        <v/>
      </c>
    </row>
    <row r="2323" spans="2:14" x14ac:dyDescent="0.3">
      <c r="B2323" s="1" t="str">
        <f>IF(C2323=1,"",IF(Kasszakonyv!$K$2&gt;C2323,"q",IF(Kasszakonyv!$K$2=C2323,COUNTIF($C$7:C2323,C2323),"")))</f>
        <v/>
      </c>
      <c r="C2323" s="9">
        <f t="shared" si="108"/>
        <v>1</v>
      </c>
      <c r="D2323" s="14"/>
      <c r="E2323" s="15"/>
      <c r="F2323" s="16"/>
      <c r="G2323" s="17"/>
      <c r="H2323" s="18"/>
      <c r="I2323" s="19"/>
      <c r="J2323" s="18"/>
      <c r="K2323" s="19"/>
      <c r="L2323" s="17"/>
      <c r="M2323" s="93" t="str">
        <f t="shared" si="110"/>
        <v/>
      </c>
      <c r="N2323" s="13" t="str">
        <f t="shared" si="109"/>
        <v/>
      </c>
    </row>
    <row r="2324" spans="2:14" x14ac:dyDescent="0.3">
      <c r="B2324" s="1" t="str">
        <f>IF(C2324=1,"",IF(Kasszakonyv!$K$2&gt;C2324,"q",IF(Kasszakonyv!$K$2=C2324,COUNTIF($C$7:C2324,C2324),"")))</f>
        <v/>
      </c>
      <c r="C2324" s="9">
        <f t="shared" si="108"/>
        <v>1</v>
      </c>
      <c r="D2324" s="14"/>
      <c r="E2324" s="15"/>
      <c r="F2324" s="16"/>
      <c r="G2324" s="17"/>
      <c r="H2324" s="18"/>
      <c r="I2324" s="19"/>
      <c r="J2324" s="18"/>
      <c r="K2324" s="19"/>
      <c r="L2324" s="17"/>
      <c r="M2324" s="93" t="str">
        <f t="shared" si="110"/>
        <v/>
      </c>
      <c r="N2324" s="13" t="str">
        <f t="shared" si="109"/>
        <v/>
      </c>
    </row>
    <row r="2325" spans="2:14" x14ac:dyDescent="0.3">
      <c r="B2325" s="1" t="str">
        <f>IF(C2325=1,"",IF(Kasszakonyv!$K$2&gt;C2325,"q",IF(Kasszakonyv!$K$2=C2325,COUNTIF($C$7:C2325,C2325),"")))</f>
        <v/>
      </c>
      <c r="C2325" s="9">
        <f t="shared" si="108"/>
        <v>1</v>
      </c>
      <c r="D2325" s="14"/>
      <c r="E2325" s="15"/>
      <c r="F2325" s="16"/>
      <c r="G2325" s="17"/>
      <c r="H2325" s="18"/>
      <c r="I2325" s="19"/>
      <c r="J2325" s="18"/>
      <c r="K2325" s="19"/>
      <c r="L2325" s="17"/>
      <c r="M2325" s="93" t="str">
        <f t="shared" si="110"/>
        <v/>
      </c>
      <c r="N2325" s="13" t="str">
        <f t="shared" si="109"/>
        <v/>
      </c>
    </row>
    <row r="2326" spans="2:14" x14ac:dyDescent="0.3">
      <c r="B2326" s="1" t="str">
        <f>IF(C2326=1,"",IF(Kasszakonyv!$K$2&gt;C2326,"q",IF(Kasszakonyv!$K$2=C2326,COUNTIF($C$7:C2326,C2326),"")))</f>
        <v/>
      </c>
      <c r="C2326" s="9">
        <f t="shared" si="108"/>
        <v>1</v>
      </c>
      <c r="D2326" s="14"/>
      <c r="E2326" s="15"/>
      <c r="F2326" s="16"/>
      <c r="G2326" s="17"/>
      <c r="H2326" s="18"/>
      <c r="I2326" s="19"/>
      <c r="J2326" s="18"/>
      <c r="K2326" s="19"/>
      <c r="L2326" s="17"/>
      <c r="M2326" s="93" t="str">
        <f t="shared" si="110"/>
        <v/>
      </c>
      <c r="N2326" s="13" t="str">
        <f t="shared" si="109"/>
        <v/>
      </c>
    </row>
    <row r="2327" spans="2:14" x14ac:dyDescent="0.3">
      <c r="B2327" s="1" t="str">
        <f>IF(C2327=1,"",IF(Kasszakonyv!$K$2&gt;C2327,"q",IF(Kasszakonyv!$K$2=C2327,COUNTIF($C$7:C2327,C2327),"")))</f>
        <v/>
      </c>
      <c r="C2327" s="9">
        <f t="shared" si="108"/>
        <v>1</v>
      </c>
      <c r="D2327" s="14"/>
      <c r="E2327" s="15"/>
      <c r="F2327" s="16"/>
      <c r="G2327" s="17"/>
      <c r="H2327" s="18"/>
      <c r="I2327" s="19"/>
      <c r="J2327" s="18"/>
      <c r="K2327" s="19"/>
      <c r="L2327" s="17"/>
      <c r="M2327" s="93" t="str">
        <f t="shared" si="110"/>
        <v/>
      </c>
      <c r="N2327" s="13" t="str">
        <f t="shared" si="109"/>
        <v/>
      </c>
    </row>
    <row r="2328" spans="2:14" x14ac:dyDescent="0.3">
      <c r="B2328" s="1" t="str">
        <f>IF(C2328=1,"",IF(Kasszakonyv!$K$2&gt;C2328,"q",IF(Kasszakonyv!$K$2=C2328,COUNTIF($C$7:C2328,C2328),"")))</f>
        <v/>
      </c>
      <c r="C2328" s="9">
        <f t="shared" si="108"/>
        <v>1</v>
      </c>
      <c r="D2328" s="14"/>
      <c r="E2328" s="15"/>
      <c r="F2328" s="16"/>
      <c r="G2328" s="17"/>
      <c r="H2328" s="18"/>
      <c r="I2328" s="19"/>
      <c r="J2328" s="18"/>
      <c r="K2328" s="19"/>
      <c r="L2328" s="17"/>
      <c r="M2328" s="93" t="str">
        <f t="shared" si="110"/>
        <v/>
      </c>
      <c r="N2328" s="13" t="str">
        <f t="shared" si="109"/>
        <v/>
      </c>
    </row>
    <row r="2329" spans="2:14" x14ac:dyDescent="0.3">
      <c r="B2329" s="1" t="str">
        <f>IF(C2329=1,"",IF(Kasszakonyv!$K$2&gt;C2329,"q",IF(Kasszakonyv!$K$2=C2329,COUNTIF($C$7:C2329,C2329),"")))</f>
        <v/>
      </c>
      <c r="C2329" s="9">
        <f t="shared" si="108"/>
        <v>1</v>
      </c>
      <c r="D2329" s="14"/>
      <c r="E2329" s="15"/>
      <c r="F2329" s="16"/>
      <c r="G2329" s="17"/>
      <c r="H2329" s="18"/>
      <c r="I2329" s="19"/>
      <c r="J2329" s="18"/>
      <c r="K2329" s="19"/>
      <c r="L2329" s="17"/>
      <c r="M2329" s="93" t="str">
        <f t="shared" si="110"/>
        <v/>
      </c>
      <c r="N2329" s="13" t="str">
        <f t="shared" si="109"/>
        <v/>
      </c>
    </row>
    <row r="2330" spans="2:14" x14ac:dyDescent="0.3">
      <c r="B2330" s="1" t="str">
        <f>IF(C2330=1,"",IF(Kasszakonyv!$K$2&gt;C2330,"q",IF(Kasszakonyv!$K$2=C2330,COUNTIF($C$7:C2330,C2330),"")))</f>
        <v/>
      </c>
      <c r="C2330" s="9">
        <f t="shared" si="108"/>
        <v>1</v>
      </c>
      <c r="D2330" s="14"/>
      <c r="E2330" s="15"/>
      <c r="F2330" s="16"/>
      <c r="G2330" s="17"/>
      <c r="H2330" s="18"/>
      <c r="I2330" s="19"/>
      <c r="J2330" s="18"/>
      <c r="K2330" s="19"/>
      <c r="L2330" s="17"/>
      <c r="M2330" s="93" t="str">
        <f t="shared" si="110"/>
        <v/>
      </c>
      <c r="N2330" s="13" t="str">
        <f t="shared" si="109"/>
        <v/>
      </c>
    </row>
    <row r="2331" spans="2:14" x14ac:dyDescent="0.3">
      <c r="B2331" s="1" t="str">
        <f>IF(C2331=1,"",IF(Kasszakonyv!$K$2&gt;C2331,"q",IF(Kasszakonyv!$K$2=C2331,COUNTIF($C$7:C2331,C2331),"")))</f>
        <v/>
      </c>
      <c r="C2331" s="9">
        <f t="shared" si="108"/>
        <v>1</v>
      </c>
      <c r="D2331" s="14"/>
      <c r="E2331" s="15"/>
      <c r="F2331" s="16"/>
      <c r="G2331" s="17"/>
      <c r="H2331" s="18"/>
      <c r="I2331" s="19"/>
      <c r="J2331" s="18"/>
      <c r="K2331" s="19"/>
      <c r="L2331" s="17"/>
      <c r="M2331" s="93" t="str">
        <f t="shared" si="110"/>
        <v/>
      </c>
      <c r="N2331" s="13" t="str">
        <f t="shared" si="109"/>
        <v/>
      </c>
    </row>
    <row r="2332" spans="2:14" x14ac:dyDescent="0.3">
      <c r="B2332" s="1" t="str">
        <f>IF(C2332=1,"",IF(Kasszakonyv!$K$2&gt;C2332,"q",IF(Kasszakonyv!$K$2=C2332,COUNTIF($C$7:C2332,C2332),"")))</f>
        <v/>
      </c>
      <c r="C2332" s="9">
        <f t="shared" si="108"/>
        <v>1</v>
      </c>
      <c r="D2332" s="14"/>
      <c r="E2332" s="15"/>
      <c r="F2332" s="16"/>
      <c r="G2332" s="17"/>
      <c r="H2332" s="18"/>
      <c r="I2332" s="19"/>
      <c r="J2332" s="18"/>
      <c r="K2332" s="19"/>
      <c r="L2332" s="17"/>
      <c r="M2332" s="93" t="str">
        <f t="shared" si="110"/>
        <v/>
      </c>
      <c r="N2332" s="13" t="str">
        <f t="shared" si="109"/>
        <v/>
      </c>
    </row>
    <row r="2333" spans="2:14" x14ac:dyDescent="0.3">
      <c r="B2333" s="1" t="str">
        <f>IF(C2333=1,"",IF(Kasszakonyv!$K$2&gt;C2333,"q",IF(Kasszakonyv!$K$2=C2333,COUNTIF($C$7:C2333,C2333),"")))</f>
        <v/>
      </c>
      <c r="C2333" s="9">
        <f t="shared" si="108"/>
        <v>1</v>
      </c>
      <c r="D2333" s="14"/>
      <c r="E2333" s="15"/>
      <c r="F2333" s="16"/>
      <c r="G2333" s="17"/>
      <c r="H2333" s="18"/>
      <c r="I2333" s="19"/>
      <c r="J2333" s="18"/>
      <c r="K2333" s="19"/>
      <c r="L2333" s="17"/>
      <c r="M2333" s="93" t="str">
        <f t="shared" si="110"/>
        <v/>
      </c>
      <c r="N2333" s="13" t="str">
        <f t="shared" si="109"/>
        <v/>
      </c>
    </row>
    <row r="2334" spans="2:14" x14ac:dyDescent="0.3">
      <c r="B2334" s="1" t="str">
        <f>IF(C2334=1,"",IF(Kasszakonyv!$K$2&gt;C2334,"q",IF(Kasszakonyv!$K$2=C2334,COUNTIF($C$7:C2334,C2334),"")))</f>
        <v/>
      </c>
      <c r="C2334" s="9">
        <f t="shared" si="108"/>
        <v>1</v>
      </c>
      <c r="D2334" s="14"/>
      <c r="E2334" s="15"/>
      <c r="F2334" s="16"/>
      <c r="G2334" s="17"/>
      <c r="H2334" s="18"/>
      <c r="I2334" s="19"/>
      <c r="J2334" s="18"/>
      <c r="K2334" s="19"/>
      <c r="L2334" s="17"/>
      <c r="M2334" s="93" t="str">
        <f t="shared" si="110"/>
        <v/>
      </c>
      <c r="N2334" s="13" t="str">
        <f t="shared" si="109"/>
        <v/>
      </c>
    </row>
    <row r="2335" spans="2:14" x14ac:dyDescent="0.3">
      <c r="B2335" s="1" t="str">
        <f>IF(C2335=1,"",IF(Kasszakonyv!$K$2&gt;C2335,"q",IF(Kasszakonyv!$K$2=C2335,COUNTIF($C$7:C2335,C2335),"")))</f>
        <v/>
      </c>
      <c r="C2335" s="9">
        <f t="shared" si="108"/>
        <v>1</v>
      </c>
      <c r="D2335" s="14"/>
      <c r="E2335" s="15"/>
      <c r="F2335" s="16"/>
      <c r="G2335" s="17"/>
      <c r="H2335" s="18"/>
      <c r="I2335" s="19"/>
      <c r="J2335" s="18"/>
      <c r="K2335" s="19"/>
      <c r="L2335" s="17"/>
      <c r="M2335" s="93" t="str">
        <f t="shared" si="110"/>
        <v/>
      </c>
      <c r="N2335" s="13" t="str">
        <f t="shared" si="109"/>
        <v/>
      </c>
    </row>
    <row r="2336" spans="2:14" x14ac:dyDescent="0.3">
      <c r="B2336" s="1" t="str">
        <f>IF(C2336=1,"",IF(Kasszakonyv!$K$2&gt;C2336,"q",IF(Kasszakonyv!$K$2=C2336,COUNTIF($C$7:C2336,C2336),"")))</f>
        <v/>
      </c>
      <c r="C2336" s="9">
        <f t="shared" si="108"/>
        <v>1</v>
      </c>
      <c r="D2336" s="14"/>
      <c r="E2336" s="15"/>
      <c r="F2336" s="16"/>
      <c r="G2336" s="17"/>
      <c r="H2336" s="18"/>
      <c r="I2336" s="19"/>
      <c r="J2336" s="18"/>
      <c r="K2336" s="19"/>
      <c r="L2336" s="17"/>
      <c r="M2336" s="93" t="str">
        <f t="shared" si="110"/>
        <v/>
      </c>
      <c r="N2336" s="13" t="str">
        <f t="shared" si="109"/>
        <v/>
      </c>
    </row>
    <row r="2337" spans="2:14" x14ac:dyDescent="0.3">
      <c r="B2337" s="1" t="str">
        <f>IF(C2337=1,"",IF(Kasszakonyv!$K$2&gt;C2337,"q",IF(Kasszakonyv!$K$2=C2337,COUNTIF($C$7:C2337,C2337),"")))</f>
        <v/>
      </c>
      <c r="C2337" s="9">
        <f t="shared" si="108"/>
        <v>1</v>
      </c>
      <c r="D2337" s="14"/>
      <c r="E2337" s="15"/>
      <c r="F2337" s="16"/>
      <c r="G2337" s="17"/>
      <c r="H2337" s="18"/>
      <c r="I2337" s="19"/>
      <c r="J2337" s="18"/>
      <c r="K2337" s="19"/>
      <c r="L2337" s="17"/>
      <c r="M2337" s="93" t="str">
        <f t="shared" si="110"/>
        <v/>
      </c>
      <c r="N2337" s="13" t="str">
        <f t="shared" si="109"/>
        <v/>
      </c>
    </row>
    <row r="2338" spans="2:14" x14ac:dyDescent="0.3">
      <c r="B2338" s="1" t="str">
        <f>IF(C2338=1,"",IF(Kasszakonyv!$K$2&gt;C2338,"q",IF(Kasszakonyv!$K$2=C2338,COUNTIF($C$7:C2338,C2338),"")))</f>
        <v/>
      </c>
      <c r="C2338" s="9">
        <f t="shared" si="108"/>
        <v>1</v>
      </c>
      <c r="D2338" s="14"/>
      <c r="E2338" s="15"/>
      <c r="F2338" s="16"/>
      <c r="G2338" s="17"/>
      <c r="H2338" s="18"/>
      <c r="I2338" s="19"/>
      <c r="J2338" s="18"/>
      <c r="K2338" s="19"/>
      <c r="L2338" s="17"/>
      <c r="M2338" s="93" t="str">
        <f t="shared" si="110"/>
        <v/>
      </c>
      <c r="N2338" s="13" t="str">
        <f t="shared" si="109"/>
        <v/>
      </c>
    </row>
    <row r="2339" spans="2:14" x14ac:dyDescent="0.3">
      <c r="B2339" s="1" t="str">
        <f>IF(C2339=1,"",IF(Kasszakonyv!$K$2&gt;C2339,"q",IF(Kasszakonyv!$K$2=C2339,COUNTIF($C$7:C2339,C2339),"")))</f>
        <v/>
      </c>
      <c r="C2339" s="9">
        <f t="shared" si="108"/>
        <v>1</v>
      </c>
      <c r="D2339" s="14"/>
      <c r="E2339" s="15"/>
      <c r="F2339" s="16"/>
      <c r="G2339" s="17"/>
      <c r="H2339" s="18"/>
      <c r="I2339" s="19"/>
      <c r="J2339" s="18"/>
      <c r="K2339" s="19"/>
      <c r="L2339" s="17"/>
      <c r="M2339" s="93" t="str">
        <f t="shared" si="110"/>
        <v/>
      </c>
      <c r="N2339" s="13" t="str">
        <f t="shared" si="109"/>
        <v/>
      </c>
    </row>
    <row r="2340" spans="2:14" x14ac:dyDescent="0.3">
      <c r="B2340" s="1" t="str">
        <f>IF(C2340=1,"",IF(Kasszakonyv!$K$2&gt;C2340,"q",IF(Kasszakonyv!$K$2=C2340,COUNTIF($C$7:C2340,C2340),"")))</f>
        <v/>
      </c>
      <c r="C2340" s="9">
        <f t="shared" si="108"/>
        <v>1</v>
      </c>
      <c r="D2340" s="14"/>
      <c r="E2340" s="15"/>
      <c r="F2340" s="16"/>
      <c r="G2340" s="17"/>
      <c r="H2340" s="18"/>
      <c r="I2340" s="19"/>
      <c r="J2340" s="18"/>
      <c r="K2340" s="19"/>
      <c r="L2340" s="17"/>
      <c r="M2340" s="93" t="str">
        <f t="shared" si="110"/>
        <v/>
      </c>
      <c r="N2340" s="13" t="str">
        <f t="shared" si="109"/>
        <v/>
      </c>
    </row>
    <row r="2341" spans="2:14" x14ac:dyDescent="0.3">
      <c r="B2341" s="1" t="str">
        <f>IF(C2341=1,"",IF(Kasszakonyv!$K$2&gt;C2341,"q",IF(Kasszakonyv!$K$2=C2341,COUNTIF($C$7:C2341,C2341),"")))</f>
        <v/>
      </c>
      <c r="C2341" s="9">
        <f t="shared" si="108"/>
        <v>1</v>
      </c>
      <c r="D2341" s="14"/>
      <c r="E2341" s="15"/>
      <c r="F2341" s="16"/>
      <c r="G2341" s="17"/>
      <c r="H2341" s="18"/>
      <c r="I2341" s="19"/>
      <c r="J2341" s="18"/>
      <c r="K2341" s="19"/>
      <c r="L2341" s="17"/>
      <c r="M2341" s="93" t="str">
        <f t="shared" si="110"/>
        <v/>
      </c>
      <c r="N2341" s="13" t="str">
        <f t="shared" si="109"/>
        <v/>
      </c>
    </row>
    <row r="2342" spans="2:14" x14ac:dyDescent="0.3">
      <c r="B2342" s="1" t="str">
        <f>IF(C2342=1,"",IF(Kasszakonyv!$K$2&gt;C2342,"q",IF(Kasszakonyv!$K$2=C2342,COUNTIF($C$7:C2342,C2342),"")))</f>
        <v/>
      </c>
      <c r="C2342" s="9">
        <f t="shared" si="108"/>
        <v>1</v>
      </c>
      <c r="D2342" s="14"/>
      <c r="E2342" s="15"/>
      <c r="F2342" s="16"/>
      <c r="G2342" s="17"/>
      <c r="H2342" s="18"/>
      <c r="I2342" s="19"/>
      <c r="J2342" s="18"/>
      <c r="K2342" s="19"/>
      <c r="L2342" s="17"/>
      <c r="M2342" s="93" t="str">
        <f t="shared" si="110"/>
        <v/>
      </c>
      <c r="N2342" s="13" t="str">
        <f t="shared" si="109"/>
        <v/>
      </c>
    </row>
    <row r="2343" spans="2:14" x14ac:dyDescent="0.3">
      <c r="B2343" s="1" t="str">
        <f>IF(C2343=1,"",IF(Kasszakonyv!$K$2&gt;C2343,"q",IF(Kasszakonyv!$K$2=C2343,COUNTIF($C$7:C2343,C2343),"")))</f>
        <v/>
      </c>
      <c r="C2343" s="9">
        <f t="shared" si="108"/>
        <v>1</v>
      </c>
      <c r="D2343" s="14"/>
      <c r="E2343" s="15"/>
      <c r="F2343" s="16"/>
      <c r="G2343" s="17"/>
      <c r="H2343" s="18"/>
      <c r="I2343" s="19"/>
      <c r="J2343" s="18"/>
      <c r="K2343" s="19"/>
      <c r="L2343" s="17"/>
      <c r="M2343" s="93" t="str">
        <f t="shared" si="110"/>
        <v/>
      </c>
      <c r="N2343" s="13" t="str">
        <f t="shared" si="109"/>
        <v/>
      </c>
    </row>
    <row r="2344" spans="2:14" x14ac:dyDescent="0.3">
      <c r="B2344" s="1" t="str">
        <f>IF(C2344=1,"",IF(Kasszakonyv!$K$2&gt;C2344,"q",IF(Kasszakonyv!$K$2=C2344,COUNTIF($C$7:C2344,C2344),"")))</f>
        <v/>
      </c>
      <c r="C2344" s="9">
        <f t="shared" ref="C2344:C2407" si="111">IF(AND(D2344&lt;&gt;0,D2344&gt;=$C$1,D2344&lt;=$C$3),D2344,IF(SUM(H2344:J2354)&lt;&gt;0,C2343,1))</f>
        <v>1</v>
      </c>
      <c r="D2344" s="14"/>
      <c r="E2344" s="15"/>
      <c r="F2344" s="16"/>
      <c r="G2344" s="17"/>
      <c r="H2344" s="18"/>
      <c r="I2344" s="19"/>
      <c r="J2344" s="18"/>
      <c r="K2344" s="19"/>
      <c r="L2344" s="17"/>
      <c r="M2344" s="93" t="str">
        <f t="shared" si="110"/>
        <v/>
      </c>
      <c r="N2344" s="13" t="str">
        <f t="shared" ref="N2344:N2407" si="112">IF(I2344&amp;K2344&lt;&gt;"",VLOOKUP(I2344&amp;K2344,fi,2,FALSE),"")</f>
        <v/>
      </c>
    </row>
    <row r="2345" spans="2:14" x14ac:dyDescent="0.3">
      <c r="B2345" s="1" t="str">
        <f>IF(C2345=1,"",IF(Kasszakonyv!$K$2&gt;C2345,"q",IF(Kasszakonyv!$K$2=C2345,COUNTIF($C$7:C2345,C2345),"")))</f>
        <v/>
      </c>
      <c r="C2345" s="9">
        <f t="shared" si="111"/>
        <v>1</v>
      </c>
      <c r="D2345" s="14"/>
      <c r="E2345" s="15"/>
      <c r="F2345" s="16"/>
      <c r="G2345" s="17"/>
      <c r="H2345" s="18"/>
      <c r="I2345" s="19"/>
      <c r="J2345" s="18"/>
      <c r="K2345" s="19"/>
      <c r="L2345" s="17"/>
      <c r="M2345" s="93" t="str">
        <f t="shared" si="110"/>
        <v/>
      </c>
      <c r="N2345" s="13" t="str">
        <f t="shared" si="112"/>
        <v/>
      </c>
    </row>
    <row r="2346" spans="2:14" x14ac:dyDescent="0.3">
      <c r="B2346" s="1" t="str">
        <f>IF(C2346=1,"",IF(Kasszakonyv!$K$2&gt;C2346,"q",IF(Kasszakonyv!$K$2=C2346,COUNTIF($C$7:C2346,C2346),"")))</f>
        <v/>
      </c>
      <c r="C2346" s="9">
        <f t="shared" si="111"/>
        <v>1</v>
      </c>
      <c r="D2346" s="14"/>
      <c r="E2346" s="15"/>
      <c r="F2346" s="16"/>
      <c r="G2346" s="17"/>
      <c r="H2346" s="18"/>
      <c r="I2346" s="19"/>
      <c r="J2346" s="18"/>
      <c r="K2346" s="19"/>
      <c r="L2346" s="17"/>
      <c r="M2346" s="93" t="str">
        <f t="shared" si="110"/>
        <v/>
      </c>
      <c r="N2346" s="13" t="str">
        <f t="shared" si="112"/>
        <v/>
      </c>
    </row>
    <row r="2347" spans="2:14" x14ac:dyDescent="0.3">
      <c r="B2347" s="1" t="str">
        <f>IF(C2347=1,"",IF(Kasszakonyv!$K$2&gt;C2347,"q",IF(Kasszakonyv!$K$2=C2347,COUNTIF($C$7:C2347,C2347),"")))</f>
        <v/>
      </c>
      <c r="C2347" s="9">
        <f t="shared" si="111"/>
        <v>1</v>
      </c>
      <c r="D2347" s="14"/>
      <c r="E2347" s="15"/>
      <c r="F2347" s="16"/>
      <c r="G2347" s="17"/>
      <c r="H2347" s="18"/>
      <c r="I2347" s="19"/>
      <c r="J2347" s="18"/>
      <c r="K2347" s="19"/>
      <c r="L2347" s="17"/>
      <c r="M2347" s="93" t="str">
        <f t="shared" si="110"/>
        <v/>
      </c>
      <c r="N2347" s="13" t="str">
        <f t="shared" si="112"/>
        <v/>
      </c>
    </row>
    <row r="2348" spans="2:14" x14ac:dyDescent="0.3">
      <c r="B2348" s="1" t="str">
        <f>IF(C2348=1,"",IF(Kasszakonyv!$K$2&gt;C2348,"q",IF(Kasszakonyv!$K$2=C2348,COUNTIF($C$7:C2348,C2348),"")))</f>
        <v/>
      </c>
      <c r="C2348" s="9">
        <f t="shared" si="111"/>
        <v>1</v>
      </c>
      <c r="D2348" s="14"/>
      <c r="E2348" s="15"/>
      <c r="F2348" s="16"/>
      <c r="G2348" s="17"/>
      <c r="H2348" s="18"/>
      <c r="I2348" s="19"/>
      <c r="J2348" s="18"/>
      <c r="K2348" s="19"/>
      <c r="L2348" s="17"/>
      <c r="M2348" s="93" t="str">
        <f t="shared" si="110"/>
        <v/>
      </c>
      <c r="N2348" s="13" t="str">
        <f t="shared" si="112"/>
        <v/>
      </c>
    </row>
    <row r="2349" spans="2:14" x14ac:dyDescent="0.3">
      <c r="B2349" s="1" t="str">
        <f>IF(C2349=1,"",IF(Kasszakonyv!$K$2&gt;C2349,"q",IF(Kasszakonyv!$K$2=C2349,COUNTIF($C$7:C2349,C2349),"")))</f>
        <v/>
      </c>
      <c r="C2349" s="9">
        <f t="shared" si="111"/>
        <v>1</v>
      </c>
      <c r="D2349" s="14"/>
      <c r="E2349" s="15"/>
      <c r="F2349" s="16"/>
      <c r="G2349" s="17"/>
      <c r="H2349" s="18"/>
      <c r="I2349" s="19"/>
      <c r="J2349" s="18"/>
      <c r="K2349" s="19"/>
      <c r="L2349" s="17"/>
      <c r="M2349" s="93" t="str">
        <f t="shared" si="110"/>
        <v/>
      </c>
      <c r="N2349" s="13" t="str">
        <f t="shared" si="112"/>
        <v/>
      </c>
    </row>
    <row r="2350" spans="2:14" x14ac:dyDescent="0.3">
      <c r="B2350" s="1" t="str">
        <f>IF(C2350=1,"",IF(Kasszakonyv!$K$2&gt;C2350,"q",IF(Kasszakonyv!$K$2=C2350,COUNTIF($C$7:C2350,C2350),"")))</f>
        <v/>
      </c>
      <c r="C2350" s="9">
        <f t="shared" si="111"/>
        <v>1</v>
      </c>
      <c r="D2350" s="14"/>
      <c r="E2350" s="15"/>
      <c r="F2350" s="16"/>
      <c r="G2350" s="17"/>
      <c r="H2350" s="18"/>
      <c r="I2350" s="19"/>
      <c r="J2350" s="18"/>
      <c r="K2350" s="19"/>
      <c r="L2350" s="17"/>
      <c r="M2350" s="93" t="str">
        <f t="shared" si="110"/>
        <v/>
      </c>
      <c r="N2350" s="13" t="str">
        <f t="shared" si="112"/>
        <v/>
      </c>
    </row>
    <row r="2351" spans="2:14" x14ac:dyDescent="0.3">
      <c r="B2351" s="1" t="str">
        <f>IF(C2351=1,"",IF(Kasszakonyv!$K$2&gt;C2351,"q",IF(Kasszakonyv!$K$2=C2351,COUNTIF($C$7:C2351,C2351),"")))</f>
        <v/>
      </c>
      <c r="C2351" s="9">
        <f t="shared" si="111"/>
        <v>1</v>
      </c>
      <c r="D2351" s="14"/>
      <c r="E2351" s="15"/>
      <c r="F2351" s="16"/>
      <c r="G2351" s="17"/>
      <c r="H2351" s="18"/>
      <c r="I2351" s="19"/>
      <c r="J2351" s="18"/>
      <c r="K2351" s="19"/>
      <c r="L2351" s="17"/>
      <c r="M2351" s="93" t="str">
        <f t="shared" si="110"/>
        <v/>
      </c>
      <c r="N2351" s="13" t="str">
        <f t="shared" si="112"/>
        <v/>
      </c>
    </row>
    <row r="2352" spans="2:14" x14ac:dyDescent="0.3">
      <c r="B2352" s="1" t="str">
        <f>IF(C2352=1,"",IF(Kasszakonyv!$K$2&gt;C2352,"q",IF(Kasszakonyv!$K$2=C2352,COUNTIF($C$7:C2352,C2352),"")))</f>
        <v/>
      </c>
      <c r="C2352" s="9">
        <f t="shared" si="111"/>
        <v>1</v>
      </c>
      <c r="D2352" s="14"/>
      <c r="E2352" s="15"/>
      <c r="F2352" s="16"/>
      <c r="G2352" s="17"/>
      <c r="H2352" s="18"/>
      <c r="I2352" s="19"/>
      <c r="J2352" s="18"/>
      <c r="K2352" s="19"/>
      <c r="L2352" s="17"/>
      <c r="M2352" s="93" t="str">
        <f t="shared" si="110"/>
        <v/>
      </c>
      <c r="N2352" s="13" t="str">
        <f t="shared" si="112"/>
        <v/>
      </c>
    </row>
    <row r="2353" spans="2:14" x14ac:dyDescent="0.3">
      <c r="B2353" s="1" t="str">
        <f>IF(C2353=1,"",IF(Kasszakonyv!$K$2&gt;C2353,"q",IF(Kasszakonyv!$K$2=C2353,COUNTIF($C$7:C2353,C2353),"")))</f>
        <v/>
      </c>
      <c r="C2353" s="9">
        <f t="shared" si="111"/>
        <v>1</v>
      </c>
      <c r="D2353" s="14"/>
      <c r="E2353" s="15"/>
      <c r="F2353" s="16"/>
      <c r="G2353" s="17"/>
      <c r="H2353" s="18"/>
      <c r="I2353" s="19"/>
      <c r="J2353" s="18"/>
      <c r="K2353" s="19"/>
      <c r="L2353" s="17"/>
      <c r="M2353" s="93" t="str">
        <f t="shared" si="110"/>
        <v/>
      </c>
      <c r="N2353" s="13" t="str">
        <f t="shared" si="112"/>
        <v/>
      </c>
    </row>
    <row r="2354" spans="2:14" x14ac:dyDescent="0.3">
      <c r="B2354" s="1" t="str">
        <f>IF(C2354=1,"",IF(Kasszakonyv!$K$2&gt;C2354,"q",IF(Kasszakonyv!$K$2=C2354,COUNTIF($C$7:C2354,C2354),"")))</f>
        <v/>
      </c>
      <c r="C2354" s="9">
        <f t="shared" si="111"/>
        <v>1</v>
      </c>
      <c r="D2354" s="14"/>
      <c r="E2354" s="15"/>
      <c r="F2354" s="16"/>
      <c r="G2354" s="17"/>
      <c r="H2354" s="18"/>
      <c r="I2354" s="19"/>
      <c r="J2354" s="18"/>
      <c r="K2354" s="19"/>
      <c r="L2354" s="17"/>
      <c r="M2354" s="93" t="str">
        <f t="shared" si="110"/>
        <v/>
      </c>
      <c r="N2354" s="13" t="str">
        <f t="shared" si="112"/>
        <v/>
      </c>
    </row>
    <row r="2355" spans="2:14" x14ac:dyDescent="0.3">
      <c r="B2355" s="1" t="str">
        <f>IF(C2355=1,"",IF(Kasszakonyv!$K$2&gt;C2355,"q",IF(Kasszakonyv!$K$2=C2355,COUNTIF($C$7:C2355,C2355),"")))</f>
        <v/>
      </c>
      <c r="C2355" s="9">
        <f t="shared" si="111"/>
        <v>1</v>
      </c>
      <c r="D2355" s="14"/>
      <c r="E2355" s="15"/>
      <c r="F2355" s="16"/>
      <c r="G2355" s="17"/>
      <c r="H2355" s="18"/>
      <c r="I2355" s="19"/>
      <c r="J2355" s="18"/>
      <c r="K2355" s="19"/>
      <c r="L2355" s="17"/>
      <c r="M2355" s="93" t="str">
        <f t="shared" si="110"/>
        <v/>
      </c>
      <c r="N2355" s="13" t="str">
        <f t="shared" si="112"/>
        <v/>
      </c>
    </row>
    <row r="2356" spans="2:14" x14ac:dyDescent="0.3">
      <c r="B2356" s="1" t="str">
        <f>IF(C2356=1,"",IF(Kasszakonyv!$K$2&gt;C2356,"q",IF(Kasszakonyv!$K$2=C2356,COUNTIF($C$7:C2356,C2356),"")))</f>
        <v/>
      </c>
      <c r="C2356" s="9">
        <f t="shared" si="111"/>
        <v>1</v>
      </c>
      <c r="D2356" s="14"/>
      <c r="E2356" s="15"/>
      <c r="F2356" s="16"/>
      <c r="G2356" s="17"/>
      <c r="H2356" s="18"/>
      <c r="I2356" s="19"/>
      <c r="J2356" s="18"/>
      <c r="K2356" s="19"/>
      <c r="L2356" s="17"/>
      <c r="M2356" s="93" t="str">
        <f t="shared" si="110"/>
        <v/>
      </c>
      <c r="N2356" s="13" t="str">
        <f t="shared" si="112"/>
        <v/>
      </c>
    </row>
    <row r="2357" spans="2:14" x14ac:dyDescent="0.3">
      <c r="B2357" s="1" t="str">
        <f>IF(C2357=1,"",IF(Kasszakonyv!$K$2&gt;C2357,"q",IF(Kasszakonyv!$K$2=C2357,COUNTIF($C$7:C2357,C2357),"")))</f>
        <v/>
      </c>
      <c r="C2357" s="9">
        <f t="shared" si="111"/>
        <v>1</v>
      </c>
      <c r="D2357" s="14"/>
      <c r="E2357" s="15"/>
      <c r="F2357" s="16"/>
      <c r="G2357" s="17"/>
      <c r="H2357" s="18"/>
      <c r="I2357" s="19"/>
      <c r="J2357" s="18"/>
      <c r="K2357" s="19"/>
      <c r="L2357" s="17"/>
      <c r="M2357" s="93" t="str">
        <f t="shared" si="110"/>
        <v/>
      </c>
      <c r="N2357" s="13" t="str">
        <f t="shared" si="112"/>
        <v/>
      </c>
    </row>
    <row r="2358" spans="2:14" x14ac:dyDescent="0.3">
      <c r="B2358" s="1" t="str">
        <f>IF(C2358=1,"",IF(Kasszakonyv!$K$2&gt;C2358,"q",IF(Kasszakonyv!$K$2=C2358,COUNTIF($C$7:C2358,C2358),"")))</f>
        <v/>
      </c>
      <c r="C2358" s="9">
        <f t="shared" si="111"/>
        <v>1</v>
      </c>
      <c r="D2358" s="14"/>
      <c r="E2358" s="15"/>
      <c r="F2358" s="16"/>
      <c r="G2358" s="17"/>
      <c r="H2358" s="18"/>
      <c r="I2358" s="19"/>
      <c r="J2358" s="18"/>
      <c r="K2358" s="19"/>
      <c r="L2358" s="17"/>
      <c r="M2358" s="93" t="str">
        <f t="shared" si="110"/>
        <v/>
      </c>
      <c r="N2358" s="13" t="str">
        <f t="shared" si="112"/>
        <v/>
      </c>
    </row>
    <row r="2359" spans="2:14" x14ac:dyDescent="0.3">
      <c r="B2359" s="1" t="str">
        <f>IF(C2359=1,"",IF(Kasszakonyv!$K$2&gt;C2359,"q",IF(Kasszakonyv!$K$2=C2359,COUNTIF($C$7:C2359,C2359),"")))</f>
        <v/>
      </c>
      <c r="C2359" s="9">
        <f t="shared" si="111"/>
        <v>1</v>
      </c>
      <c r="D2359" s="14"/>
      <c r="E2359" s="15"/>
      <c r="F2359" s="16"/>
      <c r="G2359" s="17"/>
      <c r="H2359" s="18"/>
      <c r="I2359" s="19"/>
      <c r="J2359" s="18"/>
      <c r="K2359" s="19"/>
      <c r="L2359" s="17"/>
      <c r="M2359" s="93" t="str">
        <f t="shared" si="110"/>
        <v/>
      </c>
      <c r="N2359" s="13" t="str">
        <f t="shared" si="112"/>
        <v/>
      </c>
    </row>
    <row r="2360" spans="2:14" x14ac:dyDescent="0.3">
      <c r="B2360" s="1" t="str">
        <f>IF(C2360=1,"",IF(Kasszakonyv!$K$2&gt;C2360,"q",IF(Kasszakonyv!$K$2=C2360,COUNTIF($C$7:C2360,C2360),"")))</f>
        <v/>
      </c>
      <c r="C2360" s="9">
        <f t="shared" si="111"/>
        <v>1</v>
      </c>
      <c r="D2360" s="14"/>
      <c r="E2360" s="15"/>
      <c r="F2360" s="16"/>
      <c r="G2360" s="17"/>
      <c r="H2360" s="18"/>
      <c r="I2360" s="19"/>
      <c r="J2360" s="18"/>
      <c r="K2360" s="19"/>
      <c r="L2360" s="17"/>
      <c r="M2360" s="93" t="str">
        <f t="shared" si="110"/>
        <v/>
      </c>
      <c r="N2360" s="13" t="str">
        <f t="shared" si="112"/>
        <v/>
      </c>
    </row>
    <row r="2361" spans="2:14" x14ac:dyDescent="0.3">
      <c r="B2361" s="1" t="str">
        <f>IF(C2361=1,"",IF(Kasszakonyv!$K$2&gt;C2361,"q",IF(Kasszakonyv!$K$2=C2361,COUNTIF($C$7:C2361,C2361),"")))</f>
        <v/>
      </c>
      <c r="C2361" s="9">
        <f t="shared" si="111"/>
        <v>1</v>
      </c>
      <c r="D2361" s="14"/>
      <c r="E2361" s="15"/>
      <c r="F2361" s="16"/>
      <c r="G2361" s="17"/>
      <c r="H2361" s="18"/>
      <c r="I2361" s="19"/>
      <c r="J2361" s="18"/>
      <c r="K2361" s="19"/>
      <c r="L2361" s="17"/>
      <c r="M2361" s="93" t="str">
        <f t="shared" si="110"/>
        <v/>
      </c>
      <c r="N2361" s="13" t="str">
        <f t="shared" si="112"/>
        <v/>
      </c>
    </row>
    <row r="2362" spans="2:14" x14ac:dyDescent="0.3">
      <c r="B2362" s="1" t="str">
        <f>IF(C2362=1,"",IF(Kasszakonyv!$K$2&gt;C2362,"q",IF(Kasszakonyv!$K$2=C2362,COUNTIF($C$7:C2362,C2362),"")))</f>
        <v/>
      </c>
      <c r="C2362" s="9">
        <f t="shared" si="111"/>
        <v>1</v>
      </c>
      <c r="D2362" s="14"/>
      <c r="E2362" s="15"/>
      <c r="F2362" s="16"/>
      <c r="G2362" s="17"/>
      <c r="H2362" s="18"/>
      <c r="I2362" s="19"/>
      <c r="J2362" s="18"/>
      <c r="K2362" s="19"/>
      <c r="L2362" s="17"/>
      <c r="M2362" s="93" t="str">
        <f t="shared" si="110"/>
        <v/>
      </c>
      <c r="N2362" s="13" t="str">
        <f t="shared" si="112"/>
        <v/>
      </c>
    </row>
    <row r="2363" spans="2:14" x14ac:dyDescent="0.3">
      <c r="B2363" s="1" t="str">
        <f>IF(C2363=1,"",IF(Kasszakonyv!$K$2&gt;C2363,"q",IF(Kasszakonyv!$K$2=C2363,COUNTIF($C$7:C2363,C2363),"")))</f>
        <v/>
      </c>
      <c r="C2363" s="9">
        <f t="shared" si="111"/>
        <v>1</v>
      </c>
      <c r="D2363" s="14"/>
      <c r="E2363" s="15"/>
      <c r="F2363" s="16"/>
      <c r="G2363" s="17"/>
      <c r="H2363" s="18"/>
      <c r="I2363" s="19"/>
      <c r="J2363" s="18"/>
      <c r="K2363" s="19"/>
      <c r="L2363" s="17"/>
      <c r="M2363" s="93" t="str">
        <f t="shared" si="110"/>
        <v/>
      </c>
      <c r="N2363" s="13" t="str">
        <f t="shared" si="112"/>
        <v/>
      </c>
    </row>
    <row r="2364" spans="2:14" x14ac:dyDescent="0.3">
      <c r="B2364" s="1" t="str">
        <f>IF(C2364=1,"",IF(Kasszakonyv!$K$2&gt;C2364,"q",IF(Kasszakonyv!$K$2=C2364,COUNTIF($C$7:C2364,C2364),"")))</f>
        <v/>
      </c>
      <c r="C2364" s="9">
        <f t="shared" si="111"/>
        <v>1</v>
      </c>
      <c r="D2364" s="14"/>
      <c r="E2364" s="15"/>
      <c r="F2364" s="16"/>
      <c r="G2364" s="17"/>
      <c r="H2364" s="18"/>
      <c r="I2364" s="19"/>
      <c r="J2364" s="18"/>
      <c r="K2364" s="19"/>
      <c r="L2364" s="17"/>
      <c r="M2364" s="93" t="str">
        <f t="shared" si="110"/>
        <v/>
      </c>
      <c r="N2364" s="13" t="str">
        <f t="shared" si="112"/>
        <v/>
      </c>
    </row>
    <row r="2365" spans="2:14" x14ac:dyDescent="0.3">
      <c r="B2365" s="1" t="str">
        <f>IF(C2365=1,"",IF(Kasszakonyv!$K$2&gt;C2365,"q",IF(Kasszakonyv!$K$2=C2365,COUNTIF($C$7:C2365,C2365),"")))</f>
        <v/>
      </c>
      <c r="C2365" s="9">
        <f t="shared" si="111"/>
        <v>1</v>
      </c>
      <c r="D2365" s="14"/>
      <c r="E2365" s="15"/>
      <c r="F2365" s="16"/>
      <c r="G2365" s="17"/>
      <c r="H2365" s="18"/>
      <c r="I2365" s="19"/>
      <c r="J2365" s="18"/>
      <c r="K2365" s="19"/>
      <c r="L2365" s="17"/>
      <c r="M2365" s="93" t="str">
        <f t="shared" si="110"/>
        <v/>
      </c>
      <c r="N2365" s="13" t="str">
        <f t="shared" si="112"/>
        <v/>
      </c>
    </row>
    <row r="2366" spans="2:14" x14ac:dyDescent="0.3">
      <c r="B2366" s="1" t="str">
        <f>IF(C2366=1,"",IF(Kasszakonyv!$K$2&gt;C2366,"q",IF(Kasszakonyv!$K$2=C2366,COUNTIF($C$7:C2366,C2366),"")))</f>
        <v/>
      </c>
      <c r="C2366" s="9">
        <f t="shared" si="111"/>
        <v>1</v>
      </c>
      <c r="D2366" s="14"/>
      <c r="E2366" s="15"/>
      <c r="F2366" s="16"/>
      <c r="G2366" s="17"/>
      <c r="H2366" s="18"/>
      <c r="I2366" s="19"/>
      <c r="J2366" s="18"/>
      <c r="K2366" s="19"/>
      <c r="L2366" s="17"/>
      <c r="M2366" s="93" t="str">
        <f t="shared" si="110"/>
        <v/>
      </c>
      <c r="N2366" s="13" t="str">
        <f t="shared" si="112"/>
        <v/>
      </c>
    </row>
    <row r="2367" spans="2:14" x14ac:dyDescent="0.3">
      <c r="B2367" s="1" t="str">
        <f>IF(C2367=1,"",IF(Kasszakonyv!$K$2&gt;C2367,"q",IF(Kasszakonyv!$K$2=C2367,COUNTIF($C$7:C2367,C2367),"")))</f>
        <v/>
      </c>
      <c r="C2367" s="9">
        <f t="shared" si="111"/>
        <v>1</v>
      </c>
      <c r="D2367" s="14"/>
      <c r="E2367" s="15"/>
      <c r="F2367" s="16"/>
      <c r="G2367" s="17"/>
      <c r="H2367" s="18"/>
      <c r="I2367" s="19"/>
      <c r="J2367" s="18"/>
      <c r="K2367" s="19"/>
      <c r="L2367" s="17"/>
      <c r="M2367" s="93" t="str">
        <f t="shared" si="110"/>
        <v/>
      </c>
      <c r="N2367" s="13" t="str">
        <f t="shared" si="112"/>
        <v/>
      </c>
    </row>
    <row r="2368" spans="2:14" x14ac:dyDescent="0.3">
      <c r="B2368" s="1" t="str">
        <f>IF(C2368=1,"",IF(Kasszakonyv!$K$2&gt;C2368,"q",IF(Kasszakonyv!$K$2=C2368,COUNTIF($C$7:C2368,C2368),"")))</f>
        <v/>
      </c>
      <c r="C2368" s="9">
        <f t="shared" si="111"/>
        <v>1</v>
      </c>
      <c r="D2368" s="14"/>
      <c r="E2368" s="15"/>
      <c r="F2368" s="16"/>
      <c r="G2368" s="17"/>
      <c r="H2368" s="18"/>
      <c r="I2368" s="19"/>
      <c r="J2368" s="18"/>
      <c r="K2368" s="19"/>
      <c r="L2368" s="17"/>
      <c r="M2368" s="93" t="str">
        <f t="shared" si="110"/>
        <v/>
      </c>
      <c r="N2368" s="13" t="str">
        <f t="shared" si="112"/>
        <v/>
      </c>
    </row>
    <row r="2369" spans="2:14" x14ac:dyDescent="0.3">
      <c r="B2369" s="1" t="str">
        <f>IF(C2369=1,"",IF(Kasszakonyv!$K$2&gt;C2369,"q",IF(Kasszakonyv!$K$2=C2369,COUNTIF($C$7:C2369,C2369),"")))</f>
        <v/>
      </c>
      <c r="C2369" s="9">
        <f t="shared" si="111"/>
        <v>1</v>
      </c>
      <c r="D2369" s="14"/>
      <c r="E2369" s="15"/>
      <c r="F2369" s="16"/>
      <c r="G2369" s="17"/>
      <c r="H2369" s="18"/>
      <c r="I2369" s="19"/>
      <c r="J2369" s="18"/>
      <c r="K2369" s="19"/>
      <c r="L2369" s="17"/>
      <c r="M2369" s="93" t="str">
        <f t="shared" si="110"/>
        <v/>
      </c>
      <c r="N2369" s="13" t="str">
        <f t="shared" si="112"/>
        <v/>
      </c>
    </row>
    <row r="2370" spans="2:14" x14ac:dyDescent="0.3">
      <c r="B2370" s="1" t="str">
        <f>IF(C2370=1,"",IF(Kasszakonyv!$K$2&gt;C2370,"q",IF(Kasszakonyv!$K$2=C2370,COUNTIF($C$7:C2370,C2370),"")))</f>
        <v/>
      </c>
      <c r="C2370" s="9">
        <f t="shared" si="111"/>
        <v>1</v>
      </c>
      <c r="D2370" s="14"/>
      <c r="E2370" s="15"/>
      <c r="F2370" s="16"/>
      <c r="G2370" s="17"/>
      <c r="H2370" s="18"/>
      <c r="I2370" s="19"/>
      <c r="J2370" s="18"/>
      <c r="K2370" s="19"/>
      <c r="L2370" s="17"/>
      <c r="M2370" s="93" t="str">
        <f t="shared" si="110"/>
        <v/>
      </c>
      <c r="N2370" s="13" t="str">
        <f t="shared" si="112"/>
        <v/>
      </c>
    </row>
    <row r="2371" spans="2:14" x14ac:dyDescent="0.3">
      <c r="B2371" s="1" t="str">
        <f>IF(C2371=1,"",IF(Kasszakonyv!$K$2&gt;C2371,"q",IF(Kasszakonyv!$K$2=C2371,COUNTIF($C$7:C2371,C2371),"")))</f>
        <v/>
      </c>
      <c r="C2371" s="9">
        <f t="shared" si="111"/>
        <v>1</v>
      </c>
      <c r="D2371" s="14"/>
      <c r="E2371" s="15"/>
      <c r="F2371" s="16"/>
      <c r="G2371" s="17"/>
      <c r="H2371" s="18"/>
      <c r="I2371" s="19"/>
      <c r="J2371" s="18"/>
      <c r="K2371" s="19"/>
      <c r="L2371" s="17"/>
      <c r="M2371" s="93" t="str">
        <f t="shared" si="110"/>
        <v/>
      </c>
      <c r="N2371" s="13" t="str">
        <f t="shared" si="112"/>
        <v/>
      </c>
    </row>
    <row r="2372" spans="2:14" x14ac:dyDescent="0.3">
      <c r="B2372" s="1" t="str">
        <f>IF(C2372=1,"",IF(Kasszakonyv!$K$2&gt;C2372,"q",IF(Kasszakonyv!$K$2=C2372,COUNTIF($C$7:C2372,C2372),"")))</f>
        <v/>
      </c>
      <c r="C2372" s="9">
        <f t="shared" si="111"/>
        <v>1</v>
      </c>
      <c r="D2372" s="14"/>
      <c r="E2372" s="15"/>
      <c r="F2372" s="16"/>
      <c r="G2372" s="17"/>
      <c r="H2372" s="18"/>
      <c r="I2372" s="19"/>
      <c r="J2372" s="18"/>
      <c r="K2372" s="19"/>
      <c r="L2372" s="17"/>
      <c r="M2372" s="93" t="str">
        <f t="shared" si="110"/>
        <v/>
      </c>
      <c r="N2372" s="13" t="str">
        <f t="shared" si="112"/>
        <v/>
      </c>
    </row>
    <row r="2373" spans="2:14" x14ac:dyDescent="0.3">
      <c r="B2373" s="1" t="str">
        <f>IF(C2373=1,"",IF(Kasszakonyv!$K$2&gt;C2373,"q",IF(Kasszakonyv!$K$2=C2373,COUNTIF($C$7:C2373,C2373),"")))</f>
        <v/>
      </c>
      <c r="C2373" s="9">
        <f t="shared" si="111"/>
        <v>1</v>
      </c>
      <c r="D2373" s="14"/>
      <c r="E2373" s="15"/>
      <c r="F2373" s="16"/>
      <c r="G2373" s="17"/>
      <c r="H2373" s="18"/>
      <c r="I2373" s="19"/>
      <c r="J2373" s="18"/>
      <c r="K2373" s="19"/>
      <c r="L2373" s="17"/>
      <c r="M2373" s="93" t="str">
        <f t="shared" si="110"/>
        <v/>
      </c>
      <c r="N2373" s="13" t="str">
        <f t="shared" si="112"/>
        <v/>
      </c>
    </row>
    <row r="2374" spans="2:14" x14ac:dyDescent="0.3">
      <c r="B2374" s="1" t="str">
        <f>IF(C2374=1,"",IF(Kasszakonyv!$K$2&gt;C2374,"q",IF(Kasszakonyv!$K$2=C2374,COUNTIF($C$7:C2374,C2374),"")))</f>
        <v/>
      </c>
      <c r="C2374" s="9">
        <f t="shared" si="111"/>
        <v>1</v>
      </c>
      <c r="D2374" s="14"/>
      <c r="E2374" s="15"/>
      <c r="F2374" s="16"/>
      <c r="G2374" s="17"/>
      <c r="H2374" s="18"/>
      <c r="I2374" s="19"/>
      <c r="J2374" s="18"/>
      <c r="K2374" s="19"/>
      <c r="L2374" s="17"/>
      <c r="M2374" s="93" t="str">
        <f t="shared" si="110"/>
        <v/>
      </c>
      <c r="N2374" s="13" t="str">
        <f t="shared" si="112"/>
        <v/>
      </c>
    </row>
    <row r="2375" spans="2:14" x14ac:dyDescent="0.3">
      <c r="B2375" s="1" t="str">
        <f>IF(C2375=1,"",IF(Kasszakonyv!$K$2&gt;C2375,"q",IF(Kasszakonyv!$K$2=C2375,COUNTIF($C$7:C2375,C2375),"")))</f>
        <v/>
      </c>
      <c r="C2375" s="9">
        <f t="shared" si="111"/>
        <v>1</v>
      </c>
      <c r="D2375" s="14"/>
      <c r="E2375" s="15"/>
      <c r="F2375" s="16"/>
      <c r="G2375" s="17"/>
      <c r="H2375" s="18"/>
      <c r="I2375" s="19"/>
      <c r="J2375" s="18"/>
      <c r="K2375" s="19"/>
      <c r="L2375" s="17"/>
      <c r="M2375" s="93" t="str">
        <f t="shared" ref="M2375:M2438" si="113">IF(I2375&amp;K2375&lt;&gt;"",VLOOKUP(I2375&amp;K2375,fif,3,FALSE),"")</f>
        <v/>
      </c>
      <c r="N2375" s="13" t="str">
        <f t="shared" si="112"/>
        <v/>
      </c>
    </row>
    <row r="2376" spans="2:14" x14ac:dyDescent="0.3">
      <c r="B2376" s="1" t="str">
        <f>IF(C2376=1,"",IF(Kasszakonyv!$K$2&gt;C2376,"q",IF(Kasszakonyv!$K$2=C2376,COUNTIF($C$7:C2376,C2376),"")))</f>
        <v/>
      </c>
      <c r="C2376" s="9">
        <f t="shared" si="111"/>
        <v>1</v>
      </c>
      <c r="D2376" s="14"/>
      <c r="E2376" s="15"/>
      <c r="F2376" s="16"/>
      <c r="G2376" s="17"/>
      <c r="H2376" s="18"/>
      <c r="I2376" s="19"/>
      <c r="J2376" s="18"/>
      <c r="K2376" s="19"/>
      <c r="L2376" s="17"/>
      <c r="M2376" s="93" t="str">
        <f t="shared" si="113"/>
        <v/>
      </c>
      <c r="N2376" s="13" t="str">
        <f t="shared" si="112"/>
        <v/>
      </c>
    </row>
    <row r="2377" spans="2:14" x14ac:dyDescent="0.3">
      <c r="B2377" s="1" t="str">
        <f>IF(C2377=1,"",IF(Kasszakonyv!$K$2&gt;C2377,"q",IF(Kasszakonyv!$K$2=C2377,COUNTIF($C$7:C2377,C2377),"")))</f>
        <v/>
      </c>
      <c r="C2377" s="9">
        <f t="shared" si="111"/>
        <v>1</v>
      </c>
      <c r="D2377" s="14"/>
      <c r="E2377" s="15"/>
      <c r="F2377" s="16"/>
      <c r="G2377" s="17"/>
      <c r="H2377" s="18"/>
      <c r="I2377" s="19"/>
      <c r="J2377" s="18"/>
      <c r="K2377" s="19"/>
      <c r="L2377" s="17"/>
      <c r="M2377" s="93" t="str">
        <f t="shared" si="113"/>
        <v/>
      </c>
      <c r="N2377" s="13" t="str">
        <f t="shared" si="112"/>
        <v/>
      </c>
    </row>
    <row r="2378" spans="2:14" x14ac:dyDescent="0.3">
      <c r="B2378" s="1" t="str">
        <f>IF(C2378=1,"",IF(Kasszakonyv!$K$2&gt;C2378,"q",IF(Kasszakonyv!$K$2=C2378,COUNTIF($C$7:C2378,C2378),"")))</f>
        <v/>
      </c>
      <c r="C2378" s="9">
        <f t="shared" si="111"/>
        <v>1</v>
      </c>
      <c r="D2378" s="14"/>
      <c r="E2378" s="15"/>
      <c r="F2378" s="16"/>
      <c r="G2378" s="17"/>
      <c r="H2378" s="18"/>
      <c r="I2378" s="19"/>
      <c r="J2378" s="18"/>
      <c r="K2378" s="19"/>
      <c r="L2378" s="17"/>
      <c r="M2378" s="93" t="str">
        <f t="shared" si="113"/>
        <v/>
      </c>
      <c r="N2378" s="13" t="str">
        <f t="shared" si="112"/>
        <v/>
      </c>
    </row>
    <row r="2379" spans="2:14" x14ac:dyDescent="0.3">
      <c r="B2379" s="1" t="str">
        <f>IF(C2379=1,"",IF(Kasszakonyv!$K$2&gt;C2379,"q",IF(Kasszakonyv!$K$2=C2379,COUNTIF($C$7:C2379,C2379),"")))</f>
        <v/>
      </c>
      <c r="C2379" s="9">
        <f t="shared" si="111"/>
        <v>1</v>
      </c>
      <c r="D2379" s="14"/>
      <c r="E2379" s="15"/>
      <c r="F2379" s="16"/>
      <c r="G2379" s="17"/>
      <c r="H2379" s="18"/>
      <c r="I2379" s="19"/>
      <c r="J2379" s="18"/>
      <c r="K2379" s="19"/>
      <c r="L2379" s="17"/>
      <c r="M2379" s="93" t="str">
        <f t="shared" si="113"/>
        <v/>
      </c>
      <c r="N2379" s="13" t="str">
        <f t="shared" si="112"/>
        <v/>
      </c>
    </row>
    <row r="2380" spans="2:14" x14ac:dyDescent="0.3">
      <c r="B2380" s="1" t="str">
        <f>IF(C2380=1,"",IF(Kasszakonyv!$K$2&gt;C2380,"q",IF(Kasszakonyv!$K$2=C2380,COUNTIF($C$7:C2380,C2380),"")))</f>
        <v/>
      </c>
      <c r="C2380" s="9">
        <f t="shared" si="111"/>
        <v>1</v>
      </c>
      <c r="D2380" s="14"/>
      <c r="E2380" s="15"/>
      <c r="F2380" s="16"/>
      <c r="G2380" s="17"/>
      <c r="H2380" s="18"/>
      <c r="I2380" s="19"/>
      <c r="J2380" s="18"/>
      <c r="K2380" s="19"/>
      <c r="L2380" s="17"/>
      <c r="M2380" s="93" t="str">
        <f t="shared" si="113"/>
        <v/>
      </c>
      <c r="N2380" s="13" t="str">
        <f t="shared" si="112"/>
        <v/>
      </c>
    </row>
    <row r="2381" spans="2:14" x14ac:dyDescent="0.3">
      <c r="B2381" s="1" t="str">
        <f>IF(C2381=1,"",IF(Kasszakonyv!$K$2&gt;C2381,"q",IF(Kasszakonyv!$K$2=C2381,COUNTIF($C$7:C2381,C2381),"")))</f>
        <v/>
      </c>
      <c r="C2381" s="9">
        <f t="shared" si="111"/>
        <v>1</v>
      </c>
      <c r="D2381" s="14"/>
      <c r="E2381" s="15"/>
      <c r="F2381" s="16"/>
      <c r="G2381" s="17"/>
      <c r="H2381" s="18"/>
      <c r="I2381" s="19"/>
      <c r="J2381" s="18"/>
      <c r="K2381" s="19"/>
      <c r="L2381" s="17"/>
      <c r="M2381" s="93" t="str">
        <f t="shared" si="113"/>
        <v/>
      </c>
      <c r="N2381" s="13" t="str">
        <f t="shared" si="112"/>
        <v/>
      </c>
    </row>
    <row r="2382" spans="2:14" x14ac:dyDescent="0.3">
      <c r="B2382" s="1" t="str">
        <f>IF(C2382=1,"",IF(Kasszakonyv!$K$2&gt;C2382,"q",IF(Kasszakonyv!$K$2=C2382,COUNTIF($C$7:C2382,C2382),"")))</f>
        <v/>
      </c>
      <c r="C2382" s="9">
        <f t="shared" si="111"/>
        <v>1</v>
      </c>
      <c r="D2382" s="14"/>
      <c r="E2382" s="15"/>
      <c r="F2382" s="16"/>
      <c r="G2382" s="17"/>
      <c r="H2382" s="18"/>
      <c r="I2382" s="19"/>
      <c r="J2382" s="18"/>
      <c r="K2382" s="19"/>
      <c r="L2382" s="17"/>
      <c r="M2382" s="93" t="str">
        <f t="shared" si="113"/>
        <v/>
      </c>
      <c r="N2382" s="13" t="str">
        <f t="shared" si="112"/>
        <v/>
      </c>
    </row>
    <row r="2383" spans="2:14" x14ac:dyDescent="0.3">
      <c r="B2383" s="1" t="str">
        <f>IF(C2383=1,"",IF(Kasszakonyv!$K$2&gt;C2383,"q",IF(Kasszakonyv!$K$2=C2383,COUNTIF($C$7:C2383,C2383),"")))</f>
        <v/>
      </c>
      <c r="C2383" s="9">
        <f t="shared" si="111"/>
        <v>1</v>
      </c>
      <c r="D2383" s="14"/>
      <c r="E2383" s="15"/>
      <c r="F2383" s="16"/>
      <c r="G2383" s="17"/>
      <c r="H2383" s="18"/>
      <c r="I2383" s="19"/>
      <c r="J2383" s="18"/>
      <c r="K2383" s="19"/>
      <c r="L2383" s="17"/>
      <c r="M2383" s="93" t="str">
        <f t="shared" si="113"/>
        <v/>
      </c>
      <c r="N2383" s="13" t="str">
        <f t="shared" si="112"/>
        <v/>
      </c>
    </row>
    <row r="2384" spans="2:14" x14ac:dyDescent="0.3">
      <c r="B2384" s="1" t="str">
        <f>IF(C2384=1,"",IF(Kasszakonyv!$K$2&gt;C2384,"q",IF(Kasszakonyv!$K$2=C2384,COUNTIF($C$7:C2384,C2384),"")))</f>
        <v/>
      </c>
      <c r="C2384" s="9">
        <f t="shared" si="111"/>
        <v>1</v>
      </c>
      <c r="D2384" s="14"/>
      <c r="E2384" s="15"/>
      <c r="F2384" s="16"/>
      <c r="G2384" s="17"/>
      <c r="H2384" s="18"/>
      <c r="I2384" s="19"/>
      <c r="J2384" s="18"/>
      <c r="K2384" s="19"/>
      <c r="L2384" s="17"/>
      <c r="M2384" s="93" t="str">
        <f t="shared" si="113"/>
        <v/>
      </c>
      <c r="N2384" s="13" t="str">
        <f t="shared" si="112"/>
        <v/>
      </c>
    </row>
    <row r="2385" spans="2:14" x14ac:dyDescent="0.3">
      <c r="B2385" s="1" t="str">
        <f>IF(C2385=1,"",IF(Kasszakonyv!$K$2&gt;C2385,"q",IF(Kasszakonyv!$K$2=C2385,COUNTIF($C$7:C2385,C2385),"")))</f>
        <v/>
      </c>
      <c r="C2385" s="9">
        <f t="shared" si="111"/>
        <v>1</v>
      </c>
      <c r="D2385" s="14"/>
      <c r="E2385" s="15"/>
      <c r="F2385" s="16"/>
      <c r="G2385" s="17"/>
      <c r="H2385" s="18"/>
      <c r="I2385" s="19"/>
      <c r="J2385" s="18"/>
      <c r="K2385" s="19"/>
      <c r="L2385" s="17"/>
      <c r="M2385" s="93" t="str">
        <f t="shared" si="113"/>
        <v/>
      </c>
      <c r="N2385" s="13" t="str">
        <f t="shared" si="112"/>
        <v/>
      </c>
    </row>
    <row r="2386" spans="2:14" x14ac:dyDescent="0.3">
      <c r="B2386" s="1" t="str">
        <f>IF(C2386=1,"",IF(Kasszakonyv!$K$2&gt;C2386,"q",IF(Kasszakonyv!$K$2=C2386,COUNTIF($C$7:C2386,C2386),"")))</f>
        <v/>
      </c>
      <c r="C2386" s="9">
        <f t="shared" si="111"/>
        <v>1</v>
      </c>
      <c r="D2386" s="14"/>
      <c r="E2386" s="15"/>
      <c r="F2386" s="16"/>
      <c r="G2386" s="17"/>
      <c r="H2386" s="18"/>
      <c r="I2386" s="19"/>
      <c r="J2386" s="18"/>
      <c r="K2386" s="19"/>
      <c r="L2386" s="17"/>
      <c r="M2386" s="93" t="str">
        <f t="shared" si="113"/>
        <v/>
      </c>
      <c r="N2386" s="13" t="str">
        <f t="shared" si="112"/>
        <v/>
      </c>
    </row>
    <row r="2387" spans="2:14" x14ac:dyDescent="0.3">
      <c r="B2387" s="1" t="str">
        <f>IF(C2387=1,"",IF(Kasszakonyv!$K$2&gt;C2387,"q",IF(Kasszakonyv!$K$2=C2387,COUNTIF($C$7:C2387,C2387),"")))</f>
        <v/>
      </c>
      <c r="C2387" s="9">
        <f t="shared" si="111"/>
        <v>1</v>
      </c>
      <c r="D2387" s="14"/>
      <c r="E2387" s="15"/>
      <c r="F2387" s="16"/>
      <c r="G2387" s="17"/>
      <c r="H2387" s="18"/>
      <c r="I2387" s="19"/>
      <c r="J2387" s="18"/>
      <c r="K2387" s="19"/>
      <c r="L2387" s="17"/>
      <c r="M2387" s="93" t="str">
        <f t="shared" si="113"/>
        <v/>
      </c>
      <c r="N2387" s="13" t="str">
        <f t="shared" si="112"/>
        <v/>
      </c>
    </row>
    <row r="2388" spans="2:14" x14ac:dyDescent="0.3">
      <c r="B2388" s="1" t="str">
        <f>IF(C2388=1,"",IF(Kasszakonyv!$K$2&gt;C2388,"q",IF(Kasszakonyv!$K$2=C2388,COUNTIF($C$7:C2388,C2388),"")))</f>
        <v/>
      </c>
      <c r="C2388" s="9">
        <f t="shared" si="111"/>
        <v>1</v>
      </c>
      <c r="D2388" s="14"/>
      <c r="E2388" s="15"/>
      <c r="F2388" s="16"/>
      <c r="G2388" s="17"/>
      <c r="H2388" s="18"/>
      <c r="I2388" s="19"/>
      <c r="J2388" s="18"/>
      <c r="K2388" s="19"/>
      <c r="L2388" s="17"/>
      <c r="M2388" s="93" t="str">
        <f t="shared" si="113"/>
        <v/>
      </c>
      <c r="N2388" s="13" t="str">
        <f t="shared" si="112"/>
        <v/>
      </c>
    </row>
    <row r="2389" spans="2:14" x14ac:dyDescent="0.3">
      <c r="B2389" s="1" t="str">
        <f>IF(C2389=1,"",IF(Kasszakonyv!$K$2&gt;C2389,"q",IF(Kasszakonyv!$K$2=C2389,COUNTIF($C$7:C2389,C2389),"")))</f>
        <v/>
      </c>
      <c r="C2389" s="9">
        <f t="shared" si="111"/>
        <v>1</v>
      </c>
      <c r="D2389" s="14"/>
      <c r="E2389" s="15"/>
      <c r="F2389" s="16"/>
      <c r="G2389" s="17"/>
      <c r="H2389" s="18"/>
      <c r="I2389" s="19"/>
      <c r="J2389" s="18"/>
      <c r="K2389" s="19"/>
      <c r="L2389" s="17"/>
      <c r="M2389" s="93" t="str">
        <f t="shared" si="113"/>
        <v/>
      </c>
      <c r="N2389" s="13" t="str">
        <f t="shared" si="112"/>
        <v/>
      </c>
    </row>
    <row r="2390" spans="2:14" x14ac:dyDescent="0.3">
      <c r="B2390" s="1" t="str">
        <f>IF(C2390=1,"",IF(Kasszakonyv!$K$2&gt;C2390,"q",IF(Kasszakonyv!$K$2=C2390,COUNTIF($C$7:C2390,C2390),"")))</f>
        <v/>
      </c>
      <c r="C2390" s="9">
        <f t="shared" si="111"/>
        <v>1</v>
      </c>
      <c r="D2390" s="14"/>
      <c r="E2390" s="15"/>
      <c r="F2390" s="16"/>
      <c r="G2390" s="17"/>
      <c r="H2390" s="18"/>
      <c r="I2390" s="19"/>
      <c r="J2390" s="18"/>
      <c r="K2390" s="19"/>
      <c r="L2390" s="17"/>
      <c r="M2390" s="93" t="str">
        <f t="shared" si="113"/>
        <v/>
      </c>
      <c r="N2390" s="13" t="str">
        <f t="shared" si="112"/>
        <v/>
      </c>
    </row>
    <row r="2391" spans="2:14" x14ac:dyDescent="0.3">
      <c r="B2391" s="1" t="str">
        <f>IF(C2391=1,"",IF(Kasszakonyv!$K$2&gt;C2391,"q",IF(Kasszakonyv!$K$2=C2391,COUNTIF($C$7:C2391,C2391),"")))</f>
        <v/>
      </c>
      <c r="C2391" s="9">
        <f t="shared" si="111"/>
        <v>1</v>
      </c>
      <c r="D2391" s="14"/>
      <c r="E2391" s="15"/>
      <c r="F2391" s="16"/>
      <c r="G2391" s="17"/>
      <c r="H2391" s="18"/>
      <c r="I2391" s="19"/>
      <c r="J2391" s="18"/>
      <c r="K2391" s="19"/>
      <c r="L2391" s="17"/>
      <c r="M2391" s="93" t="str">
        <f t="shared" si="113"/>
        <v/>
      </c>
      <c r="N2391" s="13" t="str">
        <f t="shared" si="112"/>
        <v/>
      </c>
    </row>
    <row r="2392" spans="2:14" x14ac:dyDescent="0.3">
      <c r="B2392" s="1" t="str">
        <f>IF(C2392=1,"",IF(Kasszakonyv!$K$2&gt;C2392,"q",IF(Kasszakonyv!$K$2=C2392,COUNTIF($C$7:C2392,C2392),"")))</f>
        <v/>
      </c>
      <c r="C2392" s="9">
        <f t="shared" si="111"/>
        <v>1</v>
      </c>
      <c r="D2392" s="14"/>
      <c r="E2392" s="15"/>
      <c r="F2392" s="16"/>
      <c r="G2392" s="17"/>
      <c r="H2392" s="18"/>
      <c r="I2392" s="19"/>
      <c r="J2392" s="18"/>
      <c r="K2392" s="19"/>
      <c r="L2392" s="17"/>
      <c r="M2392" s="93" t="str">
        <f t="shared" si="113"/>
        <v/>
      </c>
      <c r="N2392" s="13" t="str">
        <f t="shared" si="112"/>
        <v/>
      </c>
    </row>
    <row r="2393" spans="2:14" x14ac:dyDescent="0.3">
      <c r="B2393" s="1" t="str">
        <f>IF(C2393=1,"",IF(Kasszakonyv!$K$2&gt;C2393,"q",IF(Kasszakonyv!$K$2=C2393,COUNTIF($C$7:C2393,C2393),"")))</f>
        <v/>
      </c>
      <c r="C2393" s="9">
        <f t="shared" si="111"/>
        <v>1</v>
      </c>
      <c r="D2393" s="14"/>
      <c r="E2393" s="15"/>
      <c r="F2393" s="16"/>
      <c r="G2393" s="17"/>
      <c r="H2393" s="18"/>
      <c r="I2393" s="19"/>
      <c r="J2393" s="18"/>
      <c r="K2393" s="19"/>
      <c r="L2393" s="17"/>
      <c r="M2393" s="93" t="str">
        <f t="shared" si="113"/>
        <v/>
      </c>
      <c r="N2393" s="13" t="str">
        <f t="shared" si="112"/>
        <v/>
      </c>
    </row>
    <row r="2394" spans="2:14" x14ac:dyDescent="0.3">
      <c r="B2394" s="1" t="str">
        <f>IF(C2394=1,"",IF(Kasszakonyv!$K$2&gt;C2394,"q",IF(Kasszakonyv!$K$2=C2394,COUNTIF($C$7:C2394,C2394),"")))</f>
        <v/>
      </c>
      <c r="C2394" s="9">
        <f t="shared" si="111"/>
        <v>1</v>
      </c>
      <c r="D2394" s="14"/>
      <c r="E2394" s="15"/>
      <c r="F2394" s="16"/>
      <c r="G2394" s="17"/>
      <c r="H2394" s="18"/>
      <c r="I2394" s="19"/>
      <c r="J2394" s="18"/>
      <c r="K2394" s="19"/>
      <c r="L2394" s="17"/>
      <c r="M2394" s="93" t="str">
        <f t="shared" si="113"/>
        <v/>
      </c>
      <c r="N2394" s="13" t="str">
        <f t="shared" si="112"/>
        <v/>
      </c>
    </row>
    <row r="2395" spans="2:14" x14ac:dyDescent="0.3">
      <c r="B2395" s="1" t="str">
        <f>IF(C2395=1,"",IF(Kasszakonyv!$K$2&gt;C2395,"q",IF(Kasszakonyv!$K$2=C2395,COUNTIF($C$7:C2395,C2395),"")))</f>
        <v/>
      </c>
      <c r="C2395" s="9">
        <f t="shared" si="111"/>
        <v>1</v>
      </c>
      <c r="D2395" s="14"/>
      <c r="E2395" s="15"/>
      <c r="F2395" s="16"/>
      <c r="G2395" s="17"/>
      <c r="H2395" s="18"/>
      <c r="I2395" s="19"/>
      <c r="J2395" s="18"/>
      <c r="K2395" s="19"/>
      <c r="L2395" s="17"/>
      <c r="M2395" s="93" t="str">
        <f t="shared" si="113"/>
        <v/>
      </c>
      <c r="N2395" s="13" t="str">
        <f t="shared" si="112"/>
        <v/>
      </c>
    </row>
    <row r="2396" spans="2:14" x14ac:dyDescent="0.3">
      <c r="B2396" s="1" t="str">
        <f>IF(C2396=1,"",IF(Kasszakonyv!$K$2&gt;C2396,"q",IF(Kasszakonyv!$K$2=C2396,COUNTIF($C$7:C2396,C2396),"")))</f>
        <v/>
      </c>
      <c r="C2396" s="9">
        <f t="shared" si="111"/>
        <v>1</v>
      </c>
      <c r="D2396" s="14"/>
      <c r="E2396" s="15"/>
      <c r="F2396" s="16"/>
      <c r="G2396" s="17"/>
      <c r="H2396" s="18"/>
      <c r="I2396" s="19"/>
      <c r="J2396" s="18"/>
      <c r="K2396" s="19"/>
      <c r="L2396" s="17"/>
      <c r="M2396" s="93" t="str">
        <f t="shared" si="113"/>
        <v/>
      </c>
      <c r="N2396" s="13" t="str">
        <f t="shared" si="112"/>
        <v/>
      </c>
    </row>
    <row r="2397" spans="2:14" x14ac:dyDescent="0.3">
      <c r="B2397" s="1" t="str">
        <f>IF(C2397=1,"",IF(Kasszakonyv!$K$2&gt;C2397,"q",IF(Kasszakonyv!$K$2=C2397,COUNTIF($C$7:C2397,C2397),"")))</f>
        <v/>
      </c>
      <c r="C2397" s="9">
        <f t="shared" si="111"/>
        <v>1</v>
      </c>
      <c r="D2397" s="14"/>
      <c r="E2397" s="15"/>
      <c r="F2397" s="16"/>
      <c r="G2397" s="17"/>
      <c r="H2397" s="18"/>
      <c r="I2397" s="19"/>
      <c r="J2397" s="18"/>
      <c r="K2397" s="19"/>
      <c r="L2397" s="17"/>
      <c r="M2397" s="93" t="str">
        <f t="shared" si="113"/>
        <v/>
      </c>
      <c r="N2397" s="13" t="str">
        <f t="shared" si="112"/>
        <v/>
      </c>
    </row>
    <row r="2398" spans="2:14" x14ac:dyDescent="0.3">
      <c r="B2398" s="1" t="str">
        <f>IF(C2398=1,"",IF(Kasszakonyv!$K$2&gt;C2398,"q",IF(Kasszakonyv!$K$2=C2398,COUNTIF($C$7:C2398,C2398),"")))</f>
        <v/>
      </c>
      <c r="C2398" s="9">
        <f t="shared" si="111"/>
        <v>1</v>
      </c>
      <c r="D2398" s="14"/>
      <c r="E2398" s="15"/>
      <c r="F2398" s="16"/>
      <c r="G2398" s="17"/>
      <c r="H2398" s="18"/>
      <c r="I2398" s="19"/>
      <c r="J2398" s="18"/>
      <c r="K2398" s="19"/>
      <c r="L2398" s="17"/>
      <c r="M2398" s="93" t="str">
        <f t="shared" si="113"/>
        <v/>
      </c>
      <c r="N2398" s="13" t="str">
        <f t="shared" si="112"/>
        <v/>
      </c>
    </row>
    <row r="2399" spans="2:14" x14ac:dyDescent="0.3">
      <c r="B2399" s="1" t="str">
        <f>IF(C2399=1,"",IF(Kasszakonyv!$K$2&gt;C2399,"q",IF(Kasszakonyv!$K$2=C2399,COUNTIF($C$7:C2399,C2399),"")))</f>
        <v/>
      </c>
      <c r="C2399" s="9">
        <f t="shared" si="111"/>
        <v>1</v>
      </c>
      <c r="D2399" s="14"/>
      <c r="E2399" s="15"/>
      <c r="F2399" s="16"/>
      <c r="G2399" s="17"/>
      <c r="H2399" s="18"/>
      <c r="I2399" s="19"/>
      <c r="J2399" s="18"/>
      <c r="K2399" s="19"/>
      <c r="L2399" s="17"/>
      <c r="M2399" s="93" t="str">
        <f t="shared" si="113"/>
        <v/>
      </c>
      <c r="N2399" s="13" t="str">
        <f t="shared" si="112"/>
        <v/>
      </c>
    </row>
    <row r="2400" spans="2:14" x14ac:dyDescent="0.3">
      <c r="B2400" s="1" t="str">
        <f>IF(C2400=1,"",IF(Kasszakonyv!$K$2&gt;C2400,"q",IF(Kasszakonyv!$K$2=C2400,COUNTIF($C$7:C2400,C2400),"")))</f>
        <v/>
      </c>
      <c r="C2400" s="9">
        <f t="shared" si="111"/>
        <v>1</v>
      </c>
      <c r="D2400" s="14"/>
      <c r="E2400" s="15"/>
      <c r="F2400" s="16"/>
      <c r="G2400" s="17"/>
      <c r="H2400" s="18"/>
      <c r="I2400" s="19"/>
      <c r="J2400" s="18"/>
      <c r="K2400" s="19"/>
      <c r="L2400" s="17"/>
      <c r="M2400" s="93" t="str">
        <f t="shared" si="113"/>
        <v/>
      </c>
      <c r="N2400" s="13" t="str">
        <f t="shared" si="112"/>
        <v/>
      </c>
    </row>
    <row r="2401" spans="2:14" x14ac:dyDescent="0.3">
      <c r="B2401" s="1" t="str">
        <f>IF(C2401=1,"",IF(Kasszakonyv!$K$2&gt;C2401,"q",IF(Kasszakonyv!$K$2=C2401,COUNTIF($C$7:C2401,C2401),"")))</f>
        <v/>
      </c>
      <c r="C2401" s="9">
        <f t="shared" si="111"/>
        <v>1</v>
      </c>
      <c r="D2401" s="14"/>
      <c r="E2401" s="15"/>
      <c r="F2401" s="16"/>
      <c r="G2401" s="17"/>
      <c r="H2401" s="18"/>
      <c r="I2401" s="19"/>
      <c r="J2401" s="18"/>
      <c r="K2401" s="19"/>
      <c r="L2401" s="17"/>
      <c r="M2401" s="93" t="str">
        <f t="shared" si="113"/>
        <v/>
      </c>
      <c r="N2401" s="13" t="str">
        <f t="shared" si="112"/>
        <v/>
      </c>
    </row>
    <row r="2402" spans="2:14" x14ac:dyDescent="0.3">
      <c r="B2402" s="1" t="str">
        <f>IF(C2402=1,"",IF(Kasszakonyv!$K$2&gt;C2402,"q",IF(Kasszakonyv!$K$2=C2402,COUNTIF($C$7:C2402,C2402),"")))</f>
        <v/>
      </c>
      <c r="C2402" s="9">
        <f t="shared" si="111"/>
        <v>1</v>
      </c>
      <c r="D2402" s="14"/>
      <c r="E2402" s="15"/>
      <c r="F2402" s="16"/>
      <c r="G2402" s="17"/>
      <c r="H2402" s="18"/>
      <c r="I2402" s="19"/>
      <c r="J2402" s="18"/>
      <c r="K2402" s="19"/>
      <c r="L2402" s="17"/>
      <c r="M2402" s="93" t="str">
        <f t="shared" si="113"/>
        <v/>
      </c>
      <c r="N2402" s="13" t="str">
        <f t="shared" si="112"/>
        <v/>
      </c>
    </row>
    <row r="2403" spans="2:14" x14ac:dyDescent="0.3">
      <c r="B2403" s="1" t="str">
        <f>IF(C2403=1,"",IF(Kasszakonyv!$K$2&gt;C2403,"q",IF(Kasszakonyv!$K$2=C2403,COUNTIF($C$7:C2403,C2403),"")))</f>
        <v/>
      </c>
      <c r="C2403" s="9">
        <f t="shared" si="111"/>
        <v>1</v>
      </c>
      <c r="D2403" s="14"/>
      <c r="E2403" s="15"/>
      <c r="F2403" s="16"/>
      <c r="G2403" s="17"/>
      <c r="H2403" s="18"/>
      <c r="I2403" s="19"/>
      <c r="J2403" s="18"/>
      <c r="K2403" s="19"/>
      <c r="L2403" s="17"/>
      <c r="M2403" s="93" t="str">
        <f t="shared" si="113"/>
        <v/>
      </c>
      <c r="N2403" s="13" t="str">
        <f t="shared" si="112"/>
        <v/>
      </c>
    </row>
    <row r="2404" spans="2:14" x14ac:dyDescent="0.3">
      <c r="B2404" s="1" t="str">
        <f>IF(C2404=1,"",IF(Kasszakonyv!$K$2&gt;C2404,"q",IF(Kasszakonyv!$K$2=C2404,COUNTIF($C$7:C2404,C2404),"")))</f>
        <v/>
      </c>
      <c r="C2404" s="9">
        <f t="shared" si="111"/>
        <v>1</v>
      </c>
      <c r="D2404" s="14"/>
      <c r="E2404" s="15"/>
      <c r="F2404" s="16"/>
      <c r="G2404" s="17"/>
      <c r="H2404" s="18"/>
      <c r="I2404" s="19"/>
      <c r="J2404" s="18"/>
      <c r="K2404" s="19"/>
      <c r="L2404" s="17"/>
      <c r="M2404" s="93" t="str">
        <f t="shared" si="113"/>
        <v/>
      </c>
      <c r="N2404" s="13" t="str">
        <f t="shared" si="112"/>
        <v/>
      </c>
    </row>
    <row r="2405" spans="2:14" x14ac:dyDescent="0.3">
      <c r="B2405" s="1" t="str">
        <f>IF(C2405=1,"",IF(Kasszakonyv!$K$2&gt;C2405,"q",IF(Kasszakonyv!$K$2=C2405,COUNTIF($C$7:C2405,C2405),"")))</f>
        <v/>
      </c>
      <c r="C2405" s="9">
        <f t="shared" si="111"/>
        <v>1</v>
      </c>
      <c r="D2405" s="14"/>
      <c r="E2405" s="15"/>
      <c r="F2405" s="16"/>
      <c r="G2405" s="17"/>
      <c r="H2405" s="18"/>
      <c r="I2405" s="19"/>
      <c r="J2405" s="18"/>
      <c r="K2405" s="19"/>
      <c r="L2405" s="17"/>
      <c r="M2405" s="93" t="str">
        <f t="shared" si="113"/>
        <v/>
      </c>
      <c r="N2405" s="13" t="str">
        <f t="shared" si="112"/>
        <v/>
      </c>
    </row>
    <row r="2406" spans="2:14" x14ac:dyDescent="0.3">
      <c r="B2406" s="1" t="str">
        <f>IF(C2406=1,"",IF(Kasszakonyv!$K$2&gt;C2406,"q",IF(Kasszakonyv!$K$2=C2406,COUNTIF($C$7:C2406,C2406),"")))</f>
        <v/>
      </c>
      <c r="C2406" s="9">
        <f t="shared" si="111"/>
        <v>1</v>
      </c>
      <c r="D2406" s="14"/>
      <c r="E2406" s="15"/>
      <c r="F2406" s="16"/>
      <c r="G2406" s="17"/>
      <c r="H2406" s="18"/>
      <c r="I2406" s="19"/>
      <c r="J2406" s="18"/>
      <c r="K2406" s="19"/>
      <c r="L2406" s="17"/>
      <c r="M2406" s="93" t="str">
        <f t="shared" si="113"/>
        <v/>
      </c>
      <c r="N2406" s="13" t="str">
        <f t="shared" si="112"/>
        <v/>
      </c>
    </row>
    <row r="2407" spans="2:14" x14ac:dyDescent="0.3">
      <c r="B2407" s="1" t="str">
        <f>IF(C2407=1,"",IF(Kasszakonyv!$K$2&gt;C2407,"q",IF(Kasszakonyv!$K$2=C2407,COUNTIF($C$7:C2407,C2407),"")))</f>
        <v/>
      </c>
      <c r="C2407" s="9">
        <f t="shared" si="111"/>
        <v>1</v>
      </c>
      <c r="D2407" s="14"/>
      <c r="E2407" s="15"/>
      <c r="F2407" s="16"/>
      <c r="G2407" s="17"/>
      <c r="H2407" s="18"/>
      <c r="I2407" s="19"/>
      <c r="J2407" s="18"/>
      <c r="K2407" s="19"/>
      <c r="L2407" s="17"/>
      <c r="M2407" s="93" t="str">
        <f t="shared" si="113"/>
        <v/>
      </c>
      <c r="N2407" s="13" t="str">
        <f t="shared" si="112"/>
        <v/>
      </c>
    </row>
    <row r="2408" spans="2:14" x14ac:dyDescent="0.3">
      <c r="B2408" s="1" t="str">
        <f>IF(C2408=1,"",IF(Kasszakonyv!$K$2&gt;C2408,"q",IF(Kasszakonyv!$K$2=C2408,COUNTIF($C$7:C2408,C2408),"")))</f>
        <v/>
      </c>
      <c r="C2408" s="9">
        <f t="shared" ref="C2408:C2471" si="114">IF(AND(D2408&lt;&gt;0,D2408&gt;=$C$1,D2408&lt;=$C$3),D2408,IF(SUM(H2408:J2418)&lt;&gt;0,C2407,1))</f>
        <v>1</v>
      </c>
      <c r="D2408" s="14"/>
      <c r="E2408" s="15"/>
      <c r="F2408" s="16"/>
      <c r="G2408" s="17"/>
      <c r="H2408" s="18"/>
      <c r="I2408" s="19"/>
      <c r="J2408" s="18"/>
      <c r="K2408" s="19"/>
      <c r="L2408" s="17"/>
      <c r="M2408" s="93" t="str">
        <f t="shared" si="113"/>
        <v/>
      </c>
      <c r="N2408" s="13" t="str">
        <f t="shared" ref="N2408:N2471" si="115">IF(I2408&amp;K2408&lt;&gt;"",VLOOKUP(I2408&amp;K2408,fi,2,FALSE),"")</f>
        <v/>
      </c>
    </row>
    <row r="2409" spans="2:14" x14ac:dyDescent="0.3">
      <c r="B2409" s="1" t="str">
        <f>IF(C2409=1,"",IF(Kasszakonyv!$K$2&gt;C2409,"q",IF(Kasszakonyv!$K$2=C2409,COUNTIF($C$7:C2409,C2409),"")))</f>
        <v/>
      </c>
      <c r="C2409" s="9">
        <f t="shared" si="114"/>
        <v>1</v>
      </c>
      <c r="D2409" s="14"/>
      <c r="E2409" s="15"/>
      <c r="F2409" s="16"/>
      <c r="G2409" s="17"/>
      <c r="H2409" s="18"/>
      <c r="I2409" s="19"/>
      <c r="J2409" s="18"/>
      <c r="K2409" s="19"/>
      <c r="L2409" s="17"/>
      <c r="M2409" s="93" t="str">
        <f t="shared" si="113"/>
        <v/>
      </c>
      <c r="N2409" s="13" t="str">
        <f t="shared" si="115"/>
        <v/>
      </c>
    </row>
    <row r="2410" spans="2:14" x14ac:dyDescent="0.3">
      <c r="B2410" s="1" t="str">
        <f>IF(C2410=1,"",IF(Kasszakonyv!$K$2&gt;C2410,"q",IF(Kasszakonyv!$K$2=C2410,COUNTIF($C$7:C2410,C2410),"")))</f>
        <v/>
      </c>
      <c r="C2410" s="9">
        <f t="shared" si="114"/>
        <v>1</v>
      </c>
      <c r="D2410" s="14"/>
      <c r="E2410" s="15"/>
      <c r="F2410" s="16"/>
      <c r="G2410" s="17"/>
      <c r="H2410" s="18"/>
      <c r="I2410" s="19"/>
      <c r="J2410" s="18"/>
      <c r="K2410" s="19"/>
      <c r="L2410" s="17"/>
      <c r="M2410" s="93" t="str">
        <f t="shared" si="113"/>
        <v/>
      </c>
      <c r="N2410" s="13" t="str">
        <f t="shared" si="115"/>
        <v/>
      </c>
    </row>
    <row r="2411" spans="2:14" x14ac:dyDescent="0.3">
      <c r="B2411" s="1" t="str">
        <f>IF(C2411=1,"",IF(Kasszakonyv!$K$2&gt;C2411,"q",IF(Kasszakonyv!$K$2=C2411,COUNTIF($C$7:C2411,C2411),"")))</f>
        <v/>
      </c>
      <c r="C2411" s="9">
        <f t="shared" si="114"/>
        <v>1</v>
      </c>
      <c r="D2411" s="14"/>
      <c r="E2411" s="15"/>
      <c r="F2411" s="16"/>
      <c r="G2411" s="17"/>
      <c r="H2411" s="18"/>
      <c r="I2411" s="19"/>
      <c r="J2411" s="18"/>
      <c r="K2411" s="19"/>
      <c r="L2411" s="17"/>
      <c r="M2411" s="93" t="str">
        <f t="shared" si="113"/>
        <v/>
      </c>
      <c r="N2411" s="13" t="str">
        <f t="shared" si="115"/>
        <v/>
      </c>
    </row>
    <row r="2412" spans="2:14" x14ac:dyDescent="0.3">
      <c r="B2412" s="1" t="str">
        <f>IF(C2412=1,"",IF(Kasszakonyv!$K$2&gt;C2412,"q",IF(Kasszakonyv!$K$2=C2412,COUNTIF($C$7:C2412,C2412),"")))</f>
        <v/>
      </c>
      <c r="C2412" s="9">
        <f t="shared" si="114"/>
        <v>1</v>
      </c>
      <c r="D2412" s="14"/>
      <c r="E2412" s="15"/>
      <c r="F2412" s="16"/>
      <c r="G2412" s="17"/>
      <c r="H2412" s="18"/>
      <c r="I2412" s="19"/>
      <c r="J2412" s="18"/>
      <c r="K2412" s="19"/>
      <c r="L2412" s="17"/>
      <c r="M2412" s="93" t="str">
        <f t="shared" si="113"/>
        <v/>
      </c>
      <c r="N2412" s="13" t="str">
        <f t="shared" si="115"/>
        <v/>
      </c>
    </row>
    <row r="2413" spans="2:14" x14ac:dyDescent="0.3">
      <c r="B2413" s="1" t="str">
        <f>IF(C2413=1,"",IF(Kasszakonyv!$K$2&gt;C2413,"q",IF(Kasszakonyv!$K$2=C2413,COUNTIF($C$7:C2413,C2413),"")))</f>
        <v/>
      </c>
      <c r="C2413" s="9">
        <f t="shared" si="114"/>
        <v>1</v>
      </c>
      <c r="D2413" s="14"/>
      <c r="E2413" s="15"/>
      <c r="F2413" s="16"/>
      <c r="G2413" s="17"/>
      <c r="H2413" s="18"/>
      <c r="I2413" s="19"/>
      <c r="J2413" s="18"/>
      <c r="K2413" s="19"/>
      <c r="L2413" s="17"/>
      <c r="M2413" s="93" t="str">
        <f t="shared" si="113"/>
        <v/>
      </c>
      <c r="N2413" s="13" t="str">
        <f t="shared" si="115"/>
        <v/>
      </c>
    </row>
    <row r="2414" spans="2:14" x14ac:dyDescent="0.3">
      <c r="B2414" s="1" t="str">
        <f>IF(C2414=1,"",IF(Kasszakonyv!$K$2&gt;C2414,"q",IF(Kasszakonyv!$K$2=C2414,COUNTIF($C$7:C2414,C2414),"")))</f>
        <v/>
      </c>
      <c r="C2414" s="9">
        <f t="shared" si="114"/>
        <v>1</v>
      </c>
      <c r="D2414" s="14"/>
      <c r="E2414" s="15"/>
      <c r="F2414" s="16"/>
      <c r="G2414" s="17"/>
      <c r="H2414" s="18"/>
      <c r="I2414" s="19"/>
      <c r="J2414" s="18"/>
      <c r="K2414" s="19"/>
      <c r="L2414" s="17"/>
      <c r="M2414" s="93" t="str">
        <f t="shared" si="113"/>
        <v/>
      </c>
      <c r="N2414" s="13" t="str">
        <f t="shared" si="115"/>
        <v/>
      </c>
    </row>
    <row r="2415" spans="2:14" x14ac:dyDescent="0.3">
      <c r="B2415" s="1" t="str">
        <f>IF(C2415=1,"",IF(Kasszakonyv!$K$2&gt;C2415,"q",IF(Kasszakonyv!$K$2=C2415,COUNTIF($C$7:C2415,C2415),"")))</f>
        <v/>
      </c>
      <c r="C2415" s="9">
        <f t="shared" si="114"/>
        <v>1</v>
      </c>
      <c r="D2415" s="14"/>
      <c r="E2415" s="15"/>
      <c r="F2415" s="16"/>
      <c r="G2415" s="17"/>
      <c r="H2415" s="18"/>
      <c r="I2415" s="19"/>
      <c r="J2415" s="18"/>
      <c r="K2415" s="19"/>
      <c r="L2415" s="17"/>
      <c r="M2415" s="93" t="str">
        <f t="shared" si="113"/>
        <v/>
      </c>
      <c r="N2415" s="13" t="str">
        <f t="shared" si="115"/>
        <v/>
      </c>
    </row>
    <row r="2416" spans="2:14" x14ac:dyDescent="0.3">
      <c r="B2416" s="1" t="str">
        <f>IF(C2416=1,"",IF(Kasszakonyv!$K$2&gt;C2416,"q",IF(Kasszakonyv!$K$2=C2416,COUNTIF($C$7:C2416,C2416),"")))</f>
        <v/>
      </c>
      <c r="C2416" s="9">
        <f t="shared" si="114"/>
        <v>1</v>
      </c>
      <c r="D2416" s="14"/>
      <c r="E2416" s="15"/>
      <c r="F2416" s="16"/>
      <c r="G2416" s="17"/>
      <c r="H2416" s="18"/>
      <c r="I2416" s="19"/>
      <c r="J2416" s="18"/>
      <c r="K2416" s="19"/>
      <c r="L2416" s="17"/>
      <c r="M2416" s="93" t="str">
        <f t="shared" si="113"/>
        <v/>
      </c>
      <c r="N2416" s="13" t="str">
        <f t="shared" si="115"/>
        <v/>
      </c>
    </row>
    <row r="2417" spans="2:14" x14ac:dyDescent="0.3">
      <c r="B2417" s="1" t="str">
        <f>IF(C2417=1,"",IF(Kasszakonyv!$K$2&gt;C2417,"q",IF(Kasszakonyv!$K$2=C2417,COUNTIF($C$7:C2417,C2417),"")))</f>
        <v/>
      </c>
      <c r="C2417" s="9">
        <f t="shared" si="114"/>
        <v>1</v>
      </c>
      <c r="D2417" s="14"/>
      <c r="E2417" s="15"/>
      <c r="F2417" s="16"/>
      <c r="G2417" s="17"/>
      <c r="H2417" s="18"/>
      <c r="I2417" s="19"/>
      <c r="J2417" s="18"/>
      <c r="K2417" s="19"/>
      <c r="L2417" s="17"/>
      <c r="M2417" s="93" t="str">
        <f t="shared" si="113"/>
        <v/>
      </c>
      <c r="N2417" s="13" t="str">
        <f t="shared" si="115"/>
        <v/>
      </c>
    </row>
    <row r="2418" spans="2:14" x14ac:dyDescent="0.3">
      <c r="B2418" s="1" t="str">
        <f>IF(C2418=1,"",IF(Kasszakonyv!$K$2&gt;C2418,"q",IF(Kasszakonyv!$K$2=C2418,COUNTIF($C$7:C2418,C2418),"")))</f>
        <v/>
      </c>
      <c r="C2418" s="9">
        <f t="shared" si="114"/>
        <v>1</v>
      </c>
      <c r="D2418" s="14"/>
      <c r="E2418" s="15"/>
      <c r="F2418" s="16"/>
      <c r="G2418" s="17"/>
      <c r="H2418" s="18"/>
      <c r="I2418" s="19"/>
      <c r="J2418" s="18"/>
      <c r="K2418" s="19"/>
      <c r="L2418" s="17"/>
      <c r="M2418" s="93" t="str">
        <f t="shared" si="113"/>
        <v/>
      </c>
      <c r="N2418" s="13" t="str">
        <f t="shared" si="115"/>
        <v/>
      </c>
    </row>
    <row r="2419" spans="2:14" x14ac:dyDescent="0.3">
      <c r="B2419" s="1" t="str">
        <f>IF(C2419=1,"",IF(Kasszakonyv!$K$2&gt;C2419,"q",IF(Kasszakonyv!$K$2=C2419,COUNTIF($C$7:C2419,C2419),"")))</f>
        <v/>
      </c>
      <c r="C2419" s="9">
        <f t="shared" si="114"/>
        <v>1</v>
      </c>
      <c r="D2419" s="14"/>
      <c r="E2419" s="15"/>
      <c r="F2419" s="16"/>
      <c r="G2419" s="17"/>
      <c r="H2419" s="18"/>
      <c r="I2419" s="19"/>
      <c r="J2419" s="18"/>
      <c r="K2419" s="19"/>
      <c r="L2419" s="17"/>
      <c r="M2419" s="93" t="str">
        <f t="shared" si="113"/>
        <v/>
      </c>
      <c r="N2419" s="13" t="str">
        <f t="shared" si="115"/>
        <v/>
      </c>
    </row>
    <row r="2420" spans="2:14" x14ac:dyDescent="0.3">
      <c r="B2420" s="1" t="str">
        <f>IF(C2420=1,"",IF(Kasszakonyv!$K$2&gt;C2420,"q",IF(Kasszakonyv!$K$2=C2420,COUNTIF($C$7:C2420,C2420),"")))</f>
        <v/>
      </c>
      <c r="C2420" s="9">
        <f t="shared" si="114"/>
        <v>1</v>
      </c>
      <c r="D2420" s="14"/>
      <c r="E2420" s="15"/>
      <c r="F2420" s="16"/>
      <c r="G2420" s="17"/>
      <c r="H2420" s="18"/>
      <c r="I2420" s="19"/>
      <c r="J2420" s="18"/>
      <c r="K2420" s="19"/>
      <c r="L2420" s="17"/>
      <c r="M2420" s="93" t="str">
        <f t="shared" si="113"/>
        <v/>
      </c>
      <c r="N2420" s="13" t="str">
        <f t="shared" si="115"/>
        <v/>
      </c>
    </row>
    <row r="2421" spans="2:14" x14ac:dyDescent="0.3">
      <c r="B2421" s="1" t="str">
        <f>IF(C2421=1,"",IF(Kasszakonyv!$K$2&gt;C2421,"q",IF(Kasszakonyv!$K$2=C2421,COUNTIF($C$7:C2421,C2421),"")))</f>
        <v/>
      </c>
      <c r="C2421" s="9">
        <f t="shared" si="114"/>
        <v>1</v>
      </c>
      <c r="D2421" s="14"/>
      <c r="E2421" s="15"/>
      <c r="F2421" s="16"/>
      <c r="G2421" s="17"/>
      <c r="H2421" s="18"/>
      <c r="I2421" s="19"/>
      <c r="J2421" s="18"/>
      <c r="K2421" s="19"/>
      <c r="L2421" s="17"/>
      <c r="M2421" s="93" t="str">
        <f t="shared" si="113"/>
        <v/>
      </c>
      <c r="N2421" s="13" t="str">
        <f t="shared" si="115"/>
        <v/>
      </c>
    </row>
    <row r="2422" spans="2:14" x14ac:dyDescent="0.3">
      <c r="B2422" s="1" t="str">
        <f>IF(C2422=1,"",IF(Kasszakonyv!$K$2&gt;C2422,"q",IF(Kasszakonyv!$K$2=C2422,COUNTIF($C$7:C2422,C2422),"")))</f>
        <v/>
      </c>
      <c r="C2422" s="9">
        <f t="shared" si="114"/>
        <v>1</v>
      </c>
      <c r="D2422" s="14"/>
      <c r="E2422" s="15"/>
      <c r="F2422" s="16"/>
      <c r="G2422" s="17"/>
      <c r="H2422" s="18"/>
      <c r="I2422" s="19"/>
      <c r="J2422" s="18"/>
      <c r="K2422" s="19"/>
      <c r="L2422" s="17"/>
      <c r="M2422" s="93" t="str">
        <f t="shared" si="113"/>
        <v/>
      </c>
      <c r="N2422" s="13" t="str">
        <f t="shared" si="115"/>
        <v/>
      </c>
    </row>
    <row r="2423" spans="2:14" x14ac:dyDescent="0.3">
      <c r="B2423" s="1" t="str">
        <f>IF(C2423=1,"",IF(Kasszakonyv!$K$2&gt;C2423,"q",IF(Kasszakonyv!$K$2=C2423,COUNTIF($C$7:C2423,C2423),"")))</f>
        <v/>
      </c>
      <c r="C2423" s="9">
        <f t="shared" si="114"/>
        <v>1</v>
      </c>
      <c r="D2423" s="14"/>
      <c r="E2423" s="15"/>
      <c r="F2423" s="16"/>
      <c r="G2423" s="17"/>
      <c r="H2423" s="18"/>
      <c r="I2423" s="19"/>
      <c r="J2423" s="18"/>
      <c r="K2423" s="19"/>
      <c r="L2423" s="17"/>
      <c r="M2423" s="93" t="str">
        <f t="shared" si="113"/>
        <v/>
      </c>
      <c r="N2423" s="13" t="str">
        <f t="shared" si="115"/>
        <v/>
      </c>
    </row>
    <row r="2424" spans="2:14" x14ac:dyDescent="0.3">
      <c r="B2424" s="1" t="str">
        <f>IF(C2424=1,"",IF(Kasszakonyv!$K$2&gt;C2424,"q",IF(Kasszakonyv!$K$2=C2424,COUNTIF($C$7:C2424,C2424),"")))</f>
        <v/>
      </c>
      <c r="C2424" s="9">
        <f t="shared" si="114"/>
        <v>1</v>
      </c>
      <c r="D2424" s="14"/>
      <c r="E2424" s="15"/>
      <c r="F2424" s="16"/>
      <c r="G2424" s="17"/>
      <c r="H2424" s="18"/>
      <c r="I2424" s="19"/>
      <c r="J2424" s="18"/>
      <c r="K2424" s="19"/>
      <c r="L2424" s="17"/>
      <c r="M2424" s="93" t="str">
        <f t="shared" si="113"/>
        <v/>
      </c>
      <c r="N2424" s="13" t="str">
        <f t="shared" si="115"/>
        <v/>
      </c>
    </row>
    <row r="2425" spans="2:14" x14ac:dyDescent="0.3">
      <c r="B2425" s="1" t="str">
        <f>IF(C2425=1,"",IF(Kasszakonyv!$K$2&gt;C2425,"q",IF(Kasszakonyv!$K$2=C2425,COUNTIF($C$7:C2425,C2425),"")))</f>
        <v/>
      </c>
      <c r="C2425" s="9">
        <f t="shared" si="114"/>
        <v>1</v>
      </c>
      <c r="D2425" s="14"/>
      <c r="E2425" s="15"/>
      <c r="F2425" s="16"/>
      <c r="G2425" s="17"/>
      <c r="H2425" s="18"/>
      <c r="I2425" s="19"/>
      <c r="J2425" s="18"/>
      <c r="K2425" s="19"/>
      <c r="L2425" s="17"/>
      <c r="M2425" s="93" t="str">
        <f t="shared" si="113"/>
        <v/>
      </c>
      <c r="N2425" s="13" t="str">
        <f t="shared" si="115"/>
        <v/>
      </c>
    </row>
    <row r="2426" spans="2:14" x14ac:dyDescent="0.3">
      <c r="B2426" s="1" t="str">
        <f>IF(C2426=1,"",IF(Kasszakonyv!$K$2&gt;C2426,"q",IF(Kasszakonyv!$K$2=C2426,COUNTIF($C$7:C2426,C2426),"")))</f>
        <v/>
      </c>
      <c r="C2426" s="9">
        <f t="shared" si="114"/>
        <v>1</v>
      </c>
      <c r="D2426" s="14"/>
      <c r="E2426" s="15"/>
      <c r="F2426" s="16"/>
      <c r="G2426" s="17"/>
      <c r="H2426" s="18"/>
      <c r="I2426" s="19"/>
      <c r="J2426" s="18"/>
      <c r="K2426" s="19"/>
      <c r="L2426" s="17"/>
      <c r="M2426" s="93" t="str">
        <f t="shared" si="113"/>
        <v/>
      </c>
      <c r="N2426" s="13" t="str">
        <f t="shared" si="115"/>
        <v/>
      </c>
    </row>
    <row r="2427" spans="2:14" x14ac:dyDescent="0.3">
      <c r="B2427" s="1" t="str">
        <f>IF(C2427=1,"",IF(Kasszakonyv!$K$2&gt;C2427,"q",IF(Kasszakonyv!$K$2=C2427,COUNTIF($C$7:C2427,C2427),"")))</f>
        <v/>
      </c>
      <c r="C2427" s="9">
        <f t="shared" si="114"/>
        <v>1</v>
      </c>
      <c r="D2427" s="14"/>
      <c r="E2427" s="15"/>
      <c r="F2427" s="16"/>
      <c r="G2427" s="17"/>
      <c r="H2427" s="18"/>
      <c r="I2427" s="19"/>
      <c r="J2427" s="18"/>
      <c r="K2427" s="19"/>
      <c r="L2427" s="17"/>
      <c r="M2427" s="93" t="str">
        <f t="shared" si="113"/>
        <v/>
      </c>
      <c r="N2427" s="13" t="str">
        <f t="shared" si="115"/>
        <v/>
      </c>
    </row>
    <row r="2428" spans="2:14" x14ac:dyDescent="0.3">
      <c r="B2428" s="1" t="str">
        <f>IF(C2428=1,"",IF(Kasszakonyv!$K$2&gt;C2428,"q",IF(Kasszakonyv!$K$2=C2428,COUNTIF($C$7:C2428,C2428),"")))</f>
        <v/>
      </c>
      <c r="C2428" s="9">
        <f t="shared" si="114"/>
        <v>1</v>
      </c>
      <c r="D2428" s="14"/>
      <c r="E2428" s="15"/>
      <c r="F2428" s="16"/>
      <c r="G2428" s="17"/>
      <c r="H2428" s="18"/>
      <c r="I2428" s="19"/>
      <c r="J2428" s="18"/>
      <c r="K2428" s="19"/>
      <c r="L2428" s="17"/>
      <c r="M2428" s="93" t="str">
        <f t="shared" si="113"/>
        <v/>
      </c>
      <c r="N2428" s="13" t="str">
        <f t="shared" si="115"/>
        <v/>
      </c>
    </row>
    <row r="2429" spans="2:14" x14ac:dyDescent="0.3">
      <c r="B2429" s="1" t="str">
        <f>IF(C2429=1,"",IF(Kasszakonyv!$K$2&gt;C2429,"q",IF(Kasszakonyv!$K$2=C2429,COUNTIF($C$7:C2429,C2429),"")))</f>
        <v/>
      </c>
      <c r="C2429" s="9">
        <f t="shared" si="114"/>
        <v>1</v>
      </c>
      <c r="D2429" s="14"/>
      <c r="E2429" s="15"/>
      <c r="F2429" s="16"/>
      <c r="G2429" s="17"/>
      <c r="H2429" s="18"/>
      <c r="I2429" s="19"/>
      <c r="J2429" s="18"/>
      <c r="K2429" s="19"/>
      <c r="L2429" s="17"/>
      <c r="M2429" s="93" t="str">
        <f t="shared" si="113"/>
        <v/>
      </c>
      <c r="N2429" s="13" t="str">
        <f t="shared" si="115"/>
        <v/>
      </c>
    </row>
    <row r="2430" spans="2:14" x14ac:dyDescent="0.3">
      <c r="B2430" s="1" t="str">
        <f>IF(C2430=1,"",IF(Kasszakonyv!$K$2&gt;C2430,"q",IF(Kasszakonyv!$K$2=C2430,COUNTIF($C$7:C2430,C2430),"")))</f>
        <v/>
      </c>
      <c r="C2430" s="9">
        <f t="shared" si="114"/>
        <v>1</v>
      </c>
      <c r="D2430" s="14"/>
      <c r="E2430" s="15"/>
      <c r="F2430" s="16"/>
      <c r="G2430" s="17"/>
      <c r="H2430" s="18"/>
      <c r="I2430" s="19"/>
      <c r="J2430" s="18"/>
      <c r="K2430" s="19"/>
      <c r="L2430" s="17"/>
      <c r="M2430" s="93" t="str">
        <f t="shared" si="113"/>
        <v/>
      </c>
      <c r="N2430" s="13" t="str">
        <f t="shared" si="115"/>
        <v/>
      </c>
    </row>
    <row r="2431" spans="2:14" x14ac:dyDescent="0.3">
      <c r="B2431" s="1" t="str">
        <f>IF(C2431=1,"",IF(Kasszakonyv!$K$2&gt;C2431,"q",IF(Kasszakonyv!$K$2=C2431,COUNTIF($C$7:C2431,C2431),"")))</f>
        <v/>
      </c>
      <c r="C2431" s="9">
        <f t="shared" si="114"/>
        <v>1</v>
      </c>
      <c r="D2431" s="14"/>
      <c r="E2431" s="15"/>
      <c r="F2431" s="16"/>
      <c r="G2431" s="17"/>
      <c r="H2431" s="18"/>
      <c r="I2431" s="19"/>
      <c r="J2431" s="18"/>
      <c r="K2431" s="19"/>
      <c r="L2431" s="17"/>
      <c r="M2431" s="93" t="str">
        <f t="shared" si="113"/>
        <v/>
      </c>
      <c r="N2431" s="13" t="str">
        <f t="shared" si="115"/>
        <v/>
      </c>
    </row>
    <row r="2432" spans="2:14" x14ac:dyDescent="0.3">
      <c r="B2432" s="1" t="str">
        <f>IF(C2432=1,"",IF(Kasszakonyv!$K$2&gt;C2432,"q",IF(Kasszakonyv!$K$2=C2432,COUNTIF($C$7:C2432,C2432),"")))</f>
        <v/>
      </c>
      <c r="C2432" s="9">
        <f t="shared" si="114"/>
        <v>1</v>
      </c>
      <c r="D2432" s="14"/>
      <c r="E2432" s="15"/>
      <c r="F2432" s="16"/>
      <c r="G2432" s="17"/>
      <c r="H2432" s="18"/>
      <c r="I2432" s="19"/>
      <c r="J2432" s="18"/>
      <c r="K2432" s="19"/>
      <c r="L2432" s="17"/>
      <c r="M2432" s="93" t="str">
        <f t="shared" si="113"/>
        <v/>
      </c>
      <c r="N2432" s="13" t="str">
        <f t="shared" si="115"/>
        <v/>
      </c>
    </row>
    <row r="2433" spans="2:14" x14ac:dyDescent="0.3">
      <c r="B2433" s="1" t="str">
        <f>IF(C2433=1,"",IF(Kasszakonyv!$K$2&gt;C2433,"q",IF(Kasszakonyv!$K$2=C2433,COUNTIF($C$7:C2433,C2433),"")))</f>
        <v/>
      </c>
      <c r="C2433" s="9">
        <f t="shared" si="114"/>
        <v>1</v>
      </c>
      <c r="D2433" s="14"/>
      <c r="E2433" s="15"/>
      <c r="F2433" s="16"/>
      <c r="G2433" s="17"/>
      <c r="H2433" s="18"/>
      <c r="I2433" s="19"/>
      <c r="J2433" s="18"/>
      <c r="K2433" s="19"/>
      <c r="L2433" s="17"/>
      <c r="M2433" s="93" t="str">
        <f t="shared" si="113"/>
        <v/>
      </c>
      <c r="N2433" s="13" t="str">
        <f t="shared" si="115"/>
        <v/>
      </c>
    </row>
    <row r="2434" spans="2:14" x14ac:dyDescent="0.3">
      <c r="B2434" s="1" t="str">
        <f>IF(C2434=1,"",IF(Kasszakonyv!$K$2&gt;C2434,"q",IF(Kasszakonyv!$K$2=C2434,COUNTIF($C$7:C2434,C2434),"")))</f>
        <v/>
      </c>
      <c r="C2434" s="9">
        <f t="shared" si="114"/>
        <v>1</v>
      </c>
      <c r="D2434" s="14"/>
      <c r="E2434" s="15"/>
      <c r="F2434" s="16"/>
      <c r="G2434" s="17"/>
      <c r="H2434" s="18"/>
      <c r="I2434" s="19"/>
      <c r="J2434" s="18"/>
      <c r="K2434" s="19"/>
      <c r="L2434" s="17"/>
      <c r="M2434" s="93" t="str">
        <f t="shared" si="113"/>
        <v/>
      </c>
      <c r="N2434" s="13" t="str">
        <f t="shared" si="115"/>
        <v/>
      </c>
    </row>
    <row r="2435" spans="2:14" x14ac:dyDescent="0.3">
      <c r="B2435" s="1" t="str">
        <f>IF(C2435=1,"",IF(Kasszakonyv!$K$2&gt;C2435,"q",IF(Kasszakonyv!$K$2=C2435,COUNTIF($C$7:C2435,C2435),"")))</f>
        <v/>
      </c>
      <c r="C2435" s="9">
        <f t="shared" si="114"/>
        <v>1</v>
      </c>
      <c r="D2435" s="14"/>
      <c r="E2435" s="15"/>
      <c r="F2435" s="16"/>
      <c r="G2435" s="17"/>
      <c r="H2435" s="18"/>
      <c r="I2435" s="19"/>
      <c r="J2435" s="18"/>
      <c r="K2435" s="19"/>
      <c r="L2435" s="17"/>
      <c r="M2435" s="93" t="str">
        <f t="shared" si="113"/>
        <v/>
      </c>
      <c r="N2435" s="13" t="str">
        <f t="shared" si="115"/>
        <v/>
      </c>
    </row>
    <row r="2436" spans="2:14" x14ac:dyDescent="0.3">
      <c r="B2436" s="1" t="str">
        <f>IF(C2436=1,"",IF(Kasszakonyv!$K$2&gt;C2436,"q",IF(Kasszakonyv!$K$2=C2436,COUNTIF($C$7:C2436,C2436),"")))</f>
        <v/>
      </c>
      <c r="C2436" s="9">
        <f t="shared" si="114"/>
        <v>1</v>
      </c>
      <c r="D2436" s="14"/>
      <c r="E2436" s="15"/>
      <c r="F2436" s="16"/>
      <c r="G2436" s="17"/>
      <c r="H2436" s="18"/>
      <c r="I2436" s="19"/>
      <c r="J2436" s="18"/>
      <c r="K2436" s="19"/>
      <c r="L2436" s="17"/>
      <c r="M2436" s="93" t="str">
        <f t="shared" si="113"/>
        <v/>
      </c>
      <c r="N2436" s="13" t="str">
        <f t="shared" si="115"/>
        <v/>
      </c>
    </row>
    <row r="2437" spans="2:14" x14ac:dyDescent="0.3">
      <c r="B2437" s="1" t="str">
        <f>IF(C2437=1,"",IF(Kasszakonyv!$K$2&gt;C2437,"q",IF(Kasszakonyv!$K$2=C2437,COUNTIF($C$7:C2437,C2437),"")))</f>
        <v/>
      </c>
      <c r="C2437" s="9">
        <f t="shared" si="114"/>
        <v>1</v>
      </c>
      <c r="D2437" s="14"/>
      <c r="E2437" s="15"/>
      <c r="F2437" s="16"/>
      <c r="G2437" s="17"/>
      <c r="H2437" s="18"/>
      <c r="I2437" s="19"/>
      <c r="J2437" s="18"/>
      <c r="K2437" s="19"/>
      <c r="L2437" s="17"/>
      <c r="M2437" s="93" t="str">
        <f t="shared" si="113"/>
        <v/>
      </c>
      <c r="N2437" s="13" t="str">
        <f t="shared" si="115"/>
        <v/>
      </c>
    </row>
    <row r="2438" spans="2:14" x14ac:dyDescent="0.3">
      <c r="B2438" s="1" t="str">
        <f>IF(C2438=1,"",IF(Kasszakonyv!$K$2&gt;C2438,"q",IF(Kasszakonyv!$K$2=C2438,COUNTIF($C$7:C2438,C2438),"")))</f>
        <v/>
      </c>
      <c r="C2438" s="9">
        <f t="shared" si="114"/>
        <v>1</v>
      </c>
      <c r="D2438" s="14"/>
      <c r="E2438" s="15"/>
      <c r="F2438" s="16"/>
      <c r="G2438" s="17"/>
      <c r="H2438" s="18"/>
      <c r="I2438" s="19"/>
      <c r="J2438" s="18"/>
      <c r="K2438" s="19"/>
      <c r="L2438" s="17"/>
      <c r="M2438" s="93" t="str">
        <f t="shared" si="113"/>
        <v/>
      </c>
      <c r="N2438" s="13" t="str">
        <f t="shared" si="115"/>
        <v/>
      </c>
    </row>
    <row r="2439" spans="2:14" x14ac:dyDescent="0.3">
      <c r="B2439" s="1" t="str">
        <f>IF(C2439=1,"",IF(Kasszakonyv!$K$2&gt;C2439,"q",IF(Kasszakonyv!$K$2=C2439,COUNTIF($C$7:C2439,C2439),"")))</f>
        <v/>
      </c>
      <c r="C2439" s="9">
        <f t="shared" si="114"/>
        <v>1</v>
      </c>
      <c r="D2439" s="14"/>
      <c r="E2439" s="15"/>
      <c r="F2439" s="16"/>
      <c r="G2439" s="17"/>
      <c r="H2439" s="18"/>
      <c r="I2439" s="19"/>
      <c r="J2439" s="18"/>
      <c r="K2439" s="19"/>
      <c r="L2439" s="17"/>
      <c r="M2439" s="93" t="str">
        <f t="shared" ref="M2439:M2502" si="116">IF(I2439&amp;K2439&lt;&gt;"",VLOOKUP(I2439&amp;K2439,fif,3,FALSE),"")</f>
        <v/>
      </c>
      <c r="N2439" s="13" t="str">
        <f t="shared" si="115"/>
        <v/>
      </c>
    </row>
    <row r="2440" spans="2:14" x14ac:dyDescent="0.3">
      <c r="B2440" s="1" t="str">
        <f>IF(C2440=1,"",IF(Kasszakonyv!$K$2&gt;C2440,"q",IF(Kasszakonyv!$K$2=C2440,COUNTIF($C$7:C2440,C2440),"")))</f>
        <v/>
      </c>
      <c r="C2440" s="9">
        <f t="shared" si="114"/>
        <v>1</v>
      </c>
      <c r="D2440" s="14"/>
      <c r="E2440" s="15"/>
      <c r="F2440" s="16"/>
      <c r="G2440" s="17"/>
      <c r="H2440" s="18"/>
      <c r="I2440" s="19"/>
      <c r="J2440" s="18"/>
      <c r="K2440" s="19"/>
      <c r="L2440" s="17"/>
      <c r="M2440" s="93" t="str">
        <f t="shared" si="116"/>
        <v/>
      </c>
      <c r="N2440" s="13" t="str">
        <f t="shared" si="115"/>
        <v/>
      </c>
    </row>
    <row r="2441" spans="2:14" x14ac:dyDescent="0.3">
      <c r="B2441" s="1" t="str">
        <f>IF(C2441=1,"",IF(Kasszakonyv!$K$2&gt;C2441,"q",IF(Kasszakonyv!$K$2=C2441,COUNTIF($C$7:C2441,C2441),"")))</f>
        <v/>
      </c>
      <c r="C2441" s="9">
        <f t="shared" si="114"/>
        <v>1</v>
      </c>
      <c r="D2441" s="14"/>
      <c r="E2441" s="15"/>
      <c r="F2441" s="16"/>
      <c r="G2441" s="17"/>
      <c r="H2441" s="18"/>
      <c r="I2441" s="19"/>
      <c r="J2441" s="18"/>
      <c r="K2441" s="19"/>
      <c r="L2441" s="17"/>
      <c r="M2441" s="93" t="str">
        <f t="shared" si="116"/>
        <v/>
      </c>
      <c r="N2441" s="13" t="str">
        <f t="shared" si="115"/>
        <v/>
      </c>
    </row>
    <row r="2442" spans="2:14" x14ac:dyDescent="0.3">
      <c r="B2442" s="1" t="str">
        <f>IF(C2442=1,"",IF(Kasszakonyv!$K$2&gt;C2442,"q",IF(Kasszakonyv!$K$2=C2442,COUNTIF($C$7:C2442,C2442),"")))</f>
        <v/>
      </c>
      <c r="C2442" s="9">
        <f t="shared" si="114"/>
        <v>1</v>
      </c>
      <c r="D2442" s="14"/>
      <c r="E2442" s="15"/>
      <c r="F2442" s="16"/>
      <c r="G2442" s="17"/>
      <c r="H2442" s="18"/>
      <c r="I2442" s="19"/>
      <c r="J2442" s="18"/>
      <c r="K2442" s="19"/>
      <c r="L2442" s="17"/>
      <c r="M2442" s="93" t="str">
        <f t="shared" si="116"/>
        <v/>
      </c>
      <c r="N2442" s="13" t="str">
        <f t="shared" si="115"/>
        <v/>
      </c>
    </row>
    <row r="2443" spans="2:14" x14ac:dyDescent="0.3">
      <c r="B2443" s="1" t="str">
        <f>IF(C2443=1,"",IF(Kasszakonyv!$K$2&gt;C2443,"q",IF(Kasszakonyv!$K$2=C2443,COUNTIF($C$7:C2443,C2443),"")))</f>
        <v/>
      </c>
      <c r="C2443" s="9">
        <f t="shared" si="114"/>
        <v>1</v>
      </c>
      <c r="D2443" s="14"/>
      <c r="E2443" s="15"/>
      <c r="F2443" s="16"/>
      <c r="G2443" s="17"/>
      <c r="H2443" s="18"/>
      <c r="I2443" s="19"/>
      <c r="J2443" s="18"/>
      <c r="K2443" s="19"/>
      <c r="L2443" s="17"/>
      <c r="M2443" s="93" t="str">
        <f t="shared" si="116"/>
        <v/>
      </c>
      <c r="N2443" s="13" t="str">
        <f t="shared" si="115"/>
        <v/>
      </c>
    </row>
    <row r="2444" spans="2:14" x14ac:dyDescent="0.3">
      <c r="B2444" s="1" t="str">
        <f>IF(C2444=1,"",IF(Kasszakonyv!$K$2&gt;C2444,"q",IF(Kasszakonyv!$K$2=C2444,COUNTIF($C$7:C2444,C2444),"")))</f>
        <v/>
      </c>
      <c r="C2444" s="9">
        <f t="shared" si="114"/>
        <v>1</v>
      </c>
      <c r="D2444" s="14"/>
      <c r="E2444" s="15"/>
      <c r="F2444" s="16"/>
      <c r="G2444" s="17"/>
      <c r="H2444" s="18"/>
      <c r="I2444" s="19"/>
      <c r="J2444" s="18"/>
      <c r="K2444" s="19"/>
      <c r="L2444" s="17"/>
      <c r="M2444" s="93" t="str">
        <f t="shared" si="116"/>
        <v/>
      </c>
      <c r="N2444" s="13" t="str">
        <f t="shared" si="115"/>
        <v/>
      </c>
    </row>
    <row r="2445" spans="2:14" x14ac:dyDescent="0.3">
      <c r="B2445" s="1" t="str">
        <f>IF(C2445=1,"",IF(Kasszakonyv!$K$2&gt;C2445,"q",IF(Kasszakonyv!$K$2=C2445,COUNTIF($C$7:C2445,C2445),"")))</f>
        <v/>
      </c>
      <c r="C2445" s="9">
        <f t="shared" si="114"/>
        <v>1</v>
      </c>
      <c r="D2445" s="14"/>
      <c r="E2445" s="15"/>
      <c r="F2445" s="16"/>
      <c r="G2445" s="17"/>
      <c r="H2445" s="18"/>
      <c r="I2445" s="19"/>
      <c r="J2445" s="18"/>
      <c r="K2445" s="19"/>
      <c r="L2445" s="17"/>
      <c r="M2445" s="93" t="str">
        <f t="shared" si="116"/>
        <v/>
      </c>
      <c r="N2445" s="13" t="str">
        <f t="shared" si="115"/>
        <v/>
      </c>
    </row>
    <row r="2446" spans="2:14" x14ac:dyDescent="0.3">
      <c r="B2446" s="1" t="str">
        <f>IF(C2446=1,"",IF(Kasszakonyv!$K$2&gt;C2446,"q",IF(Kasszakonyv!$K$2=C2446,COUNTIF($C$7:C2446,C2446),"")))</f>
        <v/>
      </c>
      <c r="C2446" s="9">
        <f t="shared" si="114"/>
        <v>1</v>
      </c>
      <c r="D2446" s="14"/>
      <c r="E2446" s="15"/>
      <c r="F2446" s="16"/>
      <c r="G2446" s="17"/>
      <c r="H2446" s="18"/>
      <c r="I2446" s="19"/>
      <c r="J2446" s="18"/>
      <c r="K2446" s="19"/>
      <c r="L2446" s="17"/>
      <c r="M2446" s="93" t="str">
        <f t="shared" si="116"/>
        <v/>
      </c>
      <c r="N2446" s="13" t="str">
        <f t="shared" si="115"/>
        <v/>
      </c>
    </row>
    <row r="2447" spans="2:14" x14ac:dyDescent="0.3">
      <c r="B2447" s="1" t="str">
        <f>IF(C2447=1,"",IF(Kasszakonyv!$K$2&gt;C2447,"q",IF(Kasszakonyv!$K$2=C2447,COUNTIF($C$7:C2447,C2447),"")))</f>
        <v/>
      </c>
      <c r="C2447" s="9">
        <f t="shared" si="114"/>
        <v>1</v>
      </c>
      <c r="D2447" s="14"/>
      <c r="E2447" s="15"/>
      <c r="F2447" s="16"/>
      <c r="G2447" s="17"/>
      <c r="H2447" s="18"/>
      <c r="I2447" s="19"/>
      <c r="J2447" s="18"/>
      <c r="K2447" s="19"/>
      <c r="L2447" s="17"/>
      <c r="M2447" s="93" t="str">
        <f t="shared" si="116"/>
        <v/>
      </c>
      <c r="N2447" s="13" t="str">
        <f t="shared" si="115"/>
        <v/>
      </c>
    </row>
    <row r="2448" spans="2:14" x14ac:dyDescent="0.3">
      <c r="B2448" s="1" t="str">
        <f>IF(C2448=1,"",IF(Kasszakonyv!$K$2&gt;C2448,"q",IF(Kasszakonyv!$K$2=C2448,COUNTIF($C$7:C2448,C2448),"")))</f>
        <v/>
      </c>
      <c r="C2448" s="9">
        <f t="shared" si="114"/>
        <v>1</v>
      </c>
      <c r="D2448" s="14"/>
      <c r="E2448" s="15"/>
      <c r="F2448" s="16"/>
      <c r="G2448" s="17"/>
      <c r="H2448" s="18"/>
      <c r="I2448" s="19"/>
      <c r="J2448" s="18"/>
      <c r="K2448" s="19"/>
      <c r="L2448" s="17"/>
      <c r="M2448" s="93" t="str">
        <f t="shared" si="116"/>
        <v/>
      </c>
      <c r="N2448" s="13" t="str">
        <f t="shared" si="115"/>
        <v/>
      </c>
    </row>
    <row r="2449" spans="2:14" x14ac:dyDescent="0.3">
      <c r="B2449" s="1" t="str">
        <f>IF(C2449=1,"",IF(Kasszakonyv!$K$2&gt;C2449,"q",IF(Kasszakonyv!$K$2=C2449,COUNTIF($C$7:C2449,C2449),"")))</f>
        <v/>
      </c>
      <c r="C2449" s="9">
        <f t="shared" si="114"/>
        <v>1</v>
      </c>
      <c r="D2449" s="14"/>
      <c r="E2449" s="15"/>
      <c r="F2449" s="16"/>
      <c r="G2449" s="17"/>
      <c r="H2449" s="18"/>
      <c r="I2449" s="19"/>
      <c r="J2449" s="18"/>
      <c r="K2449" s="19"/>
      <c r="L2449" s="17"/>
      <c r="M2449" s="93" t="str">
        <f t="shared" si="116"/>
        <v/>
      </c>
      <c r="N2449" s="13" t="str">
        <f t="shared" si="115"/>
        <v/>
      </c>
    </row>
    <row r="2450" spans="2:14" x14ac:dyDescent="0.3">
      <c r="B2450" s="1" t="str">
        <f>IF(C2450=1,"",IF(Kasszakonyv!$K$2&gt;C2450,"q",IF(Kasszakonyv!$K$2=C2450,COUNTIF($C$7:C2450,C2450),"")))</f>
        <v/>
      </c>
      <c r="C2450" s="9">
        <f t="shared" si="114"/>
        <v>1</v>
      </c>
      <c r="D2450" s="14"/>
      <c r="E2450" s="15"/>
      <c r="F2450" s="16"/>
      <c r="G2450" s="17"/>
      <c r="H2450" s="18"/>
      <c r="I2450" s="19"/>
      <c r="J2450" s="18"/>
      <c r="K2450" s="19"/>
      <c r="L2450" s="17"/>
      <c r="M2450" s="93" t="str">
        <f t="shared" si="116"/>
        <v/>
      </c>
      <c r="N2450" s="13" t="str">
        <f t="shared" si="115"/>
        <v/>
      </c>
    </row>
    <row r="2451" spans="2:14" x14ac:dyDescent="0.3">
      <c r="B2451" s="1" t="str">
        <f>IF(C2451=1,"",IF(Kasszakonyv!$K$2&gt;C2451,"q",IF(Kasszakonyv!$K$2=C2451,COUNTIF($C$7:C2451,C2451),"")))</f>
        <v/>
      </c>
      <c r="C2451" s="9">
        <f t="shared" si="114"/>
        <v>1</v>
      </c>
      <c r="D2451" s="14"/>
      <c r="E2451" s="15"/>
      <c r="F2451" s="16"/>
      <c r="G2451" s="17"/>
      <c r="H2451" s="18"/>
      <c r="I2451" s="19"/>
      <c r="J2451" s="18"/>
      <c r="K2451" s="19"/>
      <c r="L2451" s="17"/>
      <c r="M2451" s="93" t="str">
        <f t="shared" si="116"/>
        <v/>
      </c>
      <c r="N2451" s="13" t="str">
        <f t="shared" si="115"/>
        <v/>
      </c>
    </row>
    <row r="2452" spans="2:14" x14ac:dyDescent="0.3">
      <c r="B2452" s="1" t="str">
        <f>IF(C2452=1,"",IF(Kasszakonyv!$K$2&gt;C2452,"q",IF(Kasszakonyv!$K$2=C2452,COUNTIF($C$7:C2452,C2452),"")))</f>
        <v/>
      </c>
      <c r="C2452" s="9">
        <f t="shared" si="114"/>
        <v>1</v>
      </c>
      <c r="D2452" s="14"/>
      <c r="E2452" s="15"/>
      <c r="F2452" s="16"/>
      <c r="G2452" s="17"/>
      <c r="H2452" s="18"/>
      <c r="I2452" s="19"/>
      <c r="J2452" s="18"/>
      <c r="K2452" s="19"/>
      <c r="L2452" s="17"/>
      <c r="M2452" s="93" t="str">
        <f t="shared" si="116"/>
        <v/>
      </c>
      <c r="N2452" s="13" t="str">
        <f t="shared" si="115"/>
        <v/>
      </c>
    </row>
    <row r="2453" spans="2:14" x14ac:dyDescent="0.3">
      <c r="B2453" s="1" t="str">
        <f>IF(C2453=1,"",IF(Kasszakonyv!$K$2&gt;C2453,"q",IF(Kasszakonyv!$K$2=C2453,COUNTIF($C$7:C2453,C2453),"")))</f>
        <v/>
      </c>
      <c r="C2453" s="9">
        <f t="shared" si="114"/>
        <v>1</v>
      </c>
      <c r="D2453" s="14"/>
      <c r="E2453" s="15"/>
      <c r="F2453" s="16"/>
      <c r="G2453" s="17"/>
      <c r="H2453" s="18"/>
      <c r="I2453" s="19"/>
      <c r="J2453" s="18"/>
      <c r="K2453" s="19"/>
      <c r="L2453" s="17"/>
      <c r="M2453" s="93" t="str">
        <f t="shared" si="116"/>
        <v/>
      </c>
      <c r="N2453" s="13" t="str">
        <f t="shared" si="115"/>
        <v/>
      </c>
    </row>
    <row r="2454" spans="2:14" x14ac:dyDescent="0.3">
      <c r="B2454" s="1" t="str">
        <f>IF(C2454=1,"",IF(Kasszakonyv!$K$2&gt;C2454,"q",IF(Kasszakonyv!$K$2=C2454,COUNTIF($C$7:C2454,C2454),"")))</f>
        <v/>
      </c>
      <c r="C2454" s="9">
        <f t="shared" si="114"/>
        <v>1</v>
      </c>
      <c r="D2454" s="14"/>
      <c r="E2454" s="15"/>
      <c r="F2454" s="16"/>
      <c r="G2454" s="17"/>
      <c r="H2454" s="18"/>
      <c r="I2454" s="19"/>
      <c r="J2454" s="18"/>
      <c r="K2454" s="19"/>
      <c r="L2454" s="17"/>
      <c r="M2454" s="93" t="str">
        <f t="shared" si="116"/>
        <v/>
      </c>
      <c r="N2454" s="13" t="str">
        <f t="shared" si="115"/>
        <v/>
      </c>
    </row>
    <row r="2455" spans="2:14" x14ac:dyDescent="0.3">
      <c r="B2455" s="1" t="str">
        <f>IF(C2455=1,"",IF(Kasszakonyv!$K$2&gt;C2455,"q",IF(Kasszakonyv!$K$2=C2455,COUNTIF($C$7:C2455,C2455),"")))</f>
        <v/>
      </c>
      <c r="C2455" s="9">
        <f t="shared" si="114"/>
        <v>1</v>
      </c>
      <c r="D2455" s="14"/>
      <c r="E2455" s="15"/>
      <c r="F2455" s="16"/>
      <c r="G2455" s="17"/>
      <c r="H2455" s="18"/>
      <c r="I2455" s="19"/>
      <c r="J2455" s="18"/>
      <c r="K2455" s="19"/>
      <c r="L2455" s="17"/>
      <c r="M2455" s="93" t="str">
        <f t="shared" si="116"/>
        <v/>
      </c>
      <c r="N2455" s="13" t="str">
        <f t="shared" si="115"/>
        <v/>
      </c>
    </row>
    <row r="2456" spans="2:14" x14ac:dyDescent="0.3">
      <c r="B2456" s="1" t="str">
        <f>IF(C2456=1,"",IF(Kasszakonyv!$K$2&gt;C2456,"q",IF(Kasszakonyv!$K$2=C2456,COUNTIF($C$7:C2456,C2456),"")))</f>
        <v/>
      </c>
      <c r="C2456" s="9">
        <f t="shared" si="114"/>
        <v>1</v>
      </c>
      <c r="D2456" s="14"/>
      <c r="E2456" s="15"/>
      <c r="F2456" s="16"/>
      <c r="G2456" s="17"/>
      <c r="H2456" s="18"/>
      <c r="I2456" s="19"/>
      <c r="J2456" s="18"/>
      <c r="K2456" s="19"/>
      <c r="L2456" s="17"/>
      <c r="M2456" s="93" t="str">
        <f t="shared" si="116"/>
        <v/>
      </c>
      <c r="N2456" s="13" t="str">
        <f t="shared" si="115"/>
        <v/>
      </c>
    </row>
    <row r="2457" spans="2:14" x14ac:dyDescent="0.3">
      <c r="B2457" s="1" t="str">
        <f>IF(C2457=1,"",IF(Kasszakonyv!$K$2&gt;C2457,"q",IF(Kasszakonyv!$K$2=C2457,COUNTIF($C$7:C2457,C2457),"")))</f>
        <v/>
      </c>
      <c r="C2457" s="9">
        <f t="shared" si="114"/>
        <v>1</v>
      </c>
      <c r="D2457" s="14"/>
      <c r="E2457" s="15"/>
      <c r="F2457" s="16"/>
      <c r="G2457" s="17"/>
      <c r="H2457" s="18"/>
      <c r="I2457" s="19"/>
      <c r="J2457" s="18"/>
      <c r="K2457" s="19"/>
      <c r="L2457" s="17"/>
      <c r="M2457" s="93" t="str">
        <f t="shared" si="116"/>
        <v/>
      </c>
      <c r="N2457" s="13" t="str">
        <f t="shared" si="115"/>
        <v/>
      </c>
    </row>
    <row r="2458" spans="2:14" x14ac:dyDescent="0.3">
      <c r="B2458" s="1" t="str">
        <f>IF(C2458=1,"",IF(Kasszakonyv!$K$2&gt;C2458,"q",IF(Kasszakonyv!$K$2=C2458,COUNTIF($C$7:C2458,C2458),"")))</f>
        <v/>
      </c>
      <c r="C2458" s="9">
        <f t="shared" si="114"/>
        <v>1</v>
      </c>
      <c r="D2458" s="14"/>
      <c r="E2458" s="15"/>
      <c r="F2458" s="16"/>
      <c r="G2458" s="17"/>
      <c r="H2458" s="18"/>
      <c r="I2458" s="19"/>
      <c r="J2458" s="18"/>
      <c r="K2458" s="19"/>
      <c r="L2458" s="17"/>
      <c r="M2458" s="93" t="str">
        <f t="shared" si="116"/>
        <v/>
      </c>
      <c r="N2458" s="13" t="str">
        <f t="shared" si="115"/>
        <v/>
      </c>
    </row>
    <row r="2459" spans="2:14" x14ac:dyDescent="0.3">
      <c r="B2459" s="1" t="str">
        <f>IF(C2459=1,"",IF(Kasszakonyv!$K$2&gt;C2459,"q",IF(Kasszakonyv!$K$2=C2459,COUNTIF($C$7:C2459,C2459),"")))</f>
        <v/>
      </c>
      <c r="C2459" s="9">
        <f t="shared" si="114"/>
        <v>1</v>
      </c>
      <c r="D2459" s="14"/>
      <c r="E2459" s="15"/>
      <c r="F2459" s="16"/>
      <c r="G2459" s="17"/>
      <c r="H2459" s="18"/>
      <c r="I2459" s="19"/>
      <c r="J2459" s="18"/>
      <c r="K2459" s="19"/>
      <c r="L2459" s="17"/>
      <c r="M2459" s="93" t="str">
        <f t="shared" si="116"/>
        <v/>
      </c>
      <c r="N2459" s="13" t="str">
        <f t="shared" si="115"/>
        <v/>
      </c>
    </row>
    <row r="2460" spans="2:14" x14ac:dyDescent="0.3">
      <c r="B2460" s="1" t="str">
        <f>IF(C2460=1,"",IF(Kasszakonyv!$K$2&gt;C2460,"q",IF(Kasszakonyv!$K$2=C2460,COUNTIF($C$7:C2460,C2460),"")))</f>
        <v/>
      </c>
      <c r="C2460" s="9">
        <f t="shared" si="114"/>
        <v>1</v>
      </c>
      <c r="D2460" s="14"/>
      <c r="E2460" s="15"/>
      <c r="F2460" s="16"/>
      <c r="G2460" s="17"/>
      <c r="H2460" s="18"/>
      <c r="I2460" s="19"/>
      <c r="J2460" s="18"/>
      <c r="K2460" s="19"/>
      <c r="L2460" s="17"/>
      <c r="M2460" s="93" t="str">
        <f t="shared" si="116"/>
        <v/>
      </c>
      <c r="N2460" s="13" t="str">
        <f t="shared" si="115"/>
        <v/>
      </c>
    </row>
    <row r="2461" spans="2:14" x14ac:dyDescent="0.3">
      <c r="B2461" s="1" t="str">
        <f>IF(C2461=1,"",IF(Kasszakonyv!$K$2&gt;C2461,"q",IF(Kasszakonyv!$K$2=C2461,COUNTIF($C$7:C2461,C2461),"")))</f>
        <v/>
      </c>
      <c r="C2461" s="9">
        <f t="shared" si="114"/>
        <v>1</v>
      </c>
      <c r="D2461" s="14"/>
      <c r="E2461" s="15"/>
      <c r="F2461" s="16"/>
      <c r="G2461" s="17"/>
      <c r="H2461" s="18"/>
      <c r="I2461" s="19"/>
      <c r="J2461" s="18"/>
      <c r="K2461" s="19"/>
      <c r="L2461" s="17"/>
      <c r="M2461" s="93" t="str">
        <f t="shared" si="116"/>
        <v/>
      </c>
      <c r="N2461" s="13" t="str">
        <f t="shared" si="115"/>
        <v/>
      </c>
    </row>
    <row r="2462" spans="2:14" x14ac:dyDescent="0.3">
      <c r="B2462" s="1" t="str">
        <f>IF(C2462=1,"",IF(Kasszakonyv!$K$2&gt;C2462,"q",IF(Kasszakonyv!$K$2=C2462,COUNTIF($C$7:C2462,C2462),"")))</f>
        <v/>
      </c>
      <c r="C2462" s="9">
        <f t="shared" si="114"/>
        <v>1</v>
      </c>
      <c r="D2462" s="14"/>
      <c r="E2462" s="15"/>
      <c r="F2462" s="16"/>
      <c r="G2462" s="17"/>
      <c r="H2462" s="18"/>
      <c r="I2462" s="19"/>
      <c r="J2462" s="18"/>
      <c r="K2462" s="19"/>
      <c r="L2462" s="17"/>
      <c r="M2462" s="93" t="str">
        <f t="shared" si="116"/>
        <v/>
      </c>
      <c r="N2462" s="13" t="str">
        <f t="shared" si="115"/>
        <v/>
      </c>
    </row>
    <row r="2463" spans="2:14" x14ac:dyDescent="0.3">
      <c r="B2463" s="1" t="str">
        <f>IF(C2463=1,"",IF(Kasszakonyv!$K$2&gt;C2463,"q",IF(Kasszakonyv!$K$2=C2463,COUNTIF($C$7:C2463,C2463),"")))</f>
        <v/>
      </c>
      <c r="C2463" s="9">
        <f t="shared" si="114"/>
        <v>1</v>
      </c>
      <c r="D2463" s="14"/>
      <c r="E2463" s="15"/>
      <c r="F2463" s="16"/>
      <c r="G2463" s="17"/>
      <c r="H2463" s="18"/>
      <c r="I2463" s="19"/>
      <c r="J2463" s="18"/>
      <c r="K2463" s="19"/>
      <c r="L2463" s="17"/>
      <c r="M2463" s="93" t="str">
        <f t="shared" si="116"/>
        <v/>
      </c>
      <c r="N2463" s="13" t="str">
        <f t="shared" si="115"/>
        <v/>
      </c>
    </row>
    <row r="2464" spans="2:14" x14ac:dyDescent="0.3">
      <c r="B2464" s="1" t="str">
        <f>IF(C2464=1,"",IF(Kasszakonyv!$K$2&gt;C2464,"q",IF(Kasszakonyv!$K$2=C2464,COUNTIF($C$7:C2464,C2464),"")))</f>
        <v/>
      </c>
      <c r="C2464" s="9">
        <f t="shared" si="114"/>
        <v>1</v>
      </c>
      <c r="D2464" s="14"/>
      <c r="E2464" s="15"/>
      <c r="F2464" s="16"/>
      <c r="G2464" s="17"/>
      <c r="H2464" s="18"/>
      <c r="I2464" s="19"/>
      <c r="J2464" s="18"/>
      <c r="K2464" s="19"/>
      <c r="L2464" s="17"/>
      <c r="M2464" s="93" t="str">
        <f t="shared" si="116"/>
        <v/>
      </c>
      <c r="N2464" s="13" t="str">
        <f t="shared" si="115"/>
        <v/>
      </c>
    </row>
    <row r="2465" spans="2:14" x14ac:dyDescent="0.3">
      <c r="B2465" s="1" t="str">
        <f>IF(C2465=1,"",IF(Kasszakonyv!$K$2&gt;C2465,"q",IF(Kasszakonyv!$K$2=C2465,COUNTIF($C$7:C2465,C2465),"")))</f>
        <v/>
      </c>
      <c r="C2465" s="9">
        <f t="shared" si="114"/>
        <v>1</v>
      </c>
      <c r="D2465" s="14"/>
      <c r="E2465" s="15"/>
      <c r="F2465" s="16"/>
      <c r="G2465" s="17"/>
      <c r="H2465" s="18"/>
      <c r="I2465" s="19"/>
      <c r="J2465" s="18"/>
      <c r="K2465" s="19"/>
      <c r="L2465" s="17"/>
      <c r="M2465" s="93" t="str">
        <f t="shared" si="116"/>
        <v/>
      </c>
      <c r="N2465" s="13" t="str">
        <f t="shared" si="115"/>
        <v/>
      </c>
    </row>
    <row r="2466" spans="2:14" x14ac:dyDescent="0.3">
      <c r="B2466" s="1" t="str">
        <f>IF(C2466=1,"",IF(Kasszakonyv!$K$2&gt;C2466,"q",IF(Kasszakonyv!$K$2=C2466,COUNTIF($C$7:C2466,C2466),"")))</f>
        <v/>
      </c>
      <c r="C2466" s="9">
        <f t="shared" si="114"/>
        <v>1</v>
      </c>
      <c r="D2466" s="14"/>
      <c r="E2466" s="15"/>
      <c r="F2466" s="16"/>
      <c r="G2466" s="17"/>
      <c r="H2466" s="18"/>
      <c r="I2466" s="19"/>
      <c r="J2466" s="18"/>
      <c r="K2466" s="19"/>
      <c r="L2466" s="17"/>
      <c r="M2466" s="93" t="str">
        <f t="shared" si="116"/>
        <v/>
      </c>
      <c r="N2466" s="13" t="str">
        <f t="shared" si="115"/>
        <v/>
      </c>
    </row>
    <row r="2467" spans="2:14" x14ac:dyDescent="0.3">
      <c r="B2467" s="1" t="str">
        <f>IF(C2467=1,"",IF(Kasszakonyv!$K$2&gt;C2467,"q",IF(Kasszakonyv!$K$2=C2467,COUNTIF($C$7:C2467,C2467),"")))</f>
        <v/>
      </c>
      <c r="C2467" s="9">
        <f t="shared" si="114"/>
        <v>1</v>
      </c>
      <c r="D2467" s="14"/>
      <c r="E2467" s="15"/>
      <c r="F2467" s="16"/>
      <c r="G2467" s="17"/>
      <c r="H2467" s="18"/>
      <c r="I2467" s="19"/>
      <c r="J2467" s="18"/>
      <c r="K2467" s="19"/>
      <c r="L2467" s="17"/>
      <c r="M2467" s="93" t="str">
        <f t="shared" si="116"/>
        <v/>
      </c>
      <c r="N2467" s="13" t="str">
        <f t="shared" si="115"/>
        <v/>
      </c>
    </row>
    <row r="2468" spans="2:14" x14ac:dyDescent="0.3">
      <c r="B2468" s="1" t="str">
        <f>IF(C2468=1,"",IF(Kasszakonyv!$K$2&gt;C2468,"q",IF(Kasszakonyv!$K$2=C2468,COUNTIF($C$7:C2468,C2468),"")))</f>
        <v/>
      </c>
      <c r="C2468" s="9">
        <f t="shared" si="114"/>
        <v>1</v>
      </c>
      <c r="D2468" s="14"/>
      <c r="E2468" s="15"/>
      <c r="F2468" s="16"/>
      <c r="G2468" s="17"/>
      <c r="H2468" s="18"/>
      <c r="I2468" s="19"/>
      <c r="J2468" s="18"/>
      <c r="K2468" s="19"/>
      <c r="L2468" s="17"/>
      <c r="M2468" s="93" t="str">
        <f t="shared" si="116"/>
        <v/>
      </c>
      <c r="N2468" s="13" t="str">
        <f t="shared" si="115"/>
        <v/>
      </c>
    </row>
    <row r="2469" spans="2:14" x14ac:dyDescent="0.3">
      <c r="B2469" s="1" t="str">
        <f>IF(C2469=1,"",IF(Kasszakonyv!$K$2&gt;C2469,"q",IF(Kasszakonyv!$K$2=C2469,COUNTIF($C$7:C2469,C2469),"")))</f>
        <v/>
      </c>
      <c r="C2469" s="9">
        <f t="shared" si="114"/>
        <v>1</v>
      </c>
      <c r="D2469" s="14"/>
      <c r="E2469" s="15"/>
      <c r="F2469" s="16"/>
      <c r="G2469" s="17"/>
      <c r="H2469" s="18"/>
      <c r="I2469" s="19"/>
      <c r="J2469" s="18"/>
      <c r="K2469" s="19"/>
      <c r="L2469" s="17"/>
      <c r="M2469" s="93" t="str">
        <f t="shared" si="116"/>
        <v/>
      </c>
      <c r="N2469" s="13" t="str">
        <f t="shared" si="115"/>
        <v/>
      </c>
    </row>
    <row r="2470" spans="2:14" x14ac:dyDescent="0.3">
      <c r="B2470" s="1" t="str">
        <f>IF(C2470=1,"",IF(Kasszakonyv!$K$2&gt;C2470,"q",IF(Kasszakonyv!$K$2=C2470,COUNTIF($C$7:C2470,C2470),"")))</f>
        <v/>
      </c>
      <c r="C2470" s="9">
        <f t="shared" si="114"/>
        <v>1</v>
      </c>
      <c r="D2470" s="14"/>
      <c r="E2470" s="15"/>
      <c r="F2470" s="16"/>
      <c r="G2470" s="17"/>
      <c r="H2470" s="18"/>
      <c r="I2470" s="19"/>
      <c r="J2470" s="18"/>
      <c r="K2470" s="19"/>
      <c r="L2470" s="17"/>
      <c r="M2470" s="93" t="str">
        <f t="shared" si="116"/>
        <v/>
      </c>
      <c r="N2470" s="13" t="str">
        <f t="shared" si="115"/>
        <v/>
      </c>
    </row>
    <row r="2471" spans="2:14" x14ac:dyDescent="0.3">
      <c r="B2471" s="1" t="str">
        <f>IF(C2471=1,"",IF(Kasszakonyv!$K$2&gt;C2471,"q",IF(Kasszakonyv!$K$2=C2471,COUNTIF($C$7:C2471,C2471),"")))</f>
        <v/>
      </c>
      <c r="C2471" s="9">
        <f t="shared" si="114"/>
        <v>1</v>
      </c>
      <c r="D2471" s="14"/>
      <c r="E2471" s="15"/>
      <c r="F2471" s="16"/>
      <c r="G2471" s="17"/>
      <c r="H2471" s="18"/>
      <c r="I2471" s="19"/>
      <c r="J2471" s="18"/>
      <c r="K2471" s="19"/>
      <c r="L2471" s="17"/>
      <c r="M2471" s="93" t="str">
        <f t="shared" si="116"/>
        <v/>
      </c>
      <c r="N2471" s="13" t="str">
        <f t="shared" si="115"/>
        <v/>
      </c>
    </row>
    <row r="2472" spans="2:14" x14ac:dyDescent="0.3">
      <c r="B2472" s="1" t="str">
        <f>IF(C2472=1,"",IF(Kasszakonyv!$K$2&gt;C2472,"q",IF(Kasszakonyv!$K$2=C2472,COUNTIF($C$7:C2472,C2472),"")))</f>
        <v/>
      </c>
      <c r="C2472" s="9">
        <f t="shared" ref="C2472:C2535" si="117">IF(AND(D2472&lt;&gt;0,D2472&gt;=$C$1,D2472&lt;=$C$3),D2472,IF(SUM(H2472:J2482)&lt;&gt;0,C2471,1))</f>
        <v>1</v>
      </c>
      <c r="D2472" s="14"/>
      <c r="E2472" s="15"/>
      <c r="F2472" s="16"/>
      <c r="G2472" s="17"/>
      <c r="H2472" s="18"/>
      <c r="I2472" s="19"/>
      <c r="J2472" s="18"/>
      <c r="K2472" s="19"/>
      <c r="L2472" s="17"/>
      <c r="M2472" s="93" t="str">
        <f t="shared" si="116"/>
        <v/>
      </c>
      <c r="N2472" s="13" t="str">
        <f t="shared" ref="N2472:N2535" si="118">IF(I2472&amp;K2472&lt;&gt;"",VLOOKUP(I2472&amp;K2472,fi,2,FALSE),"")</f>
        <v/>
      </c>
    </row>
    <row r="2473" spans="2:14" x14ac:dyDescent="0.3">
      <c r="B2473" s="1" t="str">
        <f>IF(C2473=1,"",IF(Kasszakonyv!$K$2&gt;C2473,"q",IF(Kasszakonyv!$K$2=C2473,COUNTIF($C$7:C2473,C2473),"")))</f>
        <v/>
      </c>
      <c r="C2473" s="9">
        <f t="shared" si="117"/>
        <v>1</v>
      </c>
      <c r="D2473" s="14"/>
      <c r="E2473" s="15"/>
      <c r="F2473" s="16"/>
      <c r="G2473" s="17"/>
      <c r="H2473" s="18"/>
      <c r="I2473" s="19"/>
      <c r="J2473" s="18"/>
      <c r="K2473" s="19"/>
      <c r="L2473" s="17"/>
      <c r="M2473" s="93" t="str">
        <f t="shared" si="116"/>
        <v/>
      </c>
      <c r="N2473" s="13" t="str">
        <f t="shared" si="118"/>
        <v/>
      </c>
    </row>
    <row r="2474" spans="2:14" x14ac:dyDescent="0.3">
      <c r="B2474" s="1" t="str">
        <f>IF(C2474=1,"",IF(Kasszakonyv!$K$2&gt;C2474,"q",IF(Kasszakonyv!$K$2=C2474,COUNTIF($C$7:C2474,C2474),"")))</f>
        <v/>
      </c>
      <c r="C2474" s="9">
        <f t="shared" si="117"/>
        <v>1</v>
      </c>
      <c r="D2474" s="14"/>
      <c r="E2474" s="15"/>
      <c r="F2474" s="16"/>
      <c r="G2474" s="17"/>
      <c r="H2474" s="18"/>
      <c r="I2474" s="19"/>
      <c r="J2474" s="18"/>
      <c r="K2474" s="19"/>
      <c r="L2474" s="17"/>
      <c r="M2474" s="93" t="str">
        <f t="shared" si="116"/>
        <v/>
      </c>
      <c r="N2474" s="13" t="str">
        <f t="shared" si="118"/>
        <v/>
      </c>
    </row>
    <row r="2475" spans="2:14" x14ac:dyDescent="0.3">
      <c r="B2475" s="1" t="str">
        <f>IF(C2475=1,"",IF(Kasszakonyv!$K$2&gt;C2475,"q",IF(Kasszakonyv!$K$2=C2475,COUNTIF($C$7:C2475,C2475),"")))</f>
        <v/>
      </c>
      <c r="C2475" s="9">
        <f t="shared" si="117"/>
        <v>1</v>
      </c>
      <c r="D2475" s="14"/>
      <c r="E2475" s="15"/>
      <c r="F2475" s="16"/>
      <c r="G2475" s="17"/>
      <c r="H2475" s="18"/>
      <c r="I2475" s="19"/>
      <c r="J2475" s="18"/>
      <c r="K2475" s="19"/>
      <c r="L2475" s="17"/>
      <c r="M2475" s="93" t="str">
        <f t="shared" si="116"/>
        <v/>
      </c>
      <c r="N2475" s="13" t="str">
        <f t="shared" si="118"/>
        <v/>
      </c>
    </row>
    <row r="2476" spans="2:14" x14ac:dyDescent="0.3">
      <c r="B2476" s="1" t="str">
        <f>IF(C2476=1,"",IF(Kasszakonyv!$K$2&gt;C2476,"q",IF(Kasszakonyv!$K$2=C2476,COUNTIF($C$7:C2476,C2476),"")))</f>
        <v/>
      </c>
      <c r="C2476" s="9">
        <f t="shared" si="117"/>
        <v>1</v>
      </c>
      <c r="D2476" s="14"/>
      <c r="E2476" s="15"/>
      <c r="F2476" s="16"/>
      <c r="G2476" s="17"/>
      <c r="H2476" s="18"/>
      <c r="I2476" s="19"/>
      <c r="J2476" s="18"/>
      <c r="K2476" s="19"/>
      <c r="L2476" s="17"/>
      <c r="M2476" s="93" t="str">
        <f t="shared" si="116"/>
        <v/>
      </c>
      <c r="N2476" s="13" t="str">
        <f t="shared" si="118"/>
        <v/>
      </c>
    </row>
    <row r="2477" spans="2:14" x14ac:dyDescent="0.3">
      <c r="B2477" s="1" t="str">
        <f>IF(C2477=1,"",IF(Kasszakonyv!$K$2&gt;C2477,"q",IF(Kasszakonyv!$K$2=C2477,COUNTIF($C$7:C2477,C2477),"")))</f>
        <v/>
      </c>
      <c r="C2477" s="9">
        <f t="shared" si="117"/>
        <v>1</v>
      </c>
      <c r="D2477" s="14"/>
      <c r="E2477" s="15"/>
      <c r="F2477" s="16"/>
      <c r="G2477" s="17"/>
      <c r="H2477" s="18"/>
      <c r="I2477" s="19"/>
      <c r="J2477" s="18"/>
      <c r="K2477" s="19"/>
      <c r="L2477" s="17"/>
      <c r="M2477" s="93" t="str">
        <f t="shared" si="116"/>
        <v/>
      </c>
      <c r="N2477" s="13" t="str">
        <f t="shared" si="118"/>
        <v/>
      </c>
    </row>
    <row r="2478" spans="2:14" x14ac:dyDescent="0.3">
      <c r="B2478" s="1" t="str">
        <f>IF(C2478=1,"",IF(Kasszakonyv!$K$2&gt;C2478,"q",IF(Kasszakonyv!$K$2=C2478,COUNTIF($C$7:C2478,C2478),"")))</f>
        <v/>
      </c>
      <c r="C2478" s="9">
        <f t="shared" si="117"/>
        <v>1</v>
      </c>
      <c r="D2478" s="14"/>
      <c r="E2478" s="15"/>
      <c r="F2478" s="16"/>
      <c r="G2478" s="17"/>
      <c r="H2478" s="18"/>
      <c r="I2478" s="19"/>
      <c r="J2478" s="18"/>
      <c r="K2478" s="19"/>
      <c r="L2478" s="17"/>
      <c r="M2478" s="93" t="str">
        <f t="shared" si="116"/>
        <v/>
      </c>
      <c r="N2478" s="13" t="str">
        <f t="shared" si="118"/>
        <v/>
      </c>
    </row>
    <row r="2479" spans="2:14" x14ac:dyDescent="0.3">
      <c r="B2479" s="1" t="str">
        <f>IF(C2479=1,"",IF(Kasszakonyv!$K$2&gt;C2479,"q",IF(Kasszakonyv!$K$2=C2479,COUNTIF($C$7:C2479,C2479),"")))</f>
        <v/>
      </c>
      <c r="C2479" s="9">
        <f t="shared" si="117"/>
        <v>1</v>
      </c>
      <c r="D2479" s="14"/>
      <c r="E2479" s="15"/>
      <c r="F2479" s="16"/>
      <c r="G2479" s="17"/>
      <c r="H2479" s="18"/>
      <c r="I2479" s="19"/>
      <c r="J2479" s="18"/>
      <c r="K2479" s="19"/>
      <c r="L2479" s="17"/>
      <c r="M2479" s="93" t="str">
        <f t="shared" si="116"/>
        <v/>
      </c>
      <c r="N2479" s="13" t="str">
        <f t="shared" si="118"/>
        <v/>
      </c>
    </row>
    <row r="2480" spans="2:14" x14ac:dyDescent="0.3">
      <c r="B2480" s="1" t="str">
        <f>IF(C2480=1,"",IF(Kasszakonyv!$K$2&gt;C2480,"q",IF(Kasszakonyv!$K$2=C2480,COUNTIF($C$7:C2480,C2480),"")))</f>
        <v/>
      </c>
      <c r="C2480" s="9">
        <f t="shared" si="117"/>
        <v>1</v>
      </c>
      <c r="D2480" s="14"/>
      <c r="E2480" s="15"/>
      <c r="F2480" s="16"/>
      <c r="G2480" s="17"/>
      <c r="H2480" s="18"/>
      <c r="I2480" s="19"/>
      <c r="J2480" s="18"/>
      <c r="K2480" s="19"/>
      <c r="L2480" s="17"/>
      <c r="M2480" s="93" t="str">
        <f t="shared" si="116"/>
        <v/>
      </c>
      <c r="N2480" s="13" t="str">
        <f t="shared" si="118"/>
        <v/>
      </c>
    </row>
    <row r="2481" spans="2:14" x14ac:dyDescent="0.3">
      <c r="B2481" s="1" t="str">
        <f>IF(C2481=1,"",IF(Kasszakonyv!$K$2&gt;C2481,"q",IF(Kasszakonyv!$K$2=C2481,COUNTIF($C$7:C2481,C2481),"")))</f>
        <v/>
      </c>
      <c r="C2481" s="9">
        <f t="shared" si="117"/>
        <v>1</v>
      </c>
      <c r="D2481" s="14"/>
      <c r="E2481" s="15"/>
      <c r="F2481" s="16"/>
      <c r="G2481" s="17"/>
      <c r="H2481" s="18"/>
      <c r="I2481" s="19"/>
      <c r="J2481" s="18"/>
      <c r="K2481" s="19"/>
      <c r="L2481" s="17"/>
      <c r="M2481" s="93" t="str">
        <f t="shared" si="116"/>
        <v/>
      </c>
      <c r="N2481" s="13" t="str">
        <f t="shared" si="118"/>
        <v/>
      </c>
    </row>
    <row r="2482" spans="2:14" x14ac:dyDescent="0.3">
      <c r="B2482" s="1" t="str">
        <f>IF(C2482=1,"",IF(Kasszakonyv!$K$2&gt;C2482,"q",IF(Kasszakonyv!$K$2=C2482,COUNTIF($C$7:C2482,C2482),"")))</f>
        <v/>
      </c>
      <c r="C2482" s="9">
        <f t="shared" si="117"/>
        <v>1</v>
      </c>
      <c r="D2482" s="14"/>
      <c r="E2482" s="15"/>
      <c r="F2482" s="16"/>
      <c r="G2482" s="17"/>
      <c r="H2482" s="18"/>
      <c r="I2482" s="19"/>
      <c r="J2482" s="18"/>
      <c r="K2482" s="19"/>
      <c r="L2482" s="17"/>
      <c r="M2482" s="93" t="str">
        <f t="shared" si="116"/>
        <v/>
      </c>
      <c r="N2482" s="13" t="str">
        <f t="shared" si="118"/>
        <v/>
      </c>
    </row>
    <row r="2483" spans="2:14" x14ac:dyDescent="0.3">
      <c r="B2483" s="1" t="str">
        <f>IF(C2483=1,"",IF(Kasszakonyv!$K$2&gt;C2483,"q",IF(Kasszakonyv!$K$2=C2483,COUNTIF($C$7:C2483,C2483),"")))</f>
        <v/>
      </c>
      <c r="C2483" s="9">
        <f t="shared" si="117"/>
        <v>1</v>
      </c>
      <c r="D2483" s="14"/>
      <c r="E2483" s="15"/>
      <c r="F2483" s="16"/>
      <c r="G2483" s="17"/>
      <c r="H2483" s="18"/>
      <c r="I2483" s="19"/>
      <c r="J2483" s="18"/>
      <c r="K2483" s="19"/>
      <c r="L2483" s="17"/>
      <c r="M2483" s="93" t="str">
        <f t="shared" si="116"/>
        <v/>
      </c>
      <c r="N2483" s="13" t="str">
        <f t="shared" si="118"/>
        <v/>
      </c>
    </row>
    <row r="2484" spans="2:14" x14ac:dyDescent="0.3">
      <c r="B2484" s="1" t="str">
        <f>IF(C2484=1,"",IF(Kasszakonyv!$K$2&gt;C2484,"q",IF(Kasszakonyv!$K$2=C2484,COUNTIF($C$7:C2484,C2484),"")))</f>
        <v/>
      </c>
      <c r="C2484" s="9">
        <f t="shared" si="117"/>
        <v>1</v>
      </c>
      <c r="D2484" s="14"/>
      <c r="E2484" s="15"/>
      <c r="F2484" s="16"/>
      <c r="G2484" s="17"/>
      <c r="H2484" s="18"/>
      <c r="I2484" s="19"/>
      <c r="J2484" s="18"/>
      <c r="K2484" s="19"/>
      <c r="L2484" s="17"/>
      <c r="M2484" s="93" t="str">
        <f t="shared" si="116"/>
        <v/>
      </c>
      <c r="N2484" s="13" t="str">
        <f t="shared" si="118"/>
        <v/>
      </c>
    </row>
    <row r="2485" spans="2:14" x14ac:dyDescent="0.3">
      <c r="B2485" s="1" t="str">
        <f>IF(C2485=1,"",IF(Kasszakonyv!$K$2&gt;C2485,"q",IF(Kasszakonyv!$K$2=C2485,COUNTIF($C$7:C2485,C2485),"")))</f>
        <v/>
      </c>
      <c r="C2485" s="9">
        <f t="shared" si="117"/>
        <v>1</v>
      </c>
      <c r="D2485" s="14"/>
      <c r="E2485" s="15"/>
      <c r="F2485" s="16"/>
      <c r="G2485" s="17"/>
      <c r="H2485" s="18"/>
      <c r="I2485" s="19"/>
      <c r="J2485" s="18"/>
      <c r="K2485" s="19"/>
      <c r="L2485" s="17"/>
      <c r="M2485" s="93" t="str">
        <f t="shared" si="116"/>
        <v/>
      </c>
      <c r="N2485" s="13" t="str">
        <f t="shared" si="118"/>
        <v/>
      </c>
    </row>
    <row r="2486" spans="2:14" x14ac:dyDescent="0.3">
      <c r="B2486" s="1" t="str">
        <f>IF(C2486=1,"",IF(Kasszakonyv!$K$2&gt;C2486,"q",IF(Kasszakonyv!$K$2=C2486,COUNTIF($C$7:C2486,C2486),"")))</f>
        <v/>
      </c>
      <c r="C2486" s="9">
        <f t="shared" si="117"/>
        <v>1</v>
      </c>
      <c r="D2486" s="14"/>
      <c r="E2486" s="15"/>
      <c r="F2486" s="16"/>
      <c r="G2486" s="17"/>
      <c r="H2486" s="18"/>
      <c r="I2486" s="19"/>
      <c r="J2486" s="18"/>
      <c r="K2486" s="19"/>
      <c r="L2486" s="17"/>
      <c r="M2486" s="93" t="str">
        <f t="shared" si="116"/>
        <v/>
      </c>
      <c r="N2486" s="13" t="str">
        <f t="shared" si="118"/>
        <v/>
      </c>
    </row>
    <row r="2487" spans="2:14" x14ac:dyDescent="0.3">
      <c r="B2487" s="1" t="str">
        <f>IF(C2487=1,"",IF(Kasszakonyv!$K$2&gt;C2487,"q",IF(Kasszakonyv!$K$2=C2487,COUNTIF($C$7:C2487,C2487),"")))</f>
        <v/>
      </c>
      <c r="C2487" s="9">
        <f t="shared" si="117"/>
        <v>1</v>
      </c>
      <c r="D2487" s="14"/>
      <c r="E2487" s="15"/>
      <c r="F2487" s="16"/>
      <c r="G2487" s="17"/>
      <c r="H2487" s="18"/>
      <c r="I2487" s="19"/>
      <c r="J2487" s="18"/>
      <c r="K2487" s="19"/>
      <c r="L2487" s="17"/>
      <c r="M2487" s="93" t="str">
        <f t="shared" si="116"/>
        <v/>
      </c>
      <c r="N2487" s="13" t="str">
        <f t="shared" si="118"/>
        <v/>
      </c>
    </row>
    <row r="2488" spans="2:14" x14ac:dyDescent="0.3">
      <c r="B2488" s="1" t="str">
        <f>IF(C2488=1,"",IF(Kasszakonyv!$K$2&gt;C2488,"q",IF(Kasszakonyv!$K$2=C2488,COUNTIF($C$7:C2488,C2488),"")))</f>
        <v/>
      </c>
      <c r="C2488" s="9">
        <f t="shared" si="117"/>
        <v>1</v>
      </c>
      <c r="D2488" s="14"/>
      <c r="E2488" s="15"/>
      <c r="F2488" s="16"/>
      <c r="G2488" s="17"/>
      <c r="H2488" s="18"/>
      <c r="I2488" s="19"/>
      <c r="J2488" s="18"/>
      <c r="K2488" s="19"/>
      <c r="L2488" s="17"/>
      <c r="M2488" s="93" t="str">
        <f t="shared" si="116"/>
        <v/>
      </c>
      <c r="N2488" s="13" t="str">
        <f t="shared" si="118"/>
        <v/>
      </c>
    </row>
    <row r="2489" spans="2:14" x14ac:dyDescent="0.3">
      <c r="B2489" s="1" t="str">
        <f>IF(C2489=1,"",IF(Kasszakonyv!$K$2&gt;C2489,"q",IF(Kasszakonyv!$K$2=C2489,COUNTIF($C$7:C2489,C2489),"")))</f>
        <v/>
      </c>
      <c r="C2489" s="9">
        <f t="shared" si="117"/>
        <v>1</v>
      </c>
      <c r="D2489" s="14"/>
      <c r="E2489" s="15"/>
      <c r="F2489" s="16"/>
      <c r="G2489" s="17"/>
      <c r="H2489" s="18"/>
      <c r="I2489" s="19"/>
      <c r="J2489" s="18"/>
      <c r="K2489" s="19"/>
      <c r="L2489" s="17"/>
      <c r="M2489" s="93" t="str">
        <f t="shared" si="116"/>
        <v/>
      </c>
      <c r="N2489" s="13" t="str">
        <f t="shared" si="118"/>
        <v/>
      </c>
    </row>
    <row r="2490" spans="2:14" x14ac:dyDescent="0.3">
      <c r="B2490" s="1" t="str">
        <f>IF(C2490=1,"",IF(Kasszakonyv!$K$2&gt;C2490,"q",IF(Kasszakonyv!$K$2=C2490,COUNTIF($C$7:C2490,C2490),"")))</f>
        <v/>
      </c>
      <c r="C2490" s="9">
        <f t="shared" si="117"/>
        <v>1</v>
      </c>
      <c r="D2490" s="14"/>
      <c r="E2490" s="15"/>
      <c r="F2490" s="16"/>
      <c r="G2490" s="17"/>
      <c r="H2490" s="18"/>
      <c r="I2490" s="19"/>
      <c r="J2490" s="18"/>
      <c r="K2490" s="19"/>
      <c r="L2490" s="17"/>
      <c r="M2490" s="93" t="str">
        <f t="shared" si="116"/>
        <v/>
      </c>
      <c r="N2490" s="13" t="str">
        <f t="shared" si="118"/>
        <v/>
      </c>
    </row>
    <row r="2491" spans="2:14" x14ac:dyDescent="0.3">
      <c r="B2491" s="1" t="str">
        <f>IF(C2491=1,"",IF(Kasszakonyv!$K$2&gt;C2491,"q",IF(Kasszakonyv!$K$2=C2491,COUNTIF($C$7:C2491,C2491),"")))</f>
        <v/>
      </c>
      <c r="C2491" s="9">
        <f t="shared" si="117"/>
        <v>1</v>
      </c>
      <c r="D2491" s="14"/>
      <c r="E2491" s="15"/>
      <c r="F2491" s="16"/>
      <c r="G2491" s="17"/>
      <c r="H2491" s="18"/>
      <c r="I2491" s="19"/>
      <c r="J2491" s="18"/>
      <c r="K2491" s="19"/>
      <c r="L2491" s="17"/>
      <c r="M2491" s="93" t="str">
        <f t="shared" si="116"/>
        <v/>
      </c>
      <c r="N2491" s="13" t="str">
        <f t="shared" si="118"/>
        <v/>
      </c>
    </row>
    <row r="2492" spans="2:14" x14ac:dyDescent="0.3">
      <c r="B2492" s="1" t="str">
        <f>IF(C2492=1,"",IF(Kasszakonyv!$K$2&gt;C2492,"q",IF(Kasszakonyv!$K$2=C2492,COUNTIF($C$7:C2492,C2492),"")))</f>
        <v/>
      </c>
      <c r="C2492" s="9">
        <f t="shared" si="117"/>
        <v>1</v>
      </c>
      <c r="D2492" s="14"/>
      <c r="E2492" s="15"/>
      <c r="F2492" s="16"/>
      <c r="G2492" s="17"/>
      <c r="H2492" s="18"/>
      <c r="I2492" s="19"/>
      <c r="J2492" s="18"/>
      <c r="K2492" s="19"/>
      <c r="L2492" s="17"/>
      <c r="M2492" s="93" t="str">
        <f t="shared" si="116"/>
        <v/>
      </c>
      <c r="N2492" s="13" t="str">
        <f t="shared" si="118"/>
        <v/>
      </c>
    </row>
    <row r="2493" spans="2:14" x14ac:dyDescent="0.3">
      <c r="B2493" s="1" t="str">
        <f>IF(C2493=1,"",IF(Kasszakonyv!$K$2&gt;C2493,"q",IF(Kasszakonyv!$K$2=C2493,COUNTIF($C$7:C2493,C2493),"")))</f>
        <v/>
      </c>
      <c r="C2493" s="9">
        <f t="shared" si="117"/>
        <v>1</v>
      </c>
      <c r="D2493" s="14"/>
      <c r="E2493" s="15"/>
      <c r="F2493" s="16"/>
      <c r="G2493" s="17"/>
      <c r="H2493" s="18"/>
      <c r="I2493" s="19"/>
      <c r="J2493" s="18"/>
      <c r="K2493" s="19"/>
      <c r="L2493" s="17"/>
      <c r="M2493" s="93" t="str">
        <f t="shared" si="116"/>
        <v/>
      </c>
      <c r="N2493" s="13" t="str">
        <f t="shared" si="118"/>
        <v/>
      </c>
    </row>
    <row r="2494" spans="2:14" x14ac:dyDescent="0.3">
      <c r="B2494" s="1" t="str">
        <f>IF(C2494=1,"",IF(Kasszakonyv!$K$2&gt;C2494,"q",IF(Kasszakonyv!$K$2=C2494,COUNTIF($C$7:C2494,C2494),"")))</f>
        <v/>
      </c>
      <c r="C2494" s="9">
        <f t="shared" si="117"/>
        <v>1</v>
      </c>
      <c r="D2494" s="14"/>
      <c r="E2494" s="15"/>
      <c r="F2494" s="16"/>
      <c r="G2494" s="17"/>
      <c r="H2494" s="18"/>
      <c r="I2494" s="19"/>
      <c r="J2494" s="18"/>
      <c r="K2494" s="19"/>
      <c r="L2494" s="17"/>
      <c r="M2494" s="93" t="str">
        <f t="shared" si="116"/>
        <v/>
      </c>
      <c r="N2494" s="13" t="str">
        <f t="shared" si="118"/>
        <v/>
      </c>
    </row>
    <row r="2495" spans="2:14" x14ac:dyDescent="0.3">
      <c r="B2495" s="1" t="str">
        <f>IF(C2495=1,"",IF(Kasszakonyv!$K$2&gt;C2495,"q",IF(Kasszakonyv!$K$2=C2495,COUNTIF($C$7:C2495,C2495),"")))</f>
        <v/>
      </c>
      <c r="C2495" s="9">
        <f t="shared" si="117"/>
        <v>1</v>
      </c>
      <c r="D2495" s="14"/>
      <c r="E2495" s="15"/>
      <c r="F2495" s="16"/>
      <c r="G2495" s="17"/>
      <c r="H2495" s="18"/>
      <c r="I2495" s="19"/>
      <c r="J2495" s="18"/>
      <c r="K2495" s="19"/>
      <c r="L2495" s="17"/>
      <c r="M2495" s="93" t="str">
        <f t="shared" si="116"/>
        <v/>
      </c>
      <c r="N2495" s="13" t="str">
        <f t="shared" si="118"/>
        <v/>
      </c>
    </row>
    <row r="2496" spans="2:14" x14ac:dyDescent="0.3">
      <c r="B2496" s="1" t="str">
        <f>IF(C2496=1,"",IF(Kasszakonyv!$K$2&gt;C2496,"q",IF(Kasszakonyv!$K$2=C2496,COUNTIF($C$7:C2496,C2496),"")))</f>
        <v/>
      </c>
      <c r="C2496" s="9">
        <f t="shared" si="117"/>
        <v>1</v>
      </c>
      <c r="D2496" s="14"/>
      <c r="E2496" s="15"/>
      <c r="F2496" s="16"/>
      <c r="G2496" s="17"/>
      <c r="H2496" s="18"/>
      <c r="I2496" s="19"/>
      <c r="J2496" s="18"/>
      <c r="K2496" s="19"/>
      <c r="L2496" s="17"/>
      <c r="M2496" s="93" t="str">
        <f t="shared" si="116"/>
        <v/>
      </c>
      <c r="N2496" s="13" t="str">
        <f t="shared" si="118"/>
        <v/>
      </c>
    </row>
    <row r="2497" spans="2:14" x14ac:dyDescent="0.3">
      <c r="B2497" s="1" t="str">
        <f>IF(C2497=1,"",IF(Kasszakonyv!$K$2&gt;C2497,"q",IF(Kasszakonyv!$K$2=C2497,COUNTIF($C$7:C2497,C2497),"")))</f>
        <v/>
      </c>
      <c r="C2497" s="9">
        <f t="shared" si="117"/>
        <v>1</v>
      </c>
      <c r="D2497" s="14"/>
      <c r="E2497" s="15"/>
      <c r="F2497" s="16"/>
      <c r="G2497" s="17"/>
      <c r="H2497" s="18"/>
      <c r="I2497" s="19"/>
      <c r="J2497" s="18"/>
      <c r="K2497" s="19"/>
      <c r="L2497" s="17"/>
      <c r="M2497" s="93" t="str">
        <f t="shared" si="116"/>
        <v/>
      </c>
      <c r="N2497" s="13" t="str">
        <f t="shared" si="118"/>
        <v/>
      </c>
    </row>
    <row r="2498" spans="2:14" x14ac:dyDescent="0.3">
      <c r="B2498" s="1" t="str">
        <f>IF(C2498=1,"",IF(Kasszakonyv!$K$2&gt;C2498,"q",IF(Kasszakonyv!$K$2=C2498,COUNTIF($C$7:C2498,C2498),"")))</f>
        <v/>
      </c>
      <c r="C2498" s="9">
        <f t="shared" si="117"/>
        <v>1</v>
      </c>
      <c r="D2498" s="14"/>
      <c r="E2498" s="15"/>
      <c r="F2498" s="16"/>
      <c r="G2498" s="17"/>
      <c r="H2498" s="18"/>
      <c r="I2498" s="19"/>
      <c r="J2498" s="18"/>
      <c r="K2498" s="19"/>
      <c r="L2498" s="17"/>
      <c r="M2498" s="93" t="str">
        <f t="shared" si="116"/>
        <v/>
      </c>
      <c r="N2498" s="13" t="str">
        <f t="shared" si="118"/>
        <v/>
      </c>
    </row>
    <row r="2499" spans="2:14" x14ac:dyDescent="0.3">
      <c r="B2499" s="1" t="str">
        <f>IF(C2499=1,"",IF(Kasszakonyv!$K$2&gt;C2499,"q",IF(Kasszakonyv!$K$2=C2499,COUNTIF($C$7:C2499,C2499),"")))</f>
        <v/>
      </c>
      <c r="C2499" s="9">
        <f t="shared" si="117"/>
        <v>1</v>
      </c>
      <c r="D2499" s="14"/>
      <c r="E2499" s="15"/>
      <c r="F2499" s="16"/>
      <c r="G2499" s="17"/>
      <c r="H2499" s="18"/>
      <c r="I2499" s="19"/>
      <c r="J2499" s="18"/>
      <c r="K2499" s="19"/>
      <c r="L2499" s="17"/>
      <c r="M2499" s="93" t="str">
        <f t="shared" si="116"/>
        <v/>
      </c>
      <c r="N2499" s="13" t="str">
        <f t="shared" si="118"/>
        <v/>
      </c>
    </row>
    <row r="2500" spans="2:14" x14ac:dyDescent="0.3">
      <c r="B2500" s="1" t="str">
        <f>IF(C2500=1,"",IF(Kasszakonyv!$K$2&gt;C2500,"q",IF(Kasszakonyv!$K$2=C2500,COUNTIF($C$7:C2500,C2500),"")))</f>
        <v/>
      </c>
      <c r="C2500" s="9">
        <f t="shared" si="117"/>
        <v>1</v>
      </c>
      <c r="D2500" s="14"/>
      <c r="E2500" s="15"/>
      <c r="F2500" s="16"/>
      <c r="G2500" s="17"/>
      <c r="H2500" s="18"/>
      <c r="I2500" s="19"/>
      <c r="J2500" s="18"/>
      <c r="K2500" s="19"/>
      <c r="L2500" s="17"/>
      <c r="M2500" s="93" t="str">
        <f t="shared" si="116"/>
        <v/>
      </c>
      <c r="N2500" s="13" t="str">
        <f t="shared" si="118"/>
        <v/>
      </c>
    </row>
    <row r="2501" spans="2:14" x14ac:dyDescent="0.3">
      <c r="B2501" s="1" t="str">
        <f>IF(C2501=1,"",IF(Kasszakonyv!$K$2&gt;C2501,"q",IF(Kasszakonyv!$K$2=C2501,COUNTIF($C$7:C2501,C2501),"")))</f>
        <v/>
      </c>
      <c r="C2501" s="9">
        <f t="shared" si="117"/>
        <v>1</v>
      </c>
      <c r="D2501" s="14"/>
      <c r="E2501" s="15"/>
      <c r="F2501" s="16"/>
      <c r="G2501" s="17"/>
      <c r="H2501" s="18"/>
      <c r="I2501" s="19"/>
      <c r="J2501" s="18"/>
      <c r="K2501" s="19"/>
      <c r="L2501" s="17"/>
      <c r="M2501" s="93" t="str">
        <f t="shared" si="116"/>
        <v/>
      </c>
      <c r="N2501" s="13" t="str">
        <f t="shared" si="118"/>
        <v/>
      </c>
    </row>
    <row r="2502" spans="2:14" x14ac:dyDescent="0.3">
      <c r="B2502" s="1" t="str">
        <f>IF(C2502=1,"",IF(Kasszakonyv!$K$2&gt;C2502,"q",IF(Kasszakonyv!$K$2=C2502,COUNTIF($C$7:C2502,C2502),"")))</f>
        <v/>
      </c>
      <c r="C2502" s="9">
        <f t="shared" si="117"/>
        <v>1</v>
      </c>
      <c r="D2502" s="14"/>
      <c r="E2502" s="15"/>
      <c r="F2502" s="16"/>
      <c r="G2502" s="17"/>
      <c r="H2502" s="18"/>
      <c r="I2502" s="19"/>
      <c r="J2502" s="18"/>
      <c r="K2502" s="19"/>
      <c r="L2502" s="17"/>
      <c r="M2502" s="93" t="str">
        <f t="shared" si="116"/>
        <v/>
      </c>
      <c r="N2502" s="13" t="str">
        <f t="shared" si="118"/>
        <v/>
      </c>
    </row>
    <row r="2503" spans="2:14" x14ac:dyDescent="0.3">
      <c r="B2503" s="1" t="str">
        <f>IF(C2503=1,"",IF(Kasszakonyv!$K$2&gt;C2503,"q",IF(Kasszakonyv!$K$2=C2503,COUNTIF($C$7:C2503,C2503),"")))</f>
        <v/>
      </c>
      <c r="C2503" s="9">
        <f t="shared" si="117"/>
        <v>1</v>
      </c>
      <c r="D2503" s="14"/>
      <c r="E2503" s="15"/>
      <c r="F2503" s="16"/>
      <c r="G2503" s="17"/>
      <c r="H2503" s="18"/>
      <c r="I2503" s="19"/>
      <c r="J2503" s="18"/>
      <c r="K2503" s="19"/>
      <c r="L2503" s="17"/>
      <c r="M2503" s="93" t="str">
        <f t="shared" ref="M2503:M2566" si="119">IF(I2503&amp;K2503&lt;&gt;"",VLOOKUP(I2503&amp;K2503,fif,3,FALSE),"")</f>
        <v/>
      </c>
      <c r="N2503" s="13" t="str">
        <f t="shared" si="118"/>
        <v/>
      </c>
    </row>
    <row r="2504" spans="2:14" x14ac:dyDescent="0.3">
      <c r="B2504" s="1" t="str">
        <f>IF(C2504=1,"",IF(Kasszakonyv!$K$2&gt;C2504,"q",IF(Kasszakonyv!$K$2=C2504,COUNTIF($C$7:C2504,C2504),"")))</f>
        <v/>
      </c>
      <c r="C2504" s="9">
        <f t="shared" si="117"/>
        <v>1</v>
      </c>
      <c r="D2504" s="14"/>
      <c r="E2504" s="15"/>
      <c r="F2504" s="16"/>
      <c r="G2504" s="17"/>
      <c r="H2504" s="18"/>
      <c r="I2504" s="19"/>
      <c r="J2504" s="18"/>
      <c r="K2504" s="19"/>
      <c r="L2504" s="17"/>
      <c r="M2504" s="93" t="str">
        <f t="shared" si="119"/>
        <v/>
      </c>
      <c r="N2504" s="13" t="str">
        <f t="shared" si="118"/>
        <v/>
      </c>
    </row>
    <row r="2505" spans="2:14" x14ac:dyDescent="0.3">
      <c r="B2505" s="1" t="str">
        <f>IF(C2505=1,"",IF(Kasszakonyv!$K$2&gt;C2505,"q",IF(Kasszakonyv!$K$2=C2505,COUNTIF($C$7:C2505,C2505),"")))</f>
        <v/>
      </c>
      <c r="C2505" s="9">
        <f t="shared" si="117"/>
        <v>1</v>
      </c>
      <c r="D2505" s="14"/>
      <c r="E2505" s="15"/>
      <c r="F2505" s="16"/>
      <c r="G2505" s="17"/>
      <c r="H2505" s="18"/>
      <c r="I2505" s="19"/>
      <c r="J2505" s="18"/>
      <c r="K2505" s="19"/>
      <c r="L2505" s="17"/>
      <c r="M2505" s="93" t="str">
        <f t="shared" si="119"/>
        <v/>
      </c>
      <c r="N2505" s="13" t="str">
        <f t="shared" si="118"/>
        <v/>
      </c>
    </row>
    <row r="2506" spans="2:14" x14ac:dyDescent="0.3">
      <c r="B2506" s="1" t="str">
        <f>IF(C2506=1,"",IF(Kasszakonyv!$K$2&gt;C2506,"q",IF(Kasszakonyv!$K$2=C2506,COUNTIF($C$7:C2506,C2506),"")))</f>
        <v/>
      </c>
      <c r="C2506" s="9">
        <f t="shared" si="117"/>
        <v>1</v>
      </c>
      <c r="D2506" s="14"/>
      <c r="E2506" s="15"/>
      <c r="F2506" s="16"/>
      <c r="G2506" s="17"/>
      <c r="H2506" s="18"/>
      <c r="I2506" s="19"/>
      <c r="J2506" s="18"/>
      <c r="K2506" s="19"/>
      <c r="L2506" s="17"/>
      <c r="M2506" s="93" t="str">
        <f t="shared" si="119"/>
        <v/>
      </c>
      <c r="N2506" s="13" t="str">
        <f t="shared" si="118"/>
        <v/>
      </c>
    </row>
    <row r="2507" spans="2:14" x14ac:dyDescent="0.3">
      <c r="B2507" s="1" t="str">
        <f>IF(C2507=1,"",IF(Kasszakonyv!$K$2&gt;C2507,"q",IF(Kasszakonyv!$K$2=C2507,COUNTIF($C$7:C2507,C2507),"")))</f>
        <v/>
      </c>
      <c r="C2507" s="9">
        <f t="shared" si="117"/>
        <v>1</v>
      </c>
      <c r="D2507" s="14"/>
      <c r="E2507" s="15"/>
      <c r="F2507" s="16"/>
      <c r="G2507" s="17"/>
      <c r="H2507" s="18"/>
      <c r="I2507" s="19"/>
      <c r="J2507" s="18"/>
      <c r="K2507" s="19"/>
      <c r="L2507" s="17"/>
      <c r="M2507" s="93" t="str">
        <f t="shared" si="119"/>
        <v/>
      </c>
      <c r="N2507" s="13" t="str">
        <f t="shared" si="118"/>
        <v/>
      </c>
    </row>
    <row r="2508" spans="2:14" x14ac:dyDescent="0.3">
      <c r="B2508" s="1" t="str">
        <f>IF(C2508=1,"",IF(Kasszakonyv!$K$2&gt;C2508,"q",IF(Kasszakonyv!$K$2=C2508,COUNTIF($C$7:C2508,C2508),"")))</f>
        <v/>
      </c>
      <c r="C2508" s="9">
        <f t="shared" si="117"/>
        <v>1</v>
      </c>
      <c r="D2508" s="14"/>
      <c r="E2508" s="15"/>
      <c r="F2508" s="16"/>
      <c r="G2508" s="17"/>
      <c r="H2508" s="18"/>
      <c r="I2508" s="19"/>
      <c r="J2508" s="18"/>
      <c r="K2508" s="19"/>
      <c r="L2508" s="17"/>
      <c r="M2508" s="93" t="str">
        <f t="shared" si="119"/>
        <v/>
      </c>
      <c r="N2508" s="13" t="str">
        <f t="shared" si="118"/>
        <v/>
      </c>
    </row>
    <row r="2509" spans="2:14" x14ac:dyDescent="0.3">
      <c r="B2509" s="1" t="str">
        <f>IF(C2509=1,"",IF(Kasszakonyv!$K$2&gt;C2509,"q",IF(Kasszakonyv!$K$2=C2509,COUNTIF($C$7:C2509,C2509),"")))</f>
        <v/>
      </c>
      <c r="C2509" s="9">
        <f t="shared" si="117"/>
        <v>1</v>
      </c>
      <c r="D2509" s="14"/>
      <c r="E2509" s="15"/>
      <c r="F2509" s="16"/>
      <c r="G2509" s="17"/>
      <c r="H2509" s="18"/>
      <c r="I2509" s="19"/>
      <c r="J2509" s="18"/>
      <c r="K2509" s="19"/>
      <c r="L2509" s="17"/>
      <c r="M2509" s="93" t="str">
        <f t="shared" si="119"/>
        <v/>
      </c>
      <c r="N2509" s="13" t="str">
        <f t="shared" si="118"/>
        <v/>
      </c>
    </row>
    <row r="2510" spans="2:14" x14ac:dyDescent="0.3">
      <c r="B2510" s="1" t="str">
        <f>IF(C2510=1,"",IF(Kasszakonyv!$K$2&gt;C2510,"q",IF(Kasszakonyv!$K$2=C2510,COUNTIF($C$7:C2510,C2510),"")))</f>
        <v/>
      </c>
      <c r="C2510" s="9">
        <f t="shared" si="117"/>
        <v>1</v>
      </c>
      <c r="D2510" s="14"/>
      <c r="E2510" s="15"/>
      <c r="F2510" s="16"/>
      <c r="G2510" s="17"/>
      <c r="H2510" s="18"/>
      <c r="I2510" s="19"/>
      <c r="J2510" s="18"/>
      <c r="K2510" s="19"/>
      <c r="L2510" s="17"/>
      <c r="M2510" s="93" t="str">
        <f t="shared" si="119"/>
        <v/>
      </c>
      <c r="N2510" s="13" t="str">
        <f t="shared" si="118"/>
        <v/>
      </c>
    </row>
    <row r="2511" spans="2:14" x14ac:dyDescent="0.3">
      <c r="B2511" s="1" t="str">
        <f>IF(C2511=1,"",IF(Kasszakonyv!$K$2&gt;C2511,"q",IF(Kasszakonyv!$K$2=C2511,COUNTIF($C$7:C2511,C2511),"")))</f>
        <v/>
      </c>
      <c r="C2511" s="9">
        <f t="shared" si="117"/>
        <v>1</v>
      </c>
      <c r="D2511" s="14"/>
      <c r="E2511" s="15"/>
      <c r="F2511" s="16"/>
      <c r="G2511" s="17"/>
      <c r="H2511" s="18"/>
      <c r="I2511" s="19"/>
      <c r="J2511" s="18"/>
      <c r="K2511" s="19"/>
      <c r="L2511" s="17"/>
      <c r="M2511" s="93" t="str">
        <f t="shared" si="119"/>
        <v/>
      </c>
      <c r="N2511" s="13" t="str">
        <f t="shared" si="118"/>
        <v/>
      </c>
    </row>
    <row r="2512" spans="2:14" x14ac:dyDescent="0.3">
      <c r="B2512" s="1" t="str">
        <f>IF(C2512=1,"",IF(Kasszakonyv!$K$2&gt;C2512,"q",IF(Kasszakonyv!$K$2=C2512,COUNTIF($C$7:C2512,C2512),"")))</f>
        <v/>
      </c>
      <c r="C2512" s="9">
        <f t="shared" si="117"/>
        <v>1</v>
      </c>
      <c r="D2512" s="14"/>
      <c r="E2512" s="15"/>
      <c r="F2512" s="16"/>
      <c r="G2512" s="17"/>
      <c r="H2512" s="18"/>
      <c r="I2512" s="19"/>
      <c r="J2512" s="18"/>
      <c r="K2512" s="19"/>
      <c r="L2512" s="17"/>
      <c r="M2512" s="93" t="str">
        <f t="shared" si="119"/>
        <v/>
      </c>
      <c r="N2512" s="13" t="str">
        <f t="shared" si="118"/>
        <v/>
      </c>
    </row>
    <row r="2513" spans="2:14" x14ac:dyDescent="0.3">
      <c r="B2513" s="1" t="str">
        <f>IF(C2513=1,"",IF(Kasszakonyv!$K$2&gt;C2513,"q",IF(Kasszakonyv!$K$2=C2513,COUNTIF($C$7:C2513,C2513),"")))</f>
        <v/>
      </c>
      <c r="C2513" s="9">
        <f t="shared" si="117"/>
        <v>1</v>
      </c>
      <c r="D2513" s="14"/>
      <c r="E2513" s="15"/>
      <c r="F2513" s="16"/>
      <c r="G2513" s="17"/>
      <c r="H2513" s="18"/>
      <c r="I2513" s="19"/>
      <c r="J2513" s="18"/>
      <c r="K2513" s="19"/>
      <c r="L2513" s="17"/>
      <c r="M2513" s="93" t="str">
        <f t="shared" si="119"/>
        <v/>
      </c>
      <c r="N2513" s="13" t="str">
        <f t="shared" si="118"/>
        <v/>
      </c>
    </row>
    <row r="2514" spans="2:14" x14ac:dyDescent="0.3">
      <c r="B2514" s="1" t="str">
        <f>IF(C2514=1,"",IF(Kasszakonyv!$K$2&gt;C2514,"q",IF(Kasszakonyv!$K$2=C2514,COUNTIF($C$7:C2514,C2514),"")))</f>
        <v/>
      </c>
      <c r="C2514" s="9">
        <f t="shared" si="117"/>
        <v>1</v>
      </c>
      <c r="D2514" s="14"/>
      <c r="E2514" s="15"/>
      <c r="F2514" s="16"/>
      <c r="G2514" s="17"/>
      <c r="H2514" s="18"/>
      <c r="I2514" s="19"/>
      <c r="J2514" s="18"/>
      <c r="K2514" s="19"/>
      <c r="L2514" s="17"/>
      <c r="M2514" s="93" t="str">
        <f t="shared" si="119"/>
        <v/>
      </c>
      <c r="N2514" s="13" t="str">
        <f t="shared" si="118"/>
        <v/>
      </c>
    </row>
    <row r="2515" spans="2:14" x14ac:dyDescent="0.3">
      <c r="B2515" s="1" t="str">
        <f>IF(C2515=1,"",IF(Kasszakonyv!$K$2&gt;C2515,"q",IF(Kasszakonyv!$K$2=C2515,COUNTIF($C$7:C2515,C2515),"")))</f>
        <v/>
      </c>
      <c r="C2515" s="9">
        <f t="shared" si="117"/>
        <v>1</v>
      </c>
      <c r="D2515" s="14"/>
      <c r="E2515" s="15"/>
      <c r="F2515" s="16"/>
      <c r="G2515" s="17"/>
      <c r="H2515" s="18"/>
      <c r="I2515" s="19"/>
      <c r="J2515" s="18"/>
      <c r="K2515" s="19"/>
      <c r="L2515" s="17"/>
      <c r="M2515" s="93" t="str">
        <f t="shared" si="119"/>
        <v/>
      </c>
      <c r="N2515" s="13" t="str">
        <f t="shared" si="118"/>
        <v/>
      </c>
    </row>
    <row r="2516" spans="2:14" x14ac:dyDescent="0.3">
      <c r="B2516" s="1" t="str">
        <f>IF(C2516=1,"",IF(Kasszakonyv!$K$2&gt;C2516,"q",IF(Kasszakonyv!$K$2=C2516,COUNTIF($C$7:C2516,C2516),"")))</f>
        <v/>
      </c>
      <c r="C2516" s="9">
        <f t="shared" si="117"/>
        <v>1</v>
      </c>
      <c r="D2516" s="14"/>
      <c r="E2516" s="15"/>
      <c r="F2516" s="16"/>
      <c r="G2516" s="17"/>
      <c r="H2516" s="18"/>
      <c r="I2516" s="19"/>
      <c r="J2516" s="18"/>
      <c r="K2516" s="19"/>
      <c r="L2516" s="17"/>
      <c r="M2516" s="93" t="str">
        <f t="shared" si="119"/>
        <v/>
      </c>
      <c r="N2516" s="13" t="str">
        <f t="shared" si="118"/>
        <v/>
      </c>
    </row>
    <row r="2517" spans="2:14" x14ac:dyDescent="0.3">
      <c r="B2517" s="1" t="str">
        <f>IF(C2517=1,"",IF(Kasszakonyv!$K$2&gt;C2517,"q",IF(Kasszakonyv!$K$2=C2517,COUNTIF($C$7:C2517,C2517),"")))</f>
        <v/>
      </c>
      <c r="C2517" s="9">
        <f t="shared" si="117"/>
        <v>1</v>
      </c>
      <c r="D2517" s="14"/>
      <c r="E2517" s="15"/>
      <c r="F2517" s="16"/>
      <c r="G2517" s="17"/>
      <c r="H2517" s="18"/>
      <c r="I2517" s="19"/>
      <c r="J2517" s="18"/>
      <c r="K2517" s="19"/>
      <c r="L2517" s="17"/>
      <c r="M2517" s="93" t="str">
        <f t="shared" si="119"/>
        <v/>
      </c>
      <c r="N2517" s="13" t="str">
        <f t="shared" si="118"/>
        <v/>
      </c>
    </row>
    <row r="2518" spans="2:14" x14ac:dyDescent="0.3">
      <c r="B2518" s="1" t="str">
        <f>IF(C2518=1,"",IF(Kasszakonyv!$K$2&gt;C2518,"q",IF(Kasszakonyv!$K$2=C2518,COUNTIF($C$7:C2518,C2518),"")))</f>
        <v/>
      </c>
      <c r="C2518" s="9">
        <f t="shared" si="117"/>
        <v>1</v>
      </c>
      <c r="D2518" s="14"/>
      <c r="E2518" s="15"/>
      <c r="F2518" s="16"/>
      <c r="G2518" s="17"/>
      <c r="H2518" s="18"/>
      <c r="I2518" s="19"/>
      <c r="J2518" s="18"/>
      <c r="K2518" s="19"/>
      <c r="L2518" s="17"/>
      <c r="M2518" s="93" t="str">
        <f t="shared" si="119"/>
        <v/>
      </c>
      <c r="N2518" s="13" t="str">
        <f t="shared" si="118"/>
        <v/>
      </c>
    </row>
    <row r="2519" spans="2:14" x14ac:dyDescent="0.3">
      <c r="B2519" s="1" t="str">
        <f>IF(C2519=1,"",IF(Kasszakonyv!$K$2&gt;C2519,"q",IF(Kasszakonyv!$K$2=C2519,COUNTIF($C$7:C2519,C2519),"")))</f>
        <v/>
      </c>
      <c r="C2519" s="9">
        <f t="shared" si="117"/>
        <v>1</v>
      </c>
      <c r="D2519" s="14"/>
      <c r="E2519" s="15"/>
      <c r="F2519" s="16"/>
      <c r="G2519" s="17"/>
      <c r="H2519" s="18"/>
      <c r="I2519" s="19"/>
      <c r="J2519" s="18"/>
      <c r="K2519" s="19"/>
      <c r="L2519" s="17"/>
      <c r="M2519" s="93" t="str">
        <f t="shared" si="119"/>
        <v/>
      </c>
      <c r="N2519" s="13" t="str">
        <f t="shared" si="118"/>
        <v/>
      </c>
    </row>
    <row r="2520" spans="2:14" x14ac:dyDescent="0.3">
      <c r="B2520" s="1" t="str">
        <f>IF(C2520=1,"",IF(Kasszakonyv!$K$2&gt;C2520,"q",IF(Kasszakonyv!$K$2=C2520,COUNTIF($C$7:C2520,C2520),"")))</f>
        <v/>
      </c>
      <c r="C2520" s="9">
        <f t="shared" si="117"/>
        <v>1</v>
      </c>
      <c r="D2520" s="14"/>
      <c r="E2520" s="15"/>
      <c r="F2520" s="16"/>
      <c r="G2520" s="17"/>
      <c r="H2520" s="18"/>
      <c r="I2520" s="19"/>
      <c r="J2520" s="18"/>
      <c r="K2520" s="19"/>
      <c r="L2520" s="17"/>
      <c r="M2520" s="93" t="str">
        <f t="shared" si="119"/>
        <v/>
      </c>
      <c r="N2520" s="13" t="str">
        <f t="shared" si="118"/>
        <v/>
      </c>
    </row>
    <row r="2521" spans="2:14" x14ac:dyDescent="0.3">
      <c r="B2521" s="1" t="str">
        <f>IF(C2521=1,"",IF(Kasszakonyv!$K$2&gt;C2521,"q",IF(Kasszakonyv!$K$2=C2521,COUNTIF($C$7:C2521,C2521),"")))</f>
        <v/>
      </c>
      <c r="C2521" s="9">
        <f t="shared" si="117"/>
        <v>1</v>
      </c>
      <c r="D2521" s="14"/>
      <c r="E2521" s="15"/>
      <c r="F2521" s="16"/>
      <c r="G2521" s="17"/>
      <c r="H2521" s="18"/>
      <c r="I2521" s="19"/>
      <c r="J2521" s="18"/>
      <c r="K2521" s="19"/>
      <c r="L2521" s="17"/>
      <c r="M2521" s="93" t="str">
        <f t="shared" si="119"/>
        <v/>
      </c>
      <c r="N2521" s="13" t="str">
        <f t="shared" si="118"/>
        <v/>
      </c>
    </row>
    <row r="2522" spans="2:14" x14ac:dyDescent="0.3">
      <c r="B2522" s="1" t="str">
        <f>IF(C2522=1,"",IF(Kasszakonyv!$K$2&gt;C2522,"q",IF(Kasszakonyv!$K$2=C2522,COUNTIF($C$7:C2522,C2522),"")))</f>
        <v/>
      </c>
      <c r="C2522" s="9">
        <f t="shared" si="117"/>
        <v>1</v>
      </c>
      <c r="D2522" s="14"/>
      <c r="E2522" s="15"/>
      <c r="F2522" s="16"/>
      <c r="G2522" s="17"/>
      <c r="H2522" s="18"/>
      <c r="I2522" s="19"/>
      <c r="J2522" s="18"/>
      <c r="K2522" s="19"/>
      <c r="L2522" s="17"/>
      <c r="M2522" s="93" t="str">
        <f t="shared" si="119"/>
        <v/>
      </c>
      <c r="N2522" s="13" t="str">
        <f t="shared" si="118"/>
        <v/>
      </c>
    </row>
    <row r="2523" spans="2:14" x14ac:dyDescent="0.3">
      <c r="B2523" s="1" t="str">
        <f>IF(C2523=1,"",IF(Kasszakonyv!$K$2&gt;C2523,"q",IF(Kasszakonyv!$K$2=C2523,COUNTIF($C$7:C2523,C2523),"")))</f>
        <v/>
      </c>
      <c r="C2523" s="9">
        <f t="shared" si="117"/>
        <v>1</v>
      </c>
      <c r="D2523" s="14"/>
      <c r="E2523" s="15"/>
      <c r="F2523" s="16"/>
      <c r="G2523" s="17"/>
      <c r="H2523" s="18"/>
      <c r="I2523" s="19"/>
      <c r="J2523" s="18"/>
      <c r="K2523" s="19"/>
      <c r="L2523" s="17"/>
      <c r="M2523" s="93" t="str">
        <f t="shared" si="119"/>
        <v/>
      </c>
      <c r="N2523" s="13" t="str">
        <f t="shared" si="118"/>
        <v/>
      </c>
    </row>
    <row r="2524" spans="2:14" x14ac:dyDescent="0.3">
      <c r="B2524" s="1" t="str">
        <f>IF(C2524=1,"",IF(Kasszakonyv!$K$2&gt;C2524,"q",IF(Kasszakonyv!$K$2=C2524,COUNTIF($C$7:C2524,C2524),"")))</f>
        <v/>
      </c>
      <c r="C2524" s="9">
        <f t="shared" si="117"/>
        <v>1</v>
      </c>
      <c r="D2524" s="14"/>
      <c r="E2524" s="15"/>
      <c r="F2524" s="16"/>
      <c r="G2524" s="17"/>
      <c r="H2524" s="18"/>
      <c r="I2524" s="19"/>
      <c r="J2524" s="18"/>
      <c r="K2524" s="19"/>
      <c r="L2524" s="17"/>
      <c r="M2524" s="93" t="str">
        <f t="shared" si="119"/>
        <v/>
      </c>
      <c r="N2524" s="13" t="str">
        <f t="shared" si="118"/>
        <v/>
      </c>
    </row>
    <row r="2525" spans="2:14" x14ac:dyDescent="0.3">
      <c r="B2525" s="1" t="str">
        <f>IF(C2525=1,"",IF(Kasszakonyv!$K$2&gt;C2525,"q",IF(Kasszakonyv!$K$2=C2525,COUNTIF($C$7:C2525,C2525),"")))</f>
        <v/>
      </c>
      <c r="C2525" s="9">
        <f t="shared" si="117"/>
        <v>1</v>
      </c>
      <c r="D2525" s="14"/>
      <c r="E2525" s="15"/>
      <c r="F2525" s="16"/>
      <c r="G2525" s="17"/>
      <c r="H2525" s="18"/>
      <c r="I2525" s="19"/>
      <c r="J2525" s="18"/>
      <c r="K2525" s="19"/>
      <c r="L2525" s="17"/>
      <c r="M2525" s="93" t="str">
        <f t="shared" si="119"/>
        <v/>
      </c>
      <c r="N2525" s="13" t="str">
        <f t="shared" si="118"/>
        <v/>
      </c>
    </row>
    <row r="2526" spans="2:14" x14ac:dyDescent="0.3">
      <c r="B2526" s="1" t="str">
        <f>IF(C2526=1,"",IF(Kasszakonyv!$K$2&gt;C2526,"q",IF(Kasszakonyv!$K$2=C2526,COUNTIF($C$7:C2526,C2526),"")))</f>
        <v/>
      </c>
      <c r="C2526" s="9">
        <f t="shared" si="117"/>
        <v>1</v>
      </c>
      <c r="D2526" s="14"/>
      <c r="E2526" s="15"/>
      <c r="F2526" s="16"/>
      <c r="G2526" s="17"/>
      <c r="H2526" s="18"/>
      <c r="I2526" s="19"/>
      <c r="J2526" s="18"/>
      <c r="K2526" s="19"/>
      <c r="L2526" s="17"/>
      <c r="M2526" s="93" t="str">
        <f t="shared" si="119"/>
        <v/>
      </c>
      <c r="N2526" s="13" t="str">
        <f t="shared" si="118"/>
        <v/>
      </c>
    </row>
    <row r="2527" spans="2:14" x14ac:dyDescent="0.3">
      <c r="B2527" s="1" t="str">
        <f>IF(C2527=1,"",IF(Kasszakonyv!$K$2&gt;C2527,"q",IF(Kasszakonyv!$K$2=C2527,COUNTIF($C$7:C2527,C2527),"")))</f>
        <v/>
      </c>
      <c r="C2527" s="9">
        <f t="shared" si="117"/>
        <v>1</v>
      </c>
      <c r="D2527" s="14"/>
      <c r="E2527" s="15"/>
      <c r="F2527" s="16"/>
      <c r="G2527" s="17"/>
      <c r="H2527" s="18"/>
      <c r="I2527" s="19"/>
      <c r="J2527" s="18"/>
      <c r="K2527" s="19"/>
      <c r="L2527" s="17"/>
      <c r="M2527" s="93" t="str">
        <f t="shared" si="119"/>
        <v/>
      </c>
      <c r="N2527" s="13" t="str">
        <f t="shared" si="118"/>
        <v/>
      </c>
    </row>
    <row r="2528" spans="2:14" x14ac:dyDescent="0.3">
      <c r="B2528" s="1" t="str">
        <f>IF(C2528=1,"",IF(Kasszakonyv!$K$2&gt;C2528,"q",IF(Kasszakonyv!$K$2=C2528,COUNTIF($C$7:C2528,C2528),"")))</f>
        <v/>
      </c>
      <c r="C2528" s="9">
        <f t="shared" si="117"/>
        <v>1</v>
      </c>
      <c r="D2528" s="14"/>
      <c r="E2528" s="15"/>
      <c r="F2528" s="16"/>
      <c r="G2528" s="17"/>
      <c r="H2528" s="18"/>
      <c r="I2528" s="19"/>
      <c r="J2528" s="18"/>
      <c r="K2528" s="19"/>
      <c r="L2528" s="17"/>
      <c r="M2528" s="93" t="str">
        <f t="shared" si="119"/>
        <v/>
      </c>
      <c r="N2528" s="13" t="str">
        <f t="shared" si="118"/>
        <v/>
      </c>
    </row>
    <row r="2529" spans="2:14" x14ac:dyDescent="0.3">
      <c r="B2529" s="1" t="str">
        <f>IF(C2529=1,"",IF(Kasszakonyv!$K$2&gt;C2529,"q",IF(Kasszakonyv!$K$2=C2529,COUNTIF($C$7:C2529,C2529),"")))</f>
        <v/>
      </c>
      <c r="C2529" s="9">
        <f t="shared" si="117"/>
        <v>1</v>
      </c>
      <c r="D2529" s="14"/>
      <c r="E2529" s="15"/>
      <c r="F2529" s="16"/>
      <c r="G2529" s="17"/>
      <c r="H2529" s="18"/>
      <c r="I2529" s="19"/>
      <c r="J2529" s="18"/>
      <c r="K2529" s="19"/>
      <c r="L2529" s="17"/>
      <c r="M2529" s="93" t="str">
        <f t="shared" si="119"/>
        <v/>
      </c>
      <c r="N2529" s="13" t="str">
        <f t="shared" si="118"/>
        <v/>
      </c>
    </row>
    <row r="2530" spans="2:14" x14ac:dyDescent="0.3">
      <c r="B2530" s="1" t="str">
        <f>IF(C2530=1,"",IF(Kasszakonyv!$K$2&gt;C2530,"q",IF(Kasszakonyv!$K$2=C2530,COUNTIF($C$7:C2530,C2530),"")))</f>
        <v/>
      </c>
      <c r="C2530" s="9">
        <f t="shared" si="117"/>
        <v>1</v>
      </c>
      <c r="D2530" s="14"/>
      <c r="E2530" s="15"/>
      <c r="F2530" s="16"/>
      <c r="G2530" s="17"/>
      <c r="H2530" s="18"/>
      <c r="I2530" s="19"/>
      <c r="J2530" s="18"/>
      <c r="K2530" s="19"/>
      <c r="L2530" s="17"/>
      <c r="M2530" s="93" t="str">
        <f t="shared" si="119"/>
        <v/>
      </c>
      <c r="N2530" s="13" t="str">
        <f t="shared" si="118"/>
        <v/>
      </c>
    </row>
    <row r="2531" spans="2:14" x14ac:dyDescent="0.3">
      <c r="B2531" s="1" t="str">
        <f>IF(C2531=1,"",IF(Kasszakonyv!$K$2&gt;C2531,"q",IF(Kasszakonyv!$K$2=C2531,COUNTIF($C$7:C2531,C2531),"")))</f>
        <v/>
      </c>
      <c r="C2531" s="9">
        <f t="shared" si="117"/>
        <v>1</v>
      </c>
      <c r="D2531" s="14"/>
      <c r="E2531" s="15"/>
      <c r="F2531" s="16"/>
      <c r="G2531" s="17"/>
      <c r="H2531" s="18"/>
      <c r="I2531" s="19"/>
      <c r="J2531" s="18"/>
      <c r="K2531" s="19"/>
      <c r="L2531" s="17"/>
      <c r="M2531" s="93" t="str">
        <f t="shared" si="119"/>
        <v/>
      </c>
      <c r="N2531" s="13" t="str">
        <f t="shared" si="118"/>
        <v/>
      </c>
    </row>
    <row r="2532" spans="2:14" x14ac:dyDescent="0.3">
      <c r="B2532" s="1" t="str">
        <f>IF(C2532=1,"",IF(Kasszakonyv!$K$2&gt;C2532,"q",IF(Kasszakonyv!$K$2=C2532,COUNTIF($C$7:C2532,C2532),"")))</f>
        <v/>
      </c>
      <c r="C2532" s="9">
        <f t="shared" si="117"/>
        <v>1</v>
      </c>
      <c r="D2532" s="14"/>
      <c r="E2532" s="15"/>
      <c r="F2532" s="16"/>
      <c r="G2532" s="17"/>
      <c r="H2532" s="18"/>
      <c r="I2532" s="19"/>
      <c r="J2532" s="18"/>
      <c r="K2532" s="19"/>
      <c r="L2532" s="17"/>
      <c r="M2532" s="93" t="str">
        <f t="shared" si="119"/>
        <v/>
      </c>
      <c r="N2532" s="13" t="str">
        <f t="shared" si="118"/>
        <v/>
      </c>
    </row>
    <row r="2533" spans="2:14" x14ac:dyDescent="0.3">
      <c r="B2533" s="1" t="str">
        <f>IF(C2533=1,"",IF(Kasszakonyv!$K$2&gt;C2533,"q",IF(Kasszakonyv!$K$2=C2533,COUNTIF($C$7:C2533,C2533),"")))</f>
        <v/>
      </c>
      <c r="C2533" s="9">
        <f t="shared" si="117"/>
        <v>1</v>
      </c>
      <c r="D2533" s="14"/>
      <c r="E2533" s="15"/>
      <c r="F2533" s="16"/>
      <c r="G2533" s="17"/>
      <c r="H2533" s="18"/>
      <c r="I2533" s="19"/>
      <c r="J2533" s="18"/>
      <c r="K2533" s="19"/>
      <c r="L2533" s="17"/>
      <c r="M2533" s="93" t="str">
        <f t="shared" si="119"/>
        <v/>
      </c>
      <c r="N2533" s="13" t="str">
        <f t="shared" si="118"/>
        <v/>
      </c>
    </row>
    <row r="2534" spans="2:14" x14ac:dyDescent="0.3">
      <c r="B2534" s="1" t="str">
        <f>IF(C2534=1,"",IF(Kasszakonyv!$K$2&gt;C2534,"q",IF(Kasszakonyv!$K$2=C2534,COUNTIF($C$7:C2534,C2534),"")))</f>
        <v/>
      </c>
      <c r="C2534" s="9">
        <f t="shared" si="117"/>
        <v>1</v>
      </c>
      <c r="D2534" s="14"/>
      <c r="E2534" s="15"/>
      <c r="F2534" s="16"/>
      <c r="G2534" s="17"/>
      <c r="H2534" s="18"/>
      <c r="I2534" s="19"/>
      <c r="J2534" s="18"/>
      <c r="K2534" s="19"/>
      <c r="L2534" s="17"/>
      <c r="M2534" s="93" t="str">
        <f t="shared" si="119"/>
        <v/>
      </c>
      <c r="N2534" s="13" t="str">
        <f t="shared" si="118"/>
        <v/>
      </c>
    </row>
    <row r="2535" spans="2:14" x14ac:dyDescent="0.3">
      <c r="B2535" s="1" t="str">
        <f>IF(C2535=1,"",IF(Kasszakonyv!$K$2&gt;C2535,"q",IF(Kasszakonyv!$K$2=C2535,COUNTIF($C$7:C2535,C2535),"")))</f>
        <v/>
      </c>
      <c r="C2535" s="9">
        <f t="shared" si="117"/>
        <v>1</v>
      </c>
      <c r="D2535" s="14"/>
      <c r="E2535" s="15"/>
      <c r="F2535" s="16"/>
      <c r="G2535" s="17"/>
      <c r="H2535" s="18"/>
      <c r="I2535" s="19"/>
      <c r="J2535" s="18"/>
      <c r="K2535" s="19"/>
      <c r="L2535" s="17"/>
      <c r="M2535" s="93" t="str">
        <f t="shared" si="119"/>
        <v/>
      </c>
      <c r="N2535" s="13" t="str">
        <f t="shared" si="118"/>
        <v/>
      </c>
    </row>
    <row r="2536" spans="2:14" x14ac:dyDescent="0.3">
      <c r="B2536" s="1" t="str">
        <f>IF(C2536=1,"",IF(Kasszakonyv!$K$2&gt;C2536,"q",IF(Kasszakonyv!$K$2=C2536,COUNTIF($C$7:C2536,C2536),"")))</f>
        <v/>
      </c>
      <c r="C2536" s="9">
        <f t="shared" ref="C2536:C2599" si="120">IF(AND(D2536&lt;&gt;0,D2536&gt;=$C$1,D2536&lt;=$C$3),D2536,IF(SUM(H2536:J2546)&lt;&gt;0,C2535,1))</f>
        <v>1</v>
      </c>
      <c r="D2536" s="14"/>
      <c r="E2536" s="15"/>
      <c r="F2536" s="16"/>
      <c r="G2536" s="17"/>
      <c r="H2536" s="18"/>
      <c r="I2536" s="19"/>
      <c r="J2536" s="18"/>
      <c r="K2536" s="19"/>
      <c r="L2536" s="17"/>
      <c r="M2536" s="93" t="str">
        <f t="shared" si="119"/>
        <v/>
      </c>
      <c r="N2536" s="13" t="str">
        <f t="shared" ref="N2536:N2599" si="121">IF(I2536&amp;K2536&lt;&gt;"",VLOOKUP(I2536&amp;K2536,fi,2,FALSE),"")</f>
        <v/>
      </c>
    </row>
    <row r="2537" spans="2:14" x14ac:dyDescent="0.3">
      <c r="B2537" s="1" t="str">
        <f>IF(C2537=1,"",IF(Kasszakonyv!$K$2&gt;C2537,"q",IF(Kasszakonyv!$K$2=C2537,COUNTIF($C$7:C2537,C2537),"")))</f>
        <v/>
      </c>
      <c r="C2537" s="9">
        <f t="shared" si="120"/>
        <v>1</v>
      </c>
      <c r="D2537" s="14"/>
      <c r="E2537" s="15"/>
      <c r="F2537" s="16"/>
      <c r="G2537" s="17"/>
      <c r="H2537" s="18"/>
      <c r="I2537" s="19"/>
      <c r="J2537" s="18"/>
      <c r="K2537" s="19"/>
      <c r="L2537" s="17"/>
      <c r="M2537" s="93" t="str">
        <f t="shared" si="119"/>
        <v/>
      </c>
      <c r="N2537" s="13" t="str">
        <f t="shared" si="121"/>
        <v/>
      </c>
    </row>
    <row r="2538" spans="2:14" x14ac:dyDescent="0.3">
      <c r="B2538" s="1" t="str">
        <f>IF(C2538=1,"",IF(Kasszakonyv!$K$2&gt;C2538,"q",IF(Kasszakonyv!$K$2=C2538,COUNTIF($C$7:C2538,C2538),"")))</f>
        <v/>
      </c>
      <c r="C2538" s="9">
        <f t="shared" si="120"/>
        <v>1</v>
      </c>
      <c r="D2538" s="14"/>
      <c r="E2538" s="15"/>
      <c r="F2538" s="16"/>
      <c r="G2538" s="17"/>
      <c r="H2538" s="18"/>
      <c r="I2538" s="19"/>
      <c r="J2538" s="18"/>
      <c r="K2538" s="19"/>
      <c r="L2538" s="17"/>
      <c r="M2538" s="93" t="str">
        <f t="shared" si="119"/>
        <v/>
      </c>
      <c r="N2538" s="13" t="str">
        <f t="shared" si="121"/>
        <v/>
      </c>
    </row>
    <row r="2539" spans="2:14" x14ac:dyDescent="0.3">
      <c r="B2539" s="1" t="str">
        <f>IF(C2539=1,"",IF(Kasszakonyv!$K$2&gt;C2539,"q",IF(Kasszakonyv!$K$2=C2539,COUNTIF($C$7:C2539,C2539),"")))</f>
        <v/>
      </c>
      <c r="C2539" s="9">
        <f t="shared" si="120"/>
        <v>1</v>
      </c>
      <c r="D2539" s="14"/>
      <c r="E2539" s="15"/>
      <c r="F2539" s="16"/>
      <c r="G2539" s="17"/>
      <c r="H2539" s="18"/>
      <c r="I2539" s="19"/>
      <c r="J2539" s="18"/>
      <c r="K2539" s="19"/>
      <c r="L2539" s="17"/>
      <c r="M2539" s="93" t="str">
        <f t="shared" si="119"/>
        <v/>
      </c>
      <c r="N2539" s="13" t="str">
        <f t="shared" si="121"/>
        <v/>
      </c>
    </row>
    <row r="2540" spans="2:14" x14ac:dyDescent="0.3">
      <c r="B2540" s="1" t="str">
        <f>IF(C2540=1,"",IF(Kasszakonyv!$K$2&gt;C2540,"q",IF(Kasszakonyv!$K$2=C2540,COUNTIF($C$7:C2540,C2540),"")))</f>
        <v/>
      </c>
      <c r="C2540" s="9">
        <f t="shared" si="120"/>
        <v>1</v>
      </c>
      <c r="D2540" s="14"/>
      <c r="E2540" s="15"/>
      <c r="F2540" s="16"/>
      <c r="G2540" s="17"/>
      <c r="H2540" s="18"/>
      <c r="I2540" s="19"/>
      <c r="J2540" s="18"/>
      <c r="K2540" s="19"/>
      <c r="L2540" s="17"/>
      <c r="M2540" s="93" t="str">
        <f t="shared" si="119"/>
        <v/>
      </c>
      <c r="N2540" s="13" t="str">
        <f t="shared" si="121"/>
        <v/>
      </c>
    </row>
    <row r="2541" spans="2:14" x14ac:dyDescent="0.3">
      <c r="B2541" s="1" t="str">
        <f>IF(C2541=1,"",IF(Kasszakonyv!$K$2&gt;C2541,"q",IF(Kasszakonyv!$K$2=C2541,COUNTIF($C$7:C2541,C2541),"")))</f>
        <v/>
      </c>
      <c r="C2541" s="9">
        <f t="shared" si="120"/>
        <v>1</v>
      </c>
      <c r="D2541" s="14"/>
      <c r="E2541" s="15"/>
      <c r="F2541" s="16"/>
      <c r="G2541" s="17"/>
      <c r="H2541" s="18"/>
      <c r="I2541" s="19"/>
      <c r="J2541" s="18"/>
      <c r="K2541" s="19"/>
      <c r="L2541" s="17"/>
      <c r="M2541" s="93" t="str">
        <f t="shared" si="119"/>
        <v/>
      </c>
      <c r="N2541" s="13" t="str">
        <f t="shared" si="121"/>
        <v/>
      </c>
    </row>
    <row r="2542" spans="2:14" x14ac:dyDescent="0.3">
      <c r="B2542" s="1" t="str">
        <f>IF(C2542=1,"",IF(Kasszakonyv!$K$2&gt;C2542,"q",IF(Kasszakonyv!$K$2=C2542,COUNTIF($C$7:C2542,C2542),"")))</f>
        <v/>
      </c>
      <c r="C2542" s="9">
        <f t="shared" si="120"/>
        <v>1</v>
      </c>
      <c r="D2542" s="14"/>
      <c r="E2542" s="15"/>
      <c r="F2542" s="16"/>
      <c r="G2542" s="17"/>
      <c r="H2542" s="18"/>
      <c r="I2542" s="19"/>
      <c r="J2542" s="18"/>
      <c r="K2542" s="19"/>
      <c r="L2542" s="17"/>
      <c r="M2542" s="93" t="str">
        <f t="shared" si="119"/>
        <v/>
      </c>
      <c r="N2542" s="13" t="str">
        <f t="shared" si="121"/>
        <v/>
      </c>
    </row>
    <row r="2543" spans="2:14" x14ac:dyDescent="0.3">
      <c r="B2543" s="1" t="str">
        <f>IF(C2543=1,"",IF(Kasszakonyv!$K$2&gt;C2543,"q",IF(Kasszakonyv!$K$2=C2543,COUNTIF($C$7:C2543,C2543),"")))</f>
        <v/>
      </c>
      <c r="C2543" s="9">
        <f t="shared" si="120"/>
        <v>1</v>
      </c>
      <c r="D2543" s="14"/>
      <c r="E2543" s="15"/>
      <c r="F2543" s="16"/>
      <c r="G2543" s="17"/>
      <c r="H2543" s="18"/>
      <c r="I2543" s="19"/>
      <c r="J2543" s="18"/>
      <c r="K2543" s="19"/>
      <c r="L2543" s="17"/>
      <c r="M2543" s="93" t="str">
        <f t="shared" si="119"/>
        <v/>
      </c>
      <c r="N2543" s="13" t="str">
        <f t="shared" si="121"/>
        <v/>
      </c>
    </row>
    <row r="2544" spans="2:14" x14ac:dyDescent="0.3">
      <c r="B2544" s="1" t="str">
        <f>IF(C2544=1,"",IF(Kasszakonyv!$K$2&gt;C2544,"q",IF(Kasszakonyv!$K$2=C2544,COUNTIF($C$7:C2544,C2544),"")))</f>
        <v/>
      </c>
      <c r="C2544" s="9">
        <f t="shared" si="120"/>
        <v>1</v>
      </c>
      <c r="D2544" s="14"/>
      <c r="E2544" s="15"/>
      <c r="F2544" s="16"/>
      <c r="G2544" s="17"/>
      <c r="H2544" s="18"/>
      <c r="I2544" s="19"/>
      <c r="J2544" s="18"/>
      <c r="K2544" s="19"/>
      <c r="L2544" s="17"/>
      <c r="M2544" s="93" t="str">
        <f t="shared" si="119"/>
        <v/>
      </c>
      <c r="N2544" s="13" t="str">
        <f t="shared" si="121"/>
        <v/>
      </c>
    </row>
    <row r="2545" spans="2:14" x14ac:dyDescent="0.3">
      <c r="B2545" s="1" t="str">
        <f>IF(C2545=1,"",IF(Kasszakonyv!$K$2&gt;C2545,"q",IF(Kasszakonyv!$K$2=C2545,COUNTIF($C$7:C2545,C2545),"")))</f>
        <v/>
      </c>
      <c r="C2545" s="9">
        <f t="shared" si="120"/>
        <v>1</v>
      </c>
      <c r="D2545" s="14"/>
      <c r="E2545" s="15"/>
      <c r="F2545" s="16"/>
      <c r="G2545" s="17"/>
      <c r="H2545" s="18"/>
      <c r="I2545" s="19"/>
      <c r="J2545" s="18"/>
      <c r="K2545" s="19"/>
      <c r="L2545" s="17"/>
      <c r="M2545" s="93" t="str">
        <f t="shared" si="119"/>
        <v/>
      </c>
      <c r="N2545" s="13" t="str">
        <f t="shared" si="121"/>
        <v/>
      </c>
    </row>
    <row r="2546" spans="2:14" x14ac:dyDescent="0.3">
      <c r="B2546" s="1" t="str">
        <f>IF(C2546=1,"",IF(Kasszakonyv!$K$2&gt;C2546,"q",IF(Kasszakonyv!$K$2=C2546,COUNTIF($C$7:C2546,C2546),"")))</f>
        <v/>
      </c>
      <c r="C2546" s="9">
        <f t="shared" si="120"/>
        <v>1</v>
      </c>
      <c r="D2546" s="14"/>
      <c r="E2546" s="15"/>
      <c r="F2546" s="16"/>
      <c r="G2546" s="17"/>
      <c r="H2546" s="18"/>
      <c r="I2546" s="19"/>
      <c r="J2546" s="18"/>
      <c r="K2546" s="19"/>
      <c r="L2546" s="17"/>
      <c r="M2546" s="93" t="str">
        <f t="shared" si="119"/>
        <v/>
      </c>
      <c r="N2546" s="13" t="str">
        <f t="shared" si="121"/>
        <v/>
      </c>
    </row>
    <row r="2547" spans="2:14" x14ac:dyDescent="0.3">
      <c r="B2547" s="1" t="str">
        <f>IF(C2547=1,"",IF(Kasszakonyv!$K$2&gt;C2547,"q",IF(Kasszakonyv!$K$2=C2547,COUNTIF($C$7:C2547,C2547),"")))</f>
        <v/>
      </c>
      <c r="C2547" s="9">
        <f t="shared" si="120"/>
        <v>1</v>
      </c>
      <c r="D2547" s="14"/>
      <c r="E2547" s="15"/>
      <c r="F2547" s="16"/>
      <c r="G2547" s="17"/>
      <c r="H2547" s="18"/>
      <c r="I2547" s="19"/>
      <c r="J2547" s="18"/>
      <c r="K2547" s="19"/>
      <c r="L2547" s="17"/>
      <c r="M2547" s="93" t="str">
        <f t="shared" si="119"/>
        <v/>
      </c>
      <c r="N2547" s="13" t="str">
        <f t="shared" si="121"/>
        <v/>
      </c>
    </row>
    <row r="2548" spans="2:14" x14ac:dyDescent="0.3">
      <c r="B2548" s="1" t="str">
        <f>IF(C2548=1,"",IF(Kasszakonyv!$K$2&gt;C2548,"q",IF(Kasszakonyv!$K$2=C2548,COUNTIF($C$7:C2548,C2548),"")))</f>
        <v/>
      </c>
      <c r="C2548" s="9">
        <f t="shared" si="120"/>
        <v>1</v>
      </c>
      <c r="D2548" s="14"/>
      <c r="E2548" s="15"/>
      <c r="F2548" s="16"/>
      <c r="G2548" s="17"/>
      <c r="H2548" s="18"/>
      <c r="I2548" s="19"/>
      <c r="J2548" s="18"/>
      <c r="K2548" s="19"/>
      <c r="L2548" s="17"/>
      <c r="M2548" s="93" t="str">
        <f t="shared" si="119"/>
        <v/>
      </c>
      <c r="N2548" s="13" t="str">
        <f t="shared" si="121"/>
        <v/>
      </c>
    </row>
    <row r="2549" spans="2:14" x14ac:dyDescent="0.3">
      <c r="B2549" s="1" t="str">
        <f>IF(C2549=1,"",IF(Kasszakonyv!$K$2&gt;C2549,"q",IF(Kasszakonyv!$K$2=C2549,COUNTIF($C$7:C2549,C2549),"")))</f>
        <v/>
      </c>
      <c r="C2549" s="9">
        <f t="shared" si="120"/>
        <v>1</v>
      </c>
      <c r="D2549" s="14"/>
      <c r="E2549" s="15"/>
      <c r="F2549" s="16"/>
      <c r="G2549" s="17"/>
      <c r="H2549" s="18"/>
      <c r="I2549" s="19"/>
      <c r="J2549" s="18"/>
      <c r="K2549" s="19"/>
      <c r="L2549" s="17"/>
      <c r="M2549" s="93" t="str">
        <f t="shared" si="119"/>
        <v/>
      </c>
      <c r="N2549" s="13" t="str">
        <f t="shared" si="121"/>
        <v/>
      </c>
    </row>
    <row r="2550" spans="2:14" x14ac:dyDescent="0.3">
      <c r="B2550" s="1" t="str">
        <f>IF(C2550=1,"",IF(Kasszakonyv!$K$2&gt;C2550,"q",IF(Kasszakonyv!$K$2=C2550,COUNTIF($C$7:C2550,C2550),"")))</f>
        <v/>
      </c>
      <c r="C2550" s="9">
        <f t="shared" si="120"/>
        <v>1</v>
      </c>
      <c r="D2550" s="14"/>
      <c r="E2550" s="15"/>
      <c r="F2550" s="16"/>
      <c r="G2550" s="17"/>
      <c r="H2550" s="18"/>
      <c r="I2550" s="19"/>
      <c r="J2550" s="18"/>
      <c r="K2550" s="19"/>
      <c r="L2550" s="17"/>
      <c r="M2550" s="93" t="str">
        <f t="shared" si="119"/>
        <v/>
      </c>
      <c r="N2550" s="13" t="str">
        <f t="shared" si="121"/>
        <v/>
      </c>
    </row>
    <row r="2551" spans="2:14" x14ac:dyDescent="0.3">
      <c r="B2551" s="1" t="str">
        <f>IF(C2551=1,"",IF(Kasszakonyv!$K$2&gt;C2551,"q",IF(Kasszakonyv!$K$2=C2551,COUNTIF($C$7:C2551,C2551),"")))</f>
        <v/>
      </c>
      <c r="C2551" s="9">
        <f t="shared" si="120"/>
        <v>1</v>
      </c>
      <c r="D2551" s="14"/>
      <c r="E2551" s="15"/>
      <c r="F2551" s="16"/>
      <c r="G2551" s="17"/>
      <c r="H2551" s="18"/>
      <c r="I2551" s="19"/>
      <c r="J2551" s="18"/>
      <c r="K2551" s="19"/>
      <c r="L2551" s="17"/>
      <c r="M2551" s="93" t="str">
        <f t="shared" si="119"/>
        <v/>
      </c>
      <c r="N2551" s="13" t="str">
        <f t="shared" si="121"/>
        <v/>
      </c>
    </row>
    <row r="2552" spans="2:14" x14ac:dyDescent="0.3">
      <c r="B2552" s="1" t="str">
        <f>IF(C2552=1,"",IF(Kasszakonyv!$K$2&gt;C2552,"q",IF(Kasszakonyv!$K$2=C2552,COUNTIF($C$7:C2552,C2552),"")))</f>
        <v/>
      </c>
      <c r="C2552" s="9">
        <f t="shared" si="120"/>
        <v>1</v>
      </c>
      <c r="D2552" s="14"/>
      <c r="E2552" s="15"/>
      <c r="F2552" s="16"/>
      <c r="G2552" s="17"/>
      <c r="H2552" s="18"/>
      <c r="I2552" s="19"/>
      <c r="J2552" s="18"/>
      <c r="K2552" s="19"/>
      <c r="L2552" s="17"/>
      <c r="M2552" s="93" t="str">
        <f t="shared" si="119"/>
        <v/>
      </c>
      <c r="N2552" s="13" t="str">
        <f t="shared" si="121"/>
        <v/>
      </c>
    </row>
    <row r="2553" spans="2:14" x14ac:dyDescent="0.3">
      <c r="B2553" s="1" t="str">
        <f>IF(C2553=1,"",IF(Kasszakonyv!$K$2&gt;C2553,"q",IF(Kasszakonyv!$K$2=C2553,COUNTIF($C$7:C2553,C2553),"")))</f>
        <v/>
      </c>
      <c r="C2553" s="9">
        <f t="shared" si="120"/>
        <v>1</v>
      </c>
      <c r="D2553" s="14"/>
      <c r="E2553" s="15"/>
      <c r="F2553" s="16"/>
      <c r="G2553" s="17"/>
      <c r="H2553" s="18"/>
      <c r="I2553" s="19"/>
      <c r="J2553" s="18"/>
      <c r="K2553" s="19"/>
      <c r="L2553" s="17"/>
      <c r="M2553" s="93" t="str">
        <f t="shared" si="119"/>
        <v/>
      </c>
      <c r="N2553" s="13" t="str">
        <f t="shared" si="121"/>
        <v/>
      </c>
    </row>
    <row r="2554" spans="2:14" x14ac:dyDescent="0.3">
      <c r="B2554" s="1" t="str">
        <f>IF(C2554=1,"",IF(Kasszakonyv!$K$2&gt;C2554,"q",IF(Kasszakonyv!$K$2=C2554,COUNTIF($C$7:C2554,C2554),"")))</f>
        <v/>
      </c>
      <c r="C2554" s="9">
        <f t="shared" si="120"/>
        <v>1</v>
      </c>
      <c r="D2554" s="14"/>
      <c r="E2554" s="15"/>
      <c r="F2554" s="16"/>
      <c r="G2554" s="17"/>
      <c r="H2554" s="18"/>
      <c r="I2554" s="19"/>
      <c r="J2554" s="18"/>
      <c r="K2554" s="19"/>
      <c r="L2554" s="17"/>
      <c r="M2554" s="93" t="str">
        <f t="shared" si="119"/>
        <v/>
      </c>
      <c r="N2554" s="13" t="str">
        <f t="shared" si="121"/>
        <v/>
      </c>
    </row>
    <row r="2555" spans="2:14" x14ac:dyDescent="0.3">
      <c r="B2555" s="1" t="str">
        <f>IF(C2555=1,"",IF(Kasszakonyv!$K$2&gt;C2555,"q",IF(Kasszakonyv!$K$2=C2555,COUNTIF($C$7:C2555,C2555),"")))</f>
        <v/>
      </c>
      <c r="C2555" s="9">
        <f t="shared" si="120"/>
        <v>1</v>
      </c>
      <c r="D2555" s="14"/>
      <c r="E2555" s="15"/>
      <c r="F2555" s="16"/>
      <c r="G2555" s="17"/>
      <c r="H2555" s="18"/>
      <c r="I2555" s="19"/>
      <c r="J2555" s="18"/>
      <c r="K2555" s="19"/>
      <c r="L2555" s="17"/>
      <c r="M2555" s="93" t="str">
        <f t="shared" si="119"/>
        <v/>
      </c>
      <c r="N2555" s="13" t="str">
        <f t="shared" si="121"/>
        <v/>
      </c>
    </row>
    <row r="2556" spans="2:14" x14ac:dyDescent="0.3">
      <c r="B2556" s="1" t="str">
        <f>IF(C2556=1,"",IF(Kasszakonyv!$K$2&gt;C2556,"q",IF(Kasszakonyv!$K$2=C2556,COUNTIF($C$7:C2556,C2556),"")))</f>
        <v/>
      </c>
      <c r="C2556" s="9">
        <f t="shared" si="120"/>
        <v>1</v>
      </c>
      <c r="D2556" s="14"/>
      <c r="E2556" s="15"/>
      <c r="F2556" s="16"/>
      <c r="G2556" s="17"/>
      <c r="H2556" s="18"/>
      <c r="I2556" s="19"/>
      <c r="J2556" s="18"/>
      <c r="K2556" s="19"/>
      <c r="L2556" s="17"/>
      <c r="M2556" s="93" t="str">
        <f t="shared" si="119"/>
        <v/>
      </c>
      <c r="N2556" s="13" t="str">
        <f t="shared" si="121"/>
        <v/>
      </c>
    </row>
    <row r="2557" spans="2:14" x14ac:dyDescent="0.3">
      <c r="B2557" s="1" t="str">
        <f>IF(C2557=1,"",IF(Kasszakonyv!$K$2&gt;C2557,"q",IF(Kasszakonyv!$K$2=C2557,COUNTIF($C$7:C2557,C2557),"")))</f>
        <v/>
      </c>
      <c r="C2557" s="9">
        <f t="shared" si="120"/>
        <v>1</v>
      </c>
      <c r="D2557" s="14"/>
      <c r="E2557" s="15"/>
      <c r="F2557" s="16"/>
      <c r="G2557" s="17"/>
      <c r="H2557" s="18"/>
      <c r="I2557" s="19"/>
      <c r="J2557" s="18"/>
      <c r="K2557" s="19"/>
      <c r="L2557" s="17"/>
      <c r="M2557" s="93" t="str">
        <f t="shared" si="119"/>
        <v/>
      </c>
      <c r="N2557" s="13" t="str">
        <f t="shared" si="121"/>
        <v/>
      </c>
    </row>
    <row r="2558" spans="2:14" x14ac:dyDescent="0.3">
      <c r="B2558" s="1" t="str">
        <f>IF(C2558=1,"",IF(Kasszakonyv!$K$2&gt;C2558,"q",IF(Kasszakonyv!$K$2=C2558,COUNTIF($C$7:C2558,C2558),"")))</f>
        <v/>
      </c>
      <c r="C2558" s="9">
        <f t="shared" si="120"/>
        <v>1</v>
      </c>
      <c r="D2558" s="14"/>
      <c r="E2558" s="15"/>
      <c r="F2558" s="16"/>
      <c r="G2558" s="17"/>
      <c r="H2558" s="18"/>
      <c r="I2558" s="19"/>
      <c r="J2558" s="18"/>
      <c r="K2558" s="19"/>
      <c r="L2558" s="17"/>
      <c r="M2558" s="93" t="str">
        <f t="shared" si="119"/>
        <v/>
      </c>
      <c r="N2558" s="13" t="str">
        <f t="shared" si="121"/>
        <v/>
      </c>
    </row>
    <row r="2559" spans="2:14" x14ac:dyDescent="0.3">
      <c r="B2559" s="1" t="str">
        <f>IF(C2559=1,"",IF(Kasszakonyv!$K$2&gt;C2559,"q",IF(Kasszakonyv!$K$2=C2559,COUNTIF($C$7:C2559,C2559),"")))</f>
        <v/>
      </c>
      <c r="C2559" s="9">
        <f t="shared" si="120"/>
        <v>1</v>
      </c>
      <c r="D2559" s="14"/>
      <c r="E2559" s="15"/>
      <c r="F2559" s="16"/>
      <c r="G2559" s="17"/>
      <c r="H2559" s="18"/>
      <c r="I2559" s="19"/>
      <c r="J2559" s="18"/>
      <c r="K2559" s="19"/>
      <c r="L2559" s="17"/>
      <c r="M2559" s="93" t="str">
        <f t="shared" si="119"/>
        <v/>
      </c>
      <c r="N2559" s="13" t="str">
        <f t="shared" si="121"/>
        <v/>
      </c>
    </row>
    <row r="2560" spans="2:14" x14ac:dyDescent="0.3">
      <c r="B2560" s="1" t="str">
        <f>IF(C2560=1,"",IF(Kasszakonyv!$K$2&gt;C2560,"q",IF(Kasszakonyv!$K$2=C2560,COUNTIF($C$7:C2560,C2560),"")))</f>
        <v/>
      </c>
      <c r="C2560" s="9">
        <f t="shared" si="120"/>
        <v>1</v>
      </c>
      <c r="D2560" s="14"/>
      <c r="E2560" s="15"/>
      <c r="F2560" s="16"/>
      <c r="G2560" s="17"/>
      <c r="H2560" s="18"/>
      <c r="I2560" s="19"/>
      <c r="J2560" s="18"/>
      <c r="K2560" s="19"/>
      <c r="L2560" s="17"/>
      <c r="M2560" s="93" t="str">
        <f t="shared" si="119"/>
        <v/>
      </c>
      <c r="N2560" s="13" t="str">
        <f t="shared" si="121"/>
        <v/>
      </c>
    </row>
    <row r="2561" spans="2:14" x14ac:dyDescent="0.3">
      <c r="B2561" s="1" t="str">
        <f>IF(C2561=1,"",IF(Kasszakonyv!$K$2&gt;C2561,"q",IF(Kasszakonyv!$K$2=C2561,COUNTIF($C$7:C2561,C2561),"")))</f>
        <v/>
      </c>
      <c r="C2561" s="9">
        <f t="shared" si="120"/>
        <v>1</v>
      </c>
      <c r="D2561" s="14"/>
      <c r="E2561" s="15"/>
      <c r="F2561" s="16"/>
      <c r="G2561" s="17"/>
      <c r="H2561" s="18"/>
      <c r="I2561" s="19"/>
      <c r="J2561" s="18"/>
      <c r="K2561" s="19"/>
      <c r="L2561" s="17"/>
      <c r="M2561" s="93" t="str">
        <f t="shared" si="119"/>
        <v/>
      </c>
      <c r="N2561" s="13" t="str">
        <f t="shared" si="121"/>
        <v/>
      </c>
    </row>
    <row r="2562" spans="2:14" x14ac:dyDescent="0.3">
      <c r="B2562" s="1" t="str">
        <f>IF(C2562=1,"",IF(Kasszakonyv!$K$2&gt;C2562,"q",IF(Kasszakonyv!$K$2=C2562,COUNTIF($C$7:C2562,C2562),"")))</f>
        <v/>
      </c>
      <c r="C2562" s="9">
        <f t="shared" si="120"/>
        <v>1</v>
      </c>
      <c r="D2562" s="14"/>
      <c r="E2562" s="15"/>
      <c r="F2562" s="16"/>
      <c r="G2562" s="17"/>
      <c r="H2562" s="18"/>
      <c r="I2562" s="19"/>
      <c r="J2562" s="18"/>
      <c r="K2562" s="19"/>
      <c r="L2562" s="17"/>
      <c r="M2562" s="93" t="str">
        <f t="shared" si="119"/>
        <v/>
      </c>
      <c r="N2562" s="13" t="str">
        <f t="shared" si="121"/>
        <v/>
      </c>
    </row>
    <row r="2563" spans="2:14" x14ac:dyDescent="0.3">
      <c r="B2563" s="1" t="str">
        <f>IF(C2563=1,"",IF(Kasszakonyv!$K$2&gt;C2563,"q",IF(Kasszakonyv!$K$2=C2563,COUNTIF($C$7:C2563,C2563),"")))</f>
        <v/>
      </c>
      <c r="C2563" s="9">
        <f t="shared" si="120"/>
        <v>1</v>
      </c>
      <c r="D2563" s="14"/>
      <c r="E2563" s="15"/>
      <c r="F2563" s="16"/>
      <c r="G2563" s="17"/>
      <c r="H2563" s="18"/>
      <c r="I2563" s="19"/>
      <c r="J2563" s="18"/>
      <c r="K2563" s="19"/>
      <c r="L2563" s="17"/>
      <c r="M2563" s="93" t="str">
        <f t="shared" si="119"/>
        <v/>
      </c>
      <c r="N2563" s="13" t="str">
        <f t="shared" si="121"/>
        <v/>
      </c>
    </row>
    <row r="2564" spans="2:14" x14ac:dyDescent="0.3">
      <c r="B2564" s="1" t="str">
        <f>IF(C2564=1,"",IF(Kasszakonyv!$K$2&gt;C2564,"q",IF(Kasszakonyv!$K$2=C2564,COUNTIF($C$7:C2564,C2564),"")))</f>
        <v/>
      </c>
      <c r="C2564" s="9">
        <f t="shared" si="120"/>
        <v>1</v>
      </c>
      <c r="D2564" s="14"/>
      <c r="E2564" s="15"/>
      <c r="F2564" s="16"/>
      <c r="G2564" s="17"/>
      <c r="H2564" s="18"/>
      <c r="I2564" s="19"/>
      <c r="J2564" s="18"/>
      <c r="K2564" s="19"/>
      <c r="L2564" s="17"/>
      <c r="M2564" s="93" t="str">
        <f t="shared" si="119"/>
        <v/>
      </c>
      <c r="N2564" s="13" t="str">
        <f t="shared" si="121"/>
        <v/>
      </c>
    </row>
    <row r="2565" spans="2:14" x14ac:dyDescent="0.3">
      <c r="B2565" s="1" t="str">
        <f>IF(C2565=1,"",IF(Kasszakonyv!$K$2&gt;C2565,"q",IF(Kasszakonyv!$K$2=C2565,COUNTIF($C$7:C2565,C2565),"")))</f>
        <v/>
      </c>
      <c r="C2565" s="9">
        <f t="shared" si="120"/>
        <v>1</v>
      </c>
      <c r="D2565" s="14"/>
      <c r="E2565" s="15"/>
      <c r="F2565" s="16"/>
      <c r="G2565" s="17"/>
      <c r="H2565" s="18"/>
      <c r="I2565" s="19"/>
      <c r="J2565" s="18"/>
      <c r="K2565" s="19"/>
      <c r="L2565" s="17"/>
      <c r="M2565" s="93" t="str">
        <f t="shared" si="119"/>
        <v/>
      </c>
      <c r="N2565" s="13" t="str">
        <f t="shared" si="121"/>
        <v/>
      </c>
    </row>
    <row r="2566" spans="2:14" x14ac:dyDescent="0.3">
      <c r="B2566" s="1" t="str">
        <f>IF(C2566=1,"",IF(Kasszakonyv!$K$2&gt;C2566,"q",IF(Kasszakonyv!$K$2=C2566,COUNTIF($C$7:C2566,C2566),"")))</f>
        <v/>
      </c>
      <c r="C2566" s="9">
        <f t="shared" si="120"/>
        <v>1</v>
      </c>
      <c r="D2566" s="14"/>
      <c r="E2566" s="15"/>
      <c r="F2566" s="16"/>
      <c r="G2566" s="17"/>
      <c r="H2566" s="18"/>
      <c r="I2566" s="19"/>
      <c r="J2566" s="18"/>
      <c r="K2566" s="19"/>
      <c r="L2566" s="17"/>
      <c r="M2566" s="93" t="str">
        <f t="shared" si="119"/>
        <v/>
      </c>
      <c r="N2566" s="13" t="str">
        <f t="shared" si="121"/>
        <v/>
      </c>
    </row>
    <row r="2567" spans="2:14" x14ac:dyDescent="0.3">
      <c r="B2567" s="1" t="str">
        <f>IF(C2567=1,"",IF(Kasszakonyv!$K$2&gt;C2567,"q",IF(Kasszakonyv!$K$2=C2567,COUNTIF($C$7:C2567,C2567),"")))</f>
        <v/>
      </c>
      <c r="C2567" s="9">
        <f t="shared" si="120"/>
        <v>1</v>
      </c>
      <c r="D2567" s="14"/>
      <c r="E2567" s="15"/>
      <c r="F2567" s="16"/>
      <c r="G2567" s="17"/>
      <c r="H2567" s="18"/>
      <c r="I2567" s="19"/>
      <c r="J2567" s="18"/>
      <c r="K2567" s="19"/>
      <c r="L2567" s="17"/>
      <c r="M2567" s="93" t="str">
        <f t="shared" ref="M2567:M2630" si="122">IF(I2567&amp;K2567&lt;&gt;"",VLOOKUP(I2567&amp;K2567,fif,3,FALSE),"")</f>
        <v/>
      </c>
      <c r="N2567" s="13" t="str">
        <f t="shared" si="121"/>
        <v/>
      </c>
    </row>
    <row r="2568" spans="2:14" x14ac:dyDescent="0.3">
      <c r="B2568" s="1" t="str">
        <f>IF(C2568=1,"",IF(Kasszakonyv!$K$2&gt;C2568,"q",IF(Kasszakonyv!$K$2=C2568,COUNTIF($C$7:C2568,C2568),"")))</f>
        <v/>
      </c>
      <c r="C2568" s="9">
        <f t="shared" si="120"/>
        <v>1</v>
      </c>
      <c r="D2568" s="14"/>
      <c r="E2568" s="15"/>
      <c r="F2568" s="16"/>
      <c r="G2568" s="17"/>
      <c r="H2568" s="18"/>
      <c r="I2568" s="19"/>
      <c r="J2568" s="18"/>
      <c r="K2568" s="19"/>
      <c r="L2568" s="17"/>
      <c r="M2568" s="93" t="str">
        <f t="shared" si="122"/>
        <v/>
      </c>
      <c r="N2568" s="13" t="str">
        <f t="shared" si="121"/>
        <v/>
      </c>
    </row>
    <row r="2569" spans="2:14" x14ac:dyDescent="0.3">
      <c r="B2569" s="1" t="str">
        <f>IF(C2569=1,"",IF(Kasszakonyv!$K$2&gt;C2569,"q",IF(Kasszakonyv!$K$2=C2569,COUNTIF($C$7:C2569,C2569),"")))</f>
        <v/>
      </c>
      <c r="C2569" s="9">
        <f t="shared" si="120"/>
        <v>1</v>
      </c>
      <c r="D2569" s="14"/>
      <c r="E2569" s="15"/>
      <c r="F2569" s="16"/>
      <c r="G2569" s="17"/>
      <c r="H2569" s="18"/>
      <c r="I2569" s="19"/>
      <c r="J2569" s="18"/>
      <c r="K2569" s="19"/>
      <c r="L2569" s="17"/>
      <c r="M2569" s="93" t="str">
        <f t="shared" si="122"/>
        <v/>
      </c>
      <c r="N2569" s="13" t="str">
        <f t="shared" si="121"/>
        <v/>
      </c>
    </row>
    <row r="2570" spans="2:14" x14ac:dyDescent="0.3">
      <c r="B2570" s="1" t="str">
        <f>IF(C2570=1,"",IF(Kasszakonyv!$K$2&gt;C2570,"q",IF(Kasszakonyv!$K$2=C2570,COUNTIF($C$7:C2570,C2570),"")))</f>
        <v/>
      </c>
      <c r="C2570" s="9">
        <f t="shared" si="120"/>
        <v>1</v>
      </c>
      <c r="D2570" s="14"/>
      <c r="E2570" s="15"/>
      <c r="F2570" s="16"/>
      <c r="G2570" s="17"/>
      <c r="H2570" s="18"/>
      <c r="I2570" s="19"/>
      <c r="J2570" s="18"/>
      <c r="K2570" s="19"/>
      <c r="L2570" s="17"/>
      <c r="M2570" s="93" t="str">
        <f t="shared" si="122"/>
        <v/>
      </c>
      <c r="N2570" s="13" t="str">
        <f t="shared" si="121"/>
        <v/>
      </c>
    </row>
    <row r="2571" spans="2:14" x14ac:dyDescent="0.3">
      <c r="B2571" s="1" t="str">
        <f>IF(C2571=1,"",IF(Kasszakonyv!$K$2&gt;C2571,"q",IF(Kasszakonyv!$K$2=C2571,COUNTIF($C$7:C2571,C2571),"")))</f>
        <v/>
      </c>
      <c r="C2571" s="9">
        <f t="shared" si="120"/>
        <v>1</v>
      </c>
      <c r="D2571" s="14"/>
      <c r="E2571" s="15"/>
      <c r="F2571" s="16"/>
      <c r="G2571" s="17"/>
      <c r="H2571" s="18"/>
      <c r="I2571" s="19"/>
      <c r="J2571" s="18"/>
      <c r="K2571" s="19"/>
      <c r="L2571" s="17"/>
      <c r="M2571" s="93" t="str">
        <f t="shared" si="122"/>
        <v/>
      </c>
      <c r="N2571" s="13" t="str">
        <f t="shared" si="121"/>
        <v/>
      </c>
    </row>
    <row r="2572" spans="2:14" x14ac:dyDescent="0.3">
      <c r="B2572" s="1" t="str">
        <f>IF(C2572=1,"",IF(Kasszakonyv!$K$2&gt;C2572,"q",IF(Kasszakonyv!$K$2=C2572,COUNTIF($C$7:C2572,C2572),"")))</f>
        <v/>
      </c>
      <c r="C2572" s="9">
        <f t="shared" si="120"/>
        <v>1</v>
      </c>
      <c r="D2572" s="14"/>
      <c r="E2572" s="15"/>
      <c r="F2572" s="16"/>
      <c r="G2572" s="17"/>
      <c r="H2572" s="18"/>
      <c r="I2572" s="19"/>
      <c r="J2572" s="18"/>
      <c r="K2572" s="19"/>
      <c r="L2572" s="17"/>
      <c r="M2572" s="93" t="str">
        <f t="shared" si="122"/>
        <v/>
      </c>
      <c r="N2572" s="13" t="str">
        <f t="shared" si="121"/>
        <v/>
      </c>
    </row>
    <row r="2573" spans="2:14" x14ac:dyDescent="0.3">
      <c r="B2573" s="1" t="str">
        <f>IF(C2573=1,"",IF(Kasszakonyv!$K$2&gt;C2573,"q",IF(Kasszakonyv!$K$2=C2573,COUNTIF($C$7:C2573,C2573),"")))</f>
        <v/>
      </c>
      <c r="C2573" s="9">
        <f t="shared" si="120"/>
        <v>1</v>
      </c>
      <c r="D2573" s="14"/>
      <c r="E2573" s="15"/>
      <c r="F2573" s="16"/>
      <c r="G2573" s="17"/>
      <c r="H2573" s="18"/>
      <c r="I2573" s="19"/>
      <c r="J2573" s="18"/>
      <c r="K2573" s="19"/>
      <c r="L2573" s="17"/>
      <c r="M2573" s="93" t="str">
        <f t="shared" si="122"/>
        <v/>
      </c>
      <c r="N2573" s="13" t="str">
        <f t="shared" si="121"/>
        <v/>
      </c>
    </row>
    <row r="2574" spans="2:14" x14ac:dyDescent="0.3">
      <c r="B2574" s="1" t="str">
        <f>IF(C2574=1,"",IF(Kasszakonyv!$K$2&gt;C2574,"q",IF(Kasszakonyv!$K$2=C2574,COUNTIF($C$7:C2574,C2574),"")))</f>
        <v/>
      </c>
      <c r="C2574" s="9">
        <f t="shared" si="120"/>
        <v>1</v>
      </c>
      <c r="D2574" s="14"/>
      <c r="E2574" s="15"/>
      <c r="F2574" s="16"/>
      <c r="G2574" s="17"/>
      <c r="H2574" s="18"/>
      <c r="I2574" s="19"/>
      <c r="J2574" s="18"/>
      <c r="K2574" s="19"/>
      <c r="L2574" s="17"/>
      <c r="M2574" s="93" t="str">
        <f t="shared" si="122"/>
        <v/>
      </c>
      <c r="N2574" s="13" t="str">
        <f t="shared" si="121"/>
        <v/>
      </c>
    </row>
    <row r="2575" spans="2:14" x14ac:dyDescent="0.3">
      <c r="B2575" s="1" t="str">
        <f>IF(C2575=1,"",IF(Kasszakonyv!$K$2&gt;C2575,"q",IF(Kasszakonyv!$K$2=C2575,COUNTIF($C$7:C2575,C2575),"")))</f>
        <v/>
      </c>
      <c r="C2575" s="9">
        <f t="shared" si="120"/>
        <v>1</v>
      </c>
      <c r="D2575" s="14"/>
      <c r="E2575" s="15"/>
      <c r="F2575" s="16"/>
      <c r="G2575" s="17"/>
      <c r="H2575" s="18"/>
      <c r="I2575" s="19"/>
      <c r="J2575" s="18"/>
      <c r="K2575" s="19"/>
      <c r="L2575" s="17"/>
      <c r="M2575" s="93" t="str">
        <f t="shared" si="122"/>
        <v/>
      </c>
      <c r="N2575" s="13" t="str">
        <f t="shared" si="121"/>
        <v/>
      </c>
    </row>
    <row r="2576" spans="2:14" x14ac:dyDescent="0.3">
      <c r="B2576" s="1" t="str">
        <f>IF(C2576=1,"",IF(Kasszakonyv!$K$2&gt;C2576,"q",IF(Kasszakonyv!$K$2=C2576,COUNTIF($C$7:C2576,C2576),"")))</f>
        <v/>
      </c>
      <c r="C2576" s="9">
        <f t="shared" si="120"/>
        <v>1</v>
      </c>
      <c r="D2576" s="14"/>
      <c r="E2576" s="15"/>
      <c r="F2576" s="16"/>
      <c r="G2576" s="17"/>
      <c r="H2576" s="18"/>
      <c r="I2576" s="19"/>
      <c r="J2576" s="18"/>
      <c r="K2576" s="19"/>
      <c r="L2576" s="17"/>
      <c r="M2576" s="93" t="str">
        <f t="shared" si="122"/>
        <v/>
      </c>
      <c r="N2576" s="13" t="str">
        <f t="shared" si="121"/>
        <v/>
      </c>
    </row>
    <row r="2577" spans="2:14" x14ac:dyDescent="0.3">
      <c r="B2577" s="1" t="str">
        <f>IF(C2577=1,"",IF(Kasszakonyv!$K$2&gt;C2577,"q",IF(Kasszakonyv!$K$2=C2577,COUNTIF($C$7:C2577,C2577),"")))</f>
        <v/>
      </c>
      <c r="C2577" s="9">
        <f t="shared" si="120"/>
        <v>1</v>
      </c>
      <c r="D2577" s="14"/>
      <c r="E2577" s="15"/>
      <c r="F2577" s="16"/>
      <c r="G2577" s="17"/>
      <c r="H2577" s="18"/>
      <c r="I2577" s="19"/>
      <c r="J2577" s="18"/>
      <c r="K2577" s="19"/>
      <c r="L2577" s="17"/>
      <c r="M2577" s="93" t="str">
        <f t="shared" si="122"/>
        <v/>
      </c>
      <c r="N2577" s="13" t="str">
        <f t="shared" si="121"/>
        <v/>
      </c>
    </row>
    <row r="2578" spans="2:14" x14ac:dyDescent="0.3">
      <c r="B2578" s="1" t="str">
        <f>IF(C2578=1,"",IF(Kasszakonyv!$K$2&gt;C2578,"q",IF(Kasszakonyv!$K$2=C2578,COUNTIF($C$7:C2578,C2578),"")))</f>
        <v/>
      </c>
      <c r="C2578" s="9">
        <f t="shared" si="120"/>
        <v>1</v>
      </c>
      <c r="D2578" s="14"/>
      <c r="E2578" s="15"/>
      <c r="F2578" s="16"/>
      <c r="G2578" s="17"/>
      <c r="H2578" s="18"/>
      <c r="I2578" s="19"/>
      <c r="J2578" s="18"/>
      <c r="K2578" s="19"/>
      <c r="L2578" s="17"/>
      <c r="M2578" s="93" t="str">
        <f t="shared" si="122"/>
        <v/>
      </c>
      <c r="N2578" s="13" t="str">
        <f t="shared" si="121"/>
        <v/>
      </c>
    </row>
    <row r="2579" spans="2:14" x14ac:dyDescent="0.3">
      <c r="B2579" s="1" t="str">
        <f>IF(C2579=1,"",IF(Kasszakonyv!$K$2&gt;C2579,"q",IF(Kasszakonyv!$K$2=C2579,COUNTIF($C$7:C2579,C2579),"")))</f>
        <v/>
      </c>
      <c r="C2579" s="9">
        <f t="shared" si="120"/>
        <v>1</v>
      </c>
      <c r="D2579" s="14"/>
      <c r="E2579" s="15"/>
      <c r="F2579" s="16"/>
      <c r="G2579" s="17"/>
      <c r="H2579" s="18"/>
      <c r="I2579" s="19"/>
      <c r="J2579" s="18"/>
      <c r="K2579" s="19"/>
      <c r="L2579" s="17"/>
      <c r="M2579" s="93" t="str">
        <f t="shared" si="122"/>
        <v/>
      </c>
      <c r="N2579" s="13" t="str">
        <f t="shared" si="121"/>
        <v/>
      </c>
    </row>
    <row r="2580" spans="2:14" x14ac:dyDescent="0.3">
      <c r="B2580" s="1" t="str">
        <f>IF(C2580=1,"",IF(Kasszakonyv!$K$2&gt;C2580,"q",IF(Kasszakonyv!$K$2=C2580,COUNTIF($C$7:C2580,C2580),"")))</f>
        <v/>
      </c>
      <c r="C2580" s="9">
        <f t="shared" si="120"/>
        <v>1</v>
      </c>
      <c r="D2580" s="14"/>
      <c r="E2580" s="15"/>
      <c r="F2580" s="16"/>
      <c r="G2580" s="17"/>
      <c r="H2580" s="18"/>
      <c r="I2580" s="19"/>
      <c r="J2580" s="18"/>
      <c r="K2580" s="19"/>
      <c r="L2580" s="17"/>
      <c r="M2580" s="93" t="str">
        <f t="shared" si="122"/>
        <v/>
      </c>
      <c r="N2580" s="13" t="str">
        <f t="shared" si="121"/>
        <v/>
      </c>
    </row>
    <row r="2581" spans="2:14" x14ac:dyDescent="0.3">
      <c r="B2581" s="1" t="str">
        <f>IF(C2581=1,"",IF(Kasszakonyv!$K$2&gt;C2581,"q",IF(Kasszakonyv!$K$2=C2581,COUNTIF($C$7:C2581,C2581),"")))</f>
        <v/>
      </c>
      <c r="C2581" s="9">
        <f t="shared" si="120"/>
        <v>1</v>
      </c>
      <c r="D2581" s="14"/>
      <c r="E2581" s="15"/>
      <c r="F2581" s="16"/>
      <c r="G2581" s="17"/>
      <c r="H2581" s="18"/>
      <c r="I2581" s="19"/>
      <c r="J2581" s="18"/>
      <c r="K2581" s="19"/>
      <c r="L2581" s="17"/>
      <c r="M2581" s="93" t="str">
        <f t="shared" si="122"/>
        <v/>
      </c>
      <c r="N2581" s="13" t="str">
        <f t="shared" si="121"/>
        <v/>
      </c>
    </row>
    <row r="2582" spans="2:14" x14ac:dyDescent="0.3">
      <c r="B2582" s="1" t="str">
        <f>IF(C2582=1,"",IF(Kasszakonyv!$K$2&gt;C2582,"q",IF(Kasszakonyv!$K$2=C2582,COUNTIF($C$7:C2582,C2582),"")))</f>
        <v/>
      </c>
      <c r="C2582" s="9">
        <f t="shared" si="120"/>
        <v>1</v>
      </c>
      <c r="D2582" s="14"/>
      <c r="E2582" s="15"/>
      <c r="F2582" s="16"/>
      <c r="G2582" s="17"/>
      <c r="H2582" s="18"/>
      <c r="I2582" s="19"/>
      <c r="J2582" s="18"/>
      <c r="K2582" s="19"/>
      <c r="L2582" s="17"/>
      <c r="M2582" s="93" t="str">
        <f t="shared" si="122"/>
        <v/>
      </c>
      <c r="N2582" s="13" t="str">
        <f t="shared" si="121"/>
        <v/>
      </c>
    </row>
    <row r="2583" spans="2:14" x14ac:dyDescent="0.3">
      <c r="B2583" s="1" t="str">
        <f>IF(C2583=1,"",IF(Kasszakonyv!$K$2&gt;C2583,"q",IF(Kasszakonyv!$K$2=C2583,COUNTIF($C$7:C2583,C2583),"")))</f>
        <v/>
      </c>
      <c r="C2583" s="9">
        <f t="shared" si="120"/>
        <v>1</v>
      </c>
      <c r="D2583" s="14"/>
      <c r="E2583" s="15"/>
      <c r="F2583" s="16"/>
      <c r="G2583" s="17"/>
      <c r="H2583" s="18"/>
      <c r="I2583" s="19"/>
      <c r="J2583" s="18"/>
      <c r="K2583" s="19"/>
      <c r="L2583" s="17"/>
      <c r="M2583" s="93" t="str">
        <f t="shared" si="122"/>
        <v/>
      </c>
      <c r="N2583" s="13" t="str">
        <f t="shared" si="121"/>
        <v/>
      </c>
    </row>
    <row r="2584" spans="2:14" x14ac:dyDescent="0.3">
      <c r="B2584" s="1" t="str">
        <f>IF(C2584=1,"",IF(Kasszakonyv!$K$2&gt;C2584,"q",IF(Kasszakonyv!$K$2=C2584,COUNTIF($C$7:C2584,C2584),"")))</f>
        <v/>
      </c>
      <c r="C2584" s="9">
        <f t="shared" si="120"/>
        <v>1</v>
      </c>
      <c r="D2584" s="14"/>
      <c r="E2584" s="15"/>
      <c r="F2584" s="16"/>
      <c r="G2584" s="17"/>
      <c r="H2584" s="18"/>
      <c r="I2584" s="19"/>
      <c r="J2584" s="18"/>
      <c r="K2584" s="19"/>
      <c r="L2584" s="17"/>
      <c r="M2584" s="93" t="str">
        <f t="shared" si="122"/>
        <v/>
      </c>
      <c r="N2584" s="13" t="str">
        <f t="shared" si="121"/>
        <v/>
      </c>
    </row>
    <row r="2585" spans="2:14" x14ac:dyDescent="0.3">
      <c r="B2585" s="1" t="str">
        <f>IF(C2585=1,"",IF(Kasszakonyv!$K$2&gt;C2585,"q",IF(Kasszakonyv!$K$2=C2585,COUNTIF($C$7:C2585,C2585),"")))</f>
        <v/>
      </c>
      <c r="C2585" s="9">
        <f t="shared" si="120"/>
        <v>1</v>
      </c>
      <c r="D2585" s="14"/>
      <c r="E2585" s="15"/>
      <c r="F2585" s="16"/>
      <c r="G2585" s="17"/>
      <c r="H2585" s="18"/>
      <c r="I2585" s="19"/>
      <c r="J2585" s="18"/>
      <c r="K2585" s="19"/>
      <c r="L2585" s="17"/>
      <c r="M2585" s="93" t="str">
        <f t="shared" si="122"/>
        <v/>
      </c>
      <c r="N2585" s="13" t="str">
        <f t="shared" si="121"/>
        <v/>
      </c>
    </row>
    <row r="2586" spans="2:14" x14ac:dyDescent="0.3">
      <c r="B2586" s="1" t="str">
        <f>IF(C2586=1,"",IF(Kasszakonyv!$K$2&gt;C2586,"q",IF(Kasszakonyv!$K$2=C2586,COUNTIF($C$7:C2586,C2586),"")))</f>
        <v/>
      </c>
      <c r="C2586" s="9">
        <f t="shared" si="120"/>
        <v>1</v>
      </c>
      <c r="D2586" s="14"/>
      <c r="E2586" s="15"/>
      <c r="F2586" s="16"/>
      <c r="G2586" s="17"/>
      <c r="H2586" s="18"/>
      <c r="I2586" s="19"/>
      <c r="J2586" s="18"/>
      <c r="K2586" s="19"/>
      <c r="L2586" s="17"/>
      <c r="M2586" s="93" t="str">
        <f t="shared" si="122"/>
        <v/>
      </c>
      <c r="N2586" s="13" t="str">
        <f t="shared" si="121"/>
        <v/>
      </c>
    </row>
    <row r="2587" spans="2:14" x14ac:dyDescent="0.3">
      <c r="B2587" s="1" t="str">
        <f>IF(C2587=1,"",IF(Kasszakonyv!$K$2&gt;C2587,"q",IF(Kasszakonyv!$K$2=C2587,COUNTIF($C$7:C2587,C2587),"")))</f>
        <v/>
      </c>
      <c r="C2587" s="9">
        <f t="shared" si="120"/>
        <v>1</v>
      </c>
      <c r="D2587" s="14"/>
      <c r="E2587" s="15"/>
      <c r="F2587" s="16"/>
      <c r="G2587" s="17"/>
      <c r="H2587" s="18"/>
      <c r="I2587" s="19"/>
      <c r="J2587" s="18"/>
      <c r="K2587" s="19"/>
      <c r="L2587" s="17"/>
      <c r="M2587" s="93" t="str">
        <f t="shared" si="122"/>
        <v/>
      </c>
      <c r="N2587" s="13" t="str">
        <f t="shared" si="121"/>
        <v/>
      </c>
    </row>
    <row r="2588" spans="2:14" x14ac:dyDescent="0.3">
      <c r="B2588" s="1" t="str">
        <f>IF(C2588=1,"",IF(Kasszakonyv!$K$2&gt;C2588,"q",IF(Kasszakonyv!$K$2=C2588,COUNTIF($C$7:C2588,C2588),"")))</f>
        <v/>
      </c>
      <c r="C2588" s="9">
        <f t="shared" si="120"/>
        <v>1</v>
      </c>
      <c r="D2588" s="14"/>
      <c r="E2588" s="15"/>
      <c r="F2588" s="16"/>
      <c r="G2588" s="17"/>
      <c r="H2588" s="18"/>
      <c r="I2588" s="19"/>
      <c r="J2588" s="18"/>
      <c r="K2588" s="19"/>
      <c r="L2588" s="17"/>
      <c r="M2588" s="93" t="str">
        <f t="shared" si="122"/>
        <v/>
      </c>
      <c r="N2588" s="13" t="str">
        <f t="shared" si="121"/>
        <v/>
      </c>
    </row>
    <row r="2589" spans="2:14" x14ac:dyDescent="0.3">
      <c r="B2589" s="1" t="str">
        <f>IF(C2589=1,"",IF(Kasszakonyv!$K$2&gt;C2589,"q",IF(Kasszakonyv!$K$2=C2589,COUNTIF($C$7:C2589,C2589),"")))</f>
        <v/>
      </c>
      <c r="C2589" s="9">
        <f t="shared" si="120"/>
        <v>1</v>
      </c>
      <c r="D2589" s="14"/>
      <c r="E2589" s="15"/>
      <c r="F2589" s="16"/>
      <c r="G2589" s="17"/>
      <c r="H2589" s="18"/>
      <c r="I2589" s="19"/>
      <c r="J2589" s="18"/>
      <c r="K2589" s="19"/>
      <c r="L2589" s="17"/>
      <c r="M2589" s="93" t="str">
        <f t="shared" si="122"/>
        <v/>
      </c>
      <c r="N2589" s="13" t="str">
        <f t="shared" si="121"/>
        <v/>
      </c>
    </row>
    <row r="2590" spans="2:14" x14ac:dyDescent="0.3">
      <c r="B2590" s="1" t="str">
        <f>IF(C2590=1,"",IF(Kasszakonyv!$K$2&gt;C2590,"q",IF(Kasszakonyv!$K$2=C2590,COUNTIF($C$7:C2590,C2590),"")))</f>
        <v/>
      </c>
      <c r="C2590" s="9">
        <f t="shared" si="120"/>
        <v>1</v>
      </c>
      <c r="D2590" s="14"/>
      <c r="E2590" s="15"/>
      <c r="F2590" s="16"/>
      <c r="G2590" s="17"/>
      <c r="H2590" s="18"/>
      <c r="I2590" s="19"/>
      <c r="J2590" s="18"/>
      <c r="K2590" s="19"/>
      <c r="L2590" s="17"/>
      <c r="M2590" s="93" t="str">
        <f t="shared" si="122"/>
        <v/>
      </c>
      <c r="N2590" s="13" t="str">
        <f t="shared" si="121"/>
        <v/>
      </c>
    </row>
    <row r="2591" spans="2:14" x14ac:dyDescent="0.3">
      <c r="B2591" s="1" t="str">
        <f>IF(C2591=1,"",IF(Kasszakonyv!$K$2&gt;C2591,"q",IF(Kasszakonyv!$K$2=C2591,COUNTIF($C$7:C2591,C2591),"")))</f>
        <v/>
      </c>
      <c r="C2591" s="9">
        <f t="shared" si="120"/>
        <v>1</v>
      </c>
      <c r="D2591" s="14"/>
      <c r="E2591" s="15"/>
      <c r="F2591" s="16"/>
      <c r="G2591" s="17"/>
      <c r="H2591" s="18"/>
      <c r="I2591" s="19"/>
      <c r="J2591" s="18"/>
      <c r="K2591" s="19"/>
      <c r="L2591" s="17"/>
      <c r="M2591" s="93" t="str">
        <f t="shared" si="122"/>
        <v/>
      </c>
      <c r="N2591" s="13" t="str">
        <f t="shared" si="121"/>
        <v/>
      </c>
    </row>
    <row r="2592" spans="2:14" x14ac:dyDescent="0.3">
      <c r="B2592" s="1" t="str">
        <f>IF(C2592=1,"",IF(Kasszakonyv!$K$2&gt;C2592,"q",IF(Kasszakonyv!$K$2=C2592,COUNTIF($C$7:C2592,C2592),"")))</f>
        <v/>
      </c>
      <c r="C2592" s="9">
        <f t="shared" si="120"/>
        <v>1</v>
      </c>
      <c r="D2592" s="14"/>
      <c r="E2592" s="15"/>
      <c r="F2592" s="16"/>
      <c r="G2592" s="17"/>
      <c r="H2592" s="18"/>
      <c r="I2592" s="19"/>
      <c r="J2592" s="18"/>
      <c r="K2592" s="19"/>
      <c r="L2592" s="17"/>
      <c r="M2592" s="93" t="str">
        <f t="shared" si="122"/>
        <v/>
      </c>
      <c r="N2592" s="13" t="str">
        <f t="shared" si="121"/>
        <v/>
      </c>
    </row>
    <row r="2593" spans="2:14" x14ac:dyDescent="0.3">
      <c r="B2593" s="1" t="str">
        <f>IF(C2593=1,"",IF(Kasszakonyv!$K$2&gt;C2593,"q",IF(Kasszakonyv!$K$2=C2593,COUNTIF($C$7:C2593,C2593),"")))</f>
        <v/>
      </c>
      <c r="C2593" s="9">
        <f t="shared" si="120"/>
        <v>1</v>
      </c>
      <c r="D2593" s="14"/>
      <c r="E2593" s="15"/>
      <c r="F2593" s="16"/>
      <c r="G2593" s="17"/>
      <c r="H2593" s="18"/>
      <c r="I2593" s="19"/>
      <c r="J2593" s="18"/>
      <c r="K2593" s="19"/>
      <c r="L2593" s="17"/>
      <c r="M2593" s="93" t="str">
        <f t="shared" si="122"/>
        <v/>
      </c>
      <c r="N2593" s="13" t="str">
        <f t="shared" si="121"/>
        <v/>
      </c>
    </row>
    <row r="2594" spans="2:14" x14ac:dyDescent="0.3">
      <c r="B2594" s="1" t="str">
        <f>IF(C2594=1,"",IF(Kasszakonyv!$K$2&gt;C2594,"q",IF(Kasszakonyv!$K$2=C2594,COUNTIF($C$7:C2594,C2594),"")))</f>
        <v/>
      </c>
      <c r="C2594" s="9">
        <f t="shared" si="120"/>
        <v>1</v>
      </c>
      <c r="D2594" s="14"/>
      <c r="E2594" s="15"/>
      <c r="F2594" s="16"/>
      <c r="G2594" s="17"/>
      <c r="H2594" s="18"/>
      <c r="I2594" s="19"/>
      <c r="J2594" s="18"/>
      <c r="K2594" s="19"/>
      <c r="L2594" s="17"/>
      <c r="M2594" s="93" t="str">
        <f t="shared" si="122"/>
        <v/>
      </c>
      <c r="N2594" s="13" t="str">
        <f t="shared" si="121"/>
        <v/>
      </c>
    </row>
    <row r="2595" spans="2:14" x14ac:dyDescent="0.3">
      <c r="B2595" s="1" t="str">
        <f>IF(C2595=1,"",IF(Kasszakonyv!$K$2&gt;C2595,"q",IF(Kasszakonyv!$K$2=C2595,COUNTIF($C$7:C2595,C2595),"")))</f>
        <v/>
      </c>
      <c r="C2595" s="9">
        <f t="shared" si="120"/>
        <v>1</v>
      </c>
      <c r="D2595" s="14"/>
      <c r="E2595" s="15"/>
      <c r="F2595" s="16"/>
      <c r="G2595" s="17"/>
      <c r="H2595" s="18"/>
      <c r="I2595" s="19"/>
      <c r="J2595" s="18"/>
      <c r="K2595" s="19"/>
      <c r="L2595" s="17"/>
      <c r="M2595" s="93" t="str">
        <f t="shared" si="122"/>
        <v/>
      </c>
      <c r="N2595" s="13" t="str">
        <f t="shared" si="121"/>
        <v/>
      </c>
    </row>
    <row r="2596" spans="2:14" x14ac:dyDescent="0.3">
      <c r="B2596" s="1" t="str">
        <f>IF(C2596=1,"",IF(Kasszakonyv!$K$2&gt;C2596,"q",IF(Kasszakonyv!$K$2=C2596,COUNTIF($C$7:C2596,C2596),"")))</f>
        <v/>
      </c>
      <c r="C2596" s="9">
        <f t="shared" si="120"/>
        <v>1</v>
      </c>
      <c r="D2596" s="14"/>
      <c r="E2596" s="15"/>
      <c r="F2596" s="16"/>
      <c r="G2596" s="17"/>
      <c r="H2596" s="18"/>
      <c r="I2596" s="19"/>
      <c r="J2596" s="18"/>
      <c r="K2596" s="19"/>
      <c r="L2596" s="17"/>
      <c r="M2596" s="93" t="str">
        <f t="shared" si="122"/>
        <v/>
      </c>
      <c r="N2596" s="13" t="str">
        <f t="shared" si="121"/>
        <v/>
      </c>
    </row>
    <row r="2597" spans="2:14" x14ac:dyDescent="0.3">
      <c r="B2597" s="1" t="str">
        <f>IF(C2597=1,"",IF(Kasszakonyv!$K$2&gt;C2597,"q",IF(Kasszakonyv!$K$2=C2597,COUNTIF($C$7:C2597,C2597),"")))</f>
        <v/>
      </c>
      <c r="C2597" s="9">
        <f t="shared" si="120"/>
        <v>1</v>
      </c>
      <c r="D2597" s="14"/>
      <c r="E2597" s="15"/>
      <c r="F2597" s="16"/>
      <c r="G2597" s="17"/>
      <c r="H2597" s="18"/>
      <c r="I2597" s="19"/>
      <c r="J2597" s="18"/>
      <c r="K2597" s="19"/>
      <c r="L2597" s="17"/>
      <c r="M2597" s="93" t="str">
        <f t="shared" si="122"/>
        <v/>
      </c>
      <c r="N2597" s="13" t="str">
        <f t="shared" si="121"/>
        <v/>
      </c>
    </row>
    <row r="2598" spans="2:14" x14ac:dyDescent="0.3">
      <c r="B2598" s="1" t="str">
        <f>IF(C2598=1,"",IF(Kasszakonyv!$K$2&gt;C2598,"q",IF(Kasszakonyv!$K$2=C2598,COUNTIF($C$7:C2598,C2598),"")))</f>
        <v/>
      </c>
      <c r="C2598" s="9">
        <f t="shared" si="120"/>
        <v>1</v>
      </c>
      <c r="D2598" s="14"/>
      <c r="E2598" s="15"/>
      <c r="F2598" s="16"/>
      <c r="G2598" s="17"/>
      <c r="H2598" s="18"/>
      <c r="I2598" s="19"/>
      <c r="J2598" s="18"/>
      <c r="K2598" s="19"/>
      <c r="L2598" s="17"/>
      <c r="M2598" s="93" t="str">
        <f t="shared" si="122"/>
        <v/>
      </c>
      <c r="N2598" s="13" t="str">
        <f t="shared" si="121"/>
        <v/>
      </c>
    </row>
    <row r="2599" spans="2:14" x14ac:dyDescent="0.3">
      <c r="B2599" s="1" t="str">
        <f>IF(C2599=1,"",IF(Kasszakonyv!$K$2&gt;C2599,"q",IF(Kasszakonyv!$K$2=C2599,COUNTIF($C$7:C2599,C2599),"")))</f>
        <v/>
      </c>
      <c r="C2599" s="9">
        <f t="shared" si="120"/>
        <v>1</v>
      </c>
      <c r="D2599" s="14"/>
      <c r="E2599" s="15"/>
      <c r="F2599" s="16"/>
      <c r="G2599" s="17"/>
      <c r="H2599" s="18"/>
      <c r="I2599" s="19"/>
      <c r="J2599" s="18"/>
      <c r="K2599" s="19"/>
      <c r="L2599" s="17"/>
      <c r="M2599" s="93" t="str">
        <f t="shared" si="122"/>
        <v/>
      </c>
      <c r="N2599" s="13" t="str">
        <f t="shared" si="121"/>
        <v/>
      </c>
    </row>
    <row r="2600" spans="2:14" x14ac:dyDescent="0.3">
      <c r="B2600" s="1" t="str">
        <f>IF(C2600=1,"",IF(Kasszakonyv!$K$2&gt;C2600,"q",IF(Kasszakonyv!$K$2=C2600,COUNTIF($C$7:C2600,C2600),"")))</f>
        <v/>
      </c>
      <c r="C2600" s="9">
        <f t="shared" ref="C2600:C2663" si="123">IF(AND(D2600&lt;&gt;0,D2600&gt;=$C$1,D2600&lt;=$C$3),D2600,IF(SUM(H2600:J2610)&lt;&gt;0,C2599,1))</f>
        <v>1</v>
      </c>
      <c r="D2600" s="14"/>
      <c r="E2600" s="15"/>
      <c r="F2600" s="16"/>
      <c r="G2600" s="17"/>
      <c r="H2600" s="18"/>
      <c r="I2600" s="19"/>
      <c r="J2600" s="18"/>
      <c r="K2600" s="19"/>
      <c r="L2600" s="17"/>
      <c r="M2600" s="93" t="str">
        <f t="shared" si="122"/>
        <v/>
      </c>
      <c r="N2600" s="13" t="str">
        <f t="shared" ref="N2600:N2663" si="124">IF(I2600&amp;K2600&lt;&gt;"",VLOOKUP(I2600&amp;K2600,fi,2,FALSE),"")</f>
        <v/>
      </c>
    </row>
    <row r="2601" spans="2:14" x14ac:dyDescent="0.3">
      <c r="B2601" s="1" t="str">
        <f>IF(C2601=1,"",IF(Kasszakonyv!$K$2&gt;C2601,"q",IF(Kasszakonyv!$K$2=C2601,COUNTIF($C$7:C2601,C2601),"")))</f>
        <v/>
      </c>
      <c r="C2601" s="9">
        <f t="shared" si="123"/>
        <v>1</v>
      </c>
      <c r="D2601" s="14"/>
      <c r="E2601" s="15"/>
      <c r="F2601" s="16"/>
      <c r="G2601" s="17"/>
      <c r="H2601" s="18"/>
      <c r="I2601" s="19"/>
      <c r="J2601" s="18"/>
      <c r="K2601" s="19"/>
      <c r="L2601" s="17"/>
      <c r="M2601" s="93" t="str">
        <f t="shared" si="122"/>
        <v/>
      </c>
      <c r="N2601" s="13" t="str">
        <f t="shared" si="124"/>
        <v/>
      </c>
    </row>
    <row r="2602" spans="2:14" x14ac:dyDescent="0.3">
      <c r="B2602" s="1" t="str">
        <f>IF(C2602=1,"",IF(Kasszakonyv!$K$2&gt;C2602,"q",IF(Kasszakonyv!$K$2=C2602,COUNTIF($C$7:C2602,C2602),"")))</f>
        <v/>
      </c>
      <c r="C2602" s="9">
        <f t="shared" si="123"/>
        <v>1</v>
      </c>
      <c r="D2602" s="14"/>
      <c r="E2602" s="15"/>
      <c r="F2602" s="16"/>
      <c r="G2602" s="17"/>
      <c r="H2602" s="18"/>
      <c r="I2602" s="19"/>
      <c r="J2602" s="18"/>
      <c r="K2602" s="19"/>
      <c r="L2602" s="17"/>
      <c r="M2602" s="93" t="str">
        <f t="shared" si="122"/>
        <v/>
      </c>
      <c r="N2602" s="13" t="str">
        <f t="shared" si="124"/>
        <v/>
      </c>
    </row>
    <row r="2603" spans="2:14" x14ac:dyDescent="0.3">
      <c r="B2603" s="1" t="str">
        <f>IF(C2603=1,"",IF(Kasszakonyv!$K$2&gt;C2603,"q",IF(Kasszakonyv!$K$2=C2603,COUNTIF($C$7:C2603,C2603),"")))</f>
        <v/>
      </c>
      <c r="C2603" s="9">
        <f t="shared" si="123"/>
        <v>1</v>
      </c>
      <c r="D2603" s="14"/>
      <c r="E2603" s="15"/>
      <c r="F2603" s="16"/>
      <c r="G2603" s="17"/>
      <c r="H2603" s="18"/>
      <c r="I2603" s="19"/>
      <c r="J2603" s="18"/>
      <c r="K2603" s="19"/>
      <c r="L2603" s="17"/>
      <c r="M2603" s="93" t="str">
        <f t="shared" si="122"/>
        <v/>
      </c>
      <c r="N2603" s="13" t="str">
        <f t="shared" si="124"/>
        <v/>
      </c>
    </row>
    <row r="2604" spans="2:14" x14ac:dyDescent="0.3">
      <c r="B2604" s="1" t="str">
        <f>IF(C2604=1,"",IF(Kasszakonyv!$K$2&gt;C2604,"q",IF(Kasszakonyv!$K$2=C2604,COUNTIF($C$7:C2604,C2604),"")))</f>
        <v/>
      </c>
      <c r="C2604" s="9">
        <f t="shared" si="123"/>
        <v>1</v>
      </c>
      <c r="D2604" s="14"/>
      <c r="E2604" s="15"/>
      <c r="F2604" s="16"/>
      <c r="G2604" s="17"/>
      <c r="H2604" s="18"/>
      <c r="I2604" s="19"/>
      <c r="J2604" s="18"/>
      <c r="K2604" s="19"/>
      <c r="L2604" s="17"/>
      <c r="M2604" s="93" t="str">
        <f t="shared" si="122"/>
        <v/>
      </c>
      <c r="N2604" s="13" t="str">
        <f t="shared" si="124"/>
        <v/>
      </c>
    </row>
    <row r="2605" spans="2:14" x14ac:dyDescent="0.3">
      <c r="B2605" s="1" t="str">
        <f>IF(C2605=1,"",IF(Kasszakonyv!$K$2&gt;C2605,"q",IF(Kasszakonyv!$K$2=C2605,COUNTIF($C$7:C2605,C2605),"")))</f>
        <v/>
      </c>
      <c r="C2605" s="9">
        <f t="shared" si="123"/>
        <v>1</v>
      </c>
      <c r="D2605" s="14"/>
      <c r="E2605" s="15"/>
      <c r="F2605" s="16"/>
      <c r="G2605" s="17"/>
      <c r="H2605" s="18"/>
      <c r="I2605" s="19"/>
      <c r="J2605" s="18"/>
      <c r="K2605" s="19"/>
      <c r="L2605" s="17"/>
      <c r="M2605" s="93" t="str">
        <f t="shared" si="122"/>
        <v/>
      </c>
      <c r="N2605" s="13" t="str">
        <f t="shared" si="124"/>
        <v/>
      </c>
    </row>
    <row r="2606" spans="2:14" x14ac:dyDescent="0.3">
      <c r="B2606" s="1" t="str">
        <f>IF(C2606=1,"",IF(Kasszakonyv!$K$2&gt;C2606,"q",IF(Kasszakonyv!$K$2=C2606,COUNTIF($C$7:C2606,C2606),"")))</f>
        <v/>
      </c>
      <c r="C2606" s="9">
        <f t="shared" si="123"/>
        <v>1</v>
      </c>
      <c r="D2606" s="14"/>
      <c r="E2606" s="15"/>
      <c r="F2606" s="16"/>
      <c r="G2606" s="17"/>
      <c r="H2606" s="18"/>
      <c r="I2606" s="19"/>
      <c r="J2606" s="18"/>
      <c r="K2606" s="19"/>
      <c r="L2606" s="17"/>
      <c r="M2606" s="93" t="str">
        <f t="shared" si="122"/>
        <v/>
      </c>
      <c r="N2606" s="13" t="str">
        <f t="shared" si="124"/>
        <v/>
      </c>
    </row>
    <row r="2607" spans="2:14" x14ac:dyDescent="0.3">
      <c r="B2607" s="1" t="str">
        <f>IF(C2607=1,"",IF(Kasszakonyv!$K$2&gt;C2607,"q",IF(Kasszakonyv!$K$2=C2607,COUNTIF($C$7:C2607,C2607),"")))</f>
        <v/>
      </c>
      <c r="C2607" s="9">
        <f t="shared" si="123"/>
        <v>1</v>
      </c>
      <c r="D2607" s="14"/>
      <c r="E2607" s="15"/>
      <c r="F2607" s="16"/>
      <c r="G2607" s="17"/>
      <c r="H2607" s="18"/>
      <c r="I2607" s="19"/>
      <c r="J2607" s="18"/>
      <c r="K2607" s="19"/>
      <c r="L2607" s="17"/>
      <c r="M2607" s="93" t="str">
        <f t="shared" si="122"/>
        <v/>
      </c>
      <c r="N2607" s="13" t="str">
        <f t="shared" si="124"/>
        <v/>
      </c>
    </row>
    <row r="2608" spans="2:14" x14ac:dyDescent="0.3">
      <c r="B2608" s="1" t="str">
        <f>IF(C2608=1,"",IF(Kasszakonyv!$K$2&gt;C2608,"q",IF(Kasszakonyv!$K$2=C2608,COUNTIF($C$7:C2608,C2608),"")))</f>
        <v/>
      </c>
      <c r="C2608" s="9">
        <f t="shared" si="123"/>
        <v>1</v>
      </c>
      <c r="D2608" s="14"/>
      <c r="E2608" s="15"/>
      <c r="F2608" s="16"/>
      <c r="G2608" s="17"/>
      <c r="H2608" s="18"/>
      <c r="I2608" s="19"/>
      <c r="J2608" s="18"/>
      <c r="K2608" s="19"/>
      <c r="L2608" s="17"/>
      <c r="M2608" s="93" t="str">
        <f t="shared" si="122"/>
        <v/>
      </c>
      <c r="N2608" s="13" t="str">
        <f t="shared" si="124"/>
        <v/>
      </c>
    </row>
    <row r="2609" spans="2:14" x14ac:dyDescent="0.3">
      <c r="B2609" s="1" t="str">
        <f>IF(C2609=1,"",IF(Kasszakonyv!$K$2&gt;C2609,"q",IF(Kasszakonyv!$K$2=C2609,COUNTIF($C$7:C2609,C2609),"")))</f>
        <v/>
      </c>
      <c r="C2609" s="9">
        <f t="shared" si="123"/>
        <v>1</v>
      </c>
      <c r="D2609" s="14"/>
      <c r="E2609" s="15"/>
      <c r="F2609" s="16"/>
      <c r="G2609" s="17"/>
      <c r="H2609" s="18"/>
      <c r="I2609" s="19"/>
      <c r="J2609" s="18"/>
      <c r="K2609" s="19"/>
      <c r="L2609" s="17"/>
      <c r="M2609" s="93" t="str">
        <f t="shared" si="122"/>
        <v/>
      </c>
      <c r="N2609" s="13" t="str">
        <f t="shared" si="124"/>
        <v/>
      </c>
    </row>
    <row r="2610" spans="2:14" x14ac:dyDescent="0.3">
      <c r="B2610" s="1" t="str">
        <f>IF(C2610=1,"",IF(Kasszakonyv!$K$2&gt;C2610,"q",IF(Kasszakonyv!$K$2=C2610,COUNTIF($C$7:C2610,C2610),"")))</f>
        <v/>
      </c>
      <c r="C2610" s="9">
        <f t="shared" si="123"/>
        <v>1</v>
      </c>
      <c r="D2610" s="14"/>
      <c r="E2610" s="15"/>
      <c r="F2610" s="16"/>
      <c r="G2610" s="17"/>
      <c r="H2610" s="18"/>
      <c r="I2610" s="19"/>
      <c r="J2610" s="18"/>
      <c r="K2610" s="19"/>
      <c r="L2610" s="17"/>
      <c r="M2610" s="93" t="str">
        <f t="shared" si="122"/>
        <v/>
      </c>
      <c r="N2610" s="13" t="str">
        <f t="shared" si="124"/>
        <v/>
      </c>
    </row>
    <row r="2611" spans="2:14" x14ac:dyDescent="0.3">
      <c r="B2611" s="1" t="str">
        <f>IF(C2611=1,"",IF(Kasszakonyv!$K$2&gt;C2611,"q",IF(Kasszakonyv!$K$2=C2611,COUNTIF($C$7:C2611,C2611),"")))</f>
        <v/>
      </c>
      <c r="C2611" s="9">
        <f t="shared" si="123"/>
        <v>1</v>
      </c>
      <c r="D2611" s="14"/>
      <c r="E2611" s="15"/>
      <c r="F2611" s="16"/>
      <c r="G2611" s="17"/>
      <c r="H2611" s="18"/>
      <c r="I2611" s="19"/>
      <c r="J2611" s="18"/>
      <c r="K2611" s="19"/>
      <c r="L2611" s="17"/>
      <c r="M2611" s="93" t="str">
        <f t="shared" si="122"/>
        <v/>
      </c>
      <c r="N2611" s="13" t="str">
        <f t="shared" si="124"/>
        <v/>
      </c>
    </row>
    <row r="2612" spans="2:14" x14ac:dyDescent="0.3">
      <c r="B2612" s="1" t="str">
        <f>IF(C2612=1,"",IF(Kasszakonyv!$K$2&gt;C2612,"q",IF(Kasszakonyv!$K$2=C2612,COUNTIF($C$7:C2612,C2612),"")))</f>
        <v/>
      </c>
      <c r="C2612" s="9">
        <f t="shared" si="123"/>
        <v>1</v>
      </c>
      <c r="D2612" s="14"/>
      <c r="E2612" s="15"/>
      <c r="F2612" s="16"/>
      <c r="G2612" s="17"/>
      <c r="H2612" s="18"/>
      <c r="I2612" s="19"/>
      <c r="J2612" s="18"/>
      <c r="K2612" s="19"/>
      <c r="L2612" s="17"/>
      <c r="M2612" s="93" t="str">
        <f t="shared" si="122"/>
        <v/>
      </c>
      <c r="N2612" s="13" t="str">
        <f t="shared" si="124"/>
        <v/>
      </c>
    </row>
    <row r="2613" spans="2:14" x14ac:dyDescent="0.3">
      <c r="B2613" s="1" t="str">
        <f>IF(C2613=1,"",IF(Kasszakonyv!$K$2&gt;C2613,"q",IF(Kasszakonyv!$K$2=C2613,COUNTIF($C$7:C2613,C2613),"")))</f>
        <v/>
      </c>
      <c r="C2613" s="9">
        <f t="shared" si="123"/>
        <v>1</v>
      </c>
      <c r="D2613" s="14"/>
      <c r="E2613" s="15"/>
      <c r="F2613" s="16"/>
      <c r="G2613" s="17"/>
      <c r="H2613" s="18"/>
      <c r="I2613" s="19"/>
      <c r="J2613" s="18"/>
      <c r="K2613" s="19"/>
      <c r="L2613" s="17"/>
      <c r="M2613" s="93" t="str">
        <f t="shared" si="122"/>
        <v/>
      </c>
      <c r="N2613" s="13" t="str">
        <f t="shared" si="124"/>
        <v/>
      </c>
    </row>
    <row r="2614" spans="2:14" x14ac:dyDescent="0.3">
      <c r="B2614" s="1" t="str">
        <f>IF(C2614=1,"",IF(Kasszakonyv!$K$2&gt;C2614,"q",IF(Kasszakonyv!$K$2=C2614,COUNTIF($C$7:C2614,C2614),"")))</f>
        <v/>
      </c>
      <c r="C2614" s="9">
        <f t="shared" si="123"/>
        <v>1</v>
      </c>
      <c r="D2614" s="14"/>
      <c r="E2614" s="15"/>
      <c r="F2614" s="16"/>
      <c r="G2614" s="17"/>
      <c r="H2614" s="18"/>
      <c r="I2614" s="19"/>
      <c r="J2614" s="18"/>
      <c r="K2614" s="19"/>
      <c r="L2614" s="17"/>
      <c r="M2614" s="93" t="str">
        <f t="shared" si="122"/>
        <v/>
      </c>
      <c r="N2614" s="13" t="str">
        <f t="shared" si="124"/>
        <v/>
      </c>
    </row>
    <row r="2615" spans="2:14" x14ac:dyDescent="0.3">
      <c r="B2615" s="1" t="str">
        <f>IF(C2615=1,"",IF(Kasszakonyv!$K$2&gt;C2615,"q",IF(Kasszakonyv!$K$2=C2615,COUNTIF($C$7:C2615,C2615),"")))</f>
        <v/>
      </c>
      <c r="C2615" s="9">
        <f t="shared" si="123"/>
        <v>1</v>
      </c>
      <c r="D2615" s="14"/>
      <c r="E2615" s="15"/>
      <c r="F2615" s="16"/>
      <c r="G2615" s="17"/>
      <c r="H2615" s="18"/>
      <c r="I2615" s="19"/>
      <c r="J2615" s="18"/>
      <c r="K2615" s="19"/>
      <c r="L2615" s="17"/>
      <c r="M2615" s="93" t="str">
        <f t="shared" si="122"/>
        <v/>
      </c>
      <c r="N2615" s="13" t="str">
        <f t="shared" si="124"/>
        <v/>
      </c>
    </row>
    <row r="2616" spans="2:14" x14ac:dyDescent="0.3">
      <c r="B2616" s="1" t="str">
        <f>IF(C2616=1,"",IF(Kasszakonyv!$K$2&gt;C2616,"q",IF(Kasszakonyv!$K$2=C2616,COUNTIF($C$7:C2616,C2616),"")))</f>
        <v/>
      </c>
      <c r="C2616" s="9">
        <f t="shared" si="123"/>
        <v>1</v>
      </c>
      <c r="D2616" s="14"/>
      <c r="E2616" s="15"/>
      <c r="F2616" s="16"/>
      <c r="G2616" s="17"/>
      <c r="H2616" s="18"/>
      <c r="I2616" s="19"/>
      <c r="J2616" s="18"/>
      <c r="K2616" s="19"/>
      <c r="L2616" s="17"/>
      <c r="M2616" s="93" t="str">
        <f t="shared" si="122"/>
        <v/>
      </c>
      <c r="N2616" s="13" t="str">
        <f t="shared" si="124"/>
        <v/>
      </c>
    </row>
    <row r="2617" spans="2:14" x14ac:dyDescent="0.3">
      <c r="B2617" s="1" t="str">
        <f>IF(C2617=1,"",IF(Kasszakonyv!$K$2&gt;C2617,"q",IF(Kasszakonyv!$K$2=C2617,COUNTIF($C$7:C2617,C2617),"")))</f>
        <v/>
      </c>
      <c r="C2617" s="9">
        <f t="shared" si="123"/>
        <v>1</v>
      </c>
      <c r="D2617" s="14"/>
      <c r="E2617" s="15"/>
      <c r="F2617" s="16"/>
      <c r="G2617" s="17"/>
      <c r="H2617" s="18"/>
      <c r="I2617" s="19"/>
      <c r="J2617" s="18"/>
      <c r="K2617" s="19"/>
      <c r="L2617" s="17"/>
      <c r="M2617" s="93" t="str">
        <f t="shared" si="122"/>
        <v/>
      </c>
      <c r="N2617" s="13" t="str">
        <f t="shared" si="124"/>
        <v/>
      </c>
    </row>
    <row r="2618" spans="2:14" x14ac:dyDescent="0.3">
      <c r="B2618" s="1" t="str">
        <f>IF(C2618=1,"",IF(Kasszakonyv!$K$2&gt;C2618,"q",IF(Kasszakonyv!$K$2=C2618,COUNTIF($C$7:C2618,C2618),"")))</f>
        <v/>
      </c>
      <c r="C2618" s="9">
        <f t="shared" si="123"/>
        <v>1</v>
      </c>
      <c r="D2618" s="14"/>
      <c r="E2618" s="15"/>
      <c r="F2618" s="16"/>
      <c r="G2618" s="17"/>
      <c r="H2618" s="18"/>
      <c r="I2618" s="19"/>
      <c r="J2618" s="18"/>
      <c r="K2618" s="19"/>
      <c r="L2618" s="17"/>
      <c r="M2618" s="93" t="str">
        <f t="shared" si="122"/>
        <v/>
      </c>
      <c r="N2618" s="13" t="str">
        <f t="shared" si="124"/>
        <v/>
      </c>
    </row>
    <row r="2619" spans="2:14" x14ac:dyDescent="0.3">
      <c r="B2619" s="1" t="str">
        <f>IF(C2619=1,"",IF(Kasszakonyv!$K$2&gt;C2619,"q",IF(Kasszakonyv!$K$2=C2619,COUNTIF($C$7:C2619,C2619),"")))</f>
        <v/>
      </c>
      <c r="C2619" s="9">
        <f t="shared" si="123"/>
        <v>1</v>
      </c>
      <c r="D2619" s="14"/>
      <c r="E2619" s="15"/>
      <c r="F2619" s="16"/>
      <c r="G2619" s="17"/>
      <c r="H2619" s="18"/>
      <c r="I2619" s="19"/>
      <c r="J2619" s="18"/>
      <c r="K2619" s="19"/>
      <c r="L2619" s="17"/>
      <c r="M2619" s="93" t="str">
        <f t="shared" si="122"/>
        <v/>
      </c>
      <c r="N2619" s="13" t="str">
        <f t="shared" si="124"/>
        <v/>
      </c>
    </row>
    <row r="2620" spans="2:14" x14ac:dyDescent="0.3">
      <c r="B2620" s="1" t="str">
        <f>IF(C2620=1,"",IF(Kasszakonyv!$K$2&gt;C2620,"q",IF(Kasszakonyv!$K$2=C2620,COUNTIF($C$7:C2620,C2620),"")))</f>
        <v/>
      </c>
      <c r="C2620" s="9">
        <f t="shared" si="123"/>
        <v>1</v>
      </c>
      <c r="D2620" s="14"/>
      <c r="E2620" s="15"/>
      <c r="F2620" s="16"/>
      <c r="G2620" s="17"/>
      <c r="H2620" s="18"/>
      <c r="I2620" s="19"/>
      <c r="J2620" s="18"/>
      <c r="K2620" s="19"/>
      <c r="L2620" s="17"/>
      <c r="M2620" s="93" t="str">
        <f t="shared" si="122"/>
        <v/>
      </c>
      <c r="N2620" s="13" t="str">
        <f t="shared" si="124"/>
        <v/>
      </c>
    </row>
    <row r="2621" spans="2:14" x14ac:dyDescent="0.3">
      <c r="B2621" s="1" t="str">
        <f>IF(C2621=1,"",IF(Kasszakonyv!$K$2&gt;C2621,"q",IF(Kasszakonyv!$K$2=C2621,COUNTIF($C$7:C2621,C2621),"")))</f>
        <v/>
      </c>
      <c r="C2621" s="9">
        <f t="shared" si="123"/>
        <v>1</v>
      </c>
      <c r="D2621" s="14"/>
      <c r="E2621" s="15"/>
      <c r="F2621" s="16"/>
      <c r="G2621" s="17"/>
      <c r="H2621" s="18"/>
      <c r="I2621" s="19"/>
      <c r="J2621" s="18"/>
      <c r="K2621" s="19"/>
      <c r="L2621" s="17"/>
      <c r="M2621" s="93" t="str">
        <f t="shared" si="122"/>
        <v/>
      </c>
      <c r="N2621" s="13" t="str">
        <f t="shared" si="124"/>
        <v/>
      </c>
    </row>
    <row r="2622" spans="2:14" x14ac:dyDescent="0.3">
      <c r="B2622" s="1" t="str">
        <f>IF(C2622=1,"",IF(Kasszakonyv!$K$2&gt;C2622,"q",IF(Kasszakonyv!$K$2=C2622,COUNTIF($C$7:C2622,C2622),"")))</f>
        <v/>
      </c>
      <c r="C2622" s="9">
        <f t="shared" si="123"/>
        <v>1</v>
      </c>
      <c r="D2622" s="14"/>
      <c r="E2622" s="15"/>
      <c r="F2622" s="16"/>
      <c r="G2622" s="17"/>
      <c r="H2622" s="18"/>
      <c r="I2622" s="19"/>
      <c r="J2622" s="18"/>
      <c r="K2622" s="19"/>
      <c r="L2622" s="17"/>
      <c r="M2622" s="93" t="str">
        <f t="shared" si="122"/>
        <v/>
      </c>
      <c r="N2622" s="13" t="str">
        <f t="shared" si="124"/>
        <v/>
      </c>
    </row>
    <row r="2623" spans="2:14" x14ac:dyDescent="0.3">
      <c r="B2623" s="1" t="str">
        <f>IF(C2623=1,"",IF(Kasszakonyv!$K$2&gt;C2623,"q",IF(Kasszakonyv!$K$2=C2623,COUNTIF($C$7:C2623,C2623),"")))</f>
        <v/>
      </c>
      <c r="C2623" s="9">
        <f t="shared" si="123"/>
        <v>1</v>
      </c>
      <c r="D2623" s="14"/>
      <c r="E2623" s="15"/>
      <c r="F2623" s="16"/>
      <c r="G2623" s="17"/>
      <c r="H2623" s="18"/>
      <c r="I2623" s="19"/>
      <c r="J2623" s="18"/>
      <c r="K2623" s="19"/>
      <c r="L2623" s="17"/>
      <c r="M2623" s="93" t="str">
        <f t="shared" si="122"/>
        <v/>
      </c>
      <c r="N2623" s="13" t="str">
        <f t="shared" si="124"/>
        <v/>
      </c>
    </row>
    <row r="2624" spans="2:14" x14ac:dyDescent="0.3">
      <c r="B2624" s="1" t="str">
        <f>IF(C2624=1,"",IF(Kasszakonyv!$K$2&gt;C2624,"q",IF(Kasszakonyv!$K$2=C2624,COUNTIF($C$7:C2624,C2624),"")))</f>
        <v/>
      </c>
      <c r="C2624" s="9">
        <f t="shared" si="123"/>
        <v>1</v>
      </c>
      <c r="D2624" s="14"/>
      <c r="E2624" s="15"/>
      <c r="F2624" s="16"/>
      <c r="G2624" s="17"/>
      <c r="H2624" s="18"/>
      <c r="I2624" s="19"/>
      <c r="J2624" s="18"/>
      <c r="K2624" s="19"/>
      <c r="L2624" s="17"/>
      <c r="M2624" s="93" t="str">
        <f t="shared" si="122"/>
        <v/>
      </c>
      <c r="N2624" s="13" t="str">
        <f t="shared" si="124"/>
        <v/>
      </c>
    </row>
    <row r="2625" spans="2:14" x14ac:dyDescent="0.3">
      <c r="B2625" s="1" t="str">
        <f>IF(C2625=1,"",IF(Kasszakonyv!$K$2&gt;C2625,"q",IF(Kasszakonyv!$K$2=C2625,COUNTIF($C$7:C2625,C2625),"")))</f>
        <v/>
      </c>
      <c r="C2625" s="9">
        <f t="shared" si="123"/>
        <v>1</v>
      </c>
      <c r="D2625" s="14"/>
      <c r="E2625" s="15"/>
      <c r="F2625" s="16"/>
      <c r="G2625" s="17"/>
      <c r="H2625" s="18"/>
      <c r="I2625" s="19"/>
      <c r="J2625" s="18"/>
      <c r="K2625" s="19"/>
      <c r="L2625" s="17"/>
      <c r="M2625" s="93" t="str">
        <f t="shared" si="122"/>
        <v/>
      </c>
      <c r="N2625" s="13" t="str">
        <f t="shared" si="124"/>
        <v/>
      </c>
    </row>
    <row r="2626" spans="2:14" x14ac:dyDescent="0.3">
      <c r="B2626" s="1" t="str">
        <f>IF(C2626=1,"",IF(Kasszakonyv!$K$2&gt;C2626,"q",IF(Kasszakonyv!$K$2=C2626,COUNTIF($C$7:C2626,C2626),"")))</f>
        <v/>
      </c>
      <c r="C2626" s="9">
        <f t="shared" si="123"/>
        <v>1</v>
      </c>
      <c r="D2626" s="14"/>
      <c r="E2626" s="15"/>
      <c r="F2626" s="16"/>
      <c r="G2626" s="17"/>
      <c r="H2626" s="18"/>
      <c r="I2626" s="19"/>
      <c r="J2626" s="18"/>
      <c r="K2626" s="19"/>
      <c r="L2626" s="17"/>
      <c r="M2626" s="93" t="str">
        <f t="shared" si="122"/>
        <v/>
      </c>
      <c r="N2626" s="13" t="str">
        <f t="shared" si="124"/>
        <v/>
      </c>
    </row>
    <row r="2627" spans="2:14" x14ac:dyDescent="0.3">
      <c r="B2627" s="1" t="str">
        <f>IF(C2627=1,"",IF(Kasszakonyv!$K$2&gt;C2627,"q",IF(Kasszakonyv!$K$2=C2627,COUNTIF($C$7:C2627,C2627),"")))</f>
        <v/>
      </c>
      <c r="C2627" s="9">
        <f t="shared" si="123"/>
        <v>1</v>
      </c>
      <c r="D2627" s="14"/>
      <c r="E2627" s="15"/>
      <c r="F2627" s="16"/>
      <c r="G2627" s="17"/>
      <c r="H2627" s="18"/>
      <c r="I2627" s="19"/>
      <c r="J2627" s="18"/>
      <c r="K2627" s="19"/>
      <c r="L2627" s="17"/>
      <c r="M2627" s="93" t="str">
        <f t="shared" si="122"/>
        <v/>
      </c>
      <c r="N2627" s="13" t="str">
        <f t="shared" si="124"/>
        <v/>
      </c>
    </row>
    <row r="2628" spans="2:14" x14ac:dyDescent="0.3">
      <c r="B2628" s="1" t="str">
        <f>IF(C2628=1,"",IF(Kasszakonyv!$K$2&gt;C2628,"q",IF(Kasszakonyv!$K$2=C2628,COUNTIF($C$7:C2628,C2628),"")))</f>
        <v/>
      </c>
      <c r="C2628" s="9">
        <f t="shared" si="123"/>
        <v>1</v>
      </c>
      <c r="D2628" s="14"/>
      <c r="E2628" s="15"/>
      <c r="F2628" s="16"/>
      <c r="G2628" s="17"/>
      <c r="H2628" s="18"/>
      <c r="I2628" s="19"/>
      <c r="J2628" s="18"/>
      <c r="K2628" s="19"/>
      <c r="L2628" s="17"/>
      <c r="M2628" s="93" t="str">
        <f t="shared" si="122"/>
        <v/>
      </c>
      <c r="N2628" s="13" t="str">
        <f t="shared" si="124"/>
        <v/>
      </c>
    </row>
    <row r="2629" spans="2:14" x14ac:dyDescent="0.3">
      <c r="B2629" s="1" t="str">
        <f>IF(C2629=1,"",IF(Kasszakonyv!$K$2&gt;C2629,"q",IF(Kasszakonyv!$K$2=C2629,COUNTIF($C$7:C2629,C2629),"")))</f>
        <v/>
      </c>
      <c r="C2629" s="9">
        <f t="shared" si="123"/>
        <v>1</v>
      </c>
      <c r="D2629" s="14"/>
      <c r="E2629" s="15"/>
      <c r="F2629" s="16"/>
      <c r="G2629" s="17"/>
      <c r="H2629" s="18"/>
      <c r="I2629" s="19"/>
      <c r="J2629" s="18"/>
      <c r="K2629" s="19"/>
      <c r="L2629" s="17"/>
      <c r="M2629" s="93" t="str">
        <f t="shared" si="122"/>
        <v/>
      </c>
      <c r="N2629" s="13" t="str">
        <f t="shared" si="124"/>
        <v/>
      </c>
    </row>
    <row r="2630" spans="2:14" x14ac:dyDescent="0.3">
      <c r="B2630" s="1" t="str">
        <f>IF(C2630=1,"",IF(Kasszakonyv!$K$2&gt;C2630,"q",IF(Kasszakonyv!$K$2=C2630,COUNTIF($C$7:C2630,C2630),"")))</f>
        <v/>
      </c>
      <c r="C2630" s="9">
        <f t="shared" si="123"/>
        <v>1</v>
      </c>
      <c r="D2630" s="14"/>
      <c r="E2630" s="15"/>
      <c r="F2630" s="16"/>
      <c r="G2630" s="17"/>
      <c r="H2630" s="18"/>
      <c r="I2630" s="19"/>
      <c r="J2630" s="18"/>
      <c r="K2630" s="19"/>
      <c r="L2630" s="17"/>
      <c r="M2630" s="93" t="str">
        <f t="shared" si="122"/>
        <v/>
      </c>
      <c r="N2630" s="13" t="str">
        <f t="shared" si="124"/>
        <v/>
      </c>
    </row>
    <row r="2631" spans="2:14" x14ac:dyDescent="0.3">
      <c r="B2631" s="1" t="str">
        <f>IF(C2631=1,"",IF(Kasszakonyv!$K$2&gt;C2631,"q",IF(Kasszakonyv!$K$2=C2631,COUNTIF($C$7:C2631,C2631),"")))</f>
        <v/>
      </c>
      <c r="C2631" s="9">
        <f t="shared" si="123"/>
        <v>1</v>
      </c>
      <c r="D2631" s="14"/>
      <c r="E2631" s="15"/>
      <c r="F2631" s="16"/>
      <c r="G2631" s="17"/>
      <c r="H2631" s="18"/>
      <c r="I2631" s="19"/>
      <c r="J2631" s="18"/>
      <c r="K2631" s="19"/>
      <c r="L2631" s="17"/>
      <c r="M2631" s="93" t="str">
        <f t="shared" ref="M2631:M2694" si="125">IF(I2631&amp;K2631&lt;&gt;"",VLOOKUP(I2631&amp;K2631,fif,3,FALSE),"")</f>
        <v/>
      </c>
      <c r="N2631" s="13" t="str">
        <f t="shared" si="124"/>
        <v/>
      </c>
    </row>
    <row r="2632" spans="2:14" x14ac:dyDescent="0.3">
      <c r="B2632" s="1" t="str">
        <f>IF(C2632=1,"",IF(Kasszakonyv!$K$2&gt;C2632,"q",IF(Kasszakonyv!$K$2=C2632,COUNTIF($C$7:C2632,C2632),"")))</f>
        <v/>
      </c>
      <c r="C2632" s="9">
        <f t="shared" si="123"/>
        <v>1</v>
      </c>
      <c r="D2632" s="14"/>
      <c r="E2632" s="15"/>
      <c r="F2632" s="16"/>
      <c r="G2632" s="17"/>
      <c r="H2632" s="18"/>
      <c r="I2632" s="19"/>
      <c r="J2632" s="18"/>
      <c r="K2632" s="19"/>
      <c r="L2632" s="17"/>
      <c r="M2632" s="93" t="str">
        <f t="shared" si="125"/>
        <v/>
      </c>
      <c r="N2632" s="13" t="str">
        <f t="shared" si="124"/>
        <v/>
      </c>
    </row>
    <row r="2633" spans="2:14" x14ac:dyDescent="0.3">
      <c r="B2633" s="1" t="str">
        <f>IF(C2633=1,"",IF(Kasszakonyv!$K$2&gt;C2633,"q",IF(Kasszakonyv!$K$2=C2633,COUNTIF($C$7:C2633,C2633),"")))</f>
        <v/>
      </c>
      <c r="C2633" s="9">
        <f t="shared" si="123"/>
        <v>1</v>
      </c>
      <c r="D2633" s="14"/>
      <c r="E2633" s="15"/>
      <c r="F2633" s="16"/>
      <c r="G2633" s="17"/>
      <c r="H2633" s="18"/>
      <c r="I2633" s="19"/>
      <c r="J2633" s="18"/>
      <c r="K2633" s="19"/>
      <c r="L2633" s="17"/>
      <c r="M2633" s="93" t="str">
        <f t="shared" si="125"/>
        <v/>
      </c>
      <c r="N2633" s="13" t="str">
        <f t="shared" si="124"/>
        <v/>
      </c>
    </row>
    <row r="2634" spans="2:14" x14ac:dyDescent="0.3">
      <c r="B2634" s="1" t="str">
        <f>IF(C2634=1,"",IF(Kasszakonyv!$K$2&gt;C2634,"q",IF(Kasszakonyv!$K$2=C2634,COUNTIF($C$7:C2634,C2634),"")))</f>
        <v/>
      </c>
      <c r="C2634" s="9">
        <f t="shared" si="123"/>
        <v>1</v>
      </c>
      <c r="D2634" s="14"/>
      <c r="E2634" s="15"/>
      <c r="F2634" s="16"/>
      <c r="G2634" s="17"/>
      <c r="H2634" s="18"/>
      <c r="I2634" s="19"/>
      <c r="J2634" s="18"/>
      <c r="K2634" s="19"/>
      <c r="L2634" s="17"/>
      <c r="M2634" s="93" t="str">
        <f t="shared" si="125"/>
        <v/>
      </c>
      <c r="N2634" s="13" t="str">
        <f t="shared" si="124"/>
        <v/>
      </c>
    </row>
    <row r="2635" spans="2:14" x14ac:dyDescent="0.3">
      <c r="B2635" s="1" t="str">
        <f>IF(C2635=1,"",IF(Kasszakonyv!$K$2&gt;C2635,"q",IF(Kasszakonyv!$K$2=C2635,COUNTIF($C$7:C2635,C2635),"")))</f>
        <v/>
      </c>
      <c r="C2635" s="9">
        <f t="shared" si="123"/>
        <v>1</v>
      </c>
      <c r="D2635" s="14"/>
      <c r="E2635" s="15"/>
      <c r="F2635" s="16"/>
      <c r="G2635" s="17"/>
      <c r="H2635" s="18"/>
      <c r="I2635" s="19"/>
      <c r="J2635" s="18"/>
      <c r="K2635" s="19"/>
      <c r="L2635" s="17"/>
      <c r="M2635" s="93" t="str">
        <f t="shared" si="125"/>
        <v/>
      </c>
      <c r="N2635" s="13" t="str">
        <f t="shared" si="124"/>
        <v/>
      </c>
    </row>
    <row r="2636" spans="2:14" x14ac:dyDescent="0.3">
      <c r="B2636" s="1" t="str">
        <f>IF(C2636=1,"",IF(Kasszakonyv!$K$2&gt;C2636,"q",IF(Kasszakonyv!$K$2=C2636,COUNTIF($C$7:C2636,C2636),"")))</f>
        <v/>
      </c>
      <c r="C2636" s="9">
        <f t="shared" si="123"/>
        <v>1</v>
      </c>
      <c r="D2636" s="14"/>
      <c r="E2636" s="15"/>
      <c r="F2636" s="16"/>
      <c r="G2636" s="17"/>
      <c r="H2636" s="18"/>
      <c r="I2636" s="19"/>
      <c r="J2636" s="18"/>
      <c r="K2636" s="19"/>
      <c r="L2636" s="17"/>
      <c r="M2636" s="93" t="str">
        <f t="shared" si="125"/>
        <v/>
      </c>
      <c r="N2636" s="13" t="str">
        <f t="shared" si="124"/>
        <v/>
      </c>
    </row>
    <row r="2637" spans="2:14" x14ac:dyDescent="0.3">
      <c r="B2637" s="1" t="str">
        <f>IF(C2637=1,"",IF(Kasszakonyv!$K$2&gt;C2637,"q",IF(Kasszakonyv!$K$2=C2637,COUNTIF($C$7:C2637,C2637),"")))</f>
        <v/>
      </c>
      <c r="C2637" s="9">
        <f t="shared" si="123"/>
        <v>1</v>
      </c>
      <c r="D2637" s="14"/>
      <c r="E2637" s="15"/>
      <c r="F2637" s="16"/>
      <c r="G2637" s="17"/>
      <c r="H2637" s="18"/>
      <c r="I2637" s="19"/>
      <c r="J2637" s="18"/>
      <c r="K2637" s="19"/>
      <c r="L2637" s="17"/>
      <c r="M2637" s="93" t="str">
        <f t="shared" si="125"/>
        <v/>
      </c>
      <c r="N2637" s="13" t="str">
        <f t="shared" si="124"/>
        <v/>
      </c>
    </row>
    <row r="2638" spans="2:14" x14ac:dyDescent="0.3">
      <c r="B2638" s="1" t="str">
        <f>IF(C2638=1,"",IF(Kasszakonyv!$K$2&gt;C2638,"q",IF(Kasszakonyv!$K$2=C2638,COUNTIF($C$7:C2638,C2638),"")))</f>
        <v/>
      </c>
      <c r="C2638" s="9">
        <f t="shared" si="123"/>
        <v>1</v>
      </c>
      <c r="D2638" s="14"/>
      <c r="E2638" s="15"/>
      <c r="F2638" s="16"/>
      <c r="G2638" s="17"/>
      <c r="H2638" s="18"/>
      <c r="I2638" s="19"/>
      <c r="J2638" s="18"/>
      <c r="K2638" s="19"/>
      <c r="L2638" s="17"/>
      <c r="M2638" s="93" t="str">
        <f t="shared" si="125"/>
        <v/>
      </c>
      <c r="N2638" s="13" t="str">
        <f t="shared" si="124"/>
        <v/>
      </c>
    </row>
    <row r="2639" spans="2:14" x14ac:dyDescent="0.3">
      <c r="B2639" s="1" t="str">
        <f>IF(C2639=1,"",IF(Kasszakonyv!$K$2&gt;C2639,"q",IF(Kasszakonyv!$K$2=C2639,COUNTIF($C$7:C2639,C2639),"")))</f>
        <v/>
      </c>
      <c r="C2639" s="9">
        <f t="shared" si="123"/>
        <v>1</v>
      </c>
      <c r="D2639" s="14"/>
      <c r="E2639" s="15"/>
      <c r="F2639" s="16"/>
      <c r="G2639" s="17"/>
      <c r="H2639" s="18"/>
      <c r="I2639" s="19"/>
      <c r="J2639" s="18"/>
      <c r="K2639" s="19"/>
      <c r="L2639" s="17"/>
      <c r="M2639" s="93" t="str">
        <f t="shared" si="125"/>
        <v/>
      </c>
      <c r="N2639" s="13" t="str">
        <f t="shared" si="124"/>
        <v/>
      </c>
    </row>
    <row r="2640" spans="2:14" x14ac:dyDescent="0.3">
      <c r="B2640" s="1" t="str">
        <f>IF(C2640=1,"",IF(Kasszakonyv!$K$2&gt;C2640,"q",IF(Kasszakonyv!$K$2=C2640,COUNTIF($C$7:C2640,C2640),"")))</f>
        <v/>
      </c>
      <c r="C2640" s="9">
        <f t="shared" si="123"/>
        <v>1</v>
      </c>
      <c r="D2640" s="14"/>
      <c r="E2640" s="15"/>
      <c r="F2640" s="16"/>
      <c r="G2640" s="17"/>
      <c r="H2640" s="18"/>
      <c r="I2640" s="19"/>
      <c r="J2640" s="18"/>
      <c r="K2640" s="19"/>
      <c r="L2640" s="17"/>
      <c r="M2640" s="93" t="str">
        <f t="shared" si="125"/>
        <v/>
      </c>
      <c r="N2640" s="13" t="str">
        <f t="shared" si="124"/>
        <v/>
      </c>
    </row>
    <row r="2641" spans="2:14" x14ac:dyDescent="0.3">
      <c r="B2641" s="1" t="str">
        <f>IF(C2641=1,"",IF(Kasszakonyv!$K$2&gt;C2641,"q",IF(Kasszakonyv!$K$2=C2641,COUNTIF($C$7:C2641,C2641),"")))</f>
        <v/>
      </c>
      <c r="C2641" s="9">
        <f t="shared" si="123"/>
        <v>1</v>
      </c>
      <c r="D2641" s="14"/>
      <c r="E2641" s="15"/>
      <c r="F2641" s="16"/>
      <c r="G2641" s="17"/>
      <c r="H2641" s="18"/>
      <c r="I2641" s="19"/>
      <c r="J2641" s="18"/>
      <c r="K2641" s="19"/>
      <c r="L2641" s="17"/>
      <c r="M2641" s="93" t="str">
        <f t="shared" si="125"/>
        <v/>
      </c>
      <c r="N2641" s="13" t="str">
        <f t="shared" si="124"/>
        <v/>
      </c>
    </row>
    <row r="2642" spans="2:14" x14ac:dyDescent="0.3">
      <c r="B2642" s="1" t="str">
        <f>IF(C2642=1,"",IF(Kasszakonyv!$K$2&gt;C2642,"q",IF(Kasszakonyv!$K$2=C2642,COUNTIF($C$7:C2642,C2642),"")))</f>
        <v/>
      </c>
      <c r="C2642" s="9">
        <f t="shared" si="123"/>
        <v>1</v>
      </c>
      <c r="D2642" s="14"/>
      <c r="E2642" s="15"/>
      <c r="F2642" s="16"/>
      <c r="G2642" s="17"/>
      <c r="H2642" s="18"/>
      <c r="I2642" s="19"/>
      <c r="J2642" s="18"/>
      <c r="K2642" s="19"/>
      <c r="L2642" s="17"/>
      <c r="M2642" s="93" t="str">
        <f t="shared" si="125"/>
        <v/>
      </c>
      <c r="N2642" s="13" t="str">
        <f t="shared" si="124"/>
        <v/>
      </c>
    </row>
    <row r="2643" spans="2:14" x14ac:dyDescent="0.3">
      <c r="B2643" s="1" t="str">
        <f>IF(C2643=1,"",IF(Kasszakonyv!$K$2&gt;C2643,"q",IF(Kasszakonyv!$K$2=C2643,COUNTIF($C$7:C2643,C2643),"")))</f>
        <v/>
      </c>
      <c r="C2643" s="9">
        <f t="shared" si="123"/>
        <v>1</v>
      </c>
      <c r="D2643" s="14"/>
      <c r="E2643" s="15"/>
      <c r="F2643" s="16"/>
      <c r="G2643" s="17"/>
      <c r="H2643" s="18"/>
      <c r="I2643" s="19"/>
      <c r="J2643" s="18"/>
      <c r="K2643" s="19"/>
      <c r="L2643" s="17"/>
      <c r="M2643" s="93" t="str">
        <f t="shared" si="125"/>
        <v/>
      </c>
      <c r="N2643" s="13" t="str">
        <f t="shared" si="124"/>
        <v/>
      </c>
    </row>
    <row r="2644" spans="2:14" x14ac:dyDescent="0.3">
      <c r="B2644" s="1" t="str">
        <f>IF(C2644=1,"",IF(Kasszakonyv!$K$2&gt;C2644,"q",IF(Kasszakonyv!$K$2=C2644,COUNTIF($C$7:C2644,C2644),"")))</f>
        <v/>
      </c>
      <c r="C2644" s="9">
        <f t="shared" si="123"/>
        <v>1</v>
      </c>
      <c r="D2644" s="14"/>
      <c r="E2644" s="15"/>
      <c r="F2644" s="16"/>
      <c r="G2644" s="17"/>
      <c r="H2644" s="18"/>
      <c r="I2644" s="19"/>
      <c r="J2644" s="18"/>
      <c r="K2644" s="19"/>
      <c r="L2644" s="17"/>
      <c r="M2644" s="93" t="str">
        <f t="shared" si="125"/>
        <v/>
      </c>
      <c r="N2644" s="13" t="str">
        <f t="shared" si="124"/>
        <v/>
      </c>
    </row>
    <row r="2645" spans="2:14" x14ac:dyDescent="0.3">
      <c r="B2645" s="1" t="str">
        <f>IF(C2645=1,"",IF(Kasszakonyv!$K$2&gt;C2645,"q",IF(Kasszakonyv!$K$2=C2645,COUNTIF($C$7:C2645,C2645),"")))</f>
        <v/>
      </c>
      <c r="C2645" s="9">
        <f t="shared" si="123"/>
        <v>1</v>
      </c>
      <c r="D2645" s="14"/>
      <c r="E2645" s="15"/>
      <c r="F2645" s="16"/>
      <c r="G2645" s="17"/>
      <c r="H2645" s="18"/>
      <c r="I2645" s="19"/>
      <c r="J2645" s="18"/>
      <c r="K2645" s="19"/>
      <c r="L2645" s="17"/>
      <c r="M2645" s="93" t="str">
        <f t="shared" si="125"/>
        <v/>
      </c>
      <c r="N2645" s="13" t="str">
        <f t="shared" si="124"/>
        <v/>
      </c>
    </row>
    <row r="2646" spans="2:14" x14ac:dyDescent="0.3">
      <c r="B2646" s="1" t="str">
        <f>IF(C2646=1,"",IF(Kasszakonyv!$K$2&gt;C2646,"q",IF(Kasszakonyv!$K$2=C2646,COUNTIF($C$7:C2646,C2646),"")))</f>
        <v/>
      </c>
      <c r="C2646" s="9">
        <f t="shared" si="123"/>
        <v>1</v>
      </c>
      <c r="D2646" s="14"/>
      <c r="E2646" s="15"/>
      <c r="F2646" s="16"/>
      <c r="G2646" s="17"/>
      <c r="H2646" s="18"/>
      <c r="I2646" s="19"/>
      <c r="J2646" s="18"/>
      <c r="K2646" s="19"/>
      <c r="L2646" s="17"/>
      <c r="M2646" s="93" t="str">
        <f t="shared" si="125"/>
        <v/>
      </c>
      <c r="N2646" s="13" t="str">
        <f t="shared" si="124"/>
        <v/>
      </c>
    </row>
    <row r="2647" spans="2:14" x14ac:dyDescent="0.3">
      <c r="B2647" s="1" t="str">
        <f>IF(C2647=1,"",IF(Kasszakonyv!$K$2&gt;C2647,"q",IF(Kasszakonyv!$K$2=C2647,COUNTIF($C$7:C2647,C2647),"")))</f>
        <v/>
      </c>
      <c r="C2647" s="9">
        <f t="shared" si="123"/>
        <v>1</v>
      </c>
      <c r="D2647" s="14"/>
      <c r="E2647" s="15"/>
      <c r="F2647" s="16"/>
      <c r="G2647" s="17"/>
      <c r="H2647" s="18"/>
      <c r="I2647" s="19"/>
      <c r="J2647" s="18"/>
      <c r="K2647" s="19"/>
      <c r="L2647" s="17"/>
      <c r="M2647" s="93" t="str">
        <f t="shared" si="125"/>
        <v/>
      </c>
      <c r="N2647" s="13" t="str">
        <f t="shared" si="124"/>
        <v/>
      </c>
    </row>
    <row r="2648" spans="2:14" x14ac:dyDescent="0.3">
      <c r="B2648" s="1" t="str">
        <f>IF(C2648=1,"",IF(Kasszakonyv!$K$2&gt;C2648,"q",IF(Kasszakonyv!$K$2=C2648,COUNTIF($C$7:C2648,C2648),"")))</f>
        <v/>
      </c>
      <c r="C2648" s="9">
        <f t="shared" si="123"/>
        <v>1</v>
      </c>
      <c r="D2648" s="14"/>
      <c r="E2648" s="15"/>
      <c r="F2648" s="16"/>
      <c r="G2648" s="17"/>
      <c r="H2648" s="18"/>
      <c r="I2648" s="19"/>
      <c r="J2648" s="18"/>
      <c r="K2648" s="19"/>
      <c r="L2648" s="17"/>
      <c r="M2648" s="93" t="str">
        <f t="shared" si="125"/>
        <v/>
      </c>
      <c r="N2648" s="13" t="str">
        <f t="shared" si="124"/>
        <v/>
      </c>
    </row>
    <row r="2649" spans="2:14" x14ac:dyDescent="0.3">
      <c r="B2649" s="1" t="str">
        <f>IF(C2649=1,"",IF(Kasszakonyv!$K$2&gt;C2649,"q",IF(Kasszakonyv!$K$2=C2649,COUNTIF($C$7:C2649,C2649),"")))</f>
        <v/>
      </c>
      <c r="C2649" s="9">
        <f t="shared" si="123"/>
        <v>1</v>
      </c>
      <c r="D2649" s="14"/>
      <c r="E2649" s="15"/>
      <c r="F2649" s="16"/>
      <c r="G2649" s="17"/>
      <c r="H2649" s="18"/>
      <c r="I2649" s="19"/>
      <c r="J2649" s="18"/>
      <c r="K2649" s="19"/>
      <c r="L2649" s="17"/>
      <c r="M2649" s="93" t="str">
        <f t="shared" si="125"/>
        <v/>
      </c>
      <c r="N2649" s="13" t="str">
        <f t="shared" si="124"/>
        <v/>
      </c>
    </row>
    <row r="2650" spans="2:14" x14ac:dyDescent="0.3">
      <c r="B2650" s="1" t="str">
        <f>IF(C2650=1,"",IF(Kasszakonyv!$K$2&gt;C2650,"q",IF(Kasszakonyv!$K$2=C2650,COUNTIF($C$7:C2650,C2650),"")))</f>
        <v/>
      </c>
      <c r="C2650" s="9">
        <f t="shared" si="123"/>
        <v>1</v>
      </c>
      <c r="D2650" s="14"/>
      <c r="E2650" s="15"/>
      <c r="F2650" s="16"/>
      <c r="G2650" s="17"/>
      <c r="H2650" s="18"/>
      <c r="I2650" s="19"/>
      <c r="J2650" s="18"/>
      <c r="K2650" s="19"/>
      <c r="L2650" s="17"/>
      <c r="M2650" s="93" t="str">
        <f t="shared" si="125"/>
        <v/>
      </c>
      <c r="N2650" s="13" t="str">
        <f t="shared" si="124"/>
        <v/>
      </c>
    </row>
    <row r="2651" spans="2:14" x14ac:dyDescent="0.3">
      <c r="B2651" s="1" t="str">
        <f>IF(C2651=1,"",IF(Kasszakonyv!$K$2&gt;C2651,"q",IF(Kasszakonyv!$K$2=C2651,COUNTIF($C$7:C2651,C2651),"")))</f>
        <v/>
      </c>
      <c r="C2651" s="9">
        <f t="shared" si="123"/>
        <v>1</v>
      </c>
      <c r="D2651" s="14"/>
      <c r="E2651" s="15"/>
      <c r="F2651" s="16"/>
      <c r="G2651" s="17"/>
      <c r="H2651" s="18"/>
      <c r="I2651" s="19"/>
      <c r="J2651" s="18"/>
      <c r="K2651" s="19"/>
      <c r="L2651" s="17"/>
      <c r="M2651" s="93" t="str">
        <f t="shared" si="125"/>
        <v/>
      </c>
      <c r="N2651" s="13" t="str">
        <f t="shared" si="124"/>
        <v/>
      </c>
    </row>
    <row r="2652" spans="2:14" x14ac:dyDescent="0.3">
      <c r="B2652" s="1" t="str">
        <f>IF(C2652=1,"",IF(Kasszakonyv!$K$2&gt;C2652,"q",IF(Kasszakonyv!$K$2=C2652,COUNTIF($C$7:C2652,C2652),"")))</f>
        <v/>
      </c>
      <c r="C2652" s="9">
        <f t="shared" si="123"/>
        <v>1</v>
      </c>
      <c r="D2652" s="14"/>
      <c r="E2652" s="15"/>
      <c r="F2652" s="16"/>
      <c r="G2652" s="17"/>
      <c r="H2652" s="18"/>
      <c r="I2652" s="19"/>
      <c r="J2652" s="18"/>
      <c r="K2652" s="19"/>
      <c r="L2652" s="17"/>
      <c r="M2652" s="93" t="str">
        <f t="shared" si="125"/>
        <v/>
      </c>
      <c r="N2652" s="13" t="str">
        <f t="shared" si="124"/>
        <v/>
      </c>
    </row>
    <row r="2653" spans="2:14" x14ac:dyDescent="0.3">
      <c r="B2653" s="1" t="str">
        <f>IF(C2653=1,"",IF(Kasszakonyv!$K$2&gt;C2653,"q",IF(Kasszakonyv!$K$2=C2653,COUNTIF($C$7:C2653,C2653),"")))</f>
        <v/>
      </c>
      <c r="C2653" s="9">
        <f t="shared" si="123"/>
        <v>1</v>
      </c>
      <c r="D2653" s="14"/>
      <c r="E2653" s="15"/>
      <c r="F2653" s="16"/>
      <c r="G2653" s="17"/>
      <c r="H2653" s="18"/>
      <c r="I2653" s="19"/>
      <c r="J2653" s="18"/>
      <c r="K2653" s="19"/>
      <c r="L2653" s="17"/>
      <c r="M2653" s="93" t="str">
        <f t="shared" si="125"/>
        <v/>
      </c>
      <c r="N2653" s="13" t="str">
        <f t="shared" si="124"/>
        <v/>
      </c>
    </row>
    <row r="2654" spans="2:14" x14ac:dyDescent="0.3">
      <c r="B2654" s="1" t="str">
        <f>IF(C2654=1,"",IF(Kasszakonyv!$K$2&gt;C2654,"q",IF(Kasszakonyv!$K$2=C2654,COUNTIF($C$7:C2654,C2654),"")))</f>
        <v/>
      </c>
      <c r="C2654" s="9">
        <f t="shared" si="123"/>
        <v>1</v>
      </c>
      <c r="D2654" s="14"/>
      <c r="E2654" s="15"/>
      <c r="F2654" s="16"/>
      <c r="G2654" s="17"/>
      <c r="H2654" s="18"/>
      <c r="I2654" s="19"/>
      <c r="J2654" s="18"/>
      <c r="K2654" s="19"/>
      <c r="L2654" s="17"/>
      <c r="M2654" s="93" t="str">
        <f t="shared" si="125"/>
        <v/>
      </c>
      <c r="N2654" s="13" t="str">
        <f t="shared" si="124"/>
        <v/>
      </c>
    </row>
    <row r="2655" spans="2:14" x14ac:dyDescent="0.3">
      <c r="B2655" s="1" t="str">
        <f>IF(C2655=1,"",IF(Kasszakonyv!$K$2&gt;C2655,"q",IF(Kasszakonyv!$K$2=C2655,COUNTIF($C$7:C2655,C2655),"")))</f>
        <v/>
      </c>
      <c r="C2655" s="9">
        <f t="shared" si="123"/>
        <v>1</v>
      </c>
      <c r="D2655" s="14"/>
      <c r="E2655" s="15"/>
      <c r="F2655" s="16"/>
      <c r="G2655" s="17"/>
      <c r="H2655" s="18"/>
      <c r="I2655" s="19"/>
      <c r="J2655" s="18"/>
      <c r="K2655" s="19"/>
      <c r="L2655" s="17"/>
      <c r="M2655" s="93" t="str">
        <f t="shared" si="125"/>
        <v/>
      </c>
      <c r="N2655" s="13" t="str">
        <f t="shared" si="124"/>
        <v/>
      </c>
    </row>
    <row r="2656" spans="2:14" x14ac:dyDescent="0.3">
      <c r="B2656" s="1" t="str">
        <f>IF(C2656=1,"",IF(Kasszakonyv!$K$2&gt;C2656,"q",IF(Kasszakonyv!$K$2=C2656,COUNTIF($C$7:C2656,C2656),"")))</f>
        <v/>
      </c>
      <c r="C2656" s="9">
        <f t="shared" si="123"/>
        <v>1</v>
      </c>
      <c r="D2656" s="14"/>
      <c r="E2656" s="15"/>
      <c r="F2656" s="16"/>
      <c r="G2656" s="17"/>
      <c r="H2656" s="18"/>
      <c r="I2656" s="19"/>
      <c r="J2656" s="18"/>
      <c r="K2656" s="19"/>
      <c r="L2656" s="17"/>
      <c r="M2656" s="93" t="str">
        <f t="shared" si="125"/>
        <v/>
      </c>
      <c r="N2656" s="13" t="str">
        <f t="shared" si="124"/>
        <v/>
      </c>
    </row>
    <row r="2657" spans="2:14" x14ac:dyDescent="0.3">
      <c r="B2657" s="1" t="str">
        <f>IF(C2657=1,"",IF(Kasszakonyv!$K$2&gt;C2657,"q",IF(Kasszakonyv!$K$2=C2657,COUNTIF($C$7:C2657,C2657),"")))</f>
        <v/>
      </c>
      <c r="C2657" s="9">
        <f t="shared" si="123"/>
        <v>1</v>
      </c>
      <c r="D2657" s="14"/>
      <c r="E2657" s="15"/>
      <c r="F2657" s="16"/>
      <c r="G2657" s="17"/>
      <c r="H2657" s="18"/>
      <c r="I2657" s="19"/>
      <c r="J2657" s="18"/>
      <c r="K2657" s="19"/>
      <c r="L2657" s="17"/>
      <c r="M2657" s="93" t="str">
        <f t="shared" si="125"/>
        <v/>
      </c>
      <c r="N2657" s="13" t="str">
        <f t="shared" si="124"/>
        <v/>
      </c>
    </row>
    <row r="2658" spans="2:14" x14ac:dyDescent="0.3">
      <c r="B2658" s="1" t="str">
        <f>IF(C2658=1,"",IF(Kasszakonyv!$K$2&gt;C2658,"q",IF(Kasszakonyv!$K$2=C2658,COUNTIF($C$7:C2658,C2658),"")))</f>
        <v/>
      </c>
      <c r="C2658" s="9">
        <f t="shared" si="123"/>
        <v>1</v>
      </c>
      <c r="D2658" s="14"/>
      <c r="E2658" s="15"/>
      <c r="F2658" s="16"/>
      <c r="G2658" s="17"/>
      <c r="H2658" s="18"/>
      <c r="I2658" s="19"/>
      <c r="J2658" s="18"/>
      <c r="K2658" s="19"/>
      <c r="L2658" s="17"/>
      <c r="M2658" s="93" t="str">
        <f t="shared" si="125"/>
        <v/>
      </c>
      <c r="N2658" s="13" t="str">
        <f t="shared" si="124"/>
        <v/>
      </c>
    </row>
    <row r="2659" spans="2:14" x14ac:dyDescent="0.3">
      <c r="B2659" s="1" t="str">
        <f>IF(C2659=1,"",IF(Kasszakonyv!$K$2&gt;C2659,"q",IF(Kasszakonyv!$K$2=C2659,COUNTIF($C$7:C2659,C2659),"")))</f>
        <v/>
      </c>
      <c r="C2659" s="9">
        <f t="shared" si="123"/>
        <v>1</v>
      </c>
      <c r="D2659" s="14"/>
      <c r="E2659" s="15"/>
      <c r="F2659" s="16"/>
      <c r="G2659" s="17"/>
      <c r="H2659" s="18"/>
      <c r="I2659" s="19"/>
      <c r="J2659" s="18"/>
      <c r="K2659" s="19"/>
      <c r="L2659" s="17"/>
      <c r="M2659" s="93" t="str">
        <f t="shared" si="125"/>
        <v/>
      </c>
      <c r="N2659" s="13" t="str">
        <f t="shared" si="124"/>
        <v/>
      </c>
    </row>
    <row r="2660" spans="2:14" x14ac:dyDescent="0.3">
      <c r="B2660" s="1" t="str">
        <f>IF(C2660=1,"",IF(Kasszakonyv!$K$2&gt;C2660,"q",IF(Kasszakonyv!$K$2=C2660,COUNTIF($C$7:C2660,C2660),"")))</f>
        <v/>
      </c>
      <c r="C2660" s="9">
        <f t="shared" si="123"/>
        <v>1</v>
      </c>
      <c r="D2660" s="14"/>
      <c r="E2660" s="15"/>
      <c r="F2660" s="16"/>
      <c r="G2660" s="17"/>
      <c r="H2660" s="18"/>
      <c r="I2660" s="19"/>
      <c r="J2660" s="18"/>
      <c r="K2660" s="19"/>
      <c r="L2660" s="17"/>
      <c r="M2660" s="93" t="str">
        <f t="shared" si="125"/>
        <v/>
      </c>
      <c r="N2660" s="13" t="str">
        <f t="shared" si="124"/>
        <v/>
      </c>
    </row>
    <row r="2661" spans="2:14" x14ac:dyDescent="0.3">
      <c r="B2661" s="1" t="str">
        <f>IF(C2661=1,"",IF(Kasszakonyv!$K$2&gt;C2661,"q",IF(Kasszakonyv!$K$2=C2661,COUNTIF($C$7:C2661,C2661),"")))</f>
        <v/>
      </c>
      <c r="C2661" s="9">
        <f t="shared" si="123"/>
        <v>1</v>
      </c>
      <c r="D2661" s="14"/>
      <c r="E2661" s="15"/>
      <c r="F2661" s="16"/>
      <c r="G2661" s="17"/>
      <c r="H2661" s="18"/>
      <c r="I2661" s="19"/>
      <c r="J2661" s="18"/>
      <c r="K2661" s="19"/>
      <c r="L2661" s="17"/>
      <c r="M2661" s="93" t="str">
        <f t="shared" si="125"/>
        <v/>
      </c>
      <c r="N2661" s="13" t="str">
        <f t="shared" si="124"/>
        <v/>
      </c>
    </row>
    <row r="2662" spans="2:14" x14ac:dyDescent="0.3">
      <c r="B2662" s="1" t="str">
        <f>IF(C2662=1,"",IF(Kasszakonyv!$K$2&gt;C2662,"q",IF(Kasszakonyv!$K$2=C2662,COUNTIF($C$7:C2662,C2662),"")))</f>
        <v/>
      </c>
      <c r="C2662" s="9">
        <f t="shared" si="123"/>
        <v>1</v>
      </c>
      <c r="D2662" s="14"/>
      <c r="E2662" s="15"/>
      <c r="F2662" s="16"/>
      <c r="G2662" s="17"/>
      <c r="H2662" s="18"/>
      <c r="I2662" s="19"/>
      <c r="J2662" s="18"/>
      <c r="K2662" s="19"/>
      <c r="L2662" s="17"/>
      <c r="M2662" s="93" t="str">
        <f t="shared" si="125"/>
        <v/>
      </c>
      <c r="N2662" s="13" t="str">
        <f t="shared" si="124"/>
        <v/>
      </c>
    </row>
    <row r="2663" spans="2:14" x14ac:dyDescent="0.3">
      <c r="B2663" s="1" t="str">
        <f>IF(C2663=1,"",IF(Kasszakonyv!$K$2&gt;C2663,"q",IF(Kasszakonyv!$K$2=C2663,COUNTIF($C$7:C2663,C2663),"")))</f>
        <v/>
      </c>
      <c r="C2663" s="9">
        <f t="shared" si="123"/>
        <v>1</v>
      </c>
      <c r="D2663" s="14"/>
      <c r="E2663" s="15"/>
      <c r="F2663" s="16"/>
      <c r="G2663" s="17"/>
      <c r="H2663" s="18"/>
      <c r="I2663" s="19"/>
      <c r="J2663" s="18"/>
      <c r="K2663" s="19"/>
      <c r="L2663" s="17"/>
      <c r="M2663" s="93" t="str">
        <f t="shared" si="125"/>
        <v/>
      </c>
      <c r="N2663" s="13" t="str">
        <f t="shared" si="124"/>
        <v/>
      </c>
    </row>
    <row r="2664" spans="2:14" x14ac:dyDescent="0.3">
      <c r="B2664" s="1" t="str">
        <f>IF(C2664=1,"",IF(Kasszakonyv!$K$2&gt;C2664,"q",IF(Kasszakonyv!$K$2=C2664,COUNTIF($C$7:C2664,C2664),"")))</f>
        <v/>
      </c>
      <c r="C2664" s="9">
        <f t="shared" ref="C2664:C2727" si="126">IF(AND(D2664&lt;&gt;0,D2664&gt;=$C$1,D2664&lt;=$C$3),D2664,IF(SUM(H2664:J2674)&lt;&gt;0,C2663,1))</f>
        <v>1</v>
      </c>
      <c r="D2664" s="14"/>
      <c r="E2664" s="15"/>
      <c r="F2664" s="16"/>
      <c r="G2664" s="17"/>
      <c r="H2664" s="18"/>
      <c r="I2664" s="19"/>
      <c r="J2664" s="18"/>
      <c r="K2664" s="19"/>
      <c r="L2664" s="17"/>
      <c r="M2664" s="93" t="str">
        <f t="shared" si="125"/>
        <v/>
      </c>
      <c r="N2664" s="13" t="str">
        <f t="shared" ref="N2664:N2727" si="127">IF(I2664&amp;K2664&lt;&gt;"",VLOOKUP(I2664&amp;K2664,fi,2,FALSE),"")</f>
        <v/>
      </c>
    </row>
    <row r="2665" spans="2:14" x14ac:dyDescent="0.3">
      <c r="B2665" s="1" t="str">
        <f>IF(C2665=1,"",IF(Kasszakonyv!$K$2&gt;C2665,"q",IF(Kasszakonyv!$K$2=C2665,COUNTIF($C$7:C2665,C2665),"")))</f>
        <v/>
      </c>
      <c r="C2665" s="9">
        <f t="shared" si="126"/>
        <v>1</v>
      </c>
      <c r="D2665" s="14"/>
      <c r="E2665" s="15"/>
      <c r="F2665" s="16"/>
      <c r="G2665" s="17"/>
      <c r="H2665" s="18"/>
      <c r="I2665" s="19"/>
      <c r="J2665" s="18"/>
      <c r="K2665" s="19"/>
      <c r="L2665" s="17"/>
      <c r="M2665" s="93" t="str">
        <f t="shared" si="125"/>
        <v/>
      </c>
      <c r="N2665" s="13" t="str">
        <f t="shared" si="127"/>
        <v/>
      </c>
    </row>
    <row r="2666" spans="2:14" x14ac:dyDescent="0.3">
      <c r="B2666" s="1" t="str">
        <f>IF(C2666=1,"",IF(Kasszakonyv!$K$2&gt;C2666,"q",IF(Kasszakonyv!$K$2=C2666,COUNTIF($C$7:C2666,C2666),"")))</f>
        <v/>
      </c>
      <c r="C2666" s="9">
        <f t="shared" si="126"/>
        <v>1</v>
      </c>
      <c r="D2666" s="14"/>
      <c r="E2666" s="15"/>
      <c r="F2666" s="16"/>
      <c r="G2666" s="17"/>
      <c r="H2666" s="18"/>
      <c r="I2666" s="19"/>
      <c r="J2666" s="18"/>
      <c r="K2666" s="19"/>
      <c r="L2666" s="17"/>
      <c r="M2666" s="93" t="str">
        <f t="shared" si="125"/>
        <v/>
      </c>
      <c r="N2666" s="13" t="str">
        <f t="shared" si="127"/>
        <v/>
      </c>
    </row>
    <row r="2667" spans="2:14" x14ac:dyDescent="0.3">
      <c r="B2667" s="1" t="str">
        <f>IF(C2667=1,"",IF(Kasszakonyv!$K$2&gt;C2667,"q",IF(Kasszakonyv!$K$2=C2667,COUNTIF($C$7:C2667,C2667),"")))</f>
        <v/>
      </c>
      <c r="C2667" s="9">
        <f t="shared" si="126"/>
        <v>1</v>
      </c>
      <c r="D2667" s="14"/>
      <c r="E2667" s="15"/>
      <c r="F2667" s="16"/>
      <c r="G2667" s="17"/>
      <c r="H2667" s="18"/>
      <c r="I2667" s="19"/>
      <c r="J2667" s="18"/>
      <c r="K2667" s="19"/>
      <c r="L2667" s="17"/>
      <c r="M2667" s="93" t="str">
        <f t="shared" si="125"/>
        <v/>
      </c>
      <c r="N2667" s="13" t="str">
        <f t="shared" si="127"/>
        <v/>
      </c>
    </row>
    <row r="2668" spans="2:14" x14ac:dyDescent="0.3">
      <c r="B2668" s="1" t="str">
        <f>IF(C2668=1,"",IF(Kasszakonyv!$K$2&gt;C2668,"q",IF(Kasszakonyv!$K$2=C2668,COUNTIF($C$7:C2668,C2668),"")))</f>
        <v/>
      </c>
      <c r="C2668" s="9">
        <f t="shared" si="126"/>
        <v>1</v>
      </c>
      <c r="D2668" s="14"/>
      <c r="E2668" s="15"/>
      <c r="F2668" s="16"/>
      <c r="G2668" s="17"/>
      <c r="H2668" s="18"/>
      <c r="I2668" s="19"/>
      <c r="J2668" s="18"/>
      <c r="K2668" s="19"/>
      <c r="L2668" s="17"/>
      <c r="M2668" s="93" t="str">
        <f t="shared" si="125"/>
        <v/>
      </c>
      <c r="N2668" s="13" t="str">
        <f t="shared" si="127"/>
        <v/>
      </c>
    </row>
    <row r="2669" spans="2:14" x14ac:dyDescent="0.3">
      <c r="B2669" s="1" t="str">
        <f>IF(C2669=1,"",IF(Kasszakonyv!$K$2&gt;C2669,"q",IF(Kasszakonyv!$K$2=C2669,COUNTIF($C$7:C2669,C2669),"")))</f>
        <v/>
      </c>
      <c r="C2669" s="9">
        <f t="shared" si="126"/>
        <v>1</v>
      </c>
      <c r="D2669" s="14"/>
      <c r="E2669" s="15"/>
      <c r="F2669" s="16"/>
      <c r="G2669" s="17"/>
      <c r="H2669" s="18"/>
      <c r="I2669" s="19"/>
      <c r="J2669" s="18"/>
      <c r="K2669" s="19"/>
      <c r="L2669" s="17"/>
      <c r="M2669" s="93" t="str">
        <f t="shared" si="125"/>
        <v/>
      </c>
      <c r="N2669" s="13" t="str">
        <f t="shared" si="127"/>
        <v/>
      </c>
    </row>
    <row r="2670" spans="2:14" x14ac:dyDescent="0.3">
      <c r="B2670" s="1" t="str">
        <f>IF(C2670=1,"",IF(Kasszakonyv!$K$2&gt;C2670,"q",IF(Kasszakonyv!$K$2=C2670,COUNTIF($C$7:C2670,C2670),"")))</f>
        <v/>
      </c>
      <c r="C2670" s="9">
        <f t="shared" si="126"/>
        <v>1</v>
      </c>
      <c r="D2670" s="14"/>
      <c r="E2670" s="15"/>
      <c r="F2670" s="16"/>
      <c r="G2670" s="17"/>
      <c r="H2670" s="18"/>
      <c r="I2670" s="19"/>
      <c r="J2670" s="18"/>
      <c r="K2670" s="19"/>
      <c r="L2670" s="17"/>
      <c r="M2670" s="93" t="str">
        <f t="shared" si="125"/>
        <v/>
      </c>
      <c r="N2670" s="13" t="str">
        <f t="shared" si="127"/>
        <v/>
      </c>
    </row>
    <row r="2671" spans="2:14" x14ac:dyDescent="0.3">
      <c r="B2671" s="1" t="str">
        <f>IF(C2671=1,"",IF(Kasszakonyv!$K$2&gt;C2671,"q",IF(Kasszakonyv!$K$2=C2671,COUNTIF($C$7:C2671,C2671),"")))</f>
        <v/>
      </c>
      <c r="C2671" s="9">
        <f t="shared" si="126"/>
        <v>1</v>
      </c>
      <c r="D2671" s="14"/>
      <c r="E2671" s="15"/>
      <c r="F2671" s="16"/>
      <c r="G2671" s="17"/>
      <c r="H2671" s="18"/>
      <c r="I2671" s="19"/>
      <c r="J2671" s="18"/>
      <c r="K2671" s="19"/>
      <c r="L2671" s="17"/>
      <c r="M2671" s="93" t="str">
        <f t="shared" si="125"/>
        <v/>
      </c>
      <c r="N2671" s="13" t="str">
        <f t="shared" si="127"/>
        <v/>
      </c>
    </row>
    <row r="2672" spans="2:14" x14ac:dyDescent="0.3">
      <c r="B2672" s="1" t="str">
        <f>IF(C2672=1,"",IF(Kasszakonyv!$K$2&gt;C2672,"q",IF(Kasszakonyv!$K$2=C2672,COUNTIF($C$7:C2672,C2672),"")))</f>
        <v/>
      </c>
      <c r="C2672" s="9">
        <f t="shared" si="126"/>
        <v>1</v>
      </c>
      <c r="D2672" s="14"/>
      <c r="E2672" s="15"/>
      <c r="F2672" s="16"/>
      <c r="G2672" s="17"/>
      <c r="H2672" s="18"/>
      <c r="I2672" s="19"/>
      <c r="J2672" s="18"/>
      <c r="K2672" s="19"/>
      <c r="L2672" s="17"/>
      <c r="M2672" s="93" t="str">
        <f t="shared" si="125"/>
        <v/>
      </c>
      <c r="N2672" s="13" t="str">
        <f t="shared" si="127"/>
        <v/>
      </c>
    </row>
    <row r="2673" spans="2:14" x14ac:dyDescent="0.3">
      <c r="B2673" s="1" t="str">
        <f>IF(C2673=1,"",IF(Kasszakonyv!$K$2&gt;C2673,"q",IF(Kasszakonyv!$K$2=C2673,COUNTIF($C$7:C2673,C2673),"")))</f>
        <v/>
      </c>
      <c r="C2673" s="9">
        <f t="shared" si="126"/>
        <v>1</v>
      </c>
      <c r="D2673" s="14"/>
      <c r="E2673" s="15"/>
      <c r="F2673" s="16"/>
      <c r="G2673" s="17"/>
      <c r="H2673" s="18"/>
      <c r="I2673" s="19"/>
      <c r="J2673" s="18"/>
      <c r="K2673" s="19"/>
      <c r="L2673" s="17"/>
      <c r="M2673" s="93" t="str">
        <f t="shared" si="125"/>
        <v/>
      </c>
      <c r="N2673" s="13" t="str">
        <f t="shared" si="127"/>
        <v/>
      </c>
    </row>
    <row r="2674" spans="2:14" x14ac:dyDescent="0.3">
      <c r="B2674" s="1" t="str">
        <f>IF(C2674=1,"",IF(Kasszakonyv!$K$2&gt;C2674,"q",IF(Kasszakonyv!$K$2=C2674,COUNTIF($C$7:C2674,C2674),"")))</f>
        <v/>
      </c>
      <c r="C2674" s="9">
        <f t="shared" si="126"/>
        <v>1</v>
      </c>
      <c r="D2674" s="14"/>
      <c r="E2674" s="15"/>
      <c r="F2674" s="16"/>
      <c r="G2674" s="17"/>
      <c r="H2674" s="18"/>
      <c r="I2674" s="19"/>
      <c r="J2674" s="18"/>
      <c r="K2674" s="19"/>
      <c r="L2674" s="17"/>
      <c r="M2674" s="93" t="str">
        <f t="shared" si="125"/>
        <v/>
      </c>
      <c r="N2674" s="13" t="str">
        <f t="shared" si="127"/>
        <v/>
      </c>
    </row>
    <row r="2675" spans="2:14" x14ac:dyDescent="0.3">
      <c r="B2675" s="1" t="str">
        <f>IF(C2675=1,"",IF(Kasszakonyv!$K$2&gt;C2675,"q",IF(Kasszakonyv!$K$2=C2675,COUNTIF($C$7:C2675,C2675),"")))</f>
        <v/>
      </c>
      <c r="C2675" s="9">
        <f t="shared" si="126"/>
        <v>1</v>
      </c>
      <c r="D2675" s="14"/>
      <c r="E2675" s="15"/>
      <c r="F2675" s="16"/>
      <c r="G2675" s="17"/>
      <c r="H2675" s="18"/>
      <c r="I2675" s="19"/>
      <c r="J2675" s="18"/>
      <c r="K2675" s="19"/>
      <c r="L2675" s="17"/>
      <c r="M2675" s="93" t="str">
        <f t="shared" si="125"/>
        <v/>
      </c>
      <c r="N2675" s="13" t="str">
        <f t="shared" si="127"/>
        <v/>
      </c>
    </row>
    <row r="2676" spans="2:14" x14ac:dyDescent="0.3">
      <c r="B2676" s="1" t="str">
        <f>IF(C2676=1,"",IF(Kasszakonyv!$K$2&gt;C2676,"q",IF(Kasszakonyv!$K$2=C2676,COUNTIF($C$7:C2676,C2676),"")))</f>
        <v/>
      </c>
      <c r="C2676" s="9">
        <f t="shared" si="126"/>
        <v>1</v>
      </c>
      <c r="D2676" s="14"/>
      <c r="E2676" s="15"/>
      <c r="F2676" s="16"/>
      <c r="G2676" s="17"/>
      <c r="H2676" s="18"/>
      <c r="I2676" s="19"/>
      <c r="J2676" s="18"/>
      <c r="K2676" s="19"/>
      <c r="L2676" s="17"/>
      <c r="M2676" s="93" t="str">
        <f t="shared" si="125"/>
        <v/>
      </c>
      <c r="N2676" s="13" t="str">
        <f t="shared" si="127"/>
        <v/>
      </c>
    </row>
    <row r="2677" spans="2:14" x14ac:dyDescent="0.3">
      <c r="B2677" s="1" t="str">
        <f>IF(C2677=1,"",IF(Kasszakonyv!$K$2&gt;C2677,"q",IF(Kasszakonyv!$K$2=C2677,COUNTIF($C$7:C2677,C2677),"")))</f>
        <v/>
      </c>
      <c r="C2677" s="9">
        <f t="shared" si="126"/>
        <v>1</v>
      </c>
      <c r="D2677" s="14"/>
      <c r="E2677" s="15"/>
      <c r="F2677" s="16"/>
      <c r="G2677" s="17"/>
      <c r="H2677" s="18"/>
      <c r="I2677" s="19"/>
      <c r="J2677" s="18"/>
      <c r="K2677" s="19"/>
      <c r="L2677" s="17"/>
      <c r="M2677" s="93" t="str">
        <f t="shared" si="125"/>
        <v/>
      </c>
      <c r="N2677" s="13" t="str">
        <f t="shared" si="127"/>
        <v/>
      </c>
    </row>
    <row r="2678" spans="2:14" x14ac:dyDescent="0.3">
      <c r="B2678" s="1" t="str">
        <f>IF(C2678=1,"",IF(Kasszakonyv!$K$2&gt;C2678,"q",IF(Kasszakonyv!$K$2=C2678,COUNTIF($C$7:C2678,C2678),"")))</f>
        <v/>
      </c>
      <c r="C2678" s="9">
        <f t="shared" si="126"/>
        <v>1</v>
      </c>
      <c r="D2678" s="14"/>
      <c r="E2678" s="15"/>
      <c r="F2678" s="16"/>
      <c r="G2678" s="17"/>
      <c r="H2678" s="18"/>
      <c r="I2678" s="19"/>
      <c r="J2678" s="18"/>
      <c r="K2678" s="19"/>
      <c r="L2678" s="17"/>
      <c r="M2678" s="93" t="str">
        <f t="shared" si="125"/>
        <v/>
      </c>
      <c r="N2678" s="13" t="str">
        <f t="shared" si="127"/>
        <v/>
      </c>
    </row>
    <row r="2679" spans="2:14" x14ac:dyDescent="0.3">
      <c r="B2679" s="1" t="str">
        <f>IF(C2679=1,"",IF(Kasszakonyv!$K$2&gt;C2679,"q",IF(Kasszakonyv!$K$2=C2679,COUNTIF($C$7:C2679,C2679),"")))</f>
        <v/>
      </c>
      <c r="C2679" s="9">
        <f t="shared" si="126"/>
        <v>1</v>
      </c>
      <c r="D2679" s="14"/>
      <c r="E2679" s="15"/>
      <c r="F2679" s="16"/>
      <c r="G2679" s="17"/>
      <c r="H2679" s="18"/>
      <c r="I2679" s="19"/>
      <c r="J2679" s="18"/>
      <c r="K2679" s="19"/>
      <c r="L2679" s="17"/>
      <c r="M2679" s="93" t="str">
        <f t="shared" si="125"/>
        <v/>
      </c>
      <c r="N2679" s="13" t="str">
        <f t="shared" si="127"/>
        <v/>
      </c>
    </row>
    <row r="2680" spans="2:14" x14ac:dyDescent="0.3">
      <c r="B2680" s="1" t="str">
        <f>IF(C2680=1,"",IF(Kasszakonyv!$K$2&gt;C2680,"q",IF(Kasszakonyv!$K$2=C2680,COUNTIF($C$7:C2680,C2680),"")))</f>
        <v/>
      </c>
      <c r="C2680" s="9">
        <f t="shared" si="126"/>
        <v>1</v>
      </c>
      <c r="D2680" s="14"/>
      <c r="E2680" s="15"/>
      <c r="F2680" s="16"/>
      <c r="G2680" s="17"/>
      <c r="H2680" s="18"/>
      <c r="I2680" s="19"/>
      <c r="J2680" s="18"/>
      <c r="K2680" s="19"/>
      <c r="L2680" s="17"/>
      <c r="M2680" s="93" t="str">
        <f t="shared" si="125"/>
        <v/>
      </c>
      <c r="N2680" s="13" t="str">
        <f t="shared" si="127"/>
        <v/>
      </c>
    </row>
    <row r="2681" spans="2:14" x14ac:dyDescent="0.3">
      <c r="B2681" s="1" t="str">
        <f>IF(C2681=1,"",IF(Kasszakonyv!$K$2&gt;C2681,"q",IF(Kasszakonyv!$K$2=C2681,COUNTIF($C$7:C2681,C2681),"")))</f>
        <v/>
      </c>
      <c r="C2681" s="9">
        <f t="shared" si="126"/>
        <v>1</v>
      </c>
      <c r="D2681" s="14"/>
      <c r="E2681" s="15"/>
      <c r="F2681" s="16"/>
      <c r="G2681" s="17"/>
      <c r="H2681" s="18"/>
      <c r="I2681" s="19"/>
      <c r="J2681" s="18"/>
      <c r="K2681" s="19"/>
      <c r="L2681" s="17"/>
      <c r="M2681" s="93" t="str">
        <f t="shared" si="125"/>
        <v/>
      </c>
      <c r="N2681" s="13" t="str">
        <f t="shared" si="127"/>
        <v/>
      </c>
    </row>
    <row r="2682" spans="2:14" x14ac:dyDescent="0.3">
      <c r="B2682" s="1" t="str">
        <f>IF(C2682=1,"",IF(Kasszakonyv!$K$2&gt;C2682,"q",IF(Kasszakonyv!$K$2=C2682,COUNTIF($C$7:C2682,C2682),"")))</f>
        <v/>
      </c>
      <c r="C2682" s="9">
        <f t="shared" si="126"/>
        <v>1</v>
      </c>
      <c r="D2682" s="14"/>
      <c r="E2682" s="15"/>
      <c r="F2682" s="16"/>
      <c r="G2682" s="17"/>
      <c r="H2682" s="18"/>
      <c r="I2682" s="19"/>
      <c r="J2682" s="18"/>
      <c r="K2682" s="19"/>
      <c r="L2682" s="17"/>
      <c r="M2682" s="93" t="str">
        <f t="shared" si="125"/>
        <v/>
      </c>
      <c r="N2682" s="13" t="str">
        <f t="shared" si="127"/>
        <v/>
      </c>
    </row>
    <row r="2683" spans="2:14" x14ac:dyDescent="0.3">
      <c r="B2683" s="1" t="str">
        <f>IF(C2683=1,"",IF(Kasszakonyv!$K$2&gt;C2683,"q",IF(Kasszakonyv!$K$2=C2683,COUNTIF($C$7:C2683,C2683),"")))</f>
        <v/>
      </c>
      <c r="C2683" s="9">
        <f t="shared" si="126"/>
        <v>1</v>
      </c>
      <c r="D2683" s="14"/>
      <c r="E2683" s="15"/>
      <c r="F2683" s="16"/>
      <c r="G2683" s="17"/>
      <c r="H2683" s="18"/>
      <c r="I2683" s="19"/>
      <c r="J2683" s="18"/>
      <c r="K2683" s="19"/>
      <c r="L2683" s="17"/>
      <c r="M2683" s="93" t="str">
        <f t="shared" si="125"/>
        <v/>
      </c>
      <c r="N2683" s="13" t="str">
        <f t="shared" si="127"/>
        <v/>
      </c>
    </row>
    <row r="2684" spans="2:14" x14ac:dyDescent="0.3">
      <c r="B2684" s="1" t="str">
        <f>IF(C2684=1,"",IF(Kasszakonyv!$K$2&gt;C2684,"q",IF(Kasszakonyv!$K$2=C2684,COUNTIF($C$7:C2684,C2684),"")))</f>
        <v/>
      </c>
      <c r="C2684" s="9">
        <f t="shared" si="126"/>
        <v>1</v>
      </c>
      <c r="D2684" s="14"/>
      <c r="E2684" s="15"/>
      <c r="F2684" s="16"/>
      <c r="G2684" s="17"/>
      <c r="H2684" s="18"/>
      <c r="I2684" s="19"/>
      <c r="J2684" s="18"/>
      <c r="K2684" s="19"/>
      <c r="L2684" s="17"/>
      <c r="M2684" s="93" t="str">
        <f t="shared" si="125"/>
        <v/>
      </c>
      <c r="N2684" s="13" t="str">
        <f t="shared" si="127"/>
        <v/>
      </c>
    </row>
    <row r="2685" spans="2:14" x14ac:dyDescent="0.3">
      <c r="B2685" s="1" t="str">
        <f>IF(C2685=1,"",IF(Kasszakonyv!$K$2&gt;C2685,"q",IF(Kasszakonyv!$K$2=C2685,COUNTIF($C$7:C2685,C2685),"")))</f>
        <v/>
      </c>
      <c r="C2685" s="9">
        <f t="shared" si="126"/>
        <v>1</v>
      </c>
      <c r="D2685" s="14"/>
      <c r="E2685" s="15"/>
      <c r="F2685" s="16"/>
      <c r="G2685" s="17"/>
      <c r="H2685" s="18"/>
      <c r="I2685" s="19"/>
      <c r="J2685" s="18"/>
      <c r="K2685" s="19"/>
      <c r="L2685" s="17"/>
      <c r="M2685" s="93" t="str">
        <f t="shared" si="125"/>
        <v/>
      </c>
      <c r="N2685" s="13" t="str">
        <f t="shared" si="127"/>
        <v/>
      </c>
    </row>
    <row r="2686" spans="2:14" x14ac:dyDescent="0.3">
      <c r="B2686" s="1" t="str">
        <f>IF(C2686=1,"",IF(Kasszakonyv!$K$2&gt;C2686,"q",IF(Kasszakonyv!$K$2=C2686,COUNTIF($C$7:C2686,C2686),"")))</f>
        <v/>
      </c>
      <c r="C2686" s="9">
        <f t="shared" si="126"/>
        <v>1</v>
      </c>
      <c r="D2686" s="14"/>
      <c r="E2686" s="15"/>
      <c r="F2686" s="16"/>
      <c r="G2686" s="17"/>
      <c r="H2686" s="18"/>
      <c r="I2686" s="19"/>
      <c r="J2686" s="18"/>
      <c r="K2686" s="19"/>
      <c r="L2686" s="17"/>
      <c r="M2686" s="93" t="str">
        <f t="shared" si="125"/>
        <v/>
      </c>
      <c r="N2686" s="13" t="str">
        <f t="shared" si="127"/>
        <v/>
      </c>
    </row>
    <row r="2687" spans="2:14" x14ac:dyDescent="0.3">
      <c r="B2687" s="1" t="str">
        <f>IF(C2687=1,"",IF(Kasszakonyv!$K$2&gt;C2687,"q",IF(Kasszakonyv!$K$2=C2687,COUNTIF($C$7:C2687,C2687),"")))</f>
        <v/>
      </c>
      <c r="C2687" s="9">
        <f t="shared" si="126"/>
        <v>1</v>
      </c>
      <c r="D2687" s="14"/>
      <c r="E2687" s="15"/>
      <c r="F2687" s="16"/>
      <c r="G2687" s="17"/>
      <c r="H2687" s="18"/>
      <c r="I2687" s="19"/>
      <c r="J2687" s="18"/>
      <c r="K2687" s="19"/>
      <c r="L2687" s="17"/>
      <c r="M2687" s="93" t="str">
        <f t="shared" si="125"/>
        <v/>
      </c>
      <c r="N2687" s="13" t="str">
        <f t="shared" si="127"/>
        <v/>
      </c>
    </row>
    <row r="2688" spans="2:14" x14ac:dyDescent="0.3">
      <c r="B2688" s="1" t="str">
        <f>IF(C2688=1,"",IF(Kasszakonyv!$K$2&gt;C2688,"q",IF(Kasszakonyv!$K$2=C2688,COUNTIF($C$7:C2688,C2688),"")))</f>
        <v/>
      </c>
      <c r="C2688" s="9">
        <f t="shared" si="126"/>
        <v>1</v>
      </c>
      <c r="D2688" s="14"/>
      <c r="E2688" s="15"/>
      <c r="F2688" s="16"/>
      <c r="G2688" s="17"/>
      <c r="H2688" s="18"/>
      <c r="I2688" s="19"/>
      <c r="J2688" s="18"/>
      <c r="K2688" s="19"/>
      <c r="L2688" s="17"/>
      <c r="M2688" s="93" t="str">
        <f t="shared" si="125"/>
        <v/>
      </c>
      <c r="N2688" s="13" t="str">
        <f t="shared" si="127"/>
        <v/>
      </c>
    </row>
    <row r="2689" spans="2:14" x14ac:dyDescent="0.3">
      <c r="B2689" s="1" t="str">
        <f>IF(C2689=1,"",IF(Kasszakonyv!$K$2&gt;C2689,"q",IF(Kasszakonyv!$K$2=C2689,COUNTIF($C$7:C2689,C2689),"")))</f>
        <v/>
      </c>
      <c r="C2689" s="9">
        <f t="shared" si="126"/>
        <v>1</v>
      </c>
      <c r="D2689" s="14"/>
      <c r="E2689" s="15"/>
      <c r="F2689" s="16"/>
      <c r="G2689" s="17"/>
      <c r="H2689" s="18"/>
      <c r="I2689" s="19"/>
      <c r="J2689" s="18"/>
      <c r="K2689" s="19"/>
      <c r="L2689" s="17"/>
      <c r="M2689" s="93" t="str">
        <f t="shared" si="125"/>
        <v/>
      </c>
      <c r="N2689" s="13" t="str">
        <f t="shared" si="127"/>
        <v/>
      </c>
    </row>
    <row r="2690" spans="2:14" x14ac:dyDescent="0.3">
      <c r="B2690" s="1" t="str">
        <f>IF(C2690=1,"",IF(Kasszakonyv!$K$2&gt;C2690,"q",IF(Kasszakonyv!$K$2=C2690,COUNTIF($C$7:C2690,C2690),"")))</f>
        <v/>
      </c>
      <c r="C2690" s="9">
        <f t="shared" si="126"/>
        <v>1</v>
      </c>
      <c r="D2690" s="14"/>
      <c r="E2690" s="15"/>
      <c r="F2690" s="16"/>
      <c r="G2690" s="17"/>
      <c r="H2690" s="18"/>
      <c r="I2690" s="19"/>
      <c r="J2690" s="18"/>
      <c r="K2690" s="19"/>
      <c r="L2690" s="17"/>
      <c r="M2690" s="93" t="str">
        <f t="shared" si="125"/>
        <v/>
      </c>
      <c r="N2690" s="13" t="str">
        <f t="shared" si="127"/>
        <v/>
      </c>
    </row>
    <row r="2691" spans="2:14" x14ac:dyDescent="0.3">
      <c r="B2691" s="1" t="str">
        <f>IF(C2691=1,"",IF(Kasszakonyv!$K$2&gt;C2691,"q",IF(Kasszakonyv!$K$2=C2691,COUNTIF($C$7:C2691,C2691),"")))</f>
        <v/>
      </c>
      <c r="C2691" s="9">
        <f t="shared" si="126"/>
        <v>1</v>
      </c>
      <c r="D2691" s="14"/>
      <c r="E2691" s="15"/>
      <c r="F2691" s="16"/>
      <c r="G2691" s="17"/>
      <c r="H2691" s="18"/>
      <c r="I2691" s="19"/>
      <c r="J2691" s="18"/>
      <c r="K2691" s="19"/>
      <c r="L2691" s="17"/>
      <c r="M2691" s="93" t="str">
        <f t="shared" si="125"/>
        <v/>
      </c>
      <c r="N2691" s="13" t="str">
        <f t="shared" si="127"/>
        <v/>
      </c>
    </row>
    <row r="2692" spans="2:14" x14ac:dyDescent="0.3">
      <c r="B2692" s="1" t="str">
        <f>IF(C2692=1,"",IF(Kasszakonyv!$K$2&gt;C2692,"q",IF(Kasszakonyv!$K$2=C2692,COUNTIF($C$7:C2692,C2692),"")))</f>
        <v/>
      </c>
      <c r="C2692" s="9">
        <f t="shared" si="126"/>
        <v>1</v>
      </c>
      <c r="D2692" s="14"/>
      <c r="E2692" s="15"/>
      <c r="F2692" s="16"/>
      <c r="G2692" s="17"/>
      <c r="H2692" s="18"/>
      <c r="I2692" s="19"/>
      <c r="J2692" s="18"/>
      <c r="K2692" s="19"/>
      <c r="L2692" s="17"/>
      <c r="M2692" s="93" t="str">
        <f t="shared" si="125"/>
        <v/>
      </c>
      <c r="N2692" s="13" t="str">
        <f t="shared" si="127"/>
        <v/>
      </c>
    </row>
    <row r="2693" spans="2:14" x14ac:dyDescent="0.3">
      <c r="B2693" s="1" t="str">
        <f>IF(C2693=1,"",IF(Kasszakonyv!$K$2&gt;C2693,"q",IF(Kasszakonyv!$K$2=C2693,COUNTIF($C$7:C2693,C2693),"")))</f>
        <v/>
      </c>
      <c r="C2693" s="9">
        <f t="shared" si="126"/>
        <v>1</v>
      </c>
      <c r="D2693" s="14"/>
      <c r="E2693" s="15"/>
      <c r="F2693" s="16"/>
      <c r="G2693" s="17"/>
      <c r="H2693" s="18"/>
      <c r="I2693" s="19"/>
      <c r="J2693" s="18"/>
      <c r="K2693" s="19"/>
      <c r="L2693" s="17"/>
      <c r="M2693" s="93" t="str">
        <f t="shared" si="125"/>
        <v/>
      </c>
      <c r="N2693" s="13" t="str">
        <f t="shared" si="127"/>
        <v/>
      </c>
    </row>
    <row r="2694" spans="2:14" x14ac:dyDescent="0.3">
      <c r="B2694" s="1" t="str">
        <f>IF(C2694=1,"",IF(Kasszakonyv!$K$2&gt;C2694,"q",IF(Kasszakonyv!$K$2=C2694,COUNTIF($C$7:C2694,C2694),"")))</f>
        <v/>
      </c>
      <c r="C2694" s="9">
        <f t="shared" si="126"/>
        <v>1</v>
      </c>
      <c r="D2694" s="14"/>
      <c r="E2694" s="15"/>
      <c r="F2694" s="16"/>
      <c r="G2694" s="17"/>
      <c r="H2694" s="18"/>
      <c r="I2694" s="19"/>
      <c r="J2694" s="18"/>
      <c r="K2694" s="19"/>
      <c r="L2694" s="17"/>
      <c r="M2694" s="93" t="str">
        <f t="shared" si="125"/>
        <v/>
      </c>
      <c r="N2694" s="13" t="str">
        <f t="shared" si="127"/>
        <v/>
      </c>
    </row>
    <row r="2695" spans="2:14" x14ac:dyDescent="0.3">
      <c r="B2695" s="1" t="str">
        <f>IF(C2695=1,"",IF(Kasszakonyv!$K$2&gt;C2695,"q",IF(Kasszakonyv!$K$2=C2695,COUNTIF($C$7:C2695,C2695),"")))</f>
        <v/>
      </c>
      <c r="C2695" s="9">
        <f t="shared" si="126"/>
        <v>1</v>
      </c>
      <c r="D2695" s="14"/>
      <c r="E2695" s="15"/>
      <c r="F2695" s="16"/>
      <c r="G2695" s="17"/>
      <c r="H2695" s="18"/>
      <c r="I2695" s="19"/>
      <c r="J2695" s="18"/>
      <c r="K2695" s="19"/>
      <c r="L2695" s="17"/>
      <c r="M2695" s="93" t="str">
        <f t="shared" ref="M2695:M2758" si="128">IF(I2695&amp;K2695&lt;&gt;"",VLOOKUP(I2695&amp;K2695,fif,3,FALSE),"")</f>
        <v/>
      </c>
      <c r="N2695" s="13" t="str">
        <f t="shared" si="127"/>
        <v/>
      </c>
    </row>
    <row r="2696" spans="2:14" x14ac:dyDescent="0.3">
      <c r="B2696" s="1" t="str">
        <f>IF(C2696=1,"",IF(Kasszakonyv!$K$2&gt;C2696,"q",IF(Kasszakonyv!$K$2=C2696,COUNTIF($C$7:C2696,C2696),"")))</f>
        <v/>
      </c>
      <c r="C2696" s="9">
        <f t="shared" si="126"/>
        <v>1</v>
      </c>
      <c r="D2696" s="14"/>
      <c r="E2696" s="15"/>
      <c r="F2696" s="16"/>
      <c r="G2696" s="17"/>
      <c r="H2696" s="18"/>
      <c r="I2696" s="19"/>
      <c r="J2696" s="18"/>
      <c r="K2696" s="19"/>
      <c r="L2696" s="17"/>
      <c r="M2696" s="93" t="str">
        <f t="shared" si="128"/>
        <v/>
      </c>
      <c r="N2696" s="13" t="str">
        <f t="shared" si="127"/>
        <v/>
      </c>
    </row>
    <row r="2697" spans="2:14" x14ac:dyDescent="0.3">
      <c r="B2697" s="1" t="str">
        <f>IF(C2697=1,"",IF(Kasszakonyv!$K$2&gt;C2697,"q",IF(Kasszakonyv!$K$2=C2697,COUNTIF($C$7:C2697,C2697),"")))</f>
        <v/>
      </c>
      <c r="C2697" s="9">
        <f t="shared" si="126"/>
        <v>1</v>
      </c>
      <c r="D2697" s="14"/>
      <c r="E2697" s="15"/>
      <c r="F2697" s="16"/>
      <c r="G2697" s="17"/>
      <c r="H2697" s="18"/>
      <c r="I2697" s="19"/>
      <c r="J2697" s="18"/>
      <c r="K2697" s="19"/>
      <c r="L2697" s="17"/>
      <c r="M2697" s="93" t="str">
        <f t="shared" si="128"/>
        <v/>
      </c>
      <c r="N2697" s="13" t="str">
        <f t="shared" si="127"/>
        <v/>
      </c>
    </row>
    <row r="2698" spans="2:14" x14ac:dyDescent="0.3">
      <c r="B2698" s="1" t="str">
        <f>IF(C2698=1,"",IF(Kasszakonyv!$K$2&gt;C2698,"q",IF(Kasszakonyv!$K$2=C2698,COUNTIF($C$7:C2698,C2698),"")))</f>
        <v/>
      </c>
      <c r="C2698" s="9">
        <f t="shared" si="126"/>
        <v>1</v>
      </c>
      <c r="D2698" s="14"/>
      <c r="E2698" s="15"/>
      <c r="F2698" s="16"/>
      <c r="G2698" s="17"/>
      <c r="H2698" s="18"/>
      <c r="I2698" s="19"/>
      <c r="J2698" s="18"/>
      <c r="K2698" s="19"/>
      <c r="L2698" s="17"/>
      <c r="M2698" s="93" t="str">
        <f t="shared" si="128"/>
        <v/>
      </c>
      <c r="N2698" s="13" t="str">
        <f t="shared" si="127"/>
        <v/>
      </c>
    </row>
    <row r="2699" spans="2:14" x14ac:dyDescent="0.3">
      <c r="B2699" s="1" t="str">
        <f>IF(C2699=1,"",IF(Kasszakonyv!$K$2&gt;C2699,"q",IF(Kasszakonyv!$K$2=C2699,COUNTIF($C$7:C2699,C2699),"")))</f>
        <v/>
      </c>
      <c r="C2699" s="9">
        <f t="shared" si="126"/>
        <v>1</v>
      </c>
      <c r="D2699" s="14"/>
      <c r="E2699" s="15"/>
      <c r="F2699" s="16"/>
      <c r="G2699" s="17"/>
      <c r="H2699" s="18"/>
      <c r="I2699" s="19"/>
      <c r="J2699" s="18"/>
      <c r="K2699" s="19"/>
      <c r="L2699" s="17"/>
      <c r="M2699" s="93" t="str">
        <f t="shared" si="128"/>
        <v/>
      </c>
      <c r="N2699" s="13" t="str">
        <f t="shared" si="127"/>
        <v/>
      </c>
    </row>
    <row r="2700" spans="2:14" x14ac:dyDescent="0.3">
      <c r="B2700" s="1" t="str">
        <f>IF(C2700=1,"",IF(Kasszakonyv!$K$2&gt;C2700,"q",IF(Kasszakonyv!$K$2=C2700,COUNTIF($C$7:C2700,C2700),"")))</f>
        <v/>
      </c>
      <c r="C2700" s="9">
        <f t="shared" si="126"/>
        <v>1</v>
      </c>
      <c r="D2700" s="14"/>
      <c r="E2700" s="15"/>
      <c r="F2700" s="16"/>
      <c r="G2700" s="17"/>
      <c r="H2700" s="18"/>
      <c r="I2700" s="19"/>
      <c r="J2700" s="18"/>
      <c r="K2700" s="19"/>
      <c r="L2700" s="17"/>
      <c r="M2700" s="93" t="str">
        <f t="shared" si="128"/>
        <v/>
      </c>
      <c r="N2700" s="13" t="str">
        <f t="shared" si="127"/>
        <v/>
      </c>
    </row>
    <row r="2701" spans="2:14" x14ac:dyDescent="0.3">
      <c r="B2701" s="1" t="str">
        <f>IF(C2701=1,"",IF(Kasszakonyv!$K$2&gt;C2701,"q",IF(Kasszakonyv!$K$2=C2701,COUNTIF($C$7:C2701,C2701),"")))</f>
        <v/>
      </c>
      <c r="C2701" s="9">
        <f t="shared" si="126"/>
        <v>1</v>
      </c>
      <c r="D2701" s="14"/>
      <c r="E2701" s="15"/>
      <c r="F2701" s="16"/>
      <c r="G2701" s="17"/>
      <c r="H2701" s="18"/>
      <c r="I2701" s="19"/>
      <c r="J2701" s="18"/>
      <c r="K2701" s="19"/>
      <c r="L2701" s="17"/>
      <c r="M2701" s="93" t="str">
        <f t="shared" si="128"/>
        <v/>
      </c>
      <c r="N2701" s="13" t="str">
        <f t="shared" si="127"/>
        <v/>
      </c>
    </row>
    <row r="2702" spans="2:14" x14ac:dyDescent="0.3">
      <c r="B2702" s="1" t="str">
        <f>IF(C2702=1,"",IF(Kasszakonyv!$K$2&gt;C2702,"q",IF(Kasszakonyv!$K$2=C2702,COUNTIF($C$7:C2702,C2702),"")))</f>
        <v/>
      </c>
      <c r="C2702" s="9">
        <f t="shared" si="126"/>
        <v>1</v>
      </c>
      <c r="D2702" s="14"/>
      <c r="E2702" s="15"/>
      <c r="F2702" s="16"/>
      <c r="G2702" s="17"/>
      <c r="H2702" s="18"/>
      <c r="I2702" s="19"/>
      <c r="J2702" s="18"/>
      <c r="K2702" s="19"/>
      <c r="L2702" s="17"/>
      <c r="M2702" s="93" t="str">
        <f t="shared" si="128"/>
        <v/>
      </c>
      <c r="N2702" s="13" t="str">
        <f t="shared" si="127"/>
        <v/>
      </c>
    </row>
    <row r="2703" spans="2:14" x14ac:dyDescent="0.3">
      <c r="B2703" s="1" t="str">
        <f>IF(C2703=1,"",IF(Kasszakonyv!$K$2&gt;C2703,"q",IF(Kasszakonyv!$K$2=C2703,COUNTIF($C$7:C2703,C2703),"")))</f>
        <v/>
      </c>
      <c r="C2703" s="9">
        <f t="shared" si="126"/>
        <v>1</v>
      </c>
      <c r="D2703" s="14"/>
      <c r="E2703" s="15"/>
      <c r="F2703" s="16"/>
      <c r="G2703" s="17"/>
      <c r="H2703" s="18"/>
      <c r="I2703" s="19"/>
      <c r="J2703" s="18"/>
      <c r="K2703" s="19"/>
      <c r="L2703" s="17"/>
      <c r="M2703" s="93" t="str">
        <f t="shared" si="128"/>
        <v/>
      </c>
      <c r="N2703" s="13" t="str">
        <f t="shared" si="127"/>
        <v/>
      </c>
    </row>
    <row r="2704" spans="2:14" x14ac:dyDescent="0.3">
      <c r="B2704" s="1" t="str">
        <f>IF(C2704=1,"",IF(Kasszakonyv!$K$2&gt;C2704,"q",IF(Kasszakonyv!$K$2=C2704,COUNTIF($C$7:C2704,C2704),"")))</f>
        <v/>
      </c>
      <c r="C2704" s="9">
        <f t="shared" si="126"/>
        <v>1</v>
      </c>
      <c r="D2704" s="14"/>
      <c r="E2704" s="15"/>
      <c r="F2704" s="16"/>
      <c r="G2704" s="17"/>
      <c r="H2704" s="18"/>
      <c r="I2704" s="19"/>
      <c r="J2704" s="18"/>
      <c r="K2704" s="19"/>
      <c r="L2704" s="17"/>
      <c r="M2704" s="93" t="str">
        <f t="shared" si="128"/>
        <v/>
      </c>
      <c r="N2704" s="13" t="str">
        <f t="shared" si="127"/>
        <v/>
      </c>
    </row>
    <row r="2705" spans="2:14" x14ac:dyDescent="0.3">
      <c r="B2705" s="1" t="str">
        <f>IF(C2705=1,"",IF(Kasszakonyv!$K$2&gt;C2705,"q",IF(Kasszakonyv!$K$2=C2705,COUNTIF($C$7:C2705,C2705),"")))</f>
        <v/>
      </c>
      <c r="C2705" s="9">
        <f t="shared" si="126"/>
        <v>1</v>
      </c>
      <c r="D2705" s="14"/>
      <c r="E2705" s="15"/>
      <c r="F2705" s="16"/>
      <c r="G2705" s="17"/>
      <c r="H2705" s="18"/>
      <c r="I2705" s="19"/>
      <c r="J2705" s="18"/>
      <c r="K2705" s="19"/>
      <c r="L2705" s="17"/>
      <c r="M2705" s="93" t="str">
        <f t="shared" si="128"/>
        <v/>
      </c>
      <c r="N2705" s="13" t="str">
        <f t="shared" si="127"/>
        <v/>
      </c>
    </row>
    <row r="2706" spans="2:14" x14ac:dyDescent="0.3">
      <c r="B2706" s="1" t="str">
        <f>IF(C2706=1,"",IF(Kasszakonyv!$K$2&gt;C2706,"q",IF(Kasszakonyv!$K$2=C2706,COUNTIF($C$7:C2706,C2706),"")))</f>
        <v/>
      </c>
      <c r="C2706" s="9">
        <f t="shared" si="126"/>
        <v>1</v>
      </c>
      <c r="D2706" s="14"/>
      <c r="E2706" s="15"/>
      <c r="F2706" s="16"/>
      <c r="G2706" s="17"/>
      <c r="H2706" s="18"/>
      <c r="I2706" s="19"/>
      <c r="J2706" s="18"/>
      <c r="K2706" s="19"/>
      <c r="L2706" s="17"/>
      <c r="M2706" s="93" t="str">
        <f t="shared" si="128"/>
        <v/>
      </c>
      <c r="N2706" s="13" t="str">
        <f t="shared" si="127"/>
        <v/>
      </c>
    </row>
    <row r="2707" spans="2:14" x14ac:dyDescent="0.3">
      <c r="B2707" s="1" t="str">
        <f>IF(C2707=1,"",IF(Kasszakonyv!$K$2&gt;C2707,"q",IF(Kasszakonyv!$K$2=C2707,COUNTIF($C$7:C2707,C2707),"")))</f>
        <v/>
      </c>
      <c r="C2707" s="9">
        <f t="shared" si="126"/>
        <v>1</v>
      </c>
      <c r="D2707" s="14"/>
      <c r="E2707" s="15"/>
      <c r="F2707" s="16"/>
      <c r="G2707" s="17"/>
      <c r="H2707" s="18"/>
      <c r="I2707" s="19"/>
      <c r="J2707" s="18"/>
      <c r="K2707" s="19"/>
      <c r="L2707" s="17"/>
      <c r="M2707" s="93" t="str">
        <f t="shared" si="128"/>
        <v/>
      </c>
      <c r="N2707" s="13" t="str">
        <f t="shared" si="127"/>
        <v/>
      </c>
    </row>
    <row r="2708" spans="2:14" x14ac:dyDescent="0.3">
      <c r="B2708" s="1" t="str">
        <f>IF(C2708=1,"",IF(Kasszakonyv!$K$2&gt;C2708,"q",IF(Kasszakonyv!$K$2=C2708,COUNTIF($C$7:C2708,C2708),"")))</f>
        <v/>
      </c>
      <c r="C2708" s="9">
        <f t="shared" si="126"/>
        <v>1</v>
      </c>
      <c r="D2708" s="14"/>
      <c r="E2708" s="15"/>
      <c r="F2708" s="16"/>
      <c r="G2708" s="17"/>
      <c r="H2708" s="18"/>
      <c r="I2708" s="19"/>
      <c r="J2708" s="18"/>
      <c r="K2708" s="19"/>
      <c r="L2708" s="17"/>
      <c r="M2708" s="93" t="str">
        <f t="shared" si="128"/>
        <v/>
      </c>
      <c r="N2708" s="13" t="str">
        <f t="shared" si="127"/>
        <v/>
      </c>
    </row>
    <row r="2709" spans="2:14" x14ac:dyDescent="0.3">
      <c r="B2709" s="1" t="str">
        <f>IF(C2709=1,"",IF(Kasszakonyv!$K$2&gt;C2709,"q",IF(Kasszakonyv!$K$2=C2709,COUNTIF($C$7:C2709,C2709),"")))</f>
        <v/>
      </c>
      <c r="C2709" s="9">
        <f t="shared" si="126"/>
        <v>1</v>
      </c>
      <c r="D2709" s="14"/>
      <c r="E2709" s="15"/>
      <c r="F2709" s="16"/>
      <c r="G2709" s="17"/>
      <c r="H2709" s="18"/>
      <c r="I2709" s="19"/>
      <c r="J2709" s="18"/>
      <c r="K2709" s="19"/>
      <c r="L2709" s="17"/>
      <c r="M2709" s="93" t="str">
        <f t="shared" si="128"/>
        <v/>
      </c>
      <c r="N2709" s="13" t="str">
        <f t="shared" si="127"/>
        <v/>
      </c>
    </row>
    <row r="2710" spans="2:14" x14ac:dyDescent="0.3">
      <c r="B2710" s="1" t="str">
        <f>IF(C2710=1,"",IF(Kasszakonyv!$K$2&gt;C2710,"q",IF(Kasszakonyv!$K$2=C2710,COUNTIF($C$7:C2710,C2710),"")))</f>
        <v/>
      </c>
      <c r="C2710" s="9">
        <f t="shared" si="126"/>
        <v>1</v>
      </c>
      <c r="D2710" s="14"/>
      <c r="E2710" s="15"/>
      <c r="F2710" s="16"/>
      <c r="G2710" s="17"/>
      <c r="H2710" s="18"/>
      <c r="I2710" s="19"/>
      <c r="J2710" s="18"/>
      <c r="K2710" s="19"/>
      <c r="L2710" s="17"/>
      <c r="M2710" s="93" t="str">
        <f t="shared" si="128"/>
        <v/>
      </c>
      <c r="N2710" s="13" t="str">
        <f t="shared" si="127"/>
        <v/>
      </c>
    </row>
    <row r="2711" spans="2:14" x14ac:dyDescent="0.3">
      <c r="B2711" s="1" t="str">
        <f>IF(C2711=1,"",IF(Kasszakonyv!$K$2&gt;C2711,"q",IF(Kasszakonyv!$K$2=C2711,COUNTIF($C$7:C2711,C2711),"")))</f>
        <v/>
      </c>
      <c r="C2711" s="9">
        <f t="shared" si="126"/>
        <v>1</v>
      </c>
      <c r="D2711" s="14"/>
      <c r="E2711" s="15"/>
      <c r="F2711" s="16"/>
      <c r="G2711" s="17"/>
      <c r="H2711" s="18"/>
      <c r="I2711" s="19"/>
      <c r="J2711" s="18"/>
      <c r="K2711" s="19"/>
      <c r="L2711" s="17"/>
      <c r="M2711" s="93" t="str">
        <f t="shared" si="128"/>
        <v/>
      </c>
      <c r="N2711" s="13" t="str">
        <f t="shared" si="127"/>
        <v/>
      </c>
    </row>
    <row r="2712" spans="2:14" x14ac:dyDescent="0.3">
      <c r="B2712" s="1" t="str">
        <f>IF(C2712=1,"",IF(Kasszakonyv!$K$2&gt;C2712,"q",IF(Kasszakonyv!$K$2=C2712,COUNTIF($C$7:C2712,C2712),"")))</f>
        <v/>
      </c>
      <c r="C2712" s="9">
        <f t="shared" si="126"/>
        <v>1</v>
      </c>
      <c r="D2712" s="14"/>
      <c r="E2712" s="15"/>
      <c r="F2712" s="16"/>
      <c r="G2712" s="17"/>
      <c r="H2712" s="18"/>
      <c r="I2712" s="19"/>
      <c r="J2712" s="18"/>
      <c r="K2712" s="19"/>
      <c r="L2712" s="17"/>
      <c r="M2712" s="93" t="str">
        <f t="shared" si="128"/>
        <v/>
      </c>
      <c r="N2712" s="13" t="str">
        <f t="shared" si="127"/>
        <v/>
      </c>
    </row>
    <row r="2713" spans="2:14" x14ac:dyDescent="0.3">
      <c r="B2713" s="1" t="str">
        <f>IF(C2713=1,"",IF(Kasszakonyv!$K$2&gt;C2713,"q",IF(Kasszakonyv!$K$2=C2713,COUNTIF($C$7:C2713,C2713),"")))</f>
        <v/>
      </c>
      <c r="C2713" s="9">
        <f t="shared" si="126"/>
        <v>1</v>
      </c>
      <c r="D2713" s="14"/>
      <c r="E2713" s="15"/>
      <c r="F2713" s="16"/>
      <c r="G2713" s="17"/>
      <c r="H2713" s="18"/>
      <c r="I2713" s="19"/>
      <c r="J2713" s="18"/>
      <c r="K2713" s="19"/>
      <c r="L2713" s="17"/>
      <c r="M2713" s="93" t="str">
        <f t="shared" si="128"/>
        <v/>
      </c>
      <c r="N2713" s="13" t="str">
        <f t="shared" si="127"/>
        <v/>
      </c>
    </row>
    <row r="2714" spans="2:14" x14ac:dyDescent="0.3">
      <c r="B2714" s="1" t="str">
        <f>IF(C2714=1,"",IF(Kasszakonyv!$K$2&gt;C2714,"q",IF(Kasszakonyv!$K$2=C2714,COUNTIF($C$7:C2714,C2714),"")))</f>
        <v/>
      </c>
      <c r="C2714" s="9">
        <f t="shared" si="126"/>
        <v>1</v>
      </c>
      <c r="D2714" s="14"/>
      <c r="E2714" s="15"/>
      <c r="F2714" s="16"/>
      <c r="G2714" s="17"/>
      <c r="H2714" s="18"/>
      <c r="I2714" s="19"/>
      <c r="J2714" s="18"/>
      <c r="K2714" s="19"/>
      <c r="L2714" s="17"/>
      <c r="M2714" s="93" t="str">
        <f t="shared" si="128"/>
        <v/>
      </c>
      <c r="N2714" s="13" t="str">
        <f t="shared" si="127"/>
        <v/>
      </c>
    </row>
    <row r="2715" spans="2:14" x14ac:dyDescent="0.3">
      <c r="B2715" s="1" t="str">
        <f>IF(C2715=1,"",IF(Kasszakonyv!$K$2&gt;C2715,"q",IF(Kasszakonyv!$K$2=C2715,COUNTIF($C$7:C2715,C2715),"")))</f>
        <v/>
      </c>
      <c r="C2715" s="9">
        <f t="shared" si="126"/>
        <v>1</v>
      </c>
      <c r="D2715" s="14"/>
      <c r="E2715" s="15"/>
      <c r="F2715" s="16"/>
      <c r="G2715" s="17"/>
      <c r="H2715" s="18"/>
      <c r="I2715" s="19"/>
      <c r="J2715" s="18"/>
      <c r="K2715" s="19"/>
      <c r="L2715" s="17"/>
      <c r="M2715" s="93" t="str">
        <f t="shared" si="128"/>
        <v/>
      </c>
      <c r="N2715" s="13" t="str">
        <f t="shared" si="127"/>
        <v/>
      </c>
    </row>
    <row r="2716" spans="2:14" x14ac:dyDescent="0.3">
      <c r="B2716" s="1" t="str">
        <f>IF(C2716=1,"",IF(Kasszakonyv!$K$2&gt;C2716,"q",IF(Kasszakonyv!$K$2=C2716,COUNTIF($C$7:C2716,C2716),"")))</f>
        <v/>
      </c>
      <c r="C2716" s="9">
        <f t="shared" si="126"/>
        <v>1</v>
      </c>
      <c r="D2716" s="14"/>
      <c r="E2716" s="15"/>
      <c r="F2716" s="16"/>
      <c r="G2716" s="17"/>
      <c r="H2716" s="18"/>
      <c r="I2716" s="19"/>
      <c r="J2716" s="18"/>
      <c r="K2716" s="19"/>
      <c r="L2716" s="17"/>
      <c r="M2716" s="93" t="str">
        <f t="shared" si="128"/>
        <v/>
      </c>
      <c r="N2716" s="13" t="str">
        <f t="shared" si="127"/>
        <v/>
      </c>
    </row>
    <row r="2717" spans="2:14" x14ac:dyDescent="0.3">
      <c r="B2717" s="1" t="str">
        <f>IF(C2717=1,"",IF(Kasszakonyv!$K$2&gt;C2717,"q",IF(Kasszakonyv!$K$2=C2717,COUNTIF($C$7:C2717,C2717),"")))</f>
        <v/>
      </c>
      <c r="C2717" s="9">
        <f t="shared" si="126"/>
        <v>1</v>
      </c>
      <c r="D2717" s="14"/>
      <c r="E2717" s="15"/>
      <c r="F2717" s="16"/>
      <c r="G2717" s="17"/>
      <c r="H2717" s="18"/>
      <c r="I2717" s="19"/>
      <c r="J2717" s="18"/>
      <c r="K2717" s="19"/>
      <c r="L2717" s="17"/>
      <c r="M2717" s="93" t="str">
        <f t="shared" si="128"/>
        <v/>
      </c>
      <c r="N2717" s="13" t="str">
        <f t="shared" si="127"/>
        <v/>
      </c>
    </row>
    <row r="2718" spans="2:14" x14ac:dyDescent="0.3">
      <c r="B2718" s="1" t="str">
        <f>IF(C2718=1,"",IF(Kasszakonyv!$K$2&gt;C2718,"q",IF(Kasszakonyv!$K$2=C2718,COUNTIF($C$7:C2718,C2718),"")))</f>
        <v/>
      </c>
      <c r="C2718" s="9">
        <f t="shared" si="126"/>
        <v>1</v>
      </c>
      <c r="D2718" s="14"/>
      <c r="E2718" s="15"/>
      <c r="F2718" s="16"/>
      <c r="G2718" s="17"/>
      <c r="H2718" s="18"/>
      <c r="I2718" s="19"/>
      <c r="J2718" s="18"/>
      <c r="K2718" s="19"/>
      <c r="L2718" s="17"/>
      <c r="M2718" s="93" t="str">
        <f t="shared" si="128"/>
        <v/>
      </c>
      <c r="N2718" s="13" t="str">
        <f t="shared" si="127"/>
        <v/>
      </c>
    </row>
    <row r="2719" spans="2:14" x14ac:dyDescent="0.3">
      <c r="B2719" s="1" t="str">
        <f>IF(C2719=1,"",IF(Kasszakonyv!$K$2&gt;C2719,"q",IF(Kasszakonyv!$K$2=C2719,COUNTIF($C$7:C2719,C2719),"")))</f>
        <v/>
      </c>
      <c r="C2719" s="9">
        <f t="shared" si="126"/>
        <v>1</v>
      </c>
      <c r="D2719" s="14"/>
      <c r="E2719" s="15"/>
      <c r="F2719" s="16"/>
      <c r="G2719" s="17"/>
      <c r="H2719" s="18"/>
      <c r="I2719" s="19"/>
      <c r="J2719" s="18"/>
      <c r="K2719" s="19"/>
      <c r="L2719" s="17"/>
      <c r="M2719" s="93" t="str">
        <f t="shared" si="128"/>
        <v/>
      </c>
      <c r="N2719" s="13" t="str">
        <f t="shared" si="127"/>
        <v/>
      </c>
    </row>
    <row r="2720" spans="2:14" x14ac:dyDescent="0.3">
      <c r="B2720" s="1" t="str">
        <f>IF(C2720=1,"",IF(Kasszakonyv!$K$2&gt;C2720,"q",IF(Kasszakonyv!$K$2=C2720,COUNTIF($C$7:C2720,C2720),"")))</f>
        <v/>
      </c>
      <c r="C2720" s="9">
        <f t="shared" si="126"/>
        <v>1</v>
      </c>
      <c r="D2720" s="14"/>
      <c r="E2720" s="15"/>
      <c r="F2720" s="16"/>
      <c r="G2720" s="17"/>
      <c r="H2720" s="18"/>
      <c r="I2720" s="19"/>
      <c r="J2720" s="18"/>
      <c r="K2720" s="19"/>
      <c r="L2720" s="17"/>
      <c r="M2720" s="93" t="str">
        <f t="shared" si="128"/>
        <v/>
      </c>
      <c r="N2720" s="13" t="str">
        <f t="shared" si="127"/>
        <v/>
      </c>
    </row>
    <row r="2721" spans="2:14" x14ac:dyDescent="0.3">
      <c r="B2721" s="1" t="str">
        <f>IF(C2721=1,"",IF(Kasszakonyv!$K$2&gt;C2721,"q",IF(Kasszakonyv!$K$2=C2721,COUNTIF($C$7:C2721,C2721),"")))</f>
        <v/>
      </c>
      <c r="C2721" s="9">
        <f t="shared" si="126"/>
        <v>1</v>
      </c>
      <c r="D2721" s="14"/>
      <c r="E2721" s="15"/>
      <c r="F2721" s="16"/>
      <c r="G2721" s="17"/>
      <c r="H2721" s="18"/>
      <c r="I2721" s="19"/>
      <c r="J2721" s="18"/>
      <c r="K2721" s="19"/>
      <c r="L2721" s="17"/>
      <c r="M2721" s="93" t="str">
        <f t="shared" si="128"/>
        <v/>
      </c>
      <c r="N2721" s="13" t="str">
        <f t="shared" si="127"/>
        <v/>
      </c>
    </row>
    <row r="2722" spans="2:14" x14ac:dyDescent="0.3">
      <c r="B2722" s="1" t="str">
        <f>IF(C2722=1,"",IF(Kasszakonyv!$K$2&gt;C2722,"q",IF(Kasszakonyv!$K$2=C2722,COUNTIF($C$7:C2722,C2722),"")))</f>
        <v/>
      </c>
      <c r="C2722" s="9">
        <f t="shared" si="126"/>
        <v>1</v>
      </c>
      <c r="D2722" s="14"/>
      <c r="E2722" s="15"/>
      <c r="F2722" s="16"/>
      <c r="G2722" s="17"/>
      <c r="H2722" s="18"/>
      <c r="I2722" s="19"/>
      <c r="J2722" s="18"/>
      <c r="K2722" s="19"/>
      <c r="L2722" s="17"/>
      <c r="M2722" s="93" t="str">
        <f t="shared" si="128"/>
        <v/>
      </c>
      <c r="N2722" s="13" t="str">
        <f t="shared" si="127"/>
        <v/>
      </c>
    </row>
    <row r="2723" spans="2:14" x14ac:dyDescent="0.3">
      <c r="B2723" s="1" t="str">
        <f>IF(C2723=1,"",IF(Kasszakonyv!$K$2&gt;C2723,"q",IF(Kasszakonyv!$K$2=C2723,COUNTIF($C$7:C2723,C2723),"")))</f>
        <v/>
      </c>
      <c r="C2723" s="9">
        <f t="shared" si="126"/>
        <v>1</v>
      </c>
      <c r="D2723" s="14"/>
      <c r="E2723" s="15"/>
      <c r="F2723" s="16"/>
      <c r="G2723" s="17"/>
      <c r="H2723" s="18"/>
      <c r="I2723" s="19"/>
      <c r="J2723" s="18"/>
      <c r="K2723" s="19"/>
      <c r="L2723" s="17"/>
      <c r="M2723" s="93" t="str">
        <f t="shared" si="128"/>
        <v/>
      </c>
      <c r="N2723" s="13" t="str">
        <f t="shared" si="127"/>
        <v/>
      </c>
    </row>
    <row r="2724" spans="2:14" x14ac:dyDescent="0.3">
      <c r="B2724" s="1" t="str">
        <f>IF(C2724=1,"",IF(Kasszakonyv!$K$2&gt;C2724,"q",IF(Kasszakonyv!$K$2=C2724,COUNTIF($C$7:C2724,C2724),"")))</f>
        <v/>
      </c>
      <c r="C2724" s="9">
        <f t="shared" si="126"/>
        <v>1</v>
      </c>
      <c r="D2724" s="14"/>
      <c r="E2724" s="15"/>
      <c r="F2724" s="16"/>
      <c r="G2724" s="17"/>
      <c r="H2724" s="18"/>
      <c r="I2724" s="19"/>
      <c r="J2724" s="18"/>
      <c r="K2724" s="19"/>
      <c r="L2724" s="17"/>
      <c r="M2724" s="93" t="str">
        <f t="shared" si="128"/>
        <v/>
      </c>
      <c r="N2724" s="13" t="str">
        <f t="shared" si="127"/>
        <v/>
      </c>
    </row>
    <row r="2725" spans="2:14" x14ac:dyDescent="0.3">
      <c r="B2725" s="1" t="str">
        <f>IF(C2725=1,"",IF(Kasszakonyv!$K$2&gt;C2725,"q",IF(Kasszakonyv!$K$2=C2725,COUNTIF($C$7:C2725,C2725),"")))</f>
        <v/>
      </c>
      <c r="C2725" s="9">
        <f t="shared" si="126"/>
        <v>1</v>
      </c>
      <c r="D2725" s="14"/>
      <c r="E2725" s="15"/>
      <c r="F2725" s="16"/>
      <c r="G2725" s="17"/>
      <c r="H2725" s="18"/>
      <c r="I2725" s="19"/>
      <c r="J2725" s="18"/>
      <c r="K2725" s="19"/>
      <c r="L2725" s="17"/>
      <c r="M2725" s="93" t="str">
        <f t="shared" si="128"/>
        <v/>
      </c>
      <c r="N2725" s="13" t="str">
        <f t="shared" si="127"/>
        <v/>
      </c>
    </row>
    <row r="2726" spans="2:14" x14ac:dyDescent="0.3">
      <c r="B2726" s="1" t="str">
        <f>IF(C2726=1,"",IF(Kasszakonyv!$K$2&gt;C2726,"q",IF(Kasszakonyv!$K$2=C2726,COUNTIF($C$7:C2726,C2726),"")))</f>
        <v/>
      </c>
      <c r="C2726" s="9">
        <f t="shared" si="126"/>
        <v>1</v>
      </c>
      <c r="D2726" s="14"/>
      <c r="E2726" s="15"/>
      <c r="F2726" s="16"/>
      <c r="G2726" s="17"/>
      <c r="H2726" s="18"/>
      <c r="I2726" s="19"/>
      <c r="J2726" s="18"/>
      <c r="K2726" s="19"/>
      <c r="L2726" s="17"/>
      <c r="M2726" s="93" t="str">
        <f t="shared" si="128"/>
        <v/>
      </c>
      <c r="N2726" s="13" t="str">
        <f t="shared" si="127"/>
        <v/>
      </c>
    </row>
    <row r="2727" spans="2:14" x14ac:dyDescent="0.3">
      <c r="B2727" s="1" t="str">
        <f>IF(C2727=1,"",IF(Kasszakonyv!$K$2&gt;C2727,"q",IF(Kasszakonyv!$K$2=C2727,COUNTIF($C$7:C2727,C2727),"")))</f>
        <v/>
      </c>
      <c r="C2727" s="9">
        <f t="shared" si="126"/>
        <v>1</v>
      </c>
      <c r="D2727" s="14"/>
      <c r="E2727" s="15"/>
      <c r="F2727" s="16"/>
      <c r="G2727" s="17"/>
      <c r="H2727" s="18"/>
      <c r="I2727" s="19"/>
      <c r="J2727" s="18"/>
      <c r="K2727" s="19"/>
      <c r="L2727" s="17"/>
      <c r="M2727" s="93" t="str">
        <f t="shared" si="128"/>
        <v/>
      </c>
      <c r="N2727" s="13" t="str">
        <f t="shared" si="127"/>
        <v/>
      </c>
    </row>
    <row r="2728" spans="2:14" x14ac:dyDescent="0.3">
      <c r="B2728" s="1" t="str">
        <f>IF(C2728=1,"",IF(Kasszakonyv!$K$2&gt;C2728,"q",IF(Kasszakonyv!$K$2=C2728,COUNTIF($C$7:C2728,C2728),"")))</f>
        <v/>
      </c>
      <c r="C2728" s="9">
        <f t="shared" ref="C2728:C2791" si="129">IF(AND(D2728&lt;&gt;0,D2728&gt;=$C$1,D2728&lt;=$C$3),D2728,IF(SUM(H2728:J2738)&lt;&gt;0,C2727,1))</f>
        <v>1</v>
      </c>
      <c r="D2728" s="14"/>
      <c r="E2728" s="15"/>
      <c r="F2728" s="16"/>
      <c r="G2728" s="17"/>
      <c r="H2728" s="18"/>
      <c r="I2728" s="19"/>
      <c r="J2728" s="18"/>
      <c r="K2728" s="19"/>
      <c r="L2728" s="17"/>
      <c r="M2728" s="93" t="str">
        <f t="shared" si="128"/>
        <v/>
      </c>
      <c r="N2728" s="13" t="str">
        <f t="shared" ref="N2728:N2791" si="130">IF(I2728&amp;K2728&lt;&gt;"",VLOOKUP(I2728&amp;K2728,fi,2,FALSE),"")</f>
        <v/>
      </c>
    </row>
    <row r="2729" spans="2:14" x14ac:dyDescent="0.3">
      <c r="B2729" s="1" t="str">
        <f>IF(C2729=1,"",IF(Kasszakonyv!$K$2&gt;C2729,"q",IF(Kasszakonyv!$K$2=C2729,COUNTIF($C$7:C2729,C2729),"")))</f>
        <v/>
      </c>
      <c r="C2729" s="9">
        <f t="shared" si="129"/>
        <v>1</v>
      </c>
      <c r="D2729" s="14"/>
      <c r="E2729" s="15"/>
      <c r="F2729" s="16"/>
      <c r="G2729" s="17"/>
      <c r="H2729" s="18"/>
      <c r="I2729" s="19"/>
      <c r="J2729" s="18"/>
      <c r="K2729" s="19"/>
      <c r="L2729" s="17"/>
      <c r="M2729" s="93" t="str">
        <f t="shared" si="128"/>
        <v/>
      </c>
      <c r="N2729" s="13" t="str">
        <f t="shared" si="130"/>
        <v/>
      </c>
    </row>
    <row r="2730" spans="2:14" x14ac:dyDescent="0.3">
      <c r="B2730" s="1" t="str">
        <f>IF(C2730=1,"",IF(Kasszakonyv!$K$2&gt;C2730,"q",IF(Kasszakonyv!$K$2=C2730,COUNTIF($C$7:C2730,C2730),"")))</f>
        <v/>
      </c>
      <c r="C2730" s="9">
        <f t="shared" si="129"/>
        <v>1</v>
      </c>
      <c r="D2730" s="14"/>
      <c r="E2730" s="15"/>
      <c r="F2730" s="16"/>
      <c r="G2730" s="17"/>
      <c r="H2730" s="18"/>
      <c r="I2730" s="19"/>
      <c r="J2730" s="18"/>
      <c r="K2730" s="19"/>
      <c r="L2730" s="17"/>
      <c r="M2730" s="93" t="str">
        <f t="shared" si="128"/>
        <v/>
      </c>
      <c r="N2730" s="13" t="str">
        <f t="shared" si="130"/>
        <v/>
      </c>
    </row>
    <row r="2731" spans="2:14" x14ac:dyDescent="0.3">
      <c r="B2731" s="1" t="str">
        <f>IF(C2731=1,"",IF(Kasszakonyv!$K$2&gt;C2731,"q",IF(Kasszakonyv!$K$2=C2731,COUNTIF($C$7:C2731,C2731),"")))</f>
        <v/>
      </c>
      <c r="C2731" s="9">
        <f t="shared" si="129"/>
        <v>1</v>
      </c>
      <c r="D2731" s="14"/>
      <c r="E2731" s="15"/>
      <c r="F2731" s="16"/>
      <c r="G2731" s="17"/>
      <c r="H2731" s="18"/>
      <c r="I2731" s="19"/>
      <c r="J2731" s="18"/>
      <c r="K2731" s="19"/>
      <c r="L2731" s="17"/>
      <c r="M2731" s="93" t="str">
        <f t="shared" si="128"/>
        <v/>
      </c>
      <c r="N2731" s="13" t="str">
        <f t="shared" si="130"/>
        <v/>
      </c>
    </row>
    <row r="2732" spans="2:14" x14ac:dyDescent="0.3">
      <c r="B2732" s="1" t="str">
        <f>IF(C2732=1,"",IF(Kasszakonyv!$K$2&gt;C2732,"q",IF(Kasszakonyv!$K$2=C2732,COUNTIF($C$7:C2732,C2732),"")))</f>
        <v/>
      </c>
      <c r="C2732" s="9">
        <f t="shared" si="129"/>
        <v>1</v>
      </c>
      <c r="D2732" s="14"/>
      <c r="E2732" s="15"/>
      <c r="F2732" s="16"/>
      <c r="G2732" s="17"/>
      <c r="H2732" s="18"/>
      <c r="I2732" s="19"/>
      <c r="J2732" s="18"/>
      <c r="K2732" s="19"/>
      <c r="L2732" s="17"/>
      <c r="M2732" s="93" t="str">
        <f t="shared" si="128"/>
        <v/>
      </c>
      <c r="N2732" s="13" t="str">
        <f t="shared" si="130"/>
        <v/>
      </c>
    </row>
    <row r="2733" spans="2:14" x14ac:dyDescent="0.3">
      <c r="B2733" s="1" t="str">
        <f>IF(C2733=1,"",IF(Kasszakonyv!$K$2&gt;C2733,"q",IF(Kasszakonyv!$K$2=C2733,COUNTIF($C$7:C2733,C2733),"")))</f>
        <v/>
      </c>
      <c r="C2733" s="9">
        <f t="shared" si="129"/>
        <v>1</v>
      </c>
      <c r="D2733" s="14"/>
      <c r="E2733" s="15"/>
      <c r="F2733" s="16"/>
      <c r="G2733" s="17"/>
      <c r="H2733" s="18"/>
      <c r="I2733" s="19"/>
      <c r="J2733" s="18"/>
      <c r="K2733" s="19"/>
      <c r="L2733" s="17"/>
      <c r="M2733" s="93" t="str">
        <f t="shared" si="128"/>
        <v/>
      </c>
      <c r="N2733" s="13" t="str">
        <f t="shared" si="130"/>
        <v/>
      </c>
    </row>
    <row r="2734" spans="2:14" x14ac:dyDescent="0.3">
      <c r="B2734" s="1" t="str">
        <f>IF(C2734=1,"",IF(Kasszakonyv!$K$2&gt;C2734,"q",IF(Kasszakonyv!$K$2=C2734,COUNTIF($C$7:C2734,C2734),"")))</f>
        <v/>
      </c>
      <c r="C2734" s="9">
        <f t="shared" si="129"/>
        <v>1</v>
      </c>
      <c r="D2734" s="14"/>
      <c r="E2734" s="15"/>
      <c r="F2734" s="16"/>
      <c r="G2734" s="17"/>
      <c r="H2734" s="18"/>
      <c r="I2734" s="19"/>
      <c r="J2734" s="18"/>
      <c r="K2734" s="19"/>
      <c r="L2734" s="17"/>
      <c r="M2734" s="93" t="str">
        <f t="shared" si="128"/>
        <v/>
      </c>
      <c r="N2734" s="13" t="str">
        <f t="shared" si="130"/>
        <v/>
      </c>
    </row>
    <row r="2735" spans="2:14" x14ac:dyDescent="0.3">
      <c r="B2735" s="1" t="str">
        <f>IF(C2735=1,"",IF(Kasszakonyv!$K$2&gt;C2735,"q",IF(Kasszakonyv!$K$2=C2735,COUNTIF($C$7:C2735,C2735),"")))</f>
        <v/>
      </c>
      <c r="C2735" s="9">
        <f t="shared" si="129"/>
        <v>1</v>
      </c>
      <c r="D2735" s="14"/>
      <c r="E2735" s="15"/>
      <c r="F2735" s="16"/>
      <c r="G2735" s="17"/>
      <c r="H2735" s="18"/>
      <c r="I2735" s="19"/>
      <c r="J2735" s="18"/>
      <c r="K2735" s="19"/>
      <c r="L2735" s="17"/>
      <c r="M2735" s="93" t="str">
        <f t="shared" si="128"/>
        <v/>
      </c>
      <c r="N2735" s="13" t="str">
        <f t="shared" si="130"/>
        <v/>
      </c>
    </row>
    <row r="2736" spans="2:14" x14ac:dyDescent="0.3">
      <c r="B2736" s="1" t="str">
        <f>IF(C2736=1,"",IF(Kasszakonyv!$K$2&gt;C2736,"q",IF(Kasszakonyv!$K$2=C2736,COUNTIF($C$7:C2736,C2736),"")))</f>
        <v/>
      </c>
      <c r="C2736" s="9">
        <f t="shared" si="129"/>
        <v>1</v>
      </c>
      <c r="D2736" s="14"/>
      <c r="E2736" s="15"/>
      <c r="F2736" s="16"/>
      <c r="G2736" s="17"/>
      <c r="H2736" s="18"/>
      <c r="I2736" s="19"/>
      <c r="J2736" s="18"/>
      <c r="K2736" s="19"/>
      <c r="L2736" s="17"/>
      <c r="M2736" s="93" t="str">
        <f t="shared" si="128"/>
        <v/>
      </c>
      <c r="N2736" s="13" t="str">
        <f t="shared" si="130"/>
        <v/>
      </c>
    </row>
    <row r="2737" spans="2:14" x14ac:dyDescent="0.3">
      <c r="B2737" s="1" t="str">
        <f>IF(C2737=1,"",IF(Kasszakonyv!$K$2&gt;C2737,"q",IF(Kasszakonyv!$K$2=C2737,COUNTIF($C$7:C2737,C2737),"")))</f>
        <v/>
      </c>
      <c r="C2737" s="9">
        <f t="shared" si="129"/>
        <v>1</v>
      </c>
      <c r="D2737" s="14"/>
      <c r="E2737" s="15"/>
      <c r="F2737" s="16"/>
      <c r="G2737" s="17"/>
      <c r="H2737" s="18"/>
      <c r="I2737" s="19"/>
      <c r="J2737" s="18"/>
      <c r="K2737" s="19"/>
      <c r="L2737" s="17"/>
      <c r="M2737" s="93" t="str">
        <f t="shared" si="128"/>
        <v/>
      </c>
      <c r="N2737" s="13" t="str">
        <f t="shared" si="130"/>
        <v/>
      </c>
    </row>
    <row r="2738" spans="2:14" x14ac:dyDescent="0.3">
      <c r="B2738" s="1" t="str">
        <f>IF(C2738=1,"",IF(Kasszakonyv!$K$2&gt;C2738,"q",IF(Kasszakonyv!$K$2=C2738,COUNTIF($C$7:C2738,C2738),"")))</f>
        <v/>
      </c>
      <c r="C2738" s="9">
        <f t="shared" si="129"/>
        <v>1</v>
      </c>
      <c r="D2738" s="14"/>
      <c r="E2738" s="15"/>
      <c r="F2738" s="16"/>
      <c r="G2738" s="17"/>
      <c r="H2738" s="18"/>
      <c r="I2738" s="19"/>
      <c r="J2738" s="18"/>
      <c r="K2738" s="19"/>
      <c r="L2738" s="17"/>
      <c r="M2738" s="93" t="str">
        <f t="shared" si="128"/>
        <v/>
      </c>
      <c r="N2738" s="13" t="str">
        <f t="shared" si="130"/>
        <v/>
      </c>
    </row>
    <row r="2739" spans="2:14" x14ac:dyDescent="0.3">
      <c r="B2739" s="1" t="str">
        <f>IF(C2739=1,"",IF(Kasszakonyv!$K$2&gt;C2739,"q",IF(Kasszakonyv!$K$2=C2739,COUNTIF($C$7:C2739,C2739),"")))</f>
        <v/>
      </c>
      <c r="C2739" s="9">
        <f t="shared" si="129"/>
        <v>1</v>
      </c>
      <c r="D2739" s="14"/>
      <c r="E2739" s="15"/>
      <c r="F2739" s="16"/>
      <c r="G2739" s="17"/>
      <c r="H2739" s="18"/>
      <c r="I2739" s="19"/>
      <c r="J2739" s="18"/>
      <c r="K2739" s="19"/>
      <c r="L2739" s="17"/>
      <c r="M2739" s="93" t="str">
        <f t="shared" si="128"/>
        <v/>
      </c>
      <c r="N2739" s="13" t="str">
        <f t="shared" si="130"/>
        <v/>
      </c>
    </row>
    <row r="2740" spans="2:14" x14ac:dyDescent="0.3">
      <c r="B2740" s="1" t="str">
        <f>IF(C2740=1,"",IF(Kasszakonyv!$K$2&gt;C2740,"q",IF(Kasszakonyv!$K$2=C2740,COUNTIF($C$7:C2740,C2740),"")))</f>
        <v/>
      </c>
      <c r="C2740" s="9">
        <f t="shared" si="129"/>
        <v>1</v>
      </c>
      <c r="D2740" s="14"/>
      <c r="E2740" s="15"/>
      <c r="F2740" s="16"/>
      <c r="G2740" s="17"/>
      <c r="H2740" s="18"/>
      <c r="I2740" s="19"/>
      <c r="J2740" s="18"/>
      <c r="K2740" s="19"/>
      <c r="L2740" s="17"/>
      <c r="M2740" s="93" t="str">
        <f t="shared" si="128"/>
        <v/>
      </c>
      <c r="N2740" s="13" t="str">
        <f t="shared" si="130"/>
        <v/>
      </c>
    </row>
    <row r="2741" spans="2:14" x14ac:dyDescent="0.3">
      <c r="B2741" s="1" t="str">
        <f>IF(C2741=1,"",IF(Kasszakonyv!$K$2&gt;C2741,"q",IF(Kasszakonyv!$K$2=C2741,COUNTIF($C$7:C2741,C2741),"")))</f>
        <v/>
      </c>
      <c r="C2741" s="9">
        <f t="shared" si="129"/>
        <v>1</v>
      </c>
      <c r="D2741" s="14"/>
      <c r="E2741" s="15"/>
      <c r="F2741" s="16"/>
      <c r="G2741" s="17"/>
      <c r="H2741" s="18"/>
      <c r="I2741" s="19"/>
      <c r="J2741" s="18"/>
      <c r="K2741" s="19"/>
      <c r="L2741" s="17"/>
      <c r="M2741" s="93" t="str">
        <f t="shared" si="128"/>
        <v/>
      </c>
      <c r="N2741" s="13" t="str">
        <f t="shared" si="130"/>
        <v/>
      </c>
    </row>
    <row r="2742" spans="2:14" x14ac:dyDescent="0.3">
      <c r="B2742" s="1" t="str">
        <f>IF(C2742=1,"",IF(Kasszakonyv!$K$2&gt;C2742,"q",IF(Kasszakonyv!$K$2=C2742,COUNTIF($C$7:C2742,C2742),"")))</f>
        <v/>
      </c>
      <c r="C2742" s="9">
        <f t="shared" si="129"/>
        <v>1</v>
      </c>
      <c r="D2742" s="14"/>
      <c r="E2742" s="15"/>
      <c r="F2742" s="16"/>
      <c r="G2742" s="17"/>
      <c r="H2742" s="18"/>
      <c r="I2742" s="19"/>
      <c r="J2742" s="18"/>
      <c r="K2742" s="19"/>
      <c r="L2742" s="17"/>
      <c r="M2742" s="93" t="str">
        <f t="shared" si="128"/>
        <v/>
      </c>
      <c r="N2742" s="13" t="str">
        <f t="shared" si="130"/>
        <v/>
      </c>
    </row>
    <row r="2743" spans="2:14" x14ac:dyDescent="0.3">
      <c r="B2743" s="1" t="str">
        <f>IF(C2743=1,"",IF(Kasszakonyv!$K$2&gt;C2743,"q",IF(Kasszakonyv!$K$2=C2743,COUNTIF($C$7:C2743,C2743),"")))</f>
        <v/>
      </c>
      <c r="C2743" s="9">
        <f t="shared" si="129"/>
        <v>1</v>
      </c>
      <c r="D2743" s="14"/>
      <c r="E2743" s="15"/>
      <c r="F2743" s="16"/>
      <c r="G2743" s="17"/>
      <c r="H2743" s="18"/>
      <c r="I2743" s="19"/>
      <c r="J2743" s="18"/>
      <c r="K2743" s="19"/>
      <c r="L2743" s="17"/>
      <c r="M2743" s="93" t="str">
        <f t="shared" si="128"/>
        <v/>
      </c>
      <c r="N2743" s="13" t="str">
        <f t="shared" si="130"/>
        <v/>
      </c>
    </row>
    <row r="2744" spans="2:14" x14ac:dyDescent="0.3">
      <c r="B2744" s="1" t="str">
        <f>IF(C2744=1,"",IF(Kasszakonyv!$K$2&gt;C2744,"q",IF(Kasszakonyv!$K$2=C2744,COUNTIF($C$7:C2744,C2744),"")))</f>
        <v/>
      </c>
      <c r="C2744" s="9">
        <f t="shared" si="129"/>
        <v>1</v>
      </c>
      <c r="D2744" s="14"/>
      <c r="E2744" s="15"/>
      <c r="F2744" s="16"/>
      <c r="G2744" s="17"/>
      <c r="H2744" s="18"/>
      <c r="I2744" s="19"/>
      <c r="J2744" s="18"/>
      <c r="K2744" s="19"/>
      <c r="L2744" s="17"/>
      <c r="M2744" s="93" t="str">
        <f t="shared" si="128"/>
        <v/>
      </c>
      <c r="N2744" s="13" t="str">
        <f t="shared" si="130"/>
        <v/>
      </c>
    </row>
    <row r="2745" spans="2:14" x14ac:dyDescent="0.3">
      <c r="B2745" s="1" t="str">
        <f>IF(C2745=1,"",IF(Kasszakonyv!$K$2&gt;C2745,"q",IF(Kasszakonyv!$K$2=C2745,COUNTIF($C$7:C2745,C2745),"")))</f>
        <v/>
      </c>
      <c r="C2745" s="9">
        <f t="shared" si="129"/>
        <v>1</v>
      </c>
      <c r="D2745" s="14"/>
      <c r="E2745" s="15"/>
      <c r="F2745" s="16"/>
      <c r="G2745" s="17"/>
      <c r="H2745" s="18"/>
      <c r="I2745" s="19"/>
      <c r="J2745" s="18"/>
      <c r="K2745" s="19"/>
      <c r="L2745" s="17"/>
      <c r="M2745" s="93" t="str">
        <f t="shared" si="128"/>
        <v/>
      </c>
      <c r="N2745" s="13" t="str">
        <f t="shared" si="130"/>
        <v/>
      </c>
    </row>
    <row r="2746" spans="2:14" x14ac:dyDescent="0.3">
      <c r="B2746" s="1" t="str">
        <f>IF(C2746=1,"",IF(Kasszakonyv!$K$2&gt;C2746,"q",IF(Kasszakonyv!$K$2=C2746,COUNTIF($C$7:C2746,C2746),"")))</f>
        <v/>
      </c>
      <c r="C2746" s="9">
        <f t="shared" si="129"/>
        <v>1</v>
      </c>
      <c r="D2746" s="14"/>
      <c r="E2746" s="15"/>
      <c r="F2746" s="16"/>
      <c r="G2746" s="17"/>
      <c r="H2746" s="18"/>
      <c r="I2746" s="19"/>
      <c r="J2746" s="18"/>
      <c r="K2746" s="19"/>
      <c r="L2746" s="17"/>
      <c r="M2746" s="93" t="str">
        <f t="shared" si="128"/>
        <v/>
      </c>
      <c r="N2746" s="13" t="str">
        <f t="shared" si="130"/>
        <v/>
      </c>
    </row>
    <row r="2747" spans="2:14" x14ac:dyDescent="0.3">
      <c r="B2747" s="1" t="str">
        <f>IF(C2747=1,"",IF(Kasszakonyv!$K$2&gt;C2747,"q",IF(Kasszakonyv!$K$2=C2747,COUNTIF($C$7:C2747,C2747),"")))</f>
        <v/>
      </c>
      <c r="C2747" s="9">
        <f t="shared" si="129"/>
        <v>1</v>
      </c>
      <c r="D2747" s="14"/>
      <c r="E2747" s="15"/>
      <c r="F2747" s="16"/>
      <c r="G2747" s="17"/>
      <c r="H2747" s="18"/>
      <c r="I2747" s="19"/>
      <c r="J2747" s="18"/>
      <c r="K2747" s="19"/>
      <c r="L2747" s="17"/>
      <c r="M2747" s="93" t="str">
        <f t="shared" si="128"/>
        <v/>
      </c>
      <c r="N2747" s="13" t="str">
        <f t="shared" si="130"/>
        <v/>
      </c>
    </row>
    <row r="2748" spans="2:14" x14ac:dyDescent="0.3">
      <c r="B2748" s="1" t="str">
        <f>IF(C2748=1,"",IF(Kasszakonyv!$K$2&gt;C2748,"q",IF(Kasszakonyv!$K$2=C2748,COUNTIF($C$7:C2748,C2748),"")))</f>
        <v/>
      </c>
      <c r="C2748" s="9">
        <f t="shared" si="129"/>
        <v>1</v>
      </c>
      <c r="D2748" s="14"/>
      <c r="E2748" s="15"/>
      <c r="F2748" s="16"/>
      <c r="G2748" s="17"/>
      <c r="H2748" s="18"/>
      <c r="I2748" s="19"/>
      <c r="J2748" s="18"/>
      <c r="K2748" s="19"/>
      <c r="L2748" s="17"/>
      <c r="M2748" s="93" t="str">
        <f t="shared" si="128"/>
        <v/>
      </c>
      <c r="N2748" s="13" t="str">
        <f t="shared" si="130"/>
        <v/>
      </c>
    </row>
    <row r="2749" spans="2:14" x14ac:dyDescent="0.3">
      <c r="B2749" s="1" t="str">
        <f>IF(C2749=1,"",IF(Kasszakonyv!$K$2&gt;C2749,"q",IF(Kasszakonyv!$K$2=C2749,COUNTIF($C$7:C2749,C2749),"")))</f>
        <v/>
      </c>
      <c r="C2749" s="9">
        <f t="shared" si="129"/>
        <v>1</v>
      </c>
      <c r="D2749" s="14"/>
      <c r="E2749" s="15"/>
      <c r="F2749" s="16"/>
      <c r="G2749" s="17"/>
      <c r="H2749" s="18"/>
      <c r="I2749" s="19"/>
      <c r="J2749" s="18"/>
      <c r="K2749" s="19"/>
      <c r="L2749" s="17"/>
      <c r="M2749" s="93" t="str">
        <f t="shared" si="128"/>
        <v/>
      </c>
      <c r="N2749" s="13" t="str">
        <f t="shared" si="130"/>
        <v/>
      </c>
    </row>
    <row r="2750" spans="2:14" x14ac:dyDescent="0.3">
      <c r="B2750" s="1" t="str">
        <f>IF(C2750=1,"",IF(Kasszakonyv!$K$2&gt;C2750,"q",IF(Kasszakonyv!$K$2=C2750,COUNTIF($C$7:C2750,C2750),"")))</f>
        <v/>
      </c>
      <c r="C2750" s="9">
        <f t="shared" si="129"/>
        <v>1</v>
      </c>
      <c r="D2750" s="14"/>
      <c r="E2750" s="15"/>
      <c r="F2750" s="16"/>
      <c r="G2750" s="17"/>
      <c r="H2750" s="18"/>
      <c r="I2750" s="19"/>
      <c r="J2750" s="18"/>
      <c r="K2750" s="19"/>
      <c r="L2750" s="17"/>
      <c r="M2750" s="93" t="str">
        <f t="shared" si="128"/>
        <v/>
      </c>
      <c r="N2750" s="13" t="str">
        <f t="shared" si="130"/>
        <v/>
      </c>
    </row>
    <row r="2751" spans="2:14" x14ac:dyDescent="0.3">
      <c r="B2751" s="1" t="str">
        <f>IF(C2751=1,"",IF(Kasszakonyv!$K$2&gt;C2751,"q",IF(Kasszakonyv!$K$2=C2751,COUNTIF($C$7:C2751,C2751),"")))</f>
        <v/>
      </c>
      <c r="C2751" s="9">
        <f t="shared" si="129"/>
        <v>1</v>
      </c>
      <c r="D2751" s="14"/>
      <c r="E2751" s="15"/>
      <c r="F2751" s="16"/>
      <c r="G2751" s="17"/>
      <c r="H2751" s="18"/>
      <c r="I2751" s="19"/>
      <c r="J2751" s="18"/>
      <c r="K2751" s="19"/>
      <c r="L2751" s="17"/>
      <c r="M2751" s="93" t="str">
        <f t="shared" si="128"/>
        <v/>
      </c>
      <c r="N2751" s="13" t="str">
        <f t="shared" si="130"/>
        <v/>
      </c>
    </row>
    <row r="2752" spans="2:14" x14ac:dyDescent="0.3">
      <c r="B2752" s="1" t="str">
        <f>IF(C2752=1,"",IF(Kasszakonyv!$K$2&gt;C2752,"q",IF(Kasszakonyv!$K$2=C2752,COUNTIF($C$7:C2752,C2752),"")))</f>
        <v/>
      </c>
      <c r="C2752" s="9">
        <f t="shared" si="129"/>
        <v>1</v>
      </c>
      <c r="D2752" s="14"/>
      <c r="E2752" s="15"/>
      <c r="F2752" s="16"/>
      <c r="G2752" s="17"/>
      <c r="H2752" s="18"/>
      <c r="I2752" s="19"/>
      <c r="J2752" s="18"/>
      <c r="K2752" s="19"/>
      <c r="L2752" s="17"/>
      <c r="M2752" s="93" t="str">
        <f t="shared" si="128"/>
        <v/>
      </c>
      <c r="N2752" s="13" t="str">
        <f t="shared" si="130"/>
        <v/>
      </c>
    </row>
    <row r="2753" spans="2:14" x14ac:dyDescent="0.3">
      <c r="B2753" s="1" t="str">
        <f>IF(C2753=1,"",IF(Kasszakonyv!$K$2&gt;C2753,"q",IF(Kasszakonyv!$K$2=C2753,COUNTIF($C$7:C2753,C2753),"")))</f>
        <v/>
      </c>
      <c r="C2753" s="9">
        <f t="shared" si="129"/>
        <v>1</v>
      </c>
      <c r="D2753" s="14"/>
      <c r="E2753" s="15"/>
      <c r="F2753" s="16"/>
      <c r="G2753" s="17"/>
      <c r="H2753" s="18"/>
      <c r="I2753" s="19"/>
      <c r="J2753" s="18"/>
      <c r="K2753" s="19"/>
      <c r="L2753" s="17"/>
      <c r="M2753" s="93" t="str">
        <f t="shared" si="128"/>
        <v/>
      </c>
      <c r="N2753" s="13" t="str">
        <f t="shared" si="130"/>
        <v/>
      </c>
    </row>
    <row r="2754" spans="2:14" x14ac:dyDescent="0.3">
      <c r="B2754" s="1" t="str">
        <f>IF(C2754=1,"",IF(Kasszakonyv!$K$2&gt;C2754,"q",IF(Kasszakonyv!$K$2=C2754,COUNTIF($C$7:C2754,C2754),"")))</f>
        <v/>
      </c>
      <c r="C2754" s="9">
        <f t="shared" si="129"/>
        <v>1</v>
      </c>
      <c r="D2754" s="14"/>
      <c r="E2754" s="15"/>
      <c r="F2754" s="16"/>
      <c r="G2754" s="17"/>
      <c r="H2754" s="18"/>
      <c r="I2754" s="19"/>
      <c r="J2754" s="18"/>
      <c r="K2754" s="19"/>
      <c r="L2754" s="17"/>
      <c r="M2754" s="93" t="str">
        <f t="shared" si="128"/>
        <v/>
      </c>
      <c r="N2754" s="13" t="str">
        <f t="shared" si="130"/>
        <v/>
      </c>
    </row>
    <row r="2755" spans="2:14" x14ac:dyDescent="0.3">
      <c r="B2755" s="1" t="str">
        <f>IF(C2755=1,"",IF(Kasszakonyv!$K$2&gt;C2755,"q",IF(Kasszakonyv!$K$2=C2755,COUNTIF($C$7:C2755,C2755),"")))</f>
        <v/>
      </c>
      <c r="C2755" s="9">
        <f t="shared" si="129"/>
        <v>1</v>
      </c>
      <c r="D2755" s="14"/>
      <c r="E2755" s="15"/>
      <c r="F2755" s="16"/>
      <c r="G2755" s="17"/>
      <c r="H2755" s="18"/>
      <c r="I2755" s="19"/>
      <c r="J2755" s="18"/>
      <c r="K2755" s="19"/>
      <c r="L2755" s="17"/>
      <c r="M2755" s="93" t="str">
        <f t="shared" si="128"/>
        <v/>
      </c>
      <c r="N2755" s="13" t="str">
        <f t="shared" si="130"/>
        <v/>
      </c>
    </row>
    <row r="2756" spans="2:14" x14ac:dyDescent="0.3">
      <c r="B2756" s="1" t="str">
        <f>IF(C2756=1,"",IF(Kasszakonyv!$K$2&gt;C2756,"q",IF(Kasszakonyv!$K$2=C2756,COUNTIF($C$7:C2756,C2756),"")))</f>
        <v/>
      </c>
      <c r="C2756" s="9">
        <f t="shared" si="129"/>
        <v>1</v>
      </c>
      <c r="D2756" s="14"/>
      <c r="E2756" s="15"/>
      <c r="F2756" s="16"/>
      <c r="G2756" s="17"/>
      <c r="H2756" s="18"/>
      <c r="I2756" s="19"/>
      <c r="J2756" s="18"/>
      <c r="K2756" s="19"/>
      <c r="L2756" s="17"/>
      <c r="M2756" s="93" t="str">
        <f t="shared" si="128"/>
        <v/>
      </c>
      <c r="N2756" s="13" t="str">
        <f t="shared" si="130"/>
        <v/>
      </c>
    </row>
    <row r="2757" spans="2:14" x14ac:dyDescent="0.3">
      <c r="B2757" s="1" t="str">
        <f>IF(C2757=1,"",IF(Kasszakonyv!$K$2&gt;C2757,"q",IF(Kasszakonyv!$K$2=C2757,COUNTIF($C$7:C2757,C2757),"")))</f>
        <v/>
      </c>
      <c r="C2757" s="9">
        <f t="shared" si="129"/>
        <v>1</v>
      </c>
      <c r="D2757" s="14"/>
      <c r="E2757" s="15"/>
      <c r="F2757" s="16"/>
      <c r="G2757" s="17"/>
      <c r="H2757" s="18"/>
      <c r="I2757" s="19"/>
      <c r="J2757" s="18"/>
      <c r="K2757" s="19"/>
      <c r="L2757" s="17"/>
      <c r="M2757" s="93" t="str">
        <f t="shared" si="128"/>
        <v/>
      </c>
      <c r="N2757" s="13" t="str">
        <f t="shared" si="130"/>
        <v/>
      </c>
    </row>
    <row r="2758" spans="2:14" x14ac:dyDescent="0.3">
      <c r="B2758" s="1" t="str">
        <f>IF(C2758=1,"",IF(Kasszakonyv!$K$2&gt;C2758,"q",IF(Kasszakonyv!$K$2=C2758,COUNTIF($C$7:C2758,C2758),"")))</f>
        <v/>
      </c>
      <c r="C2758" s="9">
        <f t="shared" si="129"/>
        <v>1</v>
      </c>
      <c r="D2758" s="14"/>
      <c r="E2758" s="15"/>
      <c r="F2758" s="16"/>
      <c r="G2758" s="17"/>
      <c r="H2758" s="18"/>
      <c r="I2758" s="19"/>
      <c r="J2758" s="18"/>
      <c r="K2758" s="19"/>
      <c r="L2758" s="17"/>
      <c r="M2758" s="93" t="str">
        <f t="shared" si="128"/>
        <v/>
      </c>
      <c r="N2758" s="13" t="str">
        <f t="shared" si="130"/>
        <v/>
      </c>
    </row>
    <row r="2759" spans="2:14" x14ac:dyDescent="0.3">
      <c r="B2759" s="1" t="str">
        <f>IF(C2759=1,"",IF(Kasszakonyv!$K$2&gt;C2759,"q",IF(Kasszakonyv!$K$2=C2759,COUNTIF($C$7:C2759,C2759),"")))</f>
        <v/>
      </c>
      <c r="C2759" s="9">
        <f t="shared" si="129"/>
        <v>1</v>
      </c>
      <c r="D2759" s="14"/>
      <c r="E2759" s="15"/>
      <c r="F2759" s="16"/>
      <c r="G2759" s="17"/>
      <c r="H2759" s="18"/>
      <c r="I2759" s="19"/>
      <c r="J2759" s="18"/>
      <c r="K2759" s="19"/>
      <c r="L2759" s="17"/>
      <c r="M2759" s="93" t="str">
        <f t="shared" ref="M2759:M2822" si="131">IF(I2759&amp;K2759&lt;&gt;"",VLOOKUP(I2759&amp;K2759,fif,3,FALSE),"")</f>
        <v/>
      </c>
      <c r="N2759" s="13" t="str">
        <f t="shared" si="130"/>
        <v/>
      </c>
    </row>
    <row r="2760" spans="2:14" x14ac:dyDescent="0.3">
      <c r="B2760" s="1" t="str">
        <f>IF(C2760=1,"",IF(Kasszakonyv!$K$2&gt;C2760,"q",IF(Kasszakonyv!$K$2=C2760,COUNTIF($C$7:C2760,C2760),"")))</f>
        <v/>
      </c>
      <c r="C2760" s="9">
        <f t="shared" si="129"/>
        <v>1</v>
      </c>
      <c r="D2760" s="14"/>
      <c r="E2760" s="15"/>
      <c r="F2760" s="16"/>
      <c r="G2760" s="17"/>
      <c r="H2760" s="18"/>
      <c r="I2760" s="19"/>
      <c r="J2760" s="18"/>
      <c r="K2760" s="19"/>
      <c r="L2760" s="17"/>
      <c r="M2760" s="93" t="str">
        <f t="shared" si="131"/>
        <v/>
      </c>
      <c r="N2760" s="13" t="str">
        <f t="shared" si="130"/>
        <v/>
      </c>
    </row>
    <row r="2761" spans="2:14" x14ac:dyDescent="0.3">
      <c r="B2761" s="1" t="str">
        <f>IF(C2761=1,"",IF(Kasszakonyv!$K$2&gt;C2761,"q",IF(Kasszakonyv!$K$2=C2761,COUNTIF($C$7:C2761,C2761),"")))</f>
        <v/>
      </c>
      <c r="C2761" s="9">
        <f t="shared" si="129"/>
        <v>1</v>
      </c>
      <c r="D2761" s="14"/>
      <c r="E2761" s="15"/>
      <c r="F2761" s="16"/>
      <c r="G2761" s="17"/>
      <c r="H2761" s="18"/>
      <c r="I2761" s="19"/>
      <c r="J2761" s="18"/>
      <c r="K2761" s="19"/>
      <c r="L2761" s="17"/>
      <c r="M2761" s="93" t="str">
        <f t="shared" si="131"/>
        <v/>
      </c>
      <c r="N2761" s="13" t="str">
        <f t="shared" si="130"/>
        <v/>
      </c>
    </row>
    <row r="2762" spans="2:14" x14ac:dyDescent="0.3">
      <c r="B2762" s="1" t="str">
        <f>IF(C2762=1,"",IF(Kasszakonyv!$K$2&gt;C2762,"q",IF(Kasszakonyv!$K$2=C2762,COUNTIF($C$7:C2762,C2762),"")))</f>
        <v/>
      </c>
      <c r="C2762" s="9">
        <f t="shared" si="129"/>
        <v>1</v>
      </c>
      <c r="D2762" s="14"/>
      <c r="E2762" s="15"/>
      <c r="F2762" s="16"/>
      <c r="G2762" s="17"/>
      <c r="H2762" s="18"/>
      <c r="I2762" s="19"/>
      <c r="J2762" s="18"/>
      <c r="K2762" s="19"/>
      <c r="L2762" s="17"/>
      <c r="M2762" s="93" t="str">
        <f t="shared" si="131"/>
        <v/>
      </c>
      <c r="N2762" s="13" t="str">
        <f t="shared" si="130"/>
        <v/>
      </c>
    </row>
    <row r="2763" spans="2:14" x14ac:dyDescent="0.3">
      <c r="B2763" s="1" t="str">
        <f>IF(C2763=1,"",IF(Kasszakonyv!$K$2&gt;C2763,"q",IF(Kasszakonyv!$K$2=C2763,COUNTIF($C$7:C2763,C2763),"")))</f>
        <v/>
      </c>
      <c r="C2763" s="9">
        <f t="shared" si="129"/>
        <v>1</v>
      </c>
      <c r="D2763" s="14"/>
      <c r="E2763" s="15"/>
      <c r="F2763" s="16"/>
      <c r="G2763" s="17"/>
      <c r="H2763" s="18"/>
      <c r="I2763" s="19"/>
      <c r="J2763" s="18"/>
      <c r="K2763" s="19"/>
      <c r="L2763" s="17"/>
      <c r="M2763" s="93" t="str">
        <f t="shared" si="131"/>
        <v/>
      </c>
      <c r="N2763" s="13" t="str">
        <f t="shared" si="130"/>
        <v/>
      </c>
    </row>
    <row r="2764" spans="2:14" x14ac:dyDescent="0.3">
      <c r="B2764" s="1" t="str">
        <f>IF(C2764=1,"",IF(Kasszakonyv!$K$2&gt;C2764,"q",IF(Kasszakonyv!$K$2=C2764,COUNTIF($C$7:C2764,C2764),"")))</f>
        <v/>
      </c>
      <c r="C2764" s="9">
        <f t="shared" si="129"/>
        <v>1</v>
      </c>
      <c r="D2764" s="14"/>
      <c r="E2764" s="15"/>
      <c r="F2764" s="16"/>
      <c r="G2764" s="17"/>
      <c r="H2764" s="18"/>
      <c r="I2764" s="19"/>
      <c r="J2764" s="18"/>
      <c r="K2764" s="19"/>
      <c r="L2764" s="17"/>
      <c r="M2764" s="93" t="str">
        <f t="shared" si="131"/>
        <v/>
      </c>
      <c r="N2764" s="13" t="str">
        <f t="shared" si="130"/>
        <v/>
      </c>
    </row>
    <row r="2765" spans="2:14" x14ac:dyDescent="0.3">
      <c r="B2765" s="1" t="str">
        <f>IF(C2765=1,"",IF(Kasszakonyv!$K$2&gt;C2765,"q",IF(Kasszakonyv!$K$2=C2765,COUNTIF($C$7:C2765,C2765),"")))</f>
        <v/>
      </c>
      <c r="C2765" s="9">
        <f t="shared" si="129"/>
        <v>1</v>
      </c>
      <c r="D2765" s="14"/>
      <c r="E2765" s="15"/>
      <c r="F2765" s="16"/>
      <c r="G2765" s="17"/>
      <c r="H2765" s="18"/>
      <c r="I2765" s="19"/>
      <c r="J2765" s="18"/>
      <c r="K2765" s="19"/>
      <c r="L2765" s="17"/>
      <c r="M2765" s="93" t="str">
        <f t="shared" si="131"/>
        <v/>
      </c>
      <c r="N2765" s="13" t="str">
        <f t="shared" si="130"/>
        <v/>
      </c>
    </row>
    <row r="2766" spans="2:14" x14ac:dyDescent="0.3">
      <c r="B2766" s="1" t="str">
        <f>IF(C2766=1,"",IF(Kasszakonyv!$K$2&gt;C2766,"q",IF(Kasszakonyv!$K$2=C2766,COUNTIF($C$7:C2766,C2766),"")))</f>
        <v/>
      </c>
      <c r="C2766" s="9">
        <f t="shared" si="129"/>
        <v>1</v>
      </c>
      <c r="D2766" s="14"/>
      <c r="E2766" s="15"/>
      <c r="F2766" s="16"/>
      <c r="G2766" s="17"/>
      <c r="H2766" s="18"/>
      <c r="I2766" s="19"/>
      <c r="J2766" s="18"/>
      <c r="K2766" s="19"/>
      <c r="L2766" s="17"/>
      <c r="M2766" s="93" t="str">
        <f t="shared" si="131"/>
        <v/>
      </c>
      <c r="N2766" s="13" t="str">
        <f t="shared" si="130"/>
        <v/>
      </c>
    </row>
    <row r="2767" spans="2:14" x14ac:dyDescent="0.3">
      <c r="B2767" s="1" t="str">
        <f>IF(C2767=1,"",IF(Kasszakonyv!$K$2&gt;C2767,"q",IF(Kasszakonyv!$K$2=C2767,COUNTIF($C$7:C2767,C2767),"")))</f>
        <v/>
      </c>
      <c r="C2767" s="9">
        <f t="shared" si="129"/>
        <v>1</v>
      </c>
      <c r="D2767" s="14"/>
      <c r="E2767" s="15"/>
      <c r="F2767" s="16"/>
      <c r="G2767" s="17"/>
      <c r="H2767" s="18"/>
      <c r="I2767" s="19"/>
      <c r="J2767" s="18"/>
      <c r="K2767" s="19"/>
      <c r="L2767" s="17"/>
      <c r="M2767" s="93" t="str">
        <f t="shared" si="131"/>
        <v/>
      </c>
      <c r="N2767" s="13" t="str">
        <f t="shared" si="130"/>
        <v/>
      </c>
    </row>
    <row r="2768" spans="2:14" x14ac:dyDescent="0.3">
      <c r="B2768" s="1" t="str">
        <f>IF(C2768=1,"",IF(Kasszakonyv!$K$2&gt;C2768,"q",IF(Kasszakonyv!$K$2=C2768,COUNTIF($C$7:C2768,C2768),"")))</f>
        <v/>
      </c>
      <c r="C2768" s="9">
        <f t="shared" si="129"/>
        <v>1</v>
      </c>
      <c r="D2768" s="14"/>
      <c r="E2768" s="15"/>
      <c r="F2768" s="16"/>
      <c r="G2768" s="17"/>
      <c r="H2768" s="18"/>
      <c r="I2768" s="19"/>
      <c r="J2768" s="18"/>
      <c r="K2768" s="19"/>
      <c r="L2768" s="17"/>
      <c r="M2768" s="93" t="str">
        <f t="shared" si="131"/>
        <v/>
      </c>
      <c r="N2768" s="13" t="str">
        <f t="shared" si="130"/>
        <v/>
      </c>
    </row>
    <row r="2769" spans="2:14" x14ac:dyDescent="0.3">
      <c r="B2769" s="1" t="str">
        <f>IF(C2769=1,"",IF(Kasszakonyv!$K$2&gt;C2769,"q",IF(Kasszakonyv!$K$2=C2769,COUNTIF($C$7:C2769,C2769),"")))</f>
        <v/>
      </c>
      <c r="C2769" s="9">
        <f t="shared" si="129"/>
        <v>1</v>
      </c>
      <c r="D2769" s="14"/>
      <c r="E2769" s="15"/>
      <c r="F2769" s="16"/>
      <c r="G2769" s="17"/>
      <c r="H2769" s="18"/>
      <c r="I2769" s="19"/>
      <c r="J2769" s="18"/>
      <c r="K2769" s="19"/>
      <c r="L2769" s="17"/>
      <c r="M2769" s="93" t="str">
        <f t="shared" si="131"/>
        <v/>
      </c>
      <c r="N2769" s="13" t="str">
        <f t="shared" si="130"/>
        <v/>
      </c>
    </row>
    <row r="2770" spans="2:14" x14ac:dyDescent="0.3">
      <c r="B2770" s="1" t="str">
        <f>IF(C2770=1,"",IF(Kasszakonyv!$K$2&gt;C2770,"q",IF(Kasszakonyv!$K$2=C2770,COUNTIF($C$7:C2770,C2770),"")))</f>
        <v/>
      </c>
      <c r="C2770" s="9">
        <f t="shared" si="129"/>
        <v>1</v>
      </c>
      <c r="D2770" s="14"/>
      <c r="E2770" s="15"/>
      <c r="F2770" s="16"/>
      <c r="G2770" s="17"/>
      <c r="H2770" s="18"/>
      <c r="I2770" s="19"/>
      <c r="J2770" s="18"/>
      <c r="K2770" s="19"/>
      <c r="L2770" s="17"/>
      <c r="M2770" s="93" t="str">
        <f t="shared" si="131"/>
        <v/>
      </c>
      <c r="N2770" s="13" t="str">
        <f t="shared" si="130"/>
        <v/>
      </c>
    </row>
    <row r="2771" spans="2:14" x14ac:dyDescent="0.3">
      <c r="B2771" s="1" t="str">
        <f>IF(C2771=1,"",IF(Kasszakonyv!$K$2&gt;C2771,"q",IF(Kasszakonyv!$K$2=C2771,COUNTIF($C$7:C2771,C2771),"")))</f>
        <v/>
      </c>
      <c r="C2771" s="9">
        <f t="shared" si="129"/>
        <v>1</v>
      </c>
      <c r="D2771" s="14"/>
      <c r="E2771" s="15"/>
      <c r="F2771" s="16"/>
      <c r="G2771" s="17"/>
      <c r="H2771" s="18"/>
      <c r="I2771" s="19"/>
      <c r="J2771" s="18"/>
      <c r="K2771" s="19"/>
      <c r="L2771" s="17"/>
      <c r="M2771" s="93" t="str">
        <f t="shared" si="131"/>
        <v/>
      </c>
      <c r="N2771" s="13" t="str">
        <f t="shared" si="130"/>
        <v/>
      </c>
    </row>
    <row r="2772" spans="2:14" x14ac:dyDescent="0.3">
      <c r="B2772" s="1" t="str">
        <f>IF(C2772=1,"",IF(Kasszakonyv!$K$2&gt;C2772,"q",IF(Kasszakonyv!$K$2=C2772,COUNTIF($C$7:C2772,C2772),"")))</f>
        <v/>
      </c>
      <c r="C2772" s="9">
        <f t="shared" si="129"/>
        <v>1</v>
      </c>
      <c r="D2772" s="14"/>
      <c r="E2772" s="15"/>
      <c r="F2772" s="16"/>
      <c r="G2772" s="17"/>
      <c r="H2772" s="18"/>
      <c r="I2772" s="19"/>
      <c r="J2772" s="18"/>
      <c r="K2772" s="19"/>
      <c r="L2772" s="17"/>
      <c r="M2772" s="93" t="str">
        <f t="shared" si="131"/>
        <v/>
      </c>
      <c r="N2772" s="13" t="str">
        <f t="shared" si="130"/>
        <v/>
      </c>
    </row>
    <row r="2773" spans="2:14" x14ac:dyDescent="0.3">
      <c r="B2773" s="1" t="str">
        <f>IF(C2773=1,"",IF(Kasszakonyv!$K$2&gt;C2773,"q",IF(Kasszakonyv!$K$2=C2773,COUNTIF($C$7:C2773,C2773),"")))</f>
        <v/>
      </c>
      <c r="C2773" s="9">
        <f t="shared" si="129"/>
        <v>1</v>
      </c>
      <c r="D2773" s="14"/>
      <c r="E2773" s="15"/>
      <c r="F2773" s="16"/>
      <c r="G2773" s="17"/>
      <c r="H2773" s="18"/>
      <c r="I2773" s="19"/>
      <c r="J2773" s="18"/>
      <c r="K2773" s="19"/>
      <c r="L2773" s="17"/>
      <c r="M2773" s="93" t="str">
        <f t="shared" si="131"/>
        <v/>
      </c>
      <c r="N2773" s="13" t="str">
        <f t="shared" si="130"/>
        <v/>
      </c>
    </row>
    <row r="2774" spans="2:14" x14ac:dyDescent="0.3">
      <c r="B2774" s="1" t="str">
        <f>IF(C2774=1,"",IF(Kasszakonyv!$K$2&gt;C2774,"q",IF(Kasszakonyv!$K$2=C2774,COUNTIF($C$7:C2774,C2774),"")))</f>
        <v/>
      </c>
      <c r="C2774" s="9">
        <f t="shared" si="129"/>
        <v>1</v>
      </c>
      <c r="D2774" s="14"/>
      <c r="E2774" s="15"/>
      <c r="F2774" s="16"/>
      <c r="G2774" s="17"/>
      <c r="H2774" s="18"/>
      <c r="I2774" s="19"/>
      <c r="J2774" s="18"/>
      <c r="K2774" s="19"/>
      <c r="L2774" s="17"/>
      <c r="M2774" s="93" t="str">
        <f t="shared" si="131"/>
        <v/>
      </c>
      <c r="N2774" s="13" t="str">
        <f t="shared" si="130"/>
        <v/>
      </c>
    </row>
    <row r="2775" spans="2:14" x14ac:dyDescent="0.3">
      <c r="B2775" s="1" t="str">
        <f>IF(C2775=1,"",IF(Kasszakonyv!$K$2&gt;C2775,"q",IF(Kasszakonyv!$K$2=C2775,COUNTIF($C$7:C2775,C2775),"")))</f>
        <v/>
      </c>
      <c r="C2775" s="9">
        <f t="shared" si="129"/>
        <v>1</v>
      </c>
      <c r="D2775" s="14"/>
      <c r="E2775" s="15"/>
      <c r="F2775" s="16"/>
      <c r="G2775" s="17"/>
      <c r="H2775" s="18"/>
      <c r="I2775" s="19"/>
      <c r="J2775" s="18"/>
      <c r="K2775" s="19"/>
      <c r="L2775" s="17"/>
      <c r="M2775" s="93" t="str">
        <f t="shared" si="131"/>
        <v/>
      </c>
      <c r="N2775" s="13" t="str">
        <f t="shared" si="130"/>
        <v/>
      </c>
    </row>
    <row r="2776" spans="2:14" x14ac:dyDescent="0.3">
      <c r="B2776" s="1" t="str">
        <f>IF(C2776=1,"",IF(Kasszakonyv!$K$2&gt;C2776,"q",IF(Kasszakonyv!$K$2=C2776,COUNTIF($C$7:C2776,C2776),"")))</f>
        <v/>
      </c>
      <c r="C2776" s="9">
        <f t="shared" si="129"/>
        <v>1</v>
      </c>
      <c r="D2776" s="14"/>
      <c r="E2776" s="15"/>
      <c r="F2776" s="16"/>
      <c r="G2776" s="17"/>
      <c r="H2776" s="18"/>
      <c r="I2776" s="19"/>
      <c r="J2776" s="18"/>
      <c r="K2776" s="19"/>
      <c r="L2776" s="17"/>
      <c r="M2776" s="93" t="str">
        <f t="shared" si="131"/>
        <v/>
      </c>
      <c r="N2776" s="13" t="str">
        <f t="shared" si="130"/>
        <v/>
      </c>
    </row>
    <row r="2777" spans="2:14" x14ac:dyDescent="0.3">
      <c r="B2777" s="1" t="str">
        <f>IF(C2777=1,"",IF(Kasszakonyv!$K$2&gt;C2777,"q",IF(Kasszakonyv!$K$2=C2777,COUNTIF($C$7:C2777,C2777),"")))</f>
        <v/>
      </c>
      <c r="C2777" s="9">
        <f t="shared" si="129"/>
        <v>1</v>
      </c>
      <c r="D2777" s="14"/>
      <c r="E2777" s="15"/>
      <c r="F2777" s="16"/>
      <c r="G2777" s="17"/>
      <c r="H2777" s="18"/>
      <c r="I2777" s="19"/>
      <c r="J2777" s="18"/>
      <c r="K2777" s="19"/>
      <c r="L2777" s="17"/>
      <c r="M2777" s="93" t="str">
        <f t="shared" si="131"/>
        <v/>
      </c>
      <c r="N2777" s="13" t="str">
        <f t="shared" si="130"/>
        <v/>
      </c>
    </row>
    <row r="2778" spans="2:14" x14ac:dyDescent="0.3">
      <c r="B2778" s="1" t="str">
        <f>IF(C2778=1,"",IF(Kasszakonyv!$K$2&gt;C2778,"q",IF(Kasszakonyv!$K$2=C2778,COUNTIF($C$7:C2778,C2778),"")))</f>
        <v/>
      </c>
      <c r="C2778" s="9">
        <f t="shared" si="129"/>
        <v>1</v>
      </c>
      <c r="D2778" s="14"/>
      <c r="E2778" s="15"/>
      <c r="F2778" s="16"/>
      <c r="G2778" s="17"/>
      <c r="H2778" s="18"/>
      <c r="I2778" s="19"/>
      <c r="J2778" s="18"/>
      <c r="K2778" s="19"/>
      <c r="L2778" s="17"/>
      <c r="M2778" s="93" t="str">
        <f t="shared" si="131"/>
        <v/>
      </c>
      <c r="N2778" s="13" t="str">
        <f t="shared" si="130"/>
        <v/>
      </c>
    </row>
    <row r="2779" spans="2:14" x14ac:dyDescent="0.3">
      <c r="B2779" s="1" t="str">
        <f>IF(C2779=1,"",IF(Kasszakonyv!$K$2&gt;C2779,"q",IF(Kasszakonyv!$K$2=C2779,COUNTIF($C$7:C2779,C2779),"")))</f>
        <v/>
      </c>
      <c r="C2779" s="9">
        <f t="shared" si="129"/>
        <v>1</v>
      </c>
      <c r="D2779" s="14"/>
      <c r="E2779" s="15"/>
      <c r="F2779" s="16"/>
      <c r="G2779" s="17"/>
      <c r="H2779" s="18"/>
      <c r="I2779" s="19"/>
      <c r="J2779" s="18"/>
      <c r="K2779" s="19"/>
      <c r="L2779" s="17"/>
      <c r="M2779" s="93" t="str">
        <f t="shared" si="131"/>
        <v/>
      </c>
      <c r="N2779" s="13" t="str">
        <f t="shared" si="130"/>
        <v/>
      </c>
    </row>
    <row r="2780" spans="2:14" x14ac:dyDescent="0.3">
      <c r="B2780" s="1" t="str">
        <f>IF(C2780=1,"",IF(Kasszakonyv!$K$2&gt;C2780,"q",IF(Kasszakonyv!$K$2=C2780,COUNTIF($C$7:C2780,C2780),"")))</f>
        <v/>
      </c>
      <c r="C2780" s="9">
        <f t="shared" si="129"/>
        <v>1</v>
      </c>
      <c r="D2780" s="14"/>
      <c r="E2780" s="15"/>
      <c r="F2780" s="16"/>
      <c r="G2780" s="17"/>
      <c r="H2780" s="18"/>
      <c r="I2780" s="19"/>
      <c r="J2780" s="18"/>
      <c r="K2780" s="19"/>
      <c r="L2780" s="17"/>
      <c r="M2780" s="93" t="str">
        <f t="shared" si="131"/>
        <v/>
      </c>
      <c r="N2780" s="13" t="str">
        <f t="shared" si="130"/>
        <v/>
      </c>
    </row>
    <row r="2781" spans="2:14" x14ac:dyDescent="0.3">
      <c r="B2781" s="1" t="str">
        <f>IF(C2781=1,"",IF(Kasszakonyv!$K$2&gt;C2781,"q",IF(Kasszakonyv!$K$2=C2781,COUNTIF($C$7:C2781,C2781),"")))</f>
        <v/>
      </c>
      <c r="C2781" s="9">
        <f t="shared" si="129"/>
        <v>1</v>
      </c>
      <c r="D2781" s="14"/>
      <c r="E2781" s="15"/>
      <c r="F2781" s="16"/>
      <c r="G2781" s="17"/>
      <c r="H2781" s="18"/>
      <c r="I2781" s="19"/>
      <c r="J2781" s="18"/>
      <c r="K2781" s="19"/>
      <c r="L2781" s="17"/>
      <c r="M2781" s="93" t="str">
        <f t="shared" si="131"/>
        <v/>
      </c>
      <c r="N2781" s="13" t="str">
        <f t="shared" si="130"/>
        <v/>
      </c>
    </row>
    <row r="2782" spans="2:14" x14ac:dyDescent="0.3">
      <c r="B2782" s="1" t="str">
        <f>IF(C2782=1,"",IF(Kasszakonyv!$K$2&gt;C2782,"q",IF(Kasszakonyv!$K$2=C2782,COUNTIF($C$7:C2782,C2782),"")))</f>
        <v/>
      </c>
      <c r="C2782" s="9">
        <f t="shared" si="129"/>
        <v>1</v>
      </c>
      <c r="D2782" s="14"/>
      <c r="E2782" s="15"/>
      <c r="F2782" s="16"/>
      <c r="G2782" s="17"/>
      <c r="H2782" s="18"/>
      <c r="I2782" s="19"/>
      <c r="J2782" s="18"/>
      <c r="K2782" s="19"/>
      <c r="L2782" s="17"/>
      <c r="M2782" s="93" t="str">
        <f t="shared" si="131"/>
        <v/>
      </c>
      <c r="N2782" s="13" t="str">
        <f t="shared" si="130"/>
        <v/>
      </c>
    </row>
    <row r="2783" spans="2:14" x14ac:dyDescent="0.3">
      <c r="B2783" s="1" t="str">
        <f>IF(C2783=1,"",IF(Kasszakonyv!$K$2&gt;C2783,"q",IF(Kasszakonyv!$K$2=C2783,COUNTIF($C$7:C2783,C2783),"")))</f>
        <v/>
      </c>
      <c r="C2783" s="9">
        <f t="shared" si="129"/>
        <v>1</v>
      </c>
      <c r="D2783" s="14"/>
      <c r="E2783" s="15"/>
      <c r="F2783" s="16"/>
      <c r="G2783" s="17"/>
      <c r="H2783" s="18"/>
      <c r="I2783" s="19"/>
      <c r="J2783" s="18"/>
      <c r="K2783" s="19"/>
      <c r="L2783" s="17"/>
      <c r="M2783" s="93" t="str">
        <f t="shared" si="131"/>
        <v/>
      </c>
      <c r="N2783" s="13" t="str">
        <f t="shared" si="130"/>
        <v/>
      </c>
    </row>
    <row r="2784" spans="2:14" x14ac:dyDescent="0.3">
      <c r="B2784" s="1" t="str">
        <f>IF(C2784=1,"",IF(Kasszakonyv!$K$2&gt;C2784,"q",IF(Kasszakonyv!$K$2=C2784,COUNTIF($C$7:C2784,C2784),"")))</f>
        <v/>
      </c>
      <c r="C2784" s="9">
        <f t="shared" si="129"/>
        <v>1</v>
      </c>
      <c r="D2784" s="14"/>
      <c r="E2784" s="15"/>
      <c r="F2784" s="16"/>
      <c r="G2784" s="17"/>
      <c r="H2784" s="18"/>
      <c r="I2784" s="19"/>
      <c r="J2784" s="18"/>
      <c r="K2784" s="19"/>
      <c r="L2784" s="17"/>
      <c r="M2784" s="93" t="str">
        <f t="shared" si="131"/>
        <v/>
      </c>
      <c r="N2784" s="13" t="str">
        <f t="shared" si="130"/>
        <v/>
      </c>
    </row>
    <row r="2785" spans="2:14" x14ac:dyDescent="0.3">
      <c r="B2785" s="1" t="str">
        <f>IF(C2785=1,"",IF(Kasszakonyv!$K$2&gt;C2785,"q",IF(Kasszakonyv!$K$2=C2785,COUNTIF($C$7:C2785,C2785),"")))</f>
        <v/>
      </c>
      <c r="C2785" s="9">
        <f t="shared" si="129"/>
        <v>1</v>
      </c>
      <c r="D2785" s="14"/>
      <c r="E2785" s="15"/>
      <c r="F2785" s="16"/>
      <c r="G2785" s="17"/>
      <c r="H2785" s="18"/>
      <c r="I2785" s="19"/>
      <c r="J2785" s="18"/>
      <c r="K2785" s="19"/>
      <c r="L2785" s="17"/>
      <c r="M2785" s="93" t="str">
        <f t="shared" si="131"/>
        <v/>
      </c>
      <c r="N2785" s="13" t="str">
        <f t="shared" si="130"/>
        <v/>
      </c>
    </row>
    <row r="2786" spans="2:14" x14ac:dyDescent="0.3">
      <c r="B2786" s="1" t="str">
        <f>IF(C2786=1,"",IF(Kasszakonyv!$K$2&gt;C2786,"q",IF(Kasszakonyv!$K$2=C2786,COUNTIF($C$7:C2786,C2786),"")))</f>
        <v/>
      </c>
      <c r="C2786" s="9">
        <f t="shared" si="129"/>
        <v>1</v>
      </c>
      <c r="D2786" s="14"/>
      <c r="E2786" s="15"/>
      <c r="F2786" s="16"/>
      <c r="G2786" s="17"/>
      <c r="H2786" s="18"/>
      <c r="I2786" s="19"/>
      <c r="J2786" s="18"/>
      <c r="K2786" s="19"/>
      <c r="L2786" s="17"/>
      <c r="M2786" s="93" t="str">
        <f t="shared" si="131"/>
        <v/>
      </c>
      <c r="N2786" s="13" t="str">
        <f t="shared" si="130"/>
        <v/>
      </c>
    </row>
    <row r="2787" spans="2:14" x14ac:dyDescent="0.3">
      <c r="B2787" s="1" t="str">
        <f>IF(C2787=1,"",IF(Kasszakonyv!$K$2&gt;C2787,"q",IF(Kasszakonyv!$K$2=C2787,COUNTIF($C$7:C2787,C2787),"")))</f>
        <v/>
      </c>
      <c r="C2787" s="9">
        <f t="shared" si="129"/>
        <v>1</v>
      </c>
      <c r="D2787" s="14"/>
      <c r="E2787" s="15"/>
      <c r="F2787" s="16"/>
      <c r="G2787" s="17"/>
      <c r="H2787" s="18"/>
      <c r="I2787" s="19"/>
      <c r="J2787" s="18"/>
      <c r="K2787" s="19"/>
      <c r="L2787" s="17"/>
      <c r="M2787" s="93" t="str">
        <f t="shared" si="131"/>
        <v/>
      </c>
      <c r="N2787" s="13" t="str">
        <f t="shared" si="130"/>
        <v/>
      </c>
    </row>
    <row r="2788" spans="2:14" x14ac:dyDescent="0.3">
      <c r="B2788" s="1" t="str">
        <f>IF(C2788=1,"",IF(Kasszakonyv!$K$2&gt;C2788,"q",IF(Kasszakonyv!$K$2=C2788,COUNTIF($C$7:C2788,C2788),"")))</f>
        <v/>
      </c>
      <c r="C2788" s="9">
        <f t="shared" si="129"/>
        <v>1</v>
      </c>
      <c r="D2788" s="14"/>
      <c r="E2788" s="15"/>
      <c r="F2788" s="16"/>
      <c r="G2788" s="17"/>
      <c r="H2788" s="18"/>
      <c r="I2788" s="19"/>
      <c r="J2788" s="18"/>
      <c r="K2788" s="19"/>
      <c r="L2788" s="17"/>
      <c r="M2788" s="93" t="str">
        <f t="shared" si="131"/>
        <v/>
      </c>
      <c r="N2788" s="13" t="str">
        <f t="shared" si="130"/>
        <v/>
      </c>
    </row>
    <row r="2789" spans="2:14" x14ac:dyDescent="0.3">
      <c r="B2789" s="1" t="str">
        <f>IF(C2789=1,"",IF(Kasszakonyv!$K$2&gt;C2789,"q",IF(Kasszakonyv!$K$2=C2789,COUNTIF($C$7:C2789,C2789),"")))</f>
        <v/>
      </c>
      <c r="C2789" s="9">
        <f t="shared" si="129"/>
        <v>1</v>
      </c>
      <c r="D2789" s="14"/>
      <c r="E2789" s="15"/>
      <c r="F2789" s="16"/>
      <c r="G2789" s="17"/>
      <c r="H2789" s="18"/>
      <c r="I2789" s="19"/>
      <c r="J2789" s="18"/>
      <c r="K2789" s="19"/>
      <c r="L2789" s="17"/>
      <c r="M2789" s="93" t="str">
        <f t="shared" si="131"/>
        <v/>
      </c>
      <c r="N2789" s="13" t="str">
        <f t="shared" si="130"/>
        <v/>
      </c>
    </row>
    <row r="2790" spans="2:14" x14ac:dyDescent="0.3">
      <c r="B2790" s="1" t="str">
        <f>IF(C2790=1,"",IF(Kasszakonyv!$K$2&gt;C2790,"q",IF(Kasszakonyv!$K$2=C2790,COUNTIF($C$7:C2790,C2790),"")))</f>
        <v/>
      </c>
      <c r="C2790" s="9">
        <f t="shared" si="129"/>
        <v>1</v>
      </c>
      <c r="D2790" s="14"/>
      <c r="E2790" s="15"/>
      <c r="F2790" s="16"/>
      <c r="G2790" s="17"/>
      <c r="H2790" s="18"/>
      <c r="I2790" s="19"/>
      <c r="J2790" s="18"/>
      <c r="K2790" s="19"/>
      <c r="L2790" s="17"/>
      <c r="M2790" s="93" t="str">
        <f t="shared" si="131"/>
        <v/>
      </c>
      <c r="N2790" s="13" t="str">
        <f t="shared" si="130"/>
        <v/>
      </c>
    </row>
    <row r="2791" spans="2:14" x14ac:dyDescent="0.3">
      <c r="B2791" s="1" t="str">
        <f>IF(C2791=1,"",IF(Kasszakonyv!$K$2&gt;C2791,"q",IF(Kasszakonyv!$K$2=C2791,COUNTIF($C$7:C2791,C2791),"")))</f>
        <v/>
      </c>
      <c r="C2791" s="9">
        <f t="shared" si="129"/>
        <v>1</v>
      </c>
      <c r="D2791" s="14"/>
      <c r="E2791" s="15"/>
      <c r="F2791" s="16"/>
      <c r="G2791" s="17"/>
      <c r="H2791" s="18"/>
      <c r="I2791" s="19"/>
      <c r="J2791" s="18"/>
      <c r="K2791" s="19"/>
      <c r="L2791" s="17"/>
      <c r="M2791" s="93" t="str">
        <f t="shared" si="131"/>
        <v/>
      </c>
      <c r="N2791" s="13" t="str">
        <f t="shared" si="130"/>
        <v/>
      </c>
    </row>
    <row r="2792" spans="2:14" x14ac:dyDescent="0.3">
      <c r="B2792" s="1" t="str">
        <f>IF(C2792=1,"",IF(Kasszakonyv!$K$2&gt;C2792,"q",IF(Kasszakonyv!$K$2=C2792,COUNTIF($C$7:C2792,C2792),"")))</f>
        <v/>
      </c>
      <c r="C2792" s="9">
        <f t="shared" ref="C2792:C2855" si="132">IF(AND(D2792&lt;&gt;0,D2792&gt;=$C$1,D2792&lt;=$C$3),D2792,IF(SUM(H2792:J2802)&lt;&gt;0,C2791,1))</f>
        <v>1</v>
      </c>
      <c r="D2792" s="14"/>
      <c r="E2792" s="15"/>
      <c r="F2792" s="16"/>
      <c r="G2792" s="17"/>
      <c r="H2792" s="18"/>
      <c r="I2792" s="19"/>
      <c r="J2792" s="18"/>
      <c r="K2792" s="19"/>
      <c r="L2792" s="17"/>
      <c r="M2792" s="93" t="str">
        <f t="shared" si="131"/>
        <v/>
      </c>
      <c r="N2792" s="13" t="str">
        <f t="shared" ref="N2792:N2855" si="133">IF(I2792&amp;K2792&lt;&gt;"",VLOOKUP(I2792&amp;K2792,fi,2,FALSE),"")</f>
        <v/>
      </c>
    </row>
    <row r="2793" spans="2:14" x14ac:dyDescent="0.3">
      <c r="B2793" s="1" t="str">
        <f>IF(C2793=1,"",IF(Kasszakonyv!$K$2&gt;C2793,"q",IF(Kasszakonyv!$K$2=C2793,COUNTIF($C$7:C2793,C2793),"")))</f>
        <v/>
      </c>
      <c r="C2793" s="9">
        <f t="shared" si="132"/>
        <v>1</v>
      </c>
      <c r="D2793" s="14"/>
      <c r="E2793" s="15"/>
      <c r="F2793" s="16"/>
      <c r="G2793" s="17"/>
      <c r="H2793" s="18"/>
      <c r="I2793" s="19"/>
      <c r="J2793" s="18"/>
      <c r="K2793" s="19"/>
      <c r="L2793" s="17"/>
      <c r="M2793" s="93" t="str">
        <f t="shared" si="131"/>
        <v/>
      </c>
      <c r="N2793" s="13" t="str">
        <f t="shared" si="133"/>
        <v/>
      </c>
    </row>
    <row r="2794" spans="2:14" x14ac:dyDescent="0.3">
      <c r="B2794" s="1" t="str">
        <f>IF(C2794=1,"",IF(Kasszakonyv!$K$2&gt;C2794,"q",IF(Kasszakonyv!$K$2=C2794,COUNTIF($C$7:C2794,C2794),"")))</f>
        <v/>
      </c>
      <c r="C2794" s="9">
        <f t="shared" si="132"/>
        <v>1</v>
      </c>
      <c r="D2794" s="14"/>
      <c r="E2794" s="15"/>
      <c r="F2794" s="16"/>
      <c r="G2794" s="17"/>
      <c r="H2794" s="18"/>
      <c r="I2794" s="19"/>
      <c r="J2794" s="18"/>
      <c r="K2794" s="19"/>
      <c r="L2794" s="17"/>
      <c r="M2794" s="93" t="str">
        <f t="shared" si="131"/>
        <v/>
      </c>
      <c r="N2794" s="13" t="str">
        <f t="shared" si="133"/>
        <v/>
      </c>
    </row>
    <row r="2795" spans="2:14" x14ac:dyDescent="0.3">
      <c r="B2795" s="1" t="str">
        <f>IF(C2795=1,"",IF(Kasszakonyv!$K$2&gt;C2795,"q",IF(Kasszakonyv!$K$2=C2795,COUNTIF($C$7:C2795,C2795),"")))</f>
        <v/>
      </c>
      <c r="C2795" s="9">
        <f t="shared" si="132"/>
        <v>1</v>
      </c>
      <c r="D2795" s="14"/>
      <c r="E2795" s="15"/>
      <c r="F2795" s="16"/>
      <c r="G2795" s="17"/>
      <c r="H2795" s="18"/>
      <c r="I2795" s="19"/>
      <c r="J2795" s="18"/>
      <c r="K2795" s="19"/>
      <c r="L2795" s="17"/>
      <c r="M2795" s="93" t="str">
        <f t="shared" si="131"/>
        <v/>
      </c>
      <c r="N2795" s="13" t="str">
        <f t="shared" si="133"/>
        <v/>
      </c>
    </row>
    <row r="2796" spans="2:14" x14ac:dyDescent="0.3">
      <c r="B2796" s="1" t="str">
        <f>IF(C2796=1,"",IF(Kasszakonyv!$K$2&gt;C2796,"q",IF(Kasszakonyv!$K$2=C2796,COUNTIF($C$7:C2796,C2796),"")))</f>
        <v/>
      </c>
      <c r="C2796" s="9">
        <f t="shared" si="132"/>
        <v>1</v>
      </c>
      <c r="D2796" s="14"/>
      <c r="E2796" s="15"/>
      <c r="F2796" s="16"/>
      <c r="G2796" s="17"/>
      <c r="H2796" s="18"/>
      <c r="I2796" s="19"/>
      <c r="J2796" s="18"/>
      <c r="K2796" s="19"/>
      <c r="L2796" s="17"/>
      <c r="M2796" s="93" t="str">
        <f t="shared" si="131"/>
        <v/>
      </c>
      <c r="N2796" s="13" t="str">
        <f t="shared" si="133"/>
        <v/>
      </c>
    </row>
    <row r="2797" spans="2:14" x14ac:dyDescent="0.3">
      <c r="B2797" s="1" t="str">
        <f>IF(C2797=1,"",IF(Kasszakonyv!$K$2&gt;C2797,"q",IF(Kasszakonyv!$K$2=C2797,COUNTIF($C$7:C2797,C2797),"")))</f>
        <v/>
      </c>
      <c r="C2797" s="9">
        <f t="shared" si="132"/>
        <v>1</v>
      </c>
      <c r="D2797" s="14"/>
      <c r="E2797" s="15"/>
      <c r="F2797" s="16"/>
      <c r="G2797" s="17"/>
      <c r="H2797" s="18"/>
      <c r="I2797" s="19"/>
      <c r="J2797" s="18"/>
      <c r="K2797" s="19"/>
      <c r="L2797" s="17"/>
      <c r="M2797" s="93" t="str">
        <f t="shared" si="131"/>
        <v/>
      </c>
      <c r="N2797" s="13" t="str">
        <f t="shared" si="133"/>
        <v/>
      </c>
    </row>
    <row r="2798" spans="2:14" x14ac:dyDescent="0.3">
      <c r="B2798" s="1" t="str">
        <f>IF(C2798=1,"",IF(Kasszakonyv!$K$2&gt;C2798,"q",IF(Kasszakonyv!$K$2=C2798,COUNTIF($C$7:C2798,C2798),"")))</f>
        <v/>
      </c>
      <c r="C2798" s="9">
        <f t="shared" si="132"/>
        <v>1</v>
      </c>
      <c r="D2798" s="14"/>
      <c r="E2798" s="15"/>
      <c r="F2798" s="16"/>
      <c r="G2798" s="17"/>
      <c r="H2798" s="18"/>
      <c r="I2798" s="19"/>
      <c r="J2798" s="18"/>
      <c r="K2798" s="19"/>
      <c r="L2798" s="17"/>
      <c r="M2798" s="93" t="str">
        <f t="shared" si="131"/>
        <v/>
      </c>
      <c r="N2798" s="13" t="str">
        <f t="shared" si="133"/>
        <v/>
      </c>
    </row>
    <row r="2799" spans="2:14" x14ac:dyDescent="0.3">
      <c r="B2799" s="1" t="str">
        <f>IF(C2799=1,"",IF(Kasszakonyv!$K$2&gt;C2799,"q",IF(Kasszakonyv!$K$2=C2799,COUNTIF($C$7:C2799,C2799),"")))</f>
        <v/>
      </c>
      <c r="C2799" s="9">
        <f t="shared" si="132"/>
        <v>1</v>
      </c>
      <c r="D2799" s="14"/>
      <c r="E2799" s="15"/>
      <c r="F2799" s="16"/>
      <c r="G2799" s="17"/>
      <c r="H2799" s="18"/>
      <c r="I2799" s="19"/>
      <c r="J2799" s="18"/>
      <c r="K2799" s="19"/>
      <c r="L2799" s="17"/>
      <c r="M2799" s="93" t="str">
        <f t="shared" si="131"/>
        <v/>
      </c>
      <c r="N2799" s="13" t="str">
        <f t="shared" si="133"/>
        <v/>
      </c>
    </row>
    <row r="2800" spans="2:14" x14ac:dyDescent="0.3">
      <c r="B2800" s="1" t="str">
        <f>IF(C2800=1,"",IF(Kasszakonyv!$K$2&gt;C2800,"q",IF(Kasszakonyv!$K$2=C2800,COUNTIF($C$7:C2800,C2800),"")))</f>
        <v/>
      </c>
      <c r="C2800" s="9">
        <f t="shared" si="132"/>
        <v>1</v>
      </c>
      <c r="D2800" s="14"/>
      <c r="E2800" s="15"/>
      <c r="F2800" s="16"/>
      <c r="G2800" s="17"/>
      <c r="H2800" s="18"/>
      <c r="I2800" s="19"/>
      <c r="J2800" s="18"/>
      <c r="K2800" s="19"/>
      <c r="L2800" s="17"/>
      <c r="M2800" s="93" t="str">
        <f t="shared" si="131"/>
        <v/>
      </c>
      <c r="N2800" s="13" t="str">
        <f t="shared" si="133"/>
        <v/>
      </c>
    </row>
    <row r="2801" spans="2:14" x14ac:dyDescent="0.3">
      <c r="B2801" s="1" t="str">
        <f>IF(C2801=1,"",IF(Kasszakonyv!$K$2&gt;C2801,"q",IF(Kasszakonyv!$K$2=C2801,COUNTIF($C$7:C2801,C2801),"")))</f>
        <v/>
      </c>
      <c r="C2801" s="9">
        <f t="shared" si="132"/>
        <v>1</v>
      </c>
      <c r="D2801" s="14"/>
      <c r="E2801" s="15"/>
      <c r="F2801" s="16"/>
      <c r="G2801" s="17"/>
      <c r="H2801" s="18"/>
      <c r="I2801" s="19"/>
      <c r="J2801" s="18"/>
      <c r="K2801" s="19"/>
      <c r="L2801" s="17"/>
      <c r="M2801" s="93" t="str">
        <f t="shared" si="131"/>
        <v/>
      </c>
      <c r="N2801" s="13" t="str">
        <f t="shared" si="133"/>
        <v/>
      </c>
    </row>
    <row r="2802" spans="2:14" x14ac:dyDescent="0.3">
      <c r="B2802" s="1" t="str">
        <f>IF(C2802=1,"",IF(Kasszakonyv!$K$2&gt;C2802,"q",IF(Kasszakonyv!$K$2=C2802,COUNTIF($C$7:C2802,C2802),"")))</f>
        <v/>
      </c>
      <c r="C2802" s="9">
        <f t="shared" si="132"/>
        <v>1</v>
      </c>
      <c r="D2802" s="14"/>
      <c r="E2802" s="15"/>
      <c r="F2802" s="16"/>
      <c r="G2802" s="17"/>
      <c r="H2802" s="18"/>
      <c r="I2802" s="19"/>
      <c r="J2802" s="18"/>
      <c r="K2802" s="19"/>
      <c r="L2802" s="17"/>
      <c r="M2802" s="93" t="str">
        <f t="shared" si="131"/>
        <v/>
      </c>
      <c r="N2802" s="13" t="str">
        <f t="shared" si="133"/>
        <v/>
      </c>
    </row>
    <row r="2803" spans="2:14" x14ac:dyDescent="0.3">
      <c r="B2803" s="1" t="str">
        <f>IF(C2803=1,"",IF(Kasszakonyv!$K$2&gt;C2803,"q",IF(Kasszakonyv!$K$2=C2803,COUNTIF($C$7:C2803,C2803),"")))</f>
        <v/>
      </c>
      <c r="C2803" s="9">
        <f t="shared" si="132"/>
        <v>1</v>
      </c>
      <c r="D2803" s="14"/>
      <c r="E2803" s="15"/>
      <c r="F2803" s="16"/>
      <c r="G2803" s="17"/>
      <c r="H2803" s="18"/>
      <c r="I2803" s="19"/>
      <c r="J2803" s="18"/>
      <c r="K2803" s="19"/>
      <c r="L2803" s="17"/>
      <c r="M2803" s="93" t="str">
        <f t="shared" si="131"/>
        <v/>
      </c>
      <c r="N2803" s="13" t="str">
        <f t="shared" si="133"/>
        <v/>
      </c>
    </row>
    <row r="2804" spans="2:14" x14ac:dyDescent="0.3">
      <c r="B2804" s="1" t="str">
        <f>IF(C2804=1,"",IF(Kasszakonyv!$K$2&gt;C2804,"q",IF(Kasszakonyv!$K$2=C2804,COUNTIF($C$7:C2804,C2804),"")))</f>
        <v/>
      </c>
      <c r="C2804" s="9">
        <f t="shared" si="132"/>
        <v>1</v>
      </c>
      <c r="D2804" s="14"/>
      <c r="E2804" s="15"/>
      <c r="F2804" s="16"/>
      <c r="G2804" s="17"/>
      <c r="H2804" s="18"/>
      <c r="I2804" s="19"/>
      <c r="J2804" s="18"/>
      <c r="K2804" s="19"/>
      <c r="L2804" s="17"/>
      <c r="M2804" s="93" t="str">
        <f t="shared" si="131"/>
        <v/>
      </c>
      <c r="N2804" s="13" t="str">
        <f t="shared" si="133"/>
        <v/>
      </c>
    </row>
    <row r="2805" spans="2:14" x14ac:dyDescent="0.3">
      <c r="B2805" s="1" t="str">
        <f>IF(C2805=1,"",IF(Kasszakonyv!$K$2&gt;C2805,"q",IF(Kasszakonyv!$K$2=C2805,COUNTIF($C$7:C2805,C2805),"")))</f>
        <v/>
      </c>
      <c r="C2805" s="9">
        <f t="shared" si="132"/>
        <v>1</v>
      </c>
      <c r="D2805" s="14"/>
      <c r="E2805" s="15"/>
      <c r="F2805" s="16"/>
      <c r="G2805" s="17"/>
      <c r="H2805" s="18"/>
      <c r="I2805" s="19"/>
      <c r="J2805" s="18"/>
      <c r="K2805" s="19"/>
      <c r="L2805" s="17"/>
      <c r="M2805" s="93" t="str">
        <f t="shared" si="131"/>
        <v/>
      </c>
      <c r="N2805" s="13" t="str">
        <f t="shared" si="133"/>
        <v/>
      </c>
    </row>
    <row r="2806" spans="2:14" x14ac:dyDescent="0.3">
      <c r="B2806" s="1" t="str">
        <f>IF(C2806=1,"",IF(Kasszakonyv!$K$2&gt;C2806,"q",IF(Kasszakonyv!$K$2=C2806,COUNTIF($C$7:C2806,C2806),"")))</f>
        <v/>
      </c>
      <c r="C2806" s="9">
        <f t="shared" si="132"/>
        <v>1</v>
      </c>
      <c r="D2806" s="14"/>
      <c r="E2806" s="15"/>
      <c r="F2806" s="16"/>
      <c r="G2806" s="17"/>
      <c r="H2806" s="18"/>
      <c r="I2806" s="19"/>
      <c r="J2806" s="18"/>
      <c r="K2806" s="19"/>
      <c r="L2806" s="17"/>
      <c r="M2806" s="93" t="str">
        <f t="shared" si="131"/>
        <v/>
      </c>
      <c r="N2806" s="13" t="str">
        <f t="shared" si="133"/>
        <v/>
      </c>
    </row>
    <row r="2807" spans="2:14" x14ac:dyDescent="0.3">
      <c r="B2807" s="1" t="str">
        <f>IF(C2807=1,"",IF(Kasszakonyv!$K$2&gt;C2807,"q",IF(Kasszakonyv!$K$2=C2807,COUNTIF($C$7:C2807,C2807),"")))</f>
        <v/>
      </c>
      <c r="C2807" s="9">
        <f t="shared" si="132"/>
        <v>1</v>
      </c>
      <c r="D2807" s="14"/>
      <c r="E2807" s="15"/>
      <c r="F2807" s="16"/>
      <c r="G2807" s="17"/>
      <c r="H2807" s="18"/>
      <c r="I2807" s="19"/>
      <c r="J2807" s="18"/>
      <c r="K2807" s="19"/>
      <c r="L2807" s="17"/>
      <c r="M2807" s="93" t="str">
        <f t="shared" si="131"/>
        <v/>
      </c>
      <c r="N2807" s="13" t="str">
        <f t="shared" si="133"/>
        <v/>
      </c>
    </row>
    <row r="2808" spans="2:14" x14ac:dyDescent="0.3">
      <c r="B2808" s="1" t="str">
        <f>IF(C2808=1,"",IF(Kasszakonyv!$K$2&gt;C2808,"q",IF(Kasszakonyv!$K$2=C2808,COUNTIF($C$7:C2808,C2808),"")))</f>
        <v/>
      </c>
      <c r="C2808" s="9">
        <f t="shared" si="132"/>
        <v>1</v>
      </c>
      <c r="D2808" s="14"/>
      <c r="E2808" s="15"/>
      <c r="F2808" s="16"/>
      <c r="G2808" s="17"/>
      <c r="H2808" s="18"/>
      <c r="I2808" s="19"/>
      <c r="J2808" s="18"/>
      <c r="K2808" s="19"/>
      <c r="L2808" s="17"/>
      <c r="M2808" s="93" t="str">
        <f t="shared" si="131"/>
        <v/>
      </c>
      <c r="N2808" s="13" t="str">
        <f t="shared" si="133"/>
        <v/>
      </c>
    </row>
    <row r="2809" spans="2:14" x14ac:dyDescent="0.3">
      <c r="B2809" s="1" t="str">
        <f>IF(C2809=1,"",IF(Kasszakonyv!$K$2&gt;C2809,"q",IF(Kasszakonyv!$K$2=C2809,COUNTIF($C$7:C2809,C2809),"")))</f>
        <v/>
      </c>
      <c r="C2809" s="9">
        <f t="shared" si="132"/>
        <v>1</v>
      </c>
      <c r="D2809" s="14"/>
      <c r="E2809" s="15"/>
      <c r="F2809" s="16"/>
      <c r="G2809" s="17"/>
      <c r="H2809" s="18"/>
      <c r="I2809" s="19"/>
      <c r="J2809" s="18"/>
      <c r="K2809" s="19"/>
      <c r="L2809" s="17"/>
      <c r="M2809" s="93" t="str">
        <f t="shared" si="131"/>
        <v/>
      </c>
      <c r="N2809" s="13" t="str">
        <f t="shared" si="133"/>
        <v/>
      </c>
    </row>
    <row r="2810" spans="2:14" x14ac:dyDescent="0.3">
      <c r="B2810" s="1" t="str">
        <f>IF(C2810=1,"",IF(Kasszakonyv!$K$2&gt;C2810,"q",IF(Kasszakonyv!$K$2=C2810,COUNTIF($C$7:C2810,C2810),"")))</f>
        <v/>
      </c>
      <c r="C2810" s="9">
        <f t="shared" si="132"/>
        <v>1</v>
      </c>
      <c r="D2810" s="14"/>
      <c r="E2810" s="15"/>
      <c r="F2810" s="16"/>
      <c r="G2810" s="17"/>
      <c r="H2810" s="18"/>
      <c r="I2810" s="19"/>
      <c r="J2810" s="18"/>
      <c r="K2810" s="19"/>
      <c r="L2810" s="17"/>
      <c r="M2810" s="93" t="str">
        <f t="shared" si="131"/>
        <v/>
      </c>
      <c r="N2810" s="13" t="str">
        <f t="shared" si="133"/>
        <v/>
      </c>
    </row>
    <row r="2811" spans="2:14" x14ac:dyDescent="0.3">
      <c r="B2811" s="1" t="str">
        <f>IF(C2811=1,"",IF(Kasszakonyv!$K$2&gt;C2811,"q",IF(Kasszakonyv!$K$2=C2811,COUNTIF($C$7:C2811,C2811),"")))</f>
        <v/>
      </c>
      <c r="C2811" s="9">
        <f t="shared" si="132"/>
        <v>1</v>
      </c>
      <c r="D2811" s="14"/>
      <c r="E2811" s="15"/>
      <c r="F2811" s="16"/>
      <c r="G2811" s="17"/>
      <c r="H2811" s="18"/>
      <c r="I2811" s="19"/>
      <c r="J2811" s="18"/>
      <c r="K2811" s="19"/>
      <c r="L2811" s="17"/>
      <c r="M2811" s="93" t="str">
        <f t="shared" si="131"/>
        <v/>
      </c>
      <c r="N2811" s="13" t="str">
        <f t="shared" si="133"/>
        <v/>
      </c>
    </row>
    <row r="2812" spans="2:14" x14ac:dyDescent="0.3">
      <c r="B2812" s="1" t="str">
        <f>IF(C2812=1,"",IF(Kasszakonyv!$K$2&gt;C2812,"q",IF(Kasszakonyv!$K$2=C2812,COUNTIF($C$7:C2812,C2812),"")))</f>
        <v/>
      </c>
      <c r="C2812" s="9">
        <f t="shared" si="132"/>
        <v>1</v>
      </c>
      <c r="D2812" s="14"/>
      <c r="E2812" s="15"/>
      <c r="F2812" s="16"/>
      <c r="G2812" s="17"/>
      <c r="H2812" s="18"/>
      <c r="I2812" s="19"/>
      <c r="J2812" s="18"/>
      <c r="K2812" s="19"/>
      <c r="L2812" s="17"/>
      <c r="M2812" s="93" t="str">
        <f t="shared" si="131"/>
        <v/>
      </c>
      <c r="N2812" s="13" t="str">
        <f t="shared" si="133"/>
        <v/>
      </c>
    </row>
    <row r="2813" spans="2:14" x14ac:dyDescent="0.3">
      <c r="B2813" s="1" t="str">
        <f>IF(C2813=1,"",IF(Kasszakonyv!$K$2&gt;C2813,"q",IF(Kasszakonyv!$K$2=C2813,COUNTIF($C$7:C2813,C2813),"")))</f>
        <v/>
      </c>
      <c r="C2813" s="9">
        <f t="shared" si="132"/>
        <v>1</v>
      </c>
      <c r="D2813" s="14"/>
      <c r="E2813" s="15"/>
      <c r="F2813" s="16"/>
      <c r="G2813" s="17"/>
      <c r="H2813" s="18"/>
      <c r="I2813" s="19"/>
      <c r="J2813" s="18"/>
      <c r="K2813" s="19"/>
      <c r="L2813" s="17"/>
      <c r="M2813" s="93" t="str">
        <f t="shared" si="131"/>
        <v/>
      </c>
      <c r="N2813" s="13" t="str">
        <f t="shared" si="133"/>
        <v/>
      </c>
    </row>
    <row r="2814" spans="2:14" x14ac:dyDescent="0.3">
      <c r="B2814" s="1" t="str">
        <f>IF(C2814=1,"",IF(Kasszakonyv!$K$2&gt;C2814,"q",IF(Kasszakonyv!$K$2=C2814,COUNTIF($C$7:C2814,C2814),"")))</f>
        <v/>
      </c>
      <c r="C2814" s="9">
        <f t="shared" si="132"/>
        <v>1</v>
      </c>
      <c r="D2814" s="14"/>
      <c r="E2814" s="15"/>
      <c r="F2814" s="16"/>
      <c r="G2814" s="17"/>
      <c r="H2814" s="18"/>
      <c r="I2814" s="19"/>
      <c r="J2814" s="18"/>
      <c r="K2814" s="19"/>
      <c r="L2814" s="17"/>
      <c r="M2814" s="93" t="str">
        <f t="shared" si="131"/>
        <v/>
      </c>
      <c r="N2814" s="13" t="str">
        <f t="shared" si="133"/>
        <v/>
      </c>
    </row>
    <row r="2815" spans="2:14" x14ac:dyDescent="0.3">
      <c r="B2815" s="1" t="str">
        <f>IF(C2815=1,"",IF(Kasszakonyv!$K$2&gt;C2815,"q",IF(Kasszakonyv!$K$2=C2815,COUNTIF($C$7:C2815,C2815),"")))</f>
        <v/>
      </c>
      <c r="C2815" s="9">
        <f t="shared" si="132"/>
        <v>1</v>
      </c>
      <c r="D2815" s="14"/>
      <c r="E2815" s="15"/>
      <c r="F2815" s="16"/>
      <c r="G2815" s="17"/>
      <c r="H2815" s="18"/>
      <c r="I2815" s="19"/>
      <c r="J2815" s="18"/>
      <c r="K2815" s="19"/>
      <c r="L2815" s="17"/>
      <c r="M2815" s="93" t="str">
        <f t="shared" si="131"/>
        <v/>
      </c>
      <c r="N2815" s="13" t="str">
        <f t="shared" si="133"/>
        <v/>
      </c>
    </row>
    <row r="2816" spans="2:14" x14ac:dyDescent="0.3">
      <c r="B2816" s="1" t="str">
        <f>IF(C2816=1,"",IF(Kasszakonyv!$K$2&gt;C2816,"q",IF(Kasszakonyv!$K$2=C2816,COUNTIF($C$7:C2816,C2816),"")))</f>
        <v/>
      </c>
      <c r="C2816" s="9">
        <f t="shared" si="132"/>
        <v>1</v>
      </c>
      <c r="D2816" s="14"/>
      <c r="E2816" s="15"/>
      <c r="F2816" s="16"/>
      <c r="G2816" s="17"/>
      <c r="H2816" s="18"/>
      <c r="I2816" s="19"/>
      <c r="J2816" s="18"/>
      <c r="K2816" s="19"/>
      <c r="L2816" s="17"/>
      <c r="M2816" s="93" t="str">
        <f t="shared" si="131"/>
        <v/>
      </c>
      <c r="N2816" s="13" t="str">
        <f t="shared" si="133"/>
        <v/>
      </c>
    </row>
    <row r="2817" spans="2:14" x14ac:dyDescent="0.3">
      <c r="B2817" s="1" t="str">
        <f>IF(C2817=1,"",IF(Kasszakonyv!$K$2&gt;C2817,"q",IF(Kasszakonyv!$K$2=C2817,COUNTIF($C$7:C2817,C2817),"")))</f>
        <v/>
      </c>
      <c r="C2817" s="9">
        <f t="shared" si="132"/>
        <v>1</v>
      </c>
      <c r="D2817" s="14"/>
      <c r="E2817" s="15"/>
      <c r="F2817" s="16"/>
      <c r="G2817" s="17"/>
      <c r="H2817" s="18"/>
      <c r="I2817" s="19"/>
      <c r="J2817" s="18"/>
      <c r="K2817" s="19"/>
      <c r="L2817" s="17"/>
      <c r="M2817" s="93" t="str">
        <f t="shared" si="131"/>
        <v/>
      </c>
      <c r="N2817" s="13" t="str">
        <f t="shared" si="133"/>
        <v/>
      </c>
    </row>
    <row r="2818" spans="2:14" x14ac:dyDescent="0.3">
      <c r="B2818" s="1" t="str">
        <f>IF(C2818=1,"",IF(Kasszakonyv!$K$2&gt;C2818,"q",IF(Kasszakonyv!$K$2=C2818,COUNTIF($C$7:C2818,C2818),"")))</f>
        <v/>
      </c>
      <c r="C2818" s="9">
        <f t="shared" si="132"/>
        <v>1</v>
      </c>
      <c r="D2818" s="14"/>
      <c r="E2818" s="15"/>
      <c r="F2818" s="16"/>
      <c r="G2818" s="17"/>
      <c r="H2818" s="18"/>
      <c r="I2818" s="19"/>
      <c r="J2818" s="18"/>
      <c r="K2818" s="19"/>
      <c r="L2818" s="17"/>
      <c r="M2818" s="93" t="str">
        <f t="shared" si="131"/>
        <v/>
      </c>
      <c r="N2818" s="13" t="str">
        <f t="shared" si="133"/>
        <v/>
      </c>
    </row>
    <row r="2819" spans="2:14" x14ac:dyDescent="0.3">
      <c r="B2819" s="1" t="str">
        <f>IF(C2819=1,"",IF(Kasszakonyv!$K$2&gt;C2819,"q",IF(Kasszakonyv!$K$2=C2819,COUNTIF($C$7:C2819,C2819),"")))</f>
        <v/>
      </c>
      <c r="C2819" s="9">
        <f t="shared" si="132"/>
        <v>1</v>
      </c>
      <c r="D2819" s="14"/>
      <c r="E2819" s="15"/>
      <c r="F2819" s="16"/>
      <c r="G2819" s="17"/>
      <c r="H2819" s="18"/>
      <c r="I2819" s="19"/>
      <c r="J2819" s="18"/>
      <c r="K2819" s="19"/>
      <c r="L2819" s="17"/>
      <c r="M2819" s="93" t="str">
        <f t="shared" si="131"/>
        <v/>
      </c>
      <c r="N2819" s="13" t="str">
        <f t="shared" si="133"/>
        <v/>
      </c>
    </row>
    <row r="2820" spans="2:14" x14ac:dyDescent="0.3">
      <c r="B2820" s="1" t="str">
        <f>IF(C2820=1,"",IF(Kasszakonyv!$K$2&gt;C2820,"q",IF(Kasszakonyv!$K$2=C2820,COUNTIF($C$7:C2820,C2820),"")))</f>
        <v/>
      </c>
      <c r="C2820" s="9">
        <f t="shared" si="132"/>
        <v>1</v>
      </c>
      <c r="D2820" s="14"/>
      <c r="E2820" s="15"/>
      <c r="F2820" s="16"/>
      <c r="G2820" s="17"/>
      <c r="H2820" s="18"/>
      <c r="I2820" s="19"/>
      <c r="J2820" s="18"/>
      <c r="K2820" s="19"/>
      <c r="L2820" s="17"/>
      <c r="M2820" s="93" t="str">
        <f t="shared" si="131"/>
        <v/>
      </c>
      <c r="N2820" s="13" t="str">
        <f t="shared" si="133"/>
        <v/>
      </c>
    </row>
    <row r="2821" spans="2:14" x14ac:dyDescent="0.3">
      <c r="B2821" s="1" t="str">
        <f>IF(C2821=1,"",IF(Kasszakonyv!$K$2&gt;C2821,"q",IF(Kasszakonyv!$K$2=C2821,COUNTIF($C$7:C2821,C2821),"")))</f>
        <v/>
      </c>
      <c r="C2821" s="9">
        <f t="shared" si="132"/>
        <v>1</v>
      </c>
      <c r="D2821" s="14"/>
      <c r="E2821" s="15"/>
      <c r="F2821" s="16"/>
      <c r="G2821" s="17"/>
      <c r="H2821" s="18"/>
      <c r="I2821" s="19"/>
      <c r="J2821" s="18"/>
      <c r="K2821" s="19"/>
      <c r="L2821" s="17"/>
      <c r="M2821" s="93" t="str">
        <f t="shared" si="131"/>
        <v/>
      </c>
      <c r="N2821" s="13" t="str">
        <f t="shared" si="133"/>
        <v/>
      </c>
    </row>
    <row r="2822" spans="2:14" x14ac:dyDescent="0.3">
      <c r="B2822" s="1" t="str">
        <f>IF(C2822=1,"",IF(Kasszakonyv!$K$2&gt;C2822,"q",IF(Kasszakonyv!$K$2=C2822,COUNTIF($C$7:C2822,C2822),"")))</f>
        <v/>
      </c>
      <c r="C2822" s="9">
        <f t="shared" si="132"/>
        <v>1</v>
      </c>
      <c r="D2822" s="14"/>
      <c r="E2822" s="15"/>
      <c r="F2822" s="16"/>
      <c r="G2822" s="17"/>
      <c r="H2822" s="18"/>
      <c r="I2822" s="19"/>
      <c r="J2822" s="18"/>
      <c r="K2822" s="19"/>
      <c r="L2822" s="17"/>
      <c r="M2822" s="93" t="str">
        <f t="shared" si="131"/>
        <v/>
      </c>
      <c r="N2822" s="13" t="str">
        <f t="shared" si="133"/>
        <v/>
      </c>
    </row>
    <row r="2823" spans="2:14" x14ac:dyDescent="0.3">
      <c r="B2823" s="1" t="str">
        <f>IF(C2823=1,"",IF(Kasszakonyv!$K$2&gt;C2823,"q",IF(Kasszakonyv!$K$2=C2823,COUNTIF($C$7:C2823,C2823),"")))</f>
        <v/>
      </c>
      <c r="C2823" s="9">
        <f t="shared" si="132"/>
        <v>1</v>
      </c>
      <c r="D2823" s="14"/>
      <c r="E2823" s="15"/>
      <c r="F2823" s="16"/>
      <c r="G2823" s="17"/>
      <c r="H2823" s="18"/>
      <c r="I2823" s="19"/>
      <c r="J2823" s="18"/>
      <c r="K2823" s="19"/>
      <c r="L2823" s="17"/>
      <c r="M2823" s="93" t="str">
        <f t="shared" ref="M2823:M2886" si="134">IF(I2823&amp;K2823&lt;&gt;"",VLOOKUP(I2823&amp;K2823,fif,3,FALSE),"")</f>
        <v/>
      </c>
      <c r="N2823" s="13" t="str">
        <f t="shared" si="133"/>
        <v/>
      </c>
    </row>
    <row r="2824" spans="2:14" x14ac:dyDescent="0.3">
      <c r="B2824" s="1" t="str">
        <f>IF(C2824=1,"",IF(Kasszakonyv!$K$2&gt;C2824,"q",IF(Kasszakonyv!$K$2=C2824,COUNTIF($C$7:C2824,C2824),"")))</f>
        <v/>
      </c>
      <c r="C2824" s="9">
        <f t="shared" si="132"/>
        <v>1</v>
      </c>
      <c r="D2824" s="14"/>
      <c r="E2824" s="15"/>
      <c r="F2824" s="16"/>
      <c r="G2824" s="17"/>
      <c r="H2824" s="18"/>
      <c r="I2824" s="19"/>
      <c r="J2824" s="18"/>
      <c r="K2824" s="19"/>
      <c r="L2824" s="17"/>
      <c r="M2824" s="93" t="str">
        <f t="shared" si="134"/>
        <v/>
      </c>
      <c r="N2824" s="13" t="str">
        <f t="shared" si="133"/>
        <v/>
      </c>
    </row>
    <row r="2825" spans="2:14" x14ac:dyDescent="0.3">
      <c r="B2825" s="1" t="str">
        <f>IF(C2825=1,"",IF(Kasszakonyv!$K$2&gt;C2825,"q",IF(Kasszakonyv!$K$2=C2825,COUNTIF($C$7:C2825,C2825),"")))</f>
        <v/>
      </c>
      <c r="C2825" s="9">
        <f t="shared" si="132"/>
        <v>1</v>
      </c>
      <c r="D2825" s="14"/>
      <c r="E2825" s="15"/>
      <c r="F2825" s="16"/>
      <c r="G2825" s="17"/>
      <c r="H2825" s="18"/>
      <c r="I2825" s="19"/>
      <c r="J2825" s="18"/>
      <c r="K2825" s="19"/>
      <c r="L2825" s="17"/>
      <c r="M2825" s="93" t="str">
        <f t="shared" si="134"/>
        <v/>
      </c>
      <c r="N2825" s="13" t="str">
        <f t="shared" si="133"/>
        <v/>
      </c>
    </row>
    <row r="2826" spans="2:14" x14ac:dyDescent="0.3">
      <c r="B2826" s="1" t="str">
        <f>IF(C2826=1,"",IF(Kasszakonyv!$K$2&gt;C2826,"q",IF(Kasszakonyv!$K$2=C2826,COUNTIF($C$7:C2826,C2826),"")))</f>
        <v/>
      </c>
      <c r="C2826" s="9">
        <f t="shared" si="132"/>
        <v>1</v>
      </c>
      <c r="D2826" s="14"/>
      <c r="E2826" s="15"/>
      <c r="F2826" s="16"/>
      <c r="G2826" s="17"/>
      <c r="H2826" s="18"/>
      <c r="I2826" s="19"/>
      <c r="J2826" s="18"/>
      <c r="K2826" s="19"/>
      <c r="L2826" s="17"/>
      <c r="M2826" s="93" t="str">
        <f t="shared" si="134"/>
        <v/>
      </c>
      <c r="N2826" s="13" t="str">
        <f t="shared" si="133"/>
        <v/>
      </c>
    </row>
    <row r="2827" spans="2:14" x14ac:dyDescent="0.3">
      <c r="B2827" s="1" t="str">
        <f>IF(C2827=1,"",IF(Kasszakonyv!$K$2&gt;C2827,"q",IF(Kasszakonyv!$K$2=C2827,COUNTIF($C$7:C2827,C2827),"")))</f>
        <v/>
      </c>
      <c r="C2827" s="9">
        <f t="shared" si="132"/>
        <v>1</v>
      </c>
      <c r="D2827" s="14"/>
      <c r="E2827" s="15"/>
      <c r="F2827" s="16"/>
      <c r="G2827" s="17"/>
      <c r="H2827" s="18"/>
      <c r="I2827" s="19"/>
      <c r="J2827" s="18"/>
      <c r="K2827" s="19"/>
      <c r="L2827" s="17"/>
      <c r="M2827" s="93" t="str">
        <f t="shared" si="134"/>
        <v/>
      </c>
      <c r="N2827" s="13" t="str">
        <f t="shared" si="133"/>
        <v/>
      </c>
    </row>
    <row r="2828" spans="2:14" x14ac:dyDescent="0.3">
      <c r="B2828" s="1" t="str">
        <f>IF(C2828=1,"",IF(Kasszakonyv!$K$2&gt;C2828,"q",IF(Kasszakonyv!$K$2=C2828,COUNTIF($C$7:C2828,C2828),"")))</f>
        <v/>
      </c>
      <c r="C2828" s="9">
        <f t="shared" si="132"/>
        <v>1</v>
      </c>
      <c r="D2828" s="14"/>
      <c r="E2828" s="15"/>
      <c r="F2828" s="16"/>
      <c r="G2828" s="17"/>
      <c r="H2828" s="18"/>
      <c r="I2828" s="19"/>
      <c r="J2828" s="18"/>
      <c r="K2828" s="19"/>
      <c r="L2828" s="17"/>
      <c r="M2828" s="93" t="str">
        <f t="shared" si="134"/>
        <v/>
      </c>
      <c r="N2828" s="13" t="str">
        <f t="shared" si="133"/>
        <v/>
      </c>
    </row>
    <row r="2829" spans="2:14" x14ac:dyDescent="0.3">
      <c r="B2829" s="1" t="str">
        <f>IF(C2829=1,"",IF(Kasszakonyv!$K$2&gt;C2829,"q",IF(Kasszakonyv!$K$2=C2829,COUNTIF($C$7:C2829,C2829),"")))</f>
        <v/>
      </c>
      <c r="C2829" s="9">
        <f t="shared" si="132"/>
        <v>1</v>
      </c>
      <c r="D2829" s="14"/>
      <c r="E2829" s="15"/>
      <c r="F2829" s="16"/>
      <c r="G2829" s="17"/>
      <c r="H2829" s="18"/>
      <c r="I2829" s="19"/>
      <c r="J2829" s="18"/>
      <c r="K2829" s="19"/>
      <c r="L2829" s="17"/>
      <c r="M2829" s="93" t="str">
        <f t="shared" si="134"/>
        <v/>
      </c>
      <c r="N2829" s="13" t="str">
        <f t="shared" si="133"/>
        <v/>
      </c>
    </row>
    <row r="2830" spans="2:14" x14ac:dyDescent="0.3">
      <c r="B2830" s="1" t="str">
        <f>IF(C2830=1,"",IF(Kasszakonyv!$K$2&gt;C2830,"q",IF(Kasszakonyv!$K$2=C2830,COUNTIF($C$7:C2830,C2830),"")))</f>
        <v/>
      </c>
      <c r="C2830" s="9">
        <f t="shared" si="132"/>
        <v>1</v>
      </c>
      <c r="D2830" s="14"/>
      <c r="E2830" s="15"/>
      <c r="F2830" s="16"/>
      <c r="G2830" s="17"/>
      <c r="H2830" s="18"/>
      <c r="I2830" s="19"/>
      <c r="J2830" s="18"/>
      <c r="K2830" s="19"/>
      <c r="L2830" s="17"/>
      <c r="M2830" s="93" t="str">
        <f t="shared" si="134"/>
        <v/>
      </c>
      <c r="N2830" s="13" t="str">
        <f t="shared" si="133"/>
        <v/>
      </c>
    </row>
    <row r="2831" spans="2:14" x14ac:dyDescent="0.3">
      <c r="B2831" s="1" t="str">
        <f>IF(C2831=1,"",IF(Kasszakonyv!$K$2&gt;C2831,"q",IF(Kasszakonyv!$K$2=C2831,COUNTIF($C$7:C2831,C2831),"")))</f>
        <v/>
      </c>
      <c r="C2831" s="9">
        <f t="shared" si="132"/>
        <v>1</v>
      </c>
      <c r="D2831" s="14"/>
      <c r="E2831" s="15"/>
      <c r="F2831" s="16"/>
      <c r="G2831" s="17"/>
      <c r="H2831" s="18"/>
      <c r="I2831" s="19"/>
      <c r="J2831" s="18"/>
      <c r="K2831" s="19"/>
      <c r="L2831" s="17"/>
      <c r="M2831" s="93" t="str">
        <f t="shared" si="134"/>
        <v/>
      </c>
      <c r="N2831" s="13" t="str">
        <f t="shared" si="133"/>
        <v/>
      </c>
    </row>
    <row r="2832" spans="2:14" x14ac:dyDescent="0.3">
      <c r="B2832" s="1" t="str">
        <f>IF(C2832=1,"",IF(Kasszakonyv!$K$2&gt;C2832,"q",IF(Kasszakonyv!$K$2=C2832,COUNTIF($C$7:C2832,C2832),"")))</f>
        <v/>
      </c>
      <c r="C2832" s="9">
        <f t="shared" si="132"/>
        <v>1</v>
      </c>
      <c r="D2832" s="14"/>
      <c r="E2832" s="15"/>
      <c r="F2832" s="16"/>
      <c r="G2832" s="17"/>
      <c r="H2832" s="18"/>
      <c r="I2832" s="19"/>
      <c r="J2832" s="18"/>
      <c r="K2832" s="19"/>
      <c r="L2832" s="17"/>
      <c r="M2832" s="93" t="str">
        <f t="shared" si="134"/>
        <v/>
      </c>
      <c r="N2832" s="13" t="str">
        <f t="shared" si="133"/>
        <v/>
      </c>
    </row>
    <row r="2833" spans="2:14" x14ac:dyDescent="0.3">
      <c r="B2833" s="1" t="str">
        <f>IF(C2833=1,"",IF(Kasszakonyv!$K$2&gt;C2833,"q",IF(Kasszakonyv!$K$2=C2833,COUNTIF($C$7:C2833,C2833),"")))</f>
        <v/>
      </c>
      <c r="C2833" s="9">
        <f t="shared" si="132"/>
        <v>1</v>
      </c>
      <c r="D2833" s="14"/>
      <c r="E2833" s="15"/>
      <c r="F2833" s="16"/>
      <c r="G2833" s="17"/>
      <c r="H2833" s="18"/>
      <c r="I2833" s="19"/>
      <c r="J2833" s="18"/>
      <c r="K2833" s="19"/>
      <c r="L2833" s="17"/>
      <c r="M2833" s="93" t="str">
        <f t="shared" si="134"/>
        <v/>
      </c>
      <c r="N2833" s="13" t="str">
        <f t="shared" si="133"/>
        <v/>
      </c>
    </row>
    <row r="2834" spans="2:14" x14ac:dyDescent="0.3">
      <c r="B2834" s="1" t="str">
        <f>IF(C2834=1,"",IF(Kasszakonyv!$K$2&gt;C2834,"q",IF(Kasszakonyv!$K$2=C2834,COUNTIF($C$7:C2834,C2834),"")))</f>
        <v/>
      </c>
      <c r="C2834" s="9">
        <f t="shared" si="132"/>
        <v>1</v>
      </c>
      <c r="D2834" s="14"/>
      <c r="E2834" s="15"/>
      <c r="F2834" s="16"/>
      <c r="G2834" s="17"/>
      <c r="H2834" s="18"/>
      <c r="I2834" s="19"/>
      <c r="J2834" s="18"/>
      <c r="K2834" s="19"/>
      <c r="L2834" s="17"/>
      <c r="M2834" s="93" t="str">
        <f t="shared" si="134"/>
        <v/>
      </c>
      <c r="N2834" s="13" t="str">
        <f t="shared" si="133"/>
        <v/>
      </c>
    </row>
    <row r="2835" spans="2:14" x14ac:dyDescent="0.3">
      <c r="B2835" s="1" t="str">
        <f>IF(C2835=1,"",IF(Kasszakonyv!$K$2&gt;C2835,"q",IF(Kasszakonyv!$K$2=C2835,COUNTIF($C$7:C2835,C2835),"")))</f>
        <v/>
      </c>
      <c r="C2835" s="9">
        <f t="shared" si="132"/>
        <v>1</v>
      </c>
      <c r="D2835" s="14"/>
      <c r="E2835" s="15"/>
      <c r="F2835" s="16"/>
      <c r="G2835" s="17"/>
      <c r="H2835" s="18"/>
      <c r="I2835" s="19"/>
      <c r="J2835" s="18"/>
      <c r="K2835" s="19"/>
      <c r="L2835" s="17"/>
      <c r="M2835" s="93" t="str">
        <f t="shared" si="134"/>
        <v/>
      </c>
      <c r="N2835" s="13" t="str">
        <f t="shared" si="133"/>
        <v/>
      </c>
    </row>
    <row r="2836" spans="2:14" x14ac:dyDescent="0.3">
      <c r="B2836" s="1" t="str">
        <f>IF(C2836=1,"",IF(Kasszakonyv!$K$2&gt;C2836,"q",IF(Kasszakonyv!$K$2=C2836,COUNTIF($C$7:C2836,C2836),"")))</f>
        <v/>
      </c>
      <c r="C2836" s="9">
        <f t="shared" si="132"/>
        <v>1</v>
      </c>
      <c r="D2836" s="14"/>
      <c r="E2836" s="15"/>
      <c r="F2836" s="16"/>
      <c r="G2836" s="17"/>
      <c r="H2836" s="18"/>
      <c r="I2836" s="19"/>
      <c r="J2836" s="18"/>
      <c r="K2836" s="19"/>
      <c r="L2836" s="17"/>
      <c r="M2836" s="93" t="str">
        <f t="shared" si="134"/>
        <v/>
      </c>
      <c r="N2836" s="13" t="str">
        <f t="shared" si="133"/>
        <v/>
      </c>
    </row>
    <row r="2837" spans="2:14" x14ac:dyDescent="0.3">
      <c r="B2837" s="1" t="str">
        <f>IF(C2837=1,"",IF(Kasszakonyv!$K$2&gt;C2837,"q",IF(Kasszakonyv!$K$2=C2837,COUNTIF($C$7:C2837,C2837),"")))</f>
        <v/>
      </c>
      <c r="C2837" s="9">
        <f t="shared" si="132"/>
        <v>1</v>
      </c>
      <c r="D2837" s="14"/>
      <c r="E2837" s="15"/>
      <c r="F2837" s="16"/>
      <c r="G2837" s="17"/>
      <c r="H2837" s="18"/>
      <c r="I2837" s="19"/>
      <c r="J2837" s="18"/>
      <c r="K2837" s="19"/>
      <c r="L2837" s="17"/>
      <c r="M2837" s="93" t="str">
        <f t="shared" si="134"/>
        <v/>
      </c>
      <c r="N2837" s="13" t="str">
        <f t="shared" si="133"/>
        <v/>
      </c>
    </row>
    <row r="2838" spans="2:14" x14ac:dyDescent="0.3">
      <c r="B2838" s="1" t="str">
        <f>IF(C2838=1,"",IF(Kasszakonyv!$K$2&gt;C2838,"q",IF(Kasszakonyv!$K$2=C2838,COUNTIF($C$7:C2838,C2838),"")))</f>
        <v/>
      </c>
      <c r="C2838" s="9">
        <f t="shared" si="132"/>
        <v>1</v>
      </c>
      <c r="D2838" s="14"/>
      <c r="E2838" s="15"/>
      <c r="F2838" s="16"/>
      <c r="G2838" s="17"/>
      <c r="H2838" s="18"/>
      <c r="I2838" s="19"/>
      <c r="J2838" s="18"/>
      <c r="K2838" s="19"/>
      <c r="L2838" s="17"/>
      <c r="M2838" s="93" t="str">
        <f t="shared" si="134"/>
        <v/>
      </c>
      <c r="N2838" s="13" t="str">
        <f t="shared" si="133"/>
        <v/>
      </c>
    </row>
    <row r="2839" spans="2:14" x14ac:dyDescent="0.3">
      <c r="B2839" s="1" t="str">
        <f>IF(C2839=1,"",IF(Kasszakonyv!$K$2&gt;C2839,"q",IF(Kasszakonyv!$K$2=C2839,COUNTIF($C$7:C2839,C2839),"")))</f>
        <v/>
      </c>
      <c r="C2839" s="9">
        <f t="shared" si="132"/>
        <v>1</v>
      </c>
      <c r="D2839" s="14"/>
      <c r="E2839" s="15"/>
      <c r="F2839" s="16"/>
      <c r="G2839" s="17"/>
      <c r="H2839" s="18"/>
      <c r="I2839" s="19"/>
      <c r="J2839" s="18"/>
      <c r="K2839" s="19"/>
      <c r="L2839" s="17"/>
      <c r="M2839" s="93" t="str">
        <f t="shared" si="134"/>
        <v/>
      </c>
      <c r="N2839" s="13" t="str">
        <f t="shared" si="133"/>
        <v/>
      </c>
    </row>
    <row r="2840" spans="2:14" x14ac:dyDescent="0.3">
      <c r="B2840" s="1" t="str">
        <f>IF(C2840=1,"",IF(Kasszakonyv!$K$2&gt;C2840,"q",IF(Kasszakonyv!$K$2=C2840,COUNTIF($C$7:C2840,C2840),"")))</f>
        <v/>
      </c>
      <c r="C2840" s="9">
        <f t="shared" si="132"/>
        <v>1</v>
      </c>
      <c r="D2840" s="14"/>
      <c r="E2840" s="15"/>
      <c r="F2840" s="16"/>
      <c r="G2840" s="17"/>
      <c r="H2840" s="18"/>
      <c r="I2840" s="19"/>
      <c r="J2840" s="18"/>
      <c r="K2840" s="19"/>
      <c r="L2840" s="17"/>
      <c r="M2840" s="93" t="str">
        <f t="shared" si="134"/>
        <v/>
      </c>
      <c r="N2840" s="13" t="str">
        <f t="shared" si="133"/>
        <v/>
      </c>
    </row>
    <row r="2841" spans="2:14" x14ac:dyDescent="0.3">
      <c r="B2841" s="1" t="str">
        <f>IF(C2841=1,"",IF(Kasszakonyv!$K$2&gt;C2841,"q",IF(Kasszakonyv!$K$2=C2841,COUNTIF($C$7:C2841,C2841),"")))</f>
        <v/>
      </c>
      <c r="C2841" s="9">
        <f t="shared" si="132"/>
        <v>1</v>
      </c>
      <c r="D2841" s="14"/>
      <c r="E2841" s="15"/>
      <c r="F2841" s="16"/>
      <c r="G2841" s="17"/>
      <c r="H2841" s="18"/>
      <c r="I2841" s="19"/>
      <c r="J2841" s="18"/>
      <c r="K2841" s="19"/>
      <c r="L2841" s="17"/>
      <c r="M2841" s="93" t="str">
        <f t="shared" si="134"/>
        <v/>
      </c>
      <c r="N2841" s="13" t="str">
        <f t="shared" si="133"/>
        <v/>
      </c>
    </row>
    <row r="2842" spans="2:14" x14ac:dyDescent="0.3">
      <c r="B2842" s="1" t="str">
        <f>IF(C2842=1,"",IF(Kasszakonyv!$K$2&gt;C2842,"q",IF(Kasszakonyv!$K$2=C2842,COUNTIF($C$7:C2842,C2842),"")))</f>
        <v/>
      </c>
      <c r="C2842" s="9">
        <f t="shared" si="132"/>
        <v>1</v>
      </c>
      <c r="D2842" s="14"/>
      <c r="E2842" s="15"/>
      <c r="F2842" s="16"/>
      <c r="G2842" s="17"/>
      <c r="H2842" s="18"/>
      <c r="I2842" s="19"/>
      <c r="J2842" s="18"/>
      <c r="K2842" s="19"/>
      <c r="L2842" s="17"/>
      <c r="M2842" s="93" t="str">
        <f t="shared" si="134"/>
        <v/>
      </c>
      <c r="N2842" s="13" t="str">
        <f t="shared" si="133"/>
        <v/>
      </c>
    </row>
    <row r="2843" spans="2:14" x14ac:dyDescent="0.3">
      <c r="B2843" s="1" t="str">
        <f>IF(C2843=1,"",IF(Kasszakonyv!$K$2&gt;C2843,"q",IF(Kasszakonyv!$K$2=C2843,COUNTIF($C$7:C2843,C2843),"")))</f>
        <v/>
      </c>
      <c r="C2843" s="9">
        <f t="shared" si="132"/>
        <v>1</v>
      </c>
      <c r="D2843" s="14"/>
      <c r="E2843" s="15"/>
      <c r="F2843" s="16"/>
      <c r="G2843" s="17"/>
      <c r="H2843" s="18"/>
      <c r="I2843" s="19"/>
      <c r="J2843" s="18"/>
      <c r="K2843" s="19"/>
      <c r="L2843" s="17"/>
      <c r="M2843" s="93" t="str">
        <f t="shared" si="134"/>
        <v/>
      </c>
      <c r="N2843" s="13" t="str">
        <f t="shared" si="133"/>
        <v/>
      </c>
    </row>
    <row r="2844" spans="2:14" x14ac:dyDescent="0.3">
      <c r="B2844" s="1" t="str">
        <f>IF(C2844=1,"",IF(Kasszakonyv!$K$2&gt;C2844,"q",IF(Kasszakonyv!$K$2=C2844,COUNTIF($C$7:C2844,C2844),"")))</f>
        <v/>
      </c>
      <c r="C2844" s="9">
        <f t="shared" si="132"/>
        <v>1</v>
      </c>
      <c r="D2844" s="14"/>
      <c r="E2844" s="15"/>
      <c r="F2844" s="16"/>
      <c r="G2844" s="17"/>
      <c r="H2844" s="18"/>
      <c r="I2844" s="19"/>
      <c r="J2844" s="18"/>
      <c r="K2844" s="19"/>
      <c r="L2844" s="17"/>
      <c r="M2844" s="93" t="str">
        <f t="shared" si="134"/>
        <v/>
      </c>
      <c r="N2844" s="13" t="str">
        <f t="shared" si="133"/>
        <v/>
      </c>
    </row>
    <row r="2845" spans="2:14" x14ac:dyDescent="0.3">
      <c r="B2845" s="1" t="str">
        <f>IF(C2845=1,"",IF(Kasszakonyv!$K$2&gt;C2845,"q",IF(Kasszakonyv!$K$2=C2845,COUNTIF($C$7:C2845,C2845),"")))</f>
        <v/>
      </c>
      <c r="C2845" s="9">
        <f t="shared" si="132"/>
        <v>1</v>
      </c>
      <c r="D2845" s="14"/>
      <c r="E2845" s="15"/>
      <c r="F2845" s="16"/>
      <c r="G2845" s="17"/>
      <c r="H2845" s="18"/>
      <c r="I2845" s="19"/>
      <c r="J2845" s="18"/>
      <c r="K2845" s="19"/>
      <c r="L2845" s="17"/>
      <c r="M2845" s="93" t="str">
        <f t="shared" si="134"/>
        <v/>
      </c>
      <c r="N2845" s="13" t="str">
        <f t="shared" si="133"/>
        <v/>
      </c>
    </row>
    <row r="2846" spans="2:14" x14ac:dyDescent="0.3">
      <c r="B2846" s="1" t="str">
        <f>IF(C2846=1,"",IF(Kasszakonyv!$K$2&gt;C2846,"q",IF(Kasszakonyv!$K$2=C2846,COUNTIF($C$7:C2846,C2846),"")))</f>
        <v/>
      </c>
      <c r="C2846" s="9">
        <f t="shared" si="132"/>
        <v>1</v>
      </c>
      <c r="D2846" s="14"/>
      <c r="E2846" s="15"/>
      <c r="F2846" s="16"/>
      <c r="G2846" s="17"/>
      <c r="H2846" s="18"/>
      <c r="I2846" s="19"/>
      <c r="J2846" s="18"/>
      <c r="K2846" s="19"/>
      <c r="L2846" s="17"/>
      <c r="M2846" s="93" t="str">
        <f t="shared" si="134"/>
        <v/>
      </c>
      <c r="N2846" s="13" t="str">
        <f t="shared" si="133"/>
        <v/>
      </c>
    </row>
    <row r="2847" spans="2:14" x14ac:dyDescent="0.3">
      <c r="B2847" s="1" t="str">
        <f>IF(C2847=1,"",IF(Kasszakonyv!$K$2&gt;C2847,"q",IF(Kasszakonyv!$K$2=C2847,COUNTIF($C$7:C2847,C2847),"")))</f>
        <v/>
      </c>
      <c r="C2847" s="9">
        <f t="shared" si="132"/>
        <v>1</v>
      </c>
      <c r="D2847" s="14"/>
      <c r="E2847" s="15"/>
      <c r="F2847" s="16"/>
      <c r="G2847" s="17"/>
      <c r="H2847" s="18"/>
      <c r="I2847" s="19"/>
      <c r="J2847" s="18"/>
      <c r="K2847" s="19"/>
      <c r="L2847" s="17"/>
      <c r="M2847" s="93" t="str">
        <f t="shared" si="134"/>
        <v/>
      </c>
      <c r="N2847" s="13" t="str">
        <f t="shared" si="133"/>
        <v/>
      </c>
    </row>
    <row r="2848" spans="2:14" x14ac:dyDescent="0.3">
      <c r="B2848" s="1" t="str">
        <f>IF(C2848=1,"",IF(Kasszakonyv!$K$2&gt;C2848,"q",IF(Kasszakonyv!$K$2=C2848,COUNTIF($C$7:C2848,C2848),"")))</f>
        <v/>
      </c>
      <c r="C2848" s="9">
        <f t="shared" si="132"/>
        <v>1</v>
      </c>
      <c r="D2848" s="14"/>
      <c r="E2848" s="15"/>
      <c r="F2848" s="16"/>
      <c r="G2848" s="17"/>
      <c r="H2848" s="18"/>
      <c r="I2848" s="19"/>
      <c r="J2848" s="18"/>
      <c r="K2848" s="19"/>
      <c r="L2848" s="17"/>
      <c r="M2848" s="93" t="str">
        <f t="shared" si="134"/>
        <v/>
      </c>
      <c r="N2848" s="13" t="str">
        <f t="shared" si="133"/>
        <v/>
      </c>
    </row>
    <row r="2849" spans="2:14" x14ac:dyDescent="0.3">
      <c r="B2849" s="1" t="str">
        <f>IF(C2849=1,"",IF(Kasszakonyv!$K$2&gt;C2849,"q",IF(Kasszakonyv!$K$2=C2849,COUNTIF($C$7:C2849,C2849),"")))</f>
        <v/>
      </c>
      <c r="C2849" s="9">
        <f t="shared" si="132"/>
        <v>1</v>
      </c>
      <c r="D2849" s="14"/>
      <c r="E2849" s="15"/>
      <c r="F2849" s="16"/>
      <c r="G2849" s="17"/>
      <c r="H2849" s="18"/>
      <c r="I2849" s="19"/>
      <c r="J2849" s="18"/>
      <c r="K2849" s="19"/>
      <c r="L2849" s="17"/>
      <c r="M2849" s="93" t="str">
        <f t="shared" si="134"/>
        <v/>
      </c>
      <c r="N2849" s="13" t="str">
        <f t="shared" si="133"/>
        <v/>
      </c>
    </row>
    <row r="2850" spans="2:14" x14ac:dyDescent="0.3">
      <c r="B2850" s="1" t="str">
        <f>IF(C2850=1,"",IF(Kasszakonyv!$K$2&gt;C2850,"q",IF(Kasszakonyv!$K$2=C2850,COUNTIF($C$7:C2850,C2850),"")))</f>
        <v/>
      </c>
      <c r="C2850" s="9">
        <f t="shared" si="132"/>
        <v>1</v>
      </c>
      <c r="D2850" s="14"/>
      <c r="E2850" s="15"/>
      <c r="F2850" s="16"/>
      <c r="G2850" s="17"/>
      <c r="H2850" s="18"/>
      <c r="I2850" s="19"/>
      <c r="J2850" s="18"/>
      <c r="K2850" s="19"/>
      <c r="L2850" s="17"/>
      <c r="M2850" s="93" t="str">
        <f t="shared" si="134"/>
        <v/>
      </c>
      <c r="N2850" s="13" t="str">
        <f t="shared" si="133"/>
        <v/>
      </c>
    </row>
    <row r="2851" spans="2:14" x14ac:dyDescent="0.3">
      <c r="B2851" s="1" t="str">
        <f>IF(C2851=1,"",IF(Kasszakonyv!$K$2&gt;C2851,"q",IF(Kasszakonyv!$K$2=C2851,COUNTIF($C$7:C2851,C2851),"")))</f>
        <v/>
      </c>
      <c r="C2851" s="9">
        <f t="shared" si="132"/>
        <v>1</v>
      </c>
      <c r="D2851" s="14"/>
      <c r="E2851" s="15"/>
      <c r="F2851" s="16"/>
      <c r="G2851" s="17"/>
      <c r="H2851" s="18"/>
      <c r="I2851" s="19"/>
      <c r="J2851" s="18"/>
      <c r="K2851" s="19"/>
      <c r="L2851" s="17"/>
      <c r="M2851" s="93" t="str">
        <f t="shared" si="134"/>
        <v/>
      </c>
      <c r="N2851" s="13" t="str">
        <f t="shared" si="133"/>
        <v/>
      </c>
    </row>
    <row r="2852" spans="2:14" x14ac:dyDescent="0.3">
      <c r="B2852" s="1" t="str">
        <f>IF(C2852=1,"",IF(Kasszakonyv!$K$2&gt;C2852,"q",IF(Kasszakonyv!$K$2=C2852,COUNTIF($C$7:C2852,C2852),"")))</f>
        <v/>
      </c>
      <c r="C2852" s="9">
        <f t="shared" si="132"/>
        <v>1</v>
      </c>
      <c r="D2852" s="14"/>
      <c r="E2852" s="15"/>
      <c r="F2852" s="16"/>
      <c r="G2852" s="17"/>
      <c r="H2852" s="18"/>
      <c r="I2852" s="19"/>
      <c r="J2852" s="18"/>
      <c r="K2852" s="19"/>
      <c r="L2852" s="17"/>
      <c r="M2852" s="93" t="str">
        <f t="shared" si="134"/>
        <v/>
      </c>
      <c r="N2852" s="13" t="str">
        <f t="shared" si="133"/>
        <v/>
      </c>
    </row>
    <row r="2853" spans="2:14" x14ac:dyDescent="0.3">
      <c r="B2853" s="1" t="str">
        <f>IF(C2853=1,"",IF(Kasszakonyv!$K$2&gt;C2853,"q",IF(Kasszakonyv!$K$2=C2853,COUNTIF($C$7:C2853,C2853),"")))</f>
        <v/>
      </c>
      <c r="C2853" s="9">
        <f t="shared" si="132"/>
        <v>1</v>
      </c>
      <c r="D2853" s="14"/>
      <c r="E2853" s="15"/>
      <c r="F2853" s="16"/>
      <c r="G2853" s="17"/>
      <c r="H2853" s="18"/>
      <c r="I2853" s="19"/>
      <c r="J2853" s="18"/>
      <c r="K2853" s="19"/>
      <c r="L2853" s="17"/>
      <c r="M2853" s="93" t="str">
        <f t="shared" si="134"/>
        <v/>
      </c>
      <c r="N2853" s="13" t="str">
        <f t="shared" si="133"/>
        <v/>
      </c>
    </row>
    <row r="2854" spans="2:14" x14ac:dyDescent="0.3">
      <c r="B2854" s="1" t="str">
        <f>IF(C2854=1,"",IF(Kasszakonyv!$K$2&gt;C2854,"q",IF(Kasszakonyv!$K$2=C2854,COUNTIF($C$7:C2854,C2854),"")))</f>
        <v/>
      </c>
      <c r="C2854" s="9">
        <f t="shared" si="132"/>
        <v>1</v>
      </c>
      <c r="D2854" s="14"/>
      <c r="E2854" s="15"/>
      <c r="F2854" s="16"/>
      <c r="G2854" s="17"/>
      <c r="H2854" s="18"/>
      <c r="I2854" s="19"/>
      <c r="J2854" s="18"/>
      <c r="K2854" s="19"/>
      <c r="L2854" s="17"/>
      <c r="M2854" s="93" t="str">
        <f t="shared" si="134"/>
        <v/>
      </c>
      <c r="N2854" s="13" t="str">
        <f t="shared" si="133"/>
        <v/>
      </c>
    </row>
    <row r="2855" spans="2:14" x14ac:dyDescent="0.3">
      <c r="B2855" s="1" t="str">
        <f>IF(C2855=1,"",IF(Kasszakonyv!$K$2&gt;C2855,"q",IF(Kasszakonyv!$K$2=C2855,COUNTIF($C$7:C2855,C2855),"")))</f>
        <v/>
      </c>
      <c r="C2855" s="9">
        <f t="shared" si="132"/>
        <v>1</v>
      </c>
      <c r="D2855" s="14"/>
      <c r="E2855" s="15"/>
      <c r="F2855" s="16"/>
      <c r="G2855" s="17"/>
      <c r="H2855" s="18"/>
      <c r="I2855" s="19"/>
      <c r="J2855" s="18"/>
      <c r="K2855" s="19"/>
      <c r="L2855" s="17"/>
      <c r="M2855" s="93" t="str">
        <f t="shared" si="134"/>
        <v/>
      </c>
      <c r="N2855" s="13" t="str">
        <f t="shared" si="133"/>
        <v/>
      </c>
    </row>
    <row r="2856" spans="2:14" x14ac:dyDescent="0.3">
      <c r="B2856" s="1" t="str">
        <f>IF(C2856=1,"",IF(Kasszakonyv!$K$2&gt;C2856,"q",IF(Kasszakonyv!$K$2=C2856,COUNTIF($C$7:C2856,C2856),"")))</f>
        <v/>
      </c>
      <c r="C2856" s="9">
        <f t="shared" ref="C2856:C2919" si="135">IF(AND(D2856&lt;&gt;0,D2856&gt;=$C$1,D2856&lt;=$C$3),D2856,IF(SUM(H2856:J2866)&lt;&gt;0,C2855,1))</f>
        <v>1</v>
      </c>
      <c r="D2856" s="14"/>
      <c r="E2856" s="15"/>
      <c r="F2856" s="16"/>
      <c r="G2856" s="17"/>
      <c r="H2856" s="18"/>
      <c r="I2856" s="19"/>
      <c r="J2856" s="18"/>
      <c r="K2856" s="19"/>
      <c r="L2856" s="17"/>
      <c r="M2856" s="93" t="str">
        <f t="shared" si="134"/>
        <v/>
      </c>
      <c r="N2856" s="13" t="str">
        <f t="shared" ref="N2856:N2919" si="136">IF(I2856&amp;K2856&lt;&gt;"",VLOOKUP(I2856&amp;K2856,fi,2,FALSE),"")</f>
        <v/>
      </c>
    </row>
    <row r="2857" spans="2:14" x14ac:dyDescent="0.3">
      <c r="B2857" s="1" t="str">
        <f>IF(C2857=1,"",IF(Kasszakonyv!$K$2&gt;C2857,"q",IF(Kasszakonyv!$K$2=C2857,COUNTIF($C$7:C2857,C2857),"")))</f>
        <v/>
      </c>
      <c r="C2857" s="9">
        <f t="shared" si="135"/>
        <v>1</v>
      </c>
      <c r="D2857" s="14"/>
      <c r="E2857" s="15"/>
      <c r="F2857" s="16"/>
      <c r="G2857" s="17"/>
      <c r="H2857" s="18"/>
      <c r="I2857" s="19"/>
      <c r="J2857" s="18"/>
      <c r="K2857" s="19"/>
      <c r="L2857" s="17"/>
      <c r="M2857" s="93" t="str">
        <f t="shared" si="134"/>
        <v/>
      </c>
      <c r="N2857" s="13" t="str">
        <f t="shared" si="136"/>
        <v/>
      </c>
    </row>
    <row r="2858" spans="2:14" x14ac:dyDescent="0.3">
      <c r="B2858" s="1" t="str">
        <f>IF(C2858=1,"",IF(Kasszakonyv!$K$2&gt;C2858,"q",IF(Kasszakonyv!$K$2=C2858,COUNTIF($C$7:C2858,C2858),"")))</f>
        <v/>
      </c>
      <c r="C2858" s="9">
        <f t="shared" si="135"/>
        <v>1</v>
      </c>
      <c r="D2858" s="14"/>
      <c r="E2858" s="15"/>
      <c r="F2858" s="16"/>
      <c r="G2858" s="17"/>
      <c r="H2858" s="18"/>
      <c r="I2858" s="19"/>
      <c r="J2858" s="18"/>
      <c r="K2858" s="19"/>
      <c r="L2858" s="17"/>
      <c r="M2858" s="93" t="str">
        <f t="shared" si="134"/>
        <v/>
      </c>
      <c r="N2858" s="13" t="str">
        <f t="shared" si="136"/>
        <v/>
      </c>
    </row>
    <row r="2859" spans="2:14" x14ac:dyDescent="0.3">
      <c r="B2859" s="1" t="str">
        <f>IF(C2859=1,"",IF(Kasszakonyv!$K$2&gt;C2859,"q",IF(Kasszakonyv!$K$2=C2859,COUNTIF($C$7:C2859,C2859),"")))</f>
        <v/>
      </c>
      <c r="C2859" s="9">
        <f t="shared" si="135"/>
        <v>1</v>
      </c>
      <c r="D2859" s="14"/>
      <c r="E2859" s="15"/>
      <c r="F2859" s="16"/>
      <c r="G2859" s="17"/>
      <c r="H2859" s="18"/>
      <c r="I2859" s="19"/>
      <c r="J2859" s="18"/>
      <c r="K2859" s="19"/>
      <c r="L2859" s="17"/>
      <c r="M2859" s="93" t="str">
        <f t="shared" si="134"/>
        <v/>
      </c>
      <c r="N2859" s="13" t="str">
        <f t="shared" si="136"/>
        <v/>
      </c>
    </row>
    <row r="2860" spans="2:14" x14ac:dyDescent="0.3">
      <c r="B2860" s="1" t="str">
        <f>IF(C2860=1,"",IF(Kasszakonyv!$K$2&gt;C2860,"q",IF(Kasszakonyv!$K$2=C2860,COUNTIF($C$7:C2860,C2860),"")))</f>
        <v/>
      </c>
      <c r="C2860" s="9">
        <f t="shared" si="135"/>
        <v>1</v>
      </c>
      <c r="D2860" s="14"/>
      <c r="E2860" s="15"/>
      <c r="F2860" s="16"/>
      <c r="G2860" s="17"/>
      <c r="H2860" s="18"/>
      <c r="I2860" s="19"/>
      <c r="J2860" s="18"/>
      <c r="K2860" s="19"/>
      <c r="L2860" s="17"/>
      <c r="M2860" s="93" t="str">
        <f t="shared" si="134"/>
        <v/>
      </c>
      <c r="N2860" s="13" t="str">
        <f t="shared" si="136"/>
        <v/>
      </c>
    </row>
    <row r="2861" spans="2:14" x14ac:dyDescent="0.3">
      <c r="B2861" s="1" t="str">
        <f>IF(C2861=1,"",IF(Kasszakonyv!$K$2&gt;C2861,"q",IF(Kasszakonyv!$K$2=C2861,COUNTIF($C$7:C2861,C2861),"")))</f>
        <v/>
      </c>
      <c r="C2861" s="9">
        <f t="shared" si="135"/>
        <v>1</v>
      </c>
      <c r="D2861" s="14"/>
      <c r="E2861" s="15"/>
      <c r="F2861" s="16"/>
      <c r="G2861" s="17"/>
      <c r="H2861" s="18"/>
      <c r="I2861" s="19"/>
      <c r="J2861" s="18"/>
      <c r="K2861" s="19"/>
      <c r="L2861" s="17"/>
      <c r="M2861" s="93" t="str">
        <f t="shared" si="134"/>
        <v/>
      </c>
      <c r="N2861" s="13" t="str">
        <f t="shared" si="136"/>
        <v/>
      </c>
    </row>
    <row r="2862" spans="2:14" x14ac:dyDescent="0.3">
      <c r="B2862" s="1" t="str">
        <f>IF(C2862=1,"",IF(Kasszakonyv!$K$2&gt;C2862,"q",IF(Kasszakonyv!$K$2=C2862,COUNTIF($C$7:C2862,C2862),"")))</f>
        <v/>
      </c>
      <c r="C2862" s="9">
        <f t="shared" si="135"/>
        <v>1</v>
      </c>
      <c r="D2862" s="14"/>
      <c r="E2862" s="15"/>
      <c r="F2862" s="16"/>
      <c r="G2862" s="17"/>
      <c r="H2862" s="18"/>
      <c r="I2862" s="19"/>
      <c r="J2862" s="18"/>
      <c r="K2862" s="19"/>
      <c r="L2862" s="17"/>
      <c r="M2862" s="93" t="str">
        <f t="shared" si="134"/>
        <v/>
      </c>
      <c r="N2862" s="13" t="str">
        <f t="shared" si="136"/>
        <v/>
      </c>
    </row>
    <row r="2863" spans="2:14" x14ac:dyDescent="0.3">
      <c r="B2863" s="1" t="str">
        <f>IF(C2863=1,"",IF(Kasszakonyv!$K$2&gt;C2863,"q",IF(Kasszakonyv!$K$2=C2863,COUNTIF($C$7:C2863,C2863),"")))</f>
        <v/>
      </c>
      <c r="C2863" s="9">
        <f t="shared" si="135"/>
        <v>1</v>
      </c>
      <c r="D2863" s="14"/>
      <c r="E2863" s="15"/>
      <c r="F2863" s="16"/>
      <c r="G2863" s="17"/>
      <c r="H2863" s="18"/>
      <c r="I2863" s="19"/>
      <c r="J2863" s="18"/>
      <c r="K2863" s="19"/>
      <c r="L2863" s="17"/>
      <c r="M2863" s="93" t="str">
        <f t="shared" si="134"/>
        <v/>
      </c>
      <c r="N2863" s="13" t="str">
        <f t="shared" si="136"/>
        <v/>
      </c>
    </row>
    <row r="2864" spans="2:14" x14ac:dyDescent="0.3">
      <c r="B2864" s="1" t="str">
        <f>IF(C2864=1,"",IF(Kasszakonyv!$K$2&gt;C2864,"q",IF(Kasszakonyv!$K$2=C2864,COUNTIF($C$7:C2864,C2864),"")))</f>
        <v/>
      </c>
      <c r="C2864" s="9">
        <f t="shared" si="135"/>
        <v>1</v>
      </c>
      <c r="D2864" s="14"/>
      <c r="E2864" s="15"/>
      <c r="F2864" s="16"/>
      <c r="G2864" s="17"/>
      <c r="H2864" s="18"/>
      <c r="I2864" s="19"/>
      <c r="J2864" s="18"/>
      <c r="K2864" s="19"/>
      <c r="L2864" s="17"/>
      <c r="M2864" s="93" t="str">
        <f t="shared" si="134"/>
        <v/>
      </c>
      <c r="N2864" s="13" t="str">
        <f t="shared" si="136"/>
        <v/>
      </c>
    </row>
    <row r="2865" spans="2:14" x14ac:dyDescent="0.3">
      <c r="B2865" s="1" t="str">
        <f>IF(C2865=1,"",IF(Kasszakonyv!$K$2&gt;C2865,"q",IF(Kasszakonyv!$K$2=C2865,COUNTIF($C$7:C2865,C2865),"")))</f>
        <v/>
      </c>
      <c r="C2865" s="9">
        <f t="shared" si="135"/>
        <v>1</v>
      </c>
      <c r="D2865" s="14"/>
      <c r="E2865" s="15"/>
      <c r="F2865" s="16"/>
      <c r="G2865" s="17"/>
      <c r="H2865" s="18"/>
      <c r="I2865" s="19"/>
      <c r="J2865" s="18"/>
      <c r="K2865" s="19"/>
      <c r="L2865" s="17"/>
      <c r="M2865" s="93" t="str">
        <f t="shared" si="134"/>
        <v/>
      </c>
      <c r="N2865" s="13" t="str">
        <f t="shared" si="136"/>
        <v/>
      </c>
    </row>
    <row r="2866" spans="2:14" x14ac:dyDescent="0.3">
      <c r="B2866" s="1" t="str">
        <f>IF(C2866=1,"",IF(Kasszakonyv!$K$2&gt;C2866,"q",IF(Kasszakonyv!$K$2=C2866,COUNTIF($C$7:C2866,C2866),"")))</f>
        <v/>
      </c>
      <c r="C2866" s="9">
        <f t="shared" si="135"/>
        <v>1</v>
      </c>
      <c r="D2866" s="14"/>
      <c r="E2866" s="15"/>
      <c r="F2866" s="16"/>
      <c r="G2866" s="17"/>
      <c r="H2866" s="18"/>
      <c r="I2866" s="19"/>
      <c r="J2866" s="18"/>
      <c r="K2866" s="19"/>
      <c r="L2866" s="17"/>
      <c r="M2866" s="93" t="str">
        <f t="shared" si="134"/>
        <v/>
      </c>
      <c r="N2866" s="13" t="str">
        <f t="shared" si="136"/>
        <v/>
      </c>
    </row>
    <row r="2867" spans="2:14" x14ac:dyDescent="0.3">
      <c r="B2867" s="1" t="str">
        <f>IF(C2867=1,"",IF(Kasszakonyv!$K$2&gt;C2867,"q",IF(Kasszakonyv!$K$2=C2867,COUNTIF($C$7:C2867,C2867),"")))</f>
        <v/>
      </c>
      <c r="C2867" s="9">
        <f t="shared" si="135"/>
        <v>1</v>
      </c>
      <c r="D2867" s="14"/>
      <c r="E2867" s="15"/>
      <c r="F2867" s="16"/>
      <c r="G2867" s="17"/>
      <c r="H2867" s="18"/>
      <c r="I2867" s="19"/>
      <c r="J2867" s="18"/>
      <c r="K2867" s="19"/>
      <c r="L2867" s="17"/>
      <c r="M2867" s="93" t="str">
        <f t="shared" si="134"/>
        <v/>
      </c>
      <c r="N2867" s="13" t="str">
        <f t="shared" si="136"/>
        <v/>
      </c>
    </row>
    <row r="2868" spans="2:14" x14ac:dyDescent="0.3">
      <c r="B2868" s="1" t="str">
        <f>IF(C2868=1,"",IF(Kasszakonyv!$K$2&gt;C2868,"q",IF(Kasszakonyv!$K$2=C2868,COUNTIF($C$7:C2868,C2868),"")))</f>
        <v/>
      </c>
      <c r="C2868" s="9">
        <f t="shared" si="135"/>
        <v>1</v>
      </c>
      <c r="D2868" s="14"/>
      <c r="E2868" s="15"/>
      <c r="F2868" s="16"/>
      <c r="G2868" s="17"/>
      <c r="H2868" s="18"/>
      <c r="I2868" s="19"/>
      <c r="J2868" s="18"/>
      <c r="K2868" s="19"/>
      <c r="L2868" s="17"/>
      <c r="M2868" s="93" t="str">
        <f t="shared" si="134"/>
        <v/>
      </c>
      <c r="N2868" s="13" t="str">
        <f t="shared" si="136"/>
        <v/>
      </c>
    </row>
    <row r="2869" spans="2:14" x14ac:dyDescent="0.3">
      <c r="B2869" s="1" t="str">
        <f>IF(C2869=1,"",IF(Kasszakonyv!$K$2&gt;C2869,"q",IF(Kasszakonyv!$K$2=C2869,COUNTIF($C$7:C2869,C2869),"")))</f>
        <v/>
      </c>
      <c r="C2869" s="9">
        <f t="shared" si="135"/>
        <v>1</v>
      </c>
      <c r="D2869" s="14"/>
      <c r="E2869" s="15"/>
      <c r="F2869" s="16"/>
      <c r="G2869" s="17"/>
      <c r="H2869" s="18"/>
      <c r="I2869" s="19"/>
      <c r="J2869" s="18"/>
      <c r="K2869" s="19"/>
      <c r="L2869" s="17"/>
      <c r="M2869" s="93" t="str">
        <f t="shared" si="134"/>
        <v/>
      </c>
      <c r="N2869" s="13" t="str">
        <f t="shared" si="136"/>
        <v/>
      </c>
    </row>
    <row r="2870" spans="2:14" x14ac:dyDescent="0.3">
      <c r="B2870" s="1" t="str">
        <f>IF(C2870=1,"",IF(Kasszakonyv!$K$2&gt;C2870,"q",IF(Kasszakonyv!$K$2=C2870,COUNTIF($C$7:C2870,C2870),"")))</f>
        <v/>
      </c>
      <c r="C2870" s="9">
        <f t="shared" si="135"/>
        <v>1</v>
      </c>
      <c r="D2870" s="14"/>
      <c r="E2870" s="15"/>
      <c r="F2870" s="16"/>
      <c r="G2870" s="17"/>
      <c r="H2870" s="18"/>
      <c r="I2870" s="19"/>
      <c r="J2870" s="18"/>
      <c r="K2870" s="19"/>
      <c r="L2870" s="17"/>
      <c r="M2870" s="93" t="str">
        <f t="shared" si="134"/>
        <v/>
      </c>
      <c r="N2870" s="13" t="str">
        <f t="shared" si="136"/>
        <v/>
      </c>
    </row>
    <row r="2871" spans="2:14" x14ac:dyDescent="0.3">
      <c r="B2871" s="1" t="str">
        <f>IF(C2871=1,"",IF(Kasszakonyv!$K$2&gt;C2871,"q",IF(Kasszakonyv!$K$2=C2871,COUNTIF($C$7:C2871,C2871),"")))</f>
        <v/>
      </c>
      <c r="C2871" s="9">
        <f t="shared" si="135"/>
        <v>1</v>
      </c>
      <c r="D2871" s="14"/>
      <c r="E2871" s="15"/>
      <c r="F2871" s="16"/>
      <c r="G2871" s="17"/>
      <c r="H2871" s="18"/>
      <c r="I2871" s="19"/>
      <c r="J2871" s="18"/>
      <c r="K2871" s="19"/>
      <c r="L2871" s="17"/>
      <c r="M2871" s="93" t="str">
        <f t="shared" si="134"/>
        <v/>
      </c>
      <c r="N2871" s="13" t="str">
        <f t="shared" si="136"/>
        <v/>
      </c>
    </row>
    <row r="2872" spans="2:14" x14ac:dyDescent="0.3">
      <c r="B2872" s="1" t="str">
        <f>IF(C2872=1,"",IF(Kasszakonyv!$K$2&gt;C2872,"q",IF(Kasszakonyv!$K$2=C2872,COUNTIF($C$7:C2872,C2872),"")))</f>
        <v/>
      </c>
      <c r="C2872" s="9">
        <f t="shared" si="135"/>
        <v>1</v>
      </c>
      <c r="D2872" s="14"/>
      <c r="E2872" s="15"/>
      <c r="F2872" s="16"/>
      <c r="G2872" s="17"/>
      <c r="H2872" s="18"/>
      <c r="I2872" s="19"/>
      <c r="J2872" s="18"/>
      <c r="K2872" s="19"/>
      <c r="L2872" s="17"/>
      <c r="M2872" s="93" t="str">
        <f t="shared" si="134"/>
        <v/>
      </c>
      <c r="N2872" s="13" t="str">
        <f t="shared" si="136"/>
        <v/>
      </c>
    </row>
    <row r="2873" spans="2:14" x14ac:dyDescent="0.3">
      <c r="B2873" s="1" t="str">
        <f>IF(C2873=1,"",IF(Kasszakonyv!$K$2&gt;C2873,"q",IF(Kasszakonyv!$K$2=C2873,COUNTIF($C$7:C2873,C2873),"")))</f>
        <v/>
      </c>
      <c r="C2873" s="9">
        <f t="shared" si="135"/>
        <v>1</v>
      </c>
      <c r="D2873" s="14"/>
      <c r="E2873" s="15"/>
      <c r="F2873" s="16"/>
      <c r="G2873" s="17"/>
      <c r="H2873" s="18"/>
      <c r="I2873" s="19"/>
      <c r="J2873" s="18"/>
      <c r="K2873" s="19"/>
      <c r="L2873" s="17"/>
      <c r="M2873" s="93" t="str">
        <f t="shared" si="134"/>
        <v/>
      </c>
      <c r="N2873" s="13" t="str">
        <f t="shared" si="136"/>
        <v/>
      </c>
    </row>
    <row r="2874" spans="2:14" x14ac:dyDescent="0.3">
      <c r="B2874" s="1" t="str">
        <f>IF(C2874=1,"",IF(Kasszakonyv!$K$2&gt;C2874,"q",IF(Kasszakonyv!$K$2=C2874,COUNTIF($C$7:C2874,C2874),"")))</f>
        <v/>
      </c>
      <c r="C2874" s="9">
        <f t="shared" si="135"/>
        <v>1</v>
      </c>
      <c r="D2874" s="14"/>
      <c r="E2874" s="15"/>
      <c r="F2874" s="16"/>
      <c r="G2874" s="17"/>
      <c r="H2874" s="18"/>
      <c r="I2874" s="19"/>
      <c r="J2874" s="18"/>
      <c r="K2874" s="19"/>
      <c r="L2874" s="17"/>
      <c r="M2874" s="93" t="str">
        <f t="shared" si="134"/>
        <v/>
      </c>
      <c r="N2874" s="13" t="str">
        <f t="shared" si="136"/>
        <v/>
      </c>
    </row>
    <row r="2875" spans="2:14" x14ac:dyDescent="0.3">
      <c r="B2875" s="1" t="str">
        <f>IF(C2875=1,"",IF(Kasszakonyv!$K$2&gt;C2875,"q",IF(Kasszakonyv!$K$2=C2875,COUNTIF($C$7:C2875,C2875),"")))</f>
        <v/>
      </c>
      <c r="C2875" s="9">
        <f t="shared" si="135"/>
        <v>1</v>
      </c>
      <c r="D2875" s="14"/>
      <c r="E2875" s="15"/>
      <c r="F2875" s="16"/>
      <c r="G2875" s="17"/>
      <c r="H2875" s="18"/>
      <c r="I2875" s="19"/>
      <c r="J2875" s="18"/>
      <c r="K2875" s="19"/>
      <c r="L2875" s="17"/>
      <c r="M2875" s="93" t="str">
        <f t="shared" si="134"/>
        <v/>
      </c>
      <c r="N2875" s="13" t="str">
        <f t="shared" si="136"/>
        <v/>
      </c>
    </row>
    <row r="2876" spans="2:14" x14ac:dyDescent="0.3">
      <c r="B2876" s="1" t="str">
        <f>IF(C2876=1,"",IF(Kasszakonyv!$K$2&gt;C2876,"q",IF(Kasszakonyv!$K$2=C2876,COUNTIF($C$7:C2876,C2876),"")))</f>
        <v/>
      </c>
      <c r="C2876" s="9">
        <f t="shared" si="135"/>
        <v>1</v>
      </c>
      <c r="D2876" s="14"/>
      <c r="E2876" s="15"/>
      <c r="F2876" s="16"/>
      <c r="G2876" s="17"/>
      <c r="H2876" s="18"/>
      <c r="I2876" s="19"/>
      <c r="J2876" s="18"/>
      <c r="K2876" s="19"/>
      <c r="L2876" s="17"/>
      <c r="M2876" s="93" t="str">
        <f t="shared" si="134"/>
        <v/>
      </c>
      <c r="N2876" s="13" t="str">
        <f t="shared" si="136"/>
        <v/>
      </c>
    </row>
    <row r="2877" spans="2:14" x14ac:dyDescent="0.3">
      <c r="B2877" s="1" t="str">
        <f>IF(C2877=1,"",IF(Kasszakonyv!$K$2&gt;C2877,"q",IF(Kasszakonyv!$K$2=C2877,COUNTIF($C$7:C2877,C2877),"")))</f>
        <v/>
      </c>
      <c r="C2877" s="9">
        <f t="shared" si="135"/>
        <v>1</v>
      </c>
      <c r="D2877" s="14"/>
      <c r="E2877" s="15"/>
      <c r="F2877" s="16"/>
      <c r="G2877" s="17"/>
      <c r="H2877" s="18"/>
      <c r="I2877" s="19"/>
      <c r="J2877" s="18"/>
      <c r="K2877" s="19"/>
      <c r="L2877" s="17"/>
      <c r="M2877" s="93" t="str">
        <f t="shared" si="134"/>
        <v/>
      </c>
      <c r="N2877" s="13" t="str">
        <f t="shared" si="136"/>
        <v/>
      </c>
    </row>
    <row r="2878" spans="2:14" x14ac:dyDescent="0.3">
      <c r="B2878" s="1" t="str">
        <f>IF(C2878=1,"",IF(Kasszakonyv!$K$2&gt;C2878,"q",IF(Kasszakonyv!$K$2=C2878,COUNTIF($C$7:C2878,C2878),"")))</f>
        <v/>
      </c>
      <c r="C2878" s="9">
        <f t="shared" si="135"/>
        <v>1</v>
      </c>
      <c r="D2878" s="14"/>
      <c r="E2878" s="15"/>
      <c r="F2878" s="16"/>
      <c r="G2878" s="17"/>
      <c r="H2878" s="18"/>
      <c r="I2878" s="19"/>
      <c r="J2878" s="18"/>
      <c r="K2878" s="19"/>
      <c r="L2878" s="17"/>
      <c r="M2878" s="93" t="str">
        <f t="shared" si="134"/>
        <v/>
      </c>
      <c r="N2878" s="13" t="str">
        <f t="shared" si="136"/>
        <v/>
      </c>
    </row>
    <row r="2879" spans="2:14" x14ac:dyDescent="0.3">
      <c r="B2879" s="1" t="str">
        <f>IF(C2879=1,"",IF(Kasszakonyv!$K$2&gt;C2879,"q",IF(Kasszakonyv!$K$2=C2879,COUNTIF($C$7:C2879,C2879),"")))</f>
        <v/>
      </c>
      <c r="C2879" s="9">
        <f t="shared" si="135"/>
        <v>1</v>
      </c>
      <c r="D2879" s="14"/>
      <c r="E2879" s="15"/>
      <c r="F2879" s="16"/>
      <c r="G2879" s="17"/>
      <c r="H2879" s="18"/>
      <c r="I2879" s="19"/>
      <c r="J2879" s="18"/>
      <c r="K2879" s="19"/>
      <c r="L2879" s="17"/>
      <c r="M2879" s="93" t="str">
        <f t="shared" si="134"/>
        <v/>
      </c>
      <c r="N2879" s="13" t="str">
        <f t="shared" si="136"/>
        <v/>
      </c>
    </row>
    <row r="2880" spans="2:14" x14ac:dyDescent="0.3">
      <c r="B2880" s="1" t="str">
        <f>IF(C2880=1,"",IF(Kasszakonyv!$K$2&gt;C2880,"q",IF(Kasszakonyv!$K$2=C2880,COUNTIF($C$7:C2880,C2880),"")))</f>
        <v/>
      </c>
      <c r="C2880" s="9">
        <f t="shared" si="135"/>
        <v>1</v>
      </c>
      <c r="D2880" s="14"/>
      <c r="E2880" s="15"/>
      <c r="F2880" s="16"/>
      <c r="G2880" s="17"/>
      <c r="H2880" s="18"/>
      <c r="I2880" s="19"/>
      <c r="J2880" s="18"/>
      <c r="K2880" s="19"/>
      <c r="L2880" s="17"/>
      <c r="M2880" s="93" t="str">
        <f t="shared" si="134"/>
        <v/>
      </c>
      <c r="N2880" s="13" t="str">
        <f t="shared" si="136"/>
        <v/>
      </c>
    </row>
    <row r="2881" spans="2:14" x14ac:dyDescent="0.3">
      <c r="B2881" s="1" t="str">
        <f>IF(C2881=1,"",IF(Kasszakonyv!$K$2&gt;C2881,"q",IF(Kasszakonyv!$K$2=C2881,COUNTIF($C$7:C2881,C2881),"")))</f>
        <v/>
      </c>
      <c r="C2881" s="9">
        <f t="shared" si="135"/>
        <v>1</v>
      </c>
      <c r="D2881" s="14"/>
      <c r="E2881" s="15"/>
      <c r="F2881" s="16"/>
      <c r="G2881" s="17"/>
      <c r="H2881" s="18"/>
      <c r="I2881" s="19"/>
      <c r="J2881" s="18"/>
      <c r="K2881" s="19"/>
      <c r="L2881" s="17"/>
      <c r="M2881" s="93" t="str">
        <f t="shared" si="134"/>
        <v/>
      </c>
      <c r="N2881" s="13" t="str">
        <f t="shared" si="136"/>
        <v/>
      </c>
    </row>
    <row r="2882" spans="2:14" x14ac:dyDescent="0.3">
      <c r="B2882" s="1" t="str">
        <f>IF(C2882=1,"",IF(Kasszakonyv!$K$2&gt;C2882,"q",IF(Kasszakonyv!$K$2=C2882,COUNTIF($C$7:C2882,C2882),"")))</f>
        <v/>
      </c>
      <c r="C2882" s="9">
        <f t="shared" si="135"/>
        <v>1</v>
      </c>
      <c r="D2882" s="14"/>
      <c r="E2882" s="15"/>
      <c r="F2882" s="16"/>
      <c r="G2882" s="17"/>
      <c r="H2882" s="18"/>
      <c r="I2882" s="19"/>
      <c r="J2882" s="18"/>
      <c r="K2882" s="19"/>
      <c r="L2882" s="17"/>
      <c r="M2882" s="93" t="str">
        <f t="shared" si="134"/>
        <v/>
      </c>
      <c r="N2882" s="13" t="str">
        <f t="shared" si="136"/>
        <v/>
      </c>
    </row>
    <row r="2883" spans="2:14" x14ac:dyDescent="0.3">
      <c r="B2883" s="1" t="str">
        <f>IF(C2883=1,"",IF(Kasszakonyv!$K$2&gt;C2883,"q",IF(Kasszakonyv!$K$2=C2883,COUNTIF($C$7:C2883,C2883),"")))</f>
        <v/>
      </c>
      <c r="C2883" s="9">
        <f t="shared" si="135"/>
        <v>1</v>
      </c>
      <c r="D2883" s="14"/>
      <c r="E2883" s="15"/>
      <c r="F2883" s="16"/>
      <c r="G2883" s="17"/>
      <c r="H2883" s="18"/>
      <c r="I2883" s="19"/>
      <c r="J2883" s="18"/>
      <c r="K2883" s="19"/>
      <c r="L2883" s="17"/>
      <c r="M2883" s="93" t="str">
        <f t="shared" si="134"/>
        <v/>
      </c>
      <c r="N2883" s="13" t="str">
        <f t="shared" si="136"/>
        <v/>
      </c>
    </row>
    <row r="2884" spans="2:14" x14ac:dyDescent="0.3">
      <c r="B2884" s="1" t="str">
        <f>IF(C2884=1,"",IF(Kasszakonyv!$K$2&gt;C2884,"q",IF(Kasszakonyv!$K$2=C2884,COUNTIF($C$7:C2884,C2884),"")))</f>
        <v/>
      </c>
      <c r="C2884" s="9">
        <f t="shared" si="135"/>
        <v>1</v>
      </c>
      <c r="D2884" s="14"/>
      <c r="E2884" s="15"/>
      <c r="F2884" s="16"/>
      <c r="G2884" s="17"/>
      <c r="H2884" s="18"/>
      <c r="I2884" s="19"/>
      <c r="J2884" s="18"/>
      <c r="K2884" s="19"/>
      <c r="L2884" s="17"/>
      <c r="M2884" s="93" t="str">
        <f t="shared" si="134"/>
        <v/>
      </c>
      <c r="N2884" s="13" t="str">
        <f t="shared" si="136"/>
        <v/>
      </c>
    </row>
    <row r="2885" spans="2:14" x14ac:dyDescent="0.3">
      <c r="B2885" s="1" t="str">
        <f>IF(C2885=1,"",IF(Kasszakonyv!$K$2&gt;C2885,"q",IF(Kasszakonyv!$K$2=C2885,COUNTIF($C$7:C2885,C2885),"")))</f>
        <v/>
      </c>
      <c r="C2885" s="9">
        <f t="shared" si="135"/>
        <v>1</v>
      </c>
      <c r="D2885" s="14"/>
      <c r="E2885" s="15"/>
      <c r="F2885" s="16"/>
      <c r="G2885" s="17"/>
      <c r="H2885" s="18"/>
      <c r="I2885" s="19"/>
      <c r="J2885" s="18"/>
      <c r="K2885" s="19"/>
      <c r="L2885" s="17"/>
      <c r="M2885" s="93" t="str">
        <f t="shared" si="134"/>
        <v/>
      </c>
      <c r="N2885" s="13" t="str">
        <f t="shared" si="136"/>
        <v/>
      </c>
    </row>
    <row r="2886" spans="2:14" x14ac:dyDescent="0.3">
      <c r="B2886" s="1" t="str">
        <f>IF(C2886=1,"",IF(Kasszakonyv!$K$2&gt;C2886,"q",IF(Kasszakonyv!$K$2=C2886,COUNTIF($C$7:C2886,C2886),"")))</f>
        <v/>
      </c>
      <c r="C2886" s="9">
        <f t="shared" si="135"/>
        <v>1</v>
      </c>
      <c r="D2886" s="14"/>
      <c r="E2886" s="15"/>
      <c r="F2886" s="16"/>
      <c r="G2886" s="17"/>
      <c r="H2886" s="18"/>
      <c r="I2886" s="19"/>
      <c r="J2886" s="18"/>
      <c r="K2886" s="19"/>
      <c r="L2886" s="17"/>
      <c r="M2886" s="93" t="str">
        <f t="shared" si="134"/>
        <v/>
      </c>
      <c r="N2886" s="13" t="str">
        <f t="shared" si="136"/>
        <v/>
      </c>
    </row>
    <row r="2887" spans="2:14" x14ac:dyDescent="0.3">
      <c r="B2887" s="1" t="str">
        <f>IF(C2887=1,"",IF(Kasszakonyv!$K$2&gt;C2887,"q",IF(Kasszakonyv!$K$2=C2887,COUNTIF($C$7:C2887,C2887),"")))</f>
        <v/>
      </c>
      <c r="C2887" s="9">
        <f t="shared" si="135"/>
        <v>1</v>
      </c>
      <c r="D2887" s="14"/>
      <c r="E2887" s="15"/>
      <c r="F2887" s="16"/>
      <c r="G2887" s="17"/>
      <c r="H2887" s="18"/>
      <c r="I2887" s="19"/>
      <c r="J2887" s="18"/>
      <c r="K2887" s="19"/>
      <c r="L2887" s="17"/>
      <c r="M2887" s="93" t="str">
        <f t="shared" ref="M2887:M2950" si="137">IF(I2887&amp;K2887&lt;&gt;"",VLOOKUP(I2887&amp;K2887,fif,3,FALSE),"")</f>
        <v/>
      </c>
      <c r="N2887" s="13" t="str">
        <f t="shared" si="136"/>
        <v/>
      </c>
    </row>
    <row r="2888" spans="2:14" x14ac:dyDescent="0.3">
      <c r="B2888" s="1" t="str">
        <f>IF(C2888=1,"",IF(Kasszakonyv!$K$2&gt;C2888,"q",IF(Kasszakonyv!$K$2=C2888,COUNTIF($C$7:C2888,C2888),"")))</f>
        <v/>
      </c>
      <c r="C2888" s="9">
        <f t="shared" si="135"/>
        <v>1</v>
      </c>
      <c r="D2888" s="14"/>
      <c r="E2888" s="15"/>
      <c r="F2888" s="16"/>
      <c r="G2888" s="17"/>
      <c r="H2888" s="18"/>
      <c r="I2888" s="19"/>
      <c r="J2888" s="18"/>
      <c r="K2888" s="19"/>
      <c r="L2888" s="17"/>
      <c r="M2888" s="93" t="str">
        <f t="shared" si="137"/>
        <v/>
      </c>
      <c r="N2888" s="13" t="str">
        <f t="shared" si="136"/>
        <v/>
      </c>
    </row>
    <row r="2889" spans="2:14" x14ac:dyDescent="0.3">
      <c r="B2889" s="1" t="str">
        <f>IF(C2889=1,"",IF(Kasszakonyv!$K$2&gt;C2889,"q",IF(Kasszakonyv!$K$2=C2889,COUNTIF($C$7:C2889,C2889),"")))</f>
        <v/>
      </c>
      <c r="C2889" s="9">
        <f t="shared" si="135"/>
        <v>1</v>
      </c>
      <c r="D2889" s="14"/>
      <c r="E2889" s="15"/>
      <c r="F2889" s="16"/>
      <c r="G2889" s="17"/>
      <c r="H2889" s="18"/>
      <c r="I2889" s="19"/>
      <c r="J2889" s="18"/>
      <c r="K2889" s="19"/>
      <c r="L2889" s="17"/>
      <c r="M2889" s="93" t="str">
        <f t="shared" si="137"/>
        <v/>
      </c>
      <c r="N2889" s="13" t="str">
        <f t="shared" si="136"/>
        <v/>
      </c>
    </row>
    <row r="2890" spans="2:14" x14ac:dyDescent="0.3">
      <c r="B2890" s="1" t="str">
        <f>IF(C2890=1,"",IF(Kasszakonyv!$K$2&gt;C2890,"q",IF(Kasszakonyv!$K$2=C2890,COUNTIF($C$7:C2890,C2890),"")))</f>
        <v/>
      </c>
      <c r="C2890" s="9">
        <f t="shared" si="135"/>
        <v>1</v>
      </c>
      <c r="D2890" s="14"/>
      <c r="E2890" s="15"/>
      <c r="F2890" s="16"/>
      <c r="G2890" s="17"/>
      <c r="H2890" s="18"/>
      <c r="I2890" s="19"/>
      <c r="J2890" s="18"/>
      <c r="K2890" s="19"/>
      <c r="L2890" s="17"/>
      <c r="M2890" s="93" t="str">
        <f t="shared" si="137"/>
        <v/>
      </c>
      <c r="N2890" s="13" t="str">
        <f t="shared" si="136"/>
        <v/>
      </c>
    </row>
    <row r="2891" spans="2:14" x14ac:dyDescent="0.3">
      <c r="B2891" s="1" t="str">
        <f>IF(C2891=1,"",IF(Kasszakonyv!$K$2&gt;C2891,"q",IF(Kasszakonyv!$K$2=C2891,COUNTIF($C$7:C2891,C2891),"")))</f>
        <v/>
      </c>
      <c r="C2891" s="9">
        <f t="shared" si="135"/>
        <v>1</v>
      </c>
      <c r="D2891" s="14"/>
      <c r="E2891" s="15"/>
      <c r="F2891" s="16"/>
      <c r="G2891" s="17"/>
      <c r="H2891" s="18"/>
      <c r="I2891" s="19"/>
      <c r="J2891" s="18"/>
      <c r="K2891" s="19"/>
      <c r="L2891" s="17"/>
      <c r="M2891" s="93" t="str">
        <f t="shared" si="137"/>
        <v/>
      </c>
      <c r="N2891" s="13" t="str">
        <f t="shared" si="136"/>
        <v/>
      </c>
    </row>
    <row r="2892" spans="2:14" x14ac:dyDescent="0.3">
      <c r="B2892" s="1" t="str">
        <f>IF(C2892=1,"",IF(Kasszakonyv!$K$2&gt;C2892,"q",IF(Kasszakonyv!$K$2=C2892,COUNTIF($C$7:C2892,C2892),"")))</f>
        <v/>
      </c>
      <c r="C2892" s="9">
        <f t="shared" si="135"/>
        <v>1</v>
      </c>
      <c r="D2892" s="14"/>
      <c r="E2892" s="15"/>
      <c r="F2892" s="16"/>
      <c r="G2892" s="17"/>
      <c r="H2892" s="18"/>
      <c r="I2892" s="19"/>
      <c r="J2892" s="18"/>
      <c r="K2892" s="19"/>
      <c r="L2892" s="17"/>
      <c r="M2892" s="93" t="str">
        <f t="shared" si="137"/>
        <v/>
      </c>
      <c r="N2892" s="13" t="str">
        <f t="shared" si="136"/>
        <v/>
      </c>
    </row>
    <row r="2893" spans="2:14" x14ac:dyDescent="0.3">
      <c r="B2893" s="1" t="str">
        <f>IF(C2893=1,"",IF(Kasszakonyv!$K$2&gt;C2893,"q",IF(Kasszakonyv!$K$2=C2893,COUNTIF($C$7:C2893,C2893),"")))</f>
        <v/>
      </c>
      <c r="C2893" s="9">
        <f t="shared" si="135"/>
        <v>1</v>
      </c>
      <c r="D2893" s="14"/>
      <c r="E2893" s="15"/>
      <c r="F2893" s="16"/>
      <c r="G2893" s="17"/>
      <c r="H2893" s="18"/>
      <c r="I2893" s="19"/>
      <c r="J2893" s="18"/>
      <c r="K2893" s="19"/>
      <c r="L2893" s="17"/>
      <c r="M2893" s="93" t="str">
        <f t="shared" si="137"/>
        <v/>
      </c>
      <c r="N2893" s="13" t="str">
        <f t="shared" si="136"/>
        <v/>
      </c>
    </row>
    <row r="2894" spans="2:14" x14ac:dyDescent="0.3">
      <c r="B2894" s="1" t="str">
        <f>IF(C2894=1,"",IF(Kasszakonyv!$K$2&gt;C2894,"q",IF(Kasszakonyv!$K$2=C2894,COUNTIF($C$7:C2894,C2894),"")))</f>
        <v/>
      </c>
      <c r="C2894" s="9">
        <f t="shared" si="135"/>
        <v>1</v>
      </c>
      <c r="D2894" s="14"/>
      <c r="E2894" s="15"/>
      <c r="F2894" s="16"/>
      <c r="G2894" s="17"/>
      <c r="H2894" s="18"/>
      <c r="I2894" s="19"/>
      <c r="J2894" s="18"/>
      <c r="K2894" s="19"/>
      <c r="L2894" s="17"/>
      <c r="M2894" s="93" t="str">
        <f t="shared" si="137"/>
        <v/>
      </c>
      <c r="N2894" s="13" t="str">
        <f t="shared" si="136"/>
        <v/>
      </c>
    </row>
    <row r="2895" spans="2:14" x14ac:dyDescent="0.3">
      <c r="B2895" s="1" t="str">
        <f>IF(C2895=1,"",IF(Kasszakonyv!$K$2&gt;C2895,"q",IF(Kasszakonyv!$K$2=C2895,COUNTIF($C$7:C2895,C2895),"")))</f>
        <v/>
      </c>
      <c r="C2895" s="9">
        <f t="shared" si="135"/>
        <v>1</v>
      </c>
      <c r="D2895" s="14"/>
      <c r="E2895" s="15"/>
      <c r="F2895" s="16"/>
      <c r="G2895" s="17"/>
      <c r="H2895" s="18"/>
      <c r="I2895" s="19"/>
      <c r="J2895" s="18"/>
      <c r="K2895" s="19"/>
      <c r="L2895" s="17"/>
      <c r="M2895" s="93" t="str">
        <f t="shared" si="137"/>
        <v/>
      </c>
      <c r="N2895" s="13" t="str">
        <f t="shared" si="136"/>
        <v/>
      </c>
    </row>
    <row r="2896" spans="2:14" x14ac:dyDescent="0.3">
      <c r="B2896" s="1" t="str">
        <f>IF(C2896=1,"",IF(Kasszakonyv!$K$2&gt;C2896,"q",IF(Kasszakonyv!$K$2=C2896,COUNTIF($C$7:C2896,C2896),"")))</f>
        <v/>
      </c>
      <c r="C2896" s="9">
        <f t="shared" si="135"/>
        <v>1</v>
      </c>
      <c r="D2896" s="14"/>
      <c r="E2896" s="15"/>
      <c r="F2896" s="16"/>
      <c r="G2896" s="17"/>
      <c r="H2896" s="18"/>
      <c r="I2896" s="19"/>
      <c r="J2896" s="18"/>
      <c r="K2896" s="19"/>
      <c r="L2896" s="17"/>
      <c r="M2896" s="93" t="str">
        <f t="shared" si="137"/>
        <v/>
      </c>
      <c r="N2896" s="13" t="str">
        <f t="shared" si="136"/>
        <v/>
      </c>
    </row>
    <row r="2897" spans="2:14" x14ac:dyDescent="0.3">
      <c r="B2897" s="1" t="str">
        <f>IF(C2897=1,"",IF(Kasszakonyv!$K$2&gt;C2897,"q",IF(Kasszakonyv!$K$2=C2897,COUNTIF($C$7:C2897,C2897),"")))</f>
        <v/>
      </c>
      <c r="C2897" s="9">
        <f t="shared" si="135"/>
        <v>1</v>
      </c>
      <c r="D2897" s="14"/>
      <c r="E2897" s="15"/>
      <c r="F2897" s="16"/>
      <c r="G2897" s="17"/>
      <c r="H2897" s="18"/>
      <c r="I2897" s="19"/>
      <c r="J2897" s="18"/>
      <c r="K2897" s="19"/>
      <c r="L2897" s="17"/>
      <c r="M2897" s="93" t="str">
        <f t="shared" si="137"/>
        <v/>
      </c>
      <c r="N2897" s="13" t="str">
        <f t="shared" si="136"/>
        <v/>
      </c>
    </row>
    <row r="2898" spans="2:14" x14ac:dyDescent="0.3">
      <c r="B2898" s="1" t="str">
        <f>IF(C2898=1,"",IF(Kasszakonyv!$K$2&gt;C2898,"q",IF(Kasszakonyv!$K$2=C2898,COUNTIF($C$7:C2898,C2898),"")))</f>
        <v/>
      </c>
      <c r="C2898" s="9">
        <f t="shared" si="135"/>
        <v>1</v>
      </c>
      <c r="D2898" s="14"/>
      <c r="E2898" s="15"/>
      <c r="F2898" s="16"/>
      <c r="G2898" s="17"/>
      <c r="H2898" s="18"/>
      <c r="I2898" s="19"/>
      <c r="J2898" s="18"/>
      <c r="K2898" s="19"/>
      <c r="L2898" s="17"/>
      <c r="M2898" s="93" t="str">
        <f t="shared" si="137"/>
        <v/>
      </c>
      <c r="N2898" s="13" t="str">
        <f t="shared" si="136"/>
        <v/>
      </c>
    </row>
    <row r="2899" spans="2:14" x14ac:dyDescent="0.3">
      <c r="B2899" s="1" t="str">
        <f>IF(C2899=1,"",IF(Kasszakonyv!$K$2&gt;C2899,"q",IF(Kasszakonyv!$K$2=C2899,COUNTIF($C$7:C2899,C2899),"")))</f>
        <v/>
      </c>
      <c r="C2899" s="9">
        <f t="shared" si="135"/>
        <v>1</v>
      </c>
      <c r="D2899" s="14"/>
      <c r="E2899" s="15"/>
      <c r="F2899" s="16"/>
      <c r="G2899" s="17"/>
      <c r="H2899" s="18"/>
      <c r="I2899" s="19"/>
      <c r="J2899" s="18"/>
      <c r="K2899" s="19"/>
      <c r="L2899" s="17"/>
      <c r="M2899" s="93" t="str">
        <f t="shared" si="137"/>
        <v/>
      </c>
      <c r="N2899" s="13" t="str">
        <f t="shared" si="136"/>
        <v/>
      </c>
    </row>
    <row r="2900" spans="2:14" x14ac:dyDescent="0.3">
      <c r="B2900" s="1" t="str">
        <f>IF(C2900=1,"",IF(Kasszakonyv!$K$2&gt;C2900,"q",IF(Kasszakonyv!$K$2=C2900,COUNTIF($C$7:C2900,C2900),"")))</f>
        <v/>
      </c>
      <c r="C2900" s="9">
        <f t="shared" si="135"/>
        <v>1</v>
      </c>
      <c r="D2900" s="14"/>
      <c r="E2900" s="15"/>
      <c r="F2900" s="16"/>
      <c r="G2900" s="17"/>
      <c r="H2900" s="18"/>
      <c r="I2900" s="19"/>
      <c r="J2900" s="18"/>
      <c r="K2900" s="19"/>
      <c r="L2900" s="17"/>
      <c r="M2900" s="93" t="str">
        <f t="shared" si="137"/>
        <v/>
      </c>
      <c r="N2900" s="13" t="str">
        <f t="shared" si="136"/>
        <v/>
      </c>
    </row>
    <row r="2901" spans="2:14" x14ac:dyDescent="0.3">
      <c r="B2901" s="1" t="str">
        <f>IF(C2901=1,"",IF(Kasszakonyv!$K$2&gt;C2901,"q",IF(Kasszakonyv!$K$2=C2901,COUNTIF($C$7:C2901,C2901),"")))</f>
        <v/>
      </c>
      <c r="C2901" s="9">
        <f t="shared" si="135"/>
        <v>1</v>
      </c>
      <c r="D2901" s="14"/>
      <c r="E2901" s="15"/>
      <c r="F2901" s="16"/>
      <c r="G2901" s="17"/>
      <c r="H2901" s="18"/>
      <c r="I2901" s="19"/>
      <c r="J2901" s="18"/>
      <c r="K2901" s="19"/>
      <c r="L2901" s="17"/>
      <c r="M2901" s="93" t="str">
        <f t="shared" si="137"/>
        <v/>
      </c>
      <c r="N2901" s="13" t="str">
        <f t="shared" si="136"/>
        <v/>
      </c>
    </row>
    <row r="2902" spans="2:14" x14ac:dyDescent="0.3">
      <c r="B2902" s="1" t="str">
        <f>IF(C2902=1,"",IF(Kasszakonyv!$K$2&gt;C2902,"q",IF(Kasszakonyv!$K$2=C2902,COUNTIF($C$7:C2902,C2902),"")))</f>
        <v/>
      </c>
      <c r="C2902" s="9">
        <f t="shared" si="135"/>
        <v>1</v>
      </c>
      <c r="D2902" s="14"/>
      <c r="E2902" s="15"/>
      <c r="F2902" s="16"/>
      <c r="G2902" s="17"/>
      <c r="H2902" s="18"/>
      <c r="I2902" s="19"/>
      <c r="J2902" s="18"/>
      <c r="K2902" s="19"/>
      <c r="L2902" s="17"/>
      <c r="M2902" s="93" t="str">
        <f t="shared" si="137"/>
        <v/>
      </c>
      <c r="N2902" s="13" t="str">
        <f t="shared" si="136"/>
        <v/>
      </c>
    </row>
    <row r="2903" spans="2:14" x14ac:dyDescent="0.3">
      <c r="B2903" s="1" t="str">
        <f>IF(C2903=1,"",IF(Kasszakonyv!$K$2&gt;C2903,"q",IF(Kasszakonyv!$K$2=C2903,COUNTIF($C$7:C2903,C2903),"")))</f>
        <v/>
      </c>
      <c r="C2903" s="9">
        <f t="shared" si="135"/>
        <v>1</v>
      </c>
      <c r="D2903" s="14"/>
      <c r="E2903" s="15"/>
      <c r="F2903" s="16"/>
      <c r="G2903" s="17"/>
      <c r="H2903" s="18"/>
      <c r="I2903" s="19"/>
      <c r="J2903" s="18"/>
      <c r="K2903" s="19"/>
      <c r="L2903" s="17"/>
      <c r="M2903" s="93" t="str">
        <f t="shared" si="137"/>
        <v/>
      </c>
      <c r="N2903" s="13" t="str">
        <f t="shared" si="136"/>
        <v/>
      </c>
    </row>
    <row r="2904" spans="2:14" x14ac:dyDescent="0.3">
      <c r="B2904" s="1" t="str">
        <f>IF(C2904=1,"",IF(Kasszakonyv!$K$2&gt;C2904,"q",IF(Kasszakonyv!$K$2=C2904,COUNTIF($C$7:C2904,C2904),"")))</f>
        <v/>
      </c>
      <c r="C2904" s="9">
        <f t="shared" si="135"/>
        <v>1</v>
      </c>
      <c r="D2904" s="14"/>
      <c r="E2904" s="15"/>
      <c r="F2904" s="16"/>
      <c r="G2904" s="17"/>
      <c r="H2904" s="18"/>
      <c r="I2904" s="19"/>
      <c r="J2904" s="18"/>
      <c r="K2904" s="19"/>
      <c r="L2904" s="17"/>
      <c r="M2904" s="93" t="str">
        <f t="shared" si="137"/>
        <v/>
      </c>
      <c r="N2904" s="13" t="str">
        <f t="shared" si="136"/>
        <v/>
      </c>
    </row>
    <row r="2905" spans="2:14" x14ac:dyDescent="0.3">
      <c r="B2905" s="1" t="str">
        <f>IF(C2905=1,"",IF(Kasszakonyv!$K$2&gt;C2905,"q",IF(Kasszakonyv!$K$2=C2905,COUNTIF($C$7:C2905,C2905),"")))</f>
        <v/>
      </c>
      <c r="C2905" s="9">
        <f t="shared" si="135"/>
        <v>1</v>
      </c>
      <c r="D2905" s="14"/>
      <c r="E2905" s="15"/>
      <c r="F2905" s="16"/>
      <c r="G2905" s="17"/>
      <c r="H2905" s="18"/>
      <c r="I2905" s="19"/>
      <c r="J2905" s="18"/>
      <c r="K2905" s="19"/>
      <c r="L2905" s="17"/>
      <c r="M2905" s="93" t="str">
        <f t="shared" si="137"/>
        <v/>
      </c>
      <c r="N2905" s="13" t="str">
        <f t="shared" si="136"/>
        <v/>
      </c>
    </row>
    <row r="2906" spans="2:14" x14ac:dyDescent="0.3">
      <c r="B2906" s="1" t="str">
        <f>IF(C2906=1,"",IF(Kasszakonyv!$K$2&gt;C2906,"q",IF(Kasszakonyv!$K$2=C2906,COUNTIF($C$7:C2906,C2906),"")))</f>
        <v/>
      </c>
      <c r="C2906" s="9">
        <f t="shared" si="135"/>
        <v>1</v>
      </c>
      <c r="D2906" s="14"/>
      <c r="E2906" s="15"/>
      <c r="F2906" s="16"/>
      <c r="G2906" s="17"/>
      <c r="H2906" s="18"/>
      <c r="I2906" s="19"/>
      <c r="J2906" s="18"/>
      <c r="K2906" s="19"/>
      <c r="L2906" s="17"/>
      <c r="M2906" s="93" t="str">
        <f t="shared" si="137"/>
        <v/>
      </c>
      <c r="N2906" s="13" t="str">
        <f t="shared" si="136"/>
        <v/>
      </c>
    </row>
    <row r="2907" spans="2:14" x14ac:dyDescent="0.3">
      <c r="B2907" s="1" t="str">
        <f>IF(C2907=1,"",IF(Kasszakonyv!$K$2&gt;C2907,"q",IF(Kasszakonyv!$K$2=C2907,COUNTIF($C$7:C2907,C2907),"")))</f>
        <v/>
      </c>
      <c r="C2907" s="9">
        <f t="shared" si="135"/>
        <v>1</v>
      </c>
      <c r="D2907" s="14"/>
      <c r="E2907" s="15"/>
      <c r="F2907" s="16"/>
      <c r="G2907" s="17"/>
      <c r="H2907" s="18"/>
      <c r="I2907" s="19"/>
      <c r="J2907" s="18"/>
      <c r="K2907" s="19"/>
      <c r="L2907" s="17"/>
      <c r="M2907" s="93" t="str">
        <f t="shared" si="137"/>
        <v/>
      </c>
      <c r="N2907" s="13" t="str">
        <f t="shared" si="136"/>
        <v/>
      </c>
    </row>
    <row r="2908" spans="2:14" x14ac:dyDescent="0.3">
      <c r="B2908" s="1" t="str">
        <f>IF(C2908=1,"",IF(Kasszakonyv!$K$2&gt;C2908,"q",IF(Kasszakonyv!$K$2=C2908,COUNTIF($C$7:C2908,C2908),"")))</f>
        <v/>
      </c>
      <c r="C2908" s="9">
        <f t="shared" si="135"/>
        <v>1</v>
      </c>
      <c r="D2908" s="14"/>
      <c r="E2908" s="15"/>
      <c r="F2908" s="16"/>
      <c r="G2908" s="17"/>
      <c r="H2908" s="18"/>
      <c r="I2908" s="19"/>
      <c r="J2908" s="18"/>
      <c r="K2908" s="19"/>
      <c r="L2908" s="17"/>
      <c r="M2908" s="93" t="str">
        <f t="shared" si="137"/>
        <v/>
      </c>
      <c r="N2908" s="13" t="str">
        <f t="shared" si="136"/>
        <v/>
      </c>
    </row>
    <row r="2909" spans="2:14" x14ac:dyDescent="0.3">
      <c r="B2909" s="1" t="str">
        <f>IF(C2909=1,"",IF(Kasszakonyv!$K$2&gt;C2909,"q",IF(Kasszakonyv!$K$2=C2909,COUNTIF($C$7:C2909,C2909),"")))</f>
        <v/>
      </c>
      <c r="C2909" s="9">
        <f t="shared" si="135"/>
        <v>1</v>
      </c>
      <c r="D2909" s="14"/>
      <c r="E2909" s="15"/>
      <c r="F2909" s="16"/>
      <c r="G2909" s="17"/>
      <c r="H2909" s="18"/>
      <c r="I2909" s="19"/>
      <c r="J2909" s="18"/>
      <c r="K2909" s="19"/>
      <c r="L2909" s="17"/>
      <c r="M2909" s="93" t="str">
        <f t="shared" si="137"/>
        <v/>
      </c>
      <c r="N2909" s="13" t="str">
        <f t="shared" si="136"/>
        <v/>
      </c>
    </row>
    <row r="2910" spans="2:14" x14ac:dyDescent="0.3">
      <c r="B2910" s="1" t="str">
        <f>IF(C2910=1,"",IF(Kasszakonyv!$K$2&gt;C2910,"q",IF(Kasszakonyv!$K$2=C2910,COUNTIF($C$7:C2910,C2910),"")))</f>
        <v/>
      </c>
      <c r="C2910" s="9">
        <f t="shared" si="135"/>
        <v>1</v>
      </c>
      <c r="D2910" s="14"/>
      <c r="E2910" s="15"/>
      <c r="F2910" s="16"/>
      <c r="G2910" s="17"/>
      <c r="H2910" s="18"/>
      <c r="I2910" s="19"/>
      <c r="J2910" s="18"/>
      <c r="K2910" s="19"/>
      <c r="L2910" s="17"/>
      <c r="M2910" s="93" t="str">
        <f t="shared" si="137"/>
        <v/>
      </c>
      <c r="N2910" s="13" t="str">
        <f t="shared" si="136"/>
        <v/>
      </c>
    </row>
    <row r="2911" spans="2:14" x14ac:dyDescent="0.3">
      <c r="B2911" s="1" t="str">
        <f>IF(C2911=1,"",IF(Kasszakonyv!$K$2&gt;C2911,"q",IF(Kasszakonyv!$K$2=C2911,COUNTIF($C$7:C2911,C2911),"")))</f>
        <v/>
      </c>
      <c r="C2911" s="9">
        <f t="shared" si="135"/>
        <v>1</v>
      </c>
      <c r="D2911" s="14"/>
      <c r="E2911" s="15"/>
      <c r="F2911" s="16"/>
      <c r="G2911" s="17"/>
      <c r="H2911" s="18"/>
      <c r="I2911" s="19"/>
      <c r="J2911" s="18"/>
      <c r="K2911" s="19"/>
      <c r="L2911" s="17"/>
      <c r="M2911" s="93" t="str">
        <f t="shared" si="137"/>
        <v/>
      </c>
      <c r="N2911" s="13" t="str">
        <f t="shared" si="136"/>
        <v/>
      </c>
    </row>
    <row r="2912" spans="2:14" x14ac:dyDescent="0.3">
      <c r="B2912" s="1" t="str">
        <f>IF(C2912=1,"",IF(Kasszakonyv!$K$2&gt;C2912,"q",IF(Kasszakonyv!$K$2=C2912,COUNTIF($C$7:C2912,C2912),"")))</f>
        <v/>
      </c>
      <c r="C2912" s="9">
        <f t="shared" si="135"/>
        <v>1</v>
      </c>
      <c r="D2912" s="14"/>
      <c r="E2912" s="15"/>
      <c r="F2912" s="16"/>
      <c r="G2912" s="17"/>
      <c r="H2912" s="18"/>
      <c r="I2912" s="19"/>
      <c r="J2912" s="18"/>
      <c r="K2912" s="19"/>
      <c r="L2912" s="17"/>
      <c r="M2912" s="93" t="str">
        <f t="shared" si="137"/>
        <v/>
      </c>
      <c r="N2912" s="13" t="str">
        <f t="shared" si="136"/>
        <v/>
      </c>
    </row>
    <row r="2913" spans="2:14" x14ac:dyDescent="0.3">
      <c r="B2913" s="1" t="str">
        <f>IF(C2913=1,"",IF(Kasszakonyv!$K$2&gt;C2913,"q",IF(Kasszakonyv!$K$2=C2913,COUNTIF($C$7:C2913,C2913),"")))</f>
        <v/>
      </c>
      <c r="C2913" s="9">
        <f t="shared" si="135"/>
        <v>1</v>
      </c>
      <c r="D2913" s="14"/>
      <c r="E2913" s="15"/>
      <c r="F2913" s="16"/>
      <c r="G2913" s="17"/>
      <c r="H2913" s="18"/>
      <c r="I2913" s="19"/>
      <c r="J2913" s="18"/>
      <c r="K2913" s="19"/>
      <c r="L2913" s="17"/>
      <c r="M2913" s="93" t="str">
        <f t="shared" si="137"/>
        <v/>
      </c>
      <c r="N2913" s="13" t="str">
        <f t="shared" si="136"/>
        <v/>
      </c>
    </row>
    <row r="2914" spans="2:14" x14ac:dyDescent="0.3">
      <c r="B2914" s="1" t="str">
        <f>IF(C2914=1,"",IF(Kasszakonyv!$K$2&gt;C2914,"q",IF(Kasszakonyv!$K$2=C2914,COUNTIF($C$7:C2914,C2914),"")))</f>
        <v/>
      </c>
      <c r="C2914" s="9">
        <f t="shared" si="135"/>
        <v>1</v>
      </c>
      <c r="D2914" s="14"/>
      <c r="E2914" s="15"/>
      <c r="F2914" s="16"/>
      <c r="G2914" s="17"/>
      <c r="H2914" s="18"/>
      <c r="I2914" s="19"/>
      <c r="J2914" s="18"/>
      <c r="K2914" s="19"/>
      <c r="L2914" s="17"/>
      <c r="M2914" s="93" t="str">
        <f t="shared" si="137"/>
        <v/>
      </c>
      <c r="N2914" s="13" t="str">
        <f t="shared" si="136"/>
        <v/>
      </c>
    </row>
    <row r="2915" spans="2:14" x14ac:dyDescent="0.3">
      <c r="B2915" s="1" t="str">
        <f>IF(C2915=1,"",IF(Kasszakonyv!$K$2&gt;C2915,"q",IF(Kasszakonyv!$K$2=C2915,COUNTIF($C$7:C2915,C2915),"")))</f>
        <v/>
      </c>
      <c r="C2915" s="9">
        <f t="shared" si="135"/>
        <v>1</v>
      </c>
      <c r="D2915" s="14"/>
      <c r="E2915" s="15"/>
      <c r="F2915" s="16"/>
      <c r="G2915" s="17"/>
      <c r="H2915" s="18"/>
      <c r="I2915" s="19"/>
      <c r="J2915" s="18"/>
      <c r="K2915" s="19"/>
      <c r="L2915" s="17"/>
      <c r="M2915" s="93" t="str">
        <f t="shared" si="137"/>
        <v/>
      </c>
      <c r="N2915" s="13" t="str">
        <f t="shared" si="136"/>
        <v/>
      </c>
    </row>
    <row r="2916" spans="2:14" x14ac:dyDescent="0.3">
      <c r="B2916" s="1" t="str">
        <f>IF(C2916=1,"",IF(Kasszakonyv!$K$2&gt;C2916,"q",IF(Kasszakonyv!$K$2=C2916,COUNTIF($C$7:C2916,C2916),"")))</f>
        <v/>
      </c>
      <c r="C2916" s="9">
        <f t="shared" si="135"/>
        <v>1</v>
      </c>
      <c r="D2916" s="14"/>
      <c r="E2916" s="15"/>
      <c r="F2916" s="16"/>
      <c r="G2916" s="17"/>
      <c r="H2916" s="18"/>
      <c r="I2916" s="19"/>
      <c r="J2916" s="18"/>
      <c r="K2916" s="19"/>
      <c r="L2916" s="17"/>
      <c r="M2916" s="93" t="str">
        <f t="shared" si="137"/>
        <v/>
      </c>
      <c r="N2916" s="13" t="str">
        <f t="shared" si="136"/>
        <v/>
      </c>
    </row>
    <row r="2917" spans="2:14" x14ac:dyDescent="0.3">
      <c r="B2917" s="1" t="str">
        <f>IF(C2917=1,"",IF(Kasszakonyv!$K$2&gt;C2917,"q",IF(Kasszakonyv!$K$2=C2917,COUNTIF($C$7:C2917,C2917),"")))</f>
        <v/>
      </c>
      <c r="C2917" s="9">
        <f t="shared" si="135"/>
        <v>1</v>
      </c>
      <c r="D2917" s="14"/>
      <c r="E2917" s="15"/>
      <c r="F2917" s="16"/>
      <c r="G2917" s="17"/>
      <c r="H2917" s="18"/>
      <c r="I2917" s="19"/>
      <c r="J2917" s="18"/>
      <c r="K2917" s="19"/>
      <c r="L2917" s="17"/>
      <c r="M2917" s="93" t="str">
        <f t="shared" si="137"/>
        <v/>
      </c>
      <c r="N2917" s="13" t="str">
        <f t="shared" si="136"/>
        <v/>
      </c>
    </row>
    <row r="2918" spans="2:14" x14ac:dyDescent="0.3">
      <c r="B2918" s="1" t="str">
        <f>IF(C2918=1,"",IF(Kasszakonyv!$K$2&gt;C2918,"q",IF(Kasszakonyv!$K$2=C2918,COUNTIF($C$7:C2918,C2918),"")))</f>
        <v/>
      </c>
      <c r="C2918" s="9">
        <f t="shared" si="135"/>
        <v>1</v>
      </c>
      <c r="D2918" s="14"/>
      <c r="E2918" s="15"/>
      <c r="F2918" s="16"/>
      <c r="G2918" s="17"/>
      <c r="H2918" s="18"/>
      <c r="I2918" s="19"/>
      <c r="J2918" s="18"/>
      <c r="K2918" s="19"/>
      <c r="L2918" s="17"/>
      <c r="M2918" s="93" t="str">
        <f t="shared" si="137"/>
        <v/>
      </c>
      <c r="N2918" s="13" t="str">
        <f t="shared" si="136"/>
        <v/>
      </c>
    </row>
    <row r="2919" spans="2:14" x14ac:dyDescent="0.3">
      <c r="B2919" s="1" t="str">
        <f>IF(C2919=1,"",IF(Kasszakonyv!$K$2&gt;C2919,"q",IF(Kasszakonyv!$K$2=C2919,COUNTIF($C$7:C2919,C2919),"")))</f>
        <v/>
      </c>
      <c r="C2919" s="9">
        <f t="shared" si="135"/>
        <v>1</v>
      </c>
      <c r="D2919" s="14"/>
      <c r="E2919" s="15"/>
      <c r="F2919" s="16"/>
      <c r="G2919" s="17"/>
      <c r="H2919" s="18"/>
      <c r="I2919" s="19"/>
      <c r="J2919" s="18"/>
      <c r="K2919" s="19"/>
      <c r="L2919" s="17"/>
      <c r="M2919" s="93" t="str">
        <f t="shared" si="137"/>
        <v/>
      </c>
      <c r="N2919" s="13" t="str">
        <f t="shared" si="136"/>
        <v/>
      </c>
    </row>
    <row r="2920" spans="2:14" x14ac:dyDescent="0.3">
      <c r="B2920" s="1" t="str">
        <f>IF(C2920=1,"",IF(Kasszakonyv!$K$2&gt;C2920,"q",IF(Kasszakonyv!$K$2=C2920,COUNTIF($C$7:C2920,C2920),"")))</f>
        <v/>
      </c>
      <c r="C2920" s="9">
        <f t="shared" ref="C2920:C2983" si="138">IF(AND(D2920&lt;&gt;0,D2920&gt;=$C$1,D2920&lt;=$C$3),D2920,IF(SUM(H2920:J2930)&lt;&gt;0,C2919,1))</f>
        <v>1</v>
      </c>
      <c r="D2920" s="14"/>
      <c r="E2920" s="15"/>
      <c r="F2920" s="16"/>
      <c r="G2920" s="17"/>
      <c r="H2920" s="18"/>
      <c r="I2920" s="19"/>
      <c r="J2920" s="18"/>
      <c r="K2920" s="19"/>
      <c r="L2920" s="17"/>
      <c r="M2920" s="93" t="str">
        <f t="shared" si="137"/>
        <v/>
      </c>
      <c r="N2920" s="13" t="str">
        <f t="shared" ref="N2920:N2983" si="139">IF(I2920&amp;K2920&lt;&gt;"",VLOOKUP(I2920&amp;K2920,fi,2,FALSE),"")</f>
        <v/>
      </c>
    </row>
    <row r="2921" spans="2:14" x14ac:dyDescent="0.3">
      <c r="B2921" s="1" t="str">
        <f>IF(C2921=1,"",IF(Kasszakonyv!$K$2&gt;C2921,"q",IF(Kasszakonyv!$K$2=C2921,COUNTIF($C$7:C2921,C2921),"")))</f>
        <v/>
      </c>
      <c r="C2921" s="9">
        <f t="shared" si="138"/>
        <v>1</v>
      </c>
      <c r="D2921" s="14"/>
      <c r="E2921" s="15"/>
      <c r="F2921" s="16"/>
      <c r="G2921" s="17"/>
      <c r="H2921" s="18"/>
      <c r="I2921" s="19"/>
      <c r="J2921" s="18"/>
      <c r="K2921" s="19"/>
      <c r="L2921" s="17"/>
      <c r="M2921" s="93" t="str">
        <f t="shared" si="137"/>
        <v/>
      </c>
      <c r="N2921" s="13" t="str">
        <f t="shared" si="139"/>
        <v/>
      </c>
    </row>
    <row r="2922" spans="2:14" x14ac:dyDescent="0.3">
      <c r="B2922" s="1" t="str">
        <f>IF(C2922=1,"",IF(Kasszakonyv!$K$2&gt;C2922,"q",IF(Kasszakonyv!$K$2=C2922,COUNTIF($C$7:C2922,C2922),"")))</f>
        <v/>
      </c>
      <c r="C2922" s="9">
        <f t="shared" si="138"/>
        <v>1</v>
      </c>
      <c r="D2922" s="14"/>
      <c r="E2922" s="15"/>
      <c r="F2922" s="16"/>
      <c r="G2922" s="17"/>
      <c r="H2922" s="18"/>
      <c r="I2922" s="19"/>
      <c r="J2922" s="18"/>
      <c r="K2922" s="19"/>
      <c r="L2922" s="17"/>
      <c r="M2922" s="93" t="str">
        <f t="shared" si="137"/>
        <v/>
      </c>
      <c r="N2922" s="13" t="str">
        <f t="shared" si="139"/>
        <v/>
      </c>
    </row>
    <row r="2923" spans="2:14" x14ac:dyDescent="0.3">
      <c r="B2923" s="1" t="str">
        <f>IF(C2923=1,"",IF(Kasszakonyv!$K$2&gt;C2923,"q",IF(Kasszakonyv!$K$2=C2923,COUNTIF($C$7:C2923,C2923),"")))</f>
        <v/>
      </c>
      <c r="C2923" s="9">
        <f t="shared" si="138"/>
        <v>1</v>
      </c>
      <c r="D2923" s="14"/>
      <c r="E2923" s="15"/>
      <c r="F2923" s="16"/>
      <c r="G2923" s="17"/>
      <c r="H2923" s="18"/>
      <c r="I2923" s="19"/>
      <c r="J2923" s="18"/>
      <c r="K2923" s="19"/>
      <c r="L2923" s="17"/>
      <c r="M2923" s="93" t="str">
        <f t="shared" si="137"/>
        <v/>
      </c>
      <c r="N2923" s="13" t="str">
        <f t="shared" si="139"/>
        <v/>
      </c>
    </row>
    <row r="2924" spans="2:14" x14ac:dyDescent="0.3">
      <c r="B2924" s="1" t="str">
        <f>IF(C2924=1,"",IF(Kasszakonyv!$K$2&gt;C2924,"q",IF(Kasszakonyv!$K$2=C2924,COUNTIF($C$7:C2924,C2924),"")))</f>
        <v/>
      </c>
      <c r="C2924" s="9">
        <f t="shared" si="138"/>
        <v>1</v>
      </c>
      <c r="D2924" s="14"/>
      <c r="E2924" s="15"/>
      <c r="F2924" s="16"/>
      <c r="G2924" s="17"/>
      <c r="H2924" s="18"/>
      <c r="I2924" s="19"/>
      <c r="J2924" s="18"/>
      <c r="K2924" s="19"/>
      <c r="L2924" s="17"/>
      <c r="M2924" s="93" t="str">
        <f t="shared" si="137"/>
        <v/>
      </c>
      <c r="N2924" s="13" t="str">
        <f t="shared" si="139"/>
        <v/>
      </c>
    </row>
    <row r="2925" spans="2:14" x14ac:dyDescent="0.3">
      <c r="B2925" s="1" t="str">
        <f>IF(C2925=1,"",IF(Kasszakonyv!$K$2&gt;C2925,"q",IF(Kasszakonyv!$K$2=C2925,COUNTIF($C$7:C2925,C2925),"")))</f>
        <v/>
      </c>
      <c r="C2925" s="9">
        <f t="shared" si="138"/>
        <v>1</v>
      </c>
      <c r="D2925" s="14"/>
      <c r="E2925" s="15"/>
      <c r="F2925" s="16"/>
      <c r="G2925" s="17"/>
      <c r="H2925" s="18"/>
      <c r="I2925" s="19"/>
      <c r="J2925" s="18"/>
      <c r="K2925" s="19"/>
      <c r="L2925" s="17"/>
      <c r="M2925" s="93" t="str">
        <f t="shared" si="137"/>
        <v/>
      </c>
      <c r="N2925" s="13" t="str">
        <f t="shared" si="139"/>
        <v/>
      </c>
    </row>
    <row r="2926" spans="2:14" x14ac:dyDescent="0.3">
      <c r="B2926" s="1" t="str">
        <f>IF(C2926=1,"",IF(Kasszakonyv!$K$2&gt;C2926,"q",IF(Kasszakonyv!$K$2=C2926,COUNTIF($C$7:C2926,C2926),"")))</f>
        <v/>
      </c>
      <c r="C2926" s="9">
        <f t="shared" si="138"/>
        <v>1</v>
      </c>
      <c r="D2926" s="14"/>
      <c r="E2926" s="15"/>
      <c r="F2926" s="16"/>
      <c r="G2926" s="17"/>
      <c r="H2926" s="18"/>
      <c r="I2926" s="19"/>
      <c r="J2926" s="18"/>
      <c r="K2926" s="19"/>
      <c r="L2926" s="17"/>
      <c r="M2926" s="93" t="str">
        <f t="shared" si="137"/>
        <v/>
      </c>
      <c r="N2926" s="13" t="str">
        <f t="shared" si="139"/>
        <v/>
      </c>
    </row>
    <row r="2927" spans="2:14" x14ac:dyDescent="0.3">
      <c r="B2927" s="1" t="str">
        <f>IF(C2927=1,"",IF(Kasszakonyv!$K$2&gt;C2927,"q",IF(Kasszakonyv!$K$2=C2927,COUNTIF($C$7:C2927,C2927),"")))</f>
        <v/>
      </c>
      <c r="C2927" s="9">
        <f t="shared" si="138"/>
        <v>1</v>
      </c>
      <c r="D2927" s="14"/>
      <c r="E2927" s="15"/>
      <c r="F2927" s="16"/>
      <c r="G2927" s="17"/>
      <c r="H2927" s="18"/>
      <c r="I2927" s="19"/>
      <c r="J2927" s="18"/>
      <c r="K2927" s="19"/>
      <c r="L2927" s="17"/>
      <c r="M2927" s="93" t="str">
        <f t="shared" si="137"/>
        <v/>
      </c>
      <c r="N2927" s="13" t="str">
        <f t="shared" si="139"/>
        <v/>
      </c>
    </row>
    <row r="2928" spans="2:14" x14ac:dyDescent="0.3">
      <c r="B2928" s="1" t="str">
        <f>IF(C2928=1,"",IF(Kasszakonyv!$K$2&gt;C2928,"q",IF(Kasszakonyv!$K$2=C2928,COUNTIF($C$7:C2928,C2928),"")))</f>
        <v/>
      </c>
      <c r="C2928" s="9">
        <f t="shared" si="138"/>
        <v>1</v>
      </c>
      <c r="D2928" s="14"/>
      <c r="E2928" s="15"/>
      <c r="F2928" s="16"/>
      <c r="G2928" s="17"/>
      <c r="H2928" s="18"/>
      <c r="I2928" s="19"/>
      <c r="J2928" s="18"/>
      <c r="K2928" s="19"/>
      <c r="L2928" s="17"/>
      <c r="M2928" s="93" t="str">
        <f t="shared" si="137"/>
        <v/>
      </c>
      <c r="N2928" s="13" t="str">
        <f t="shared" si="139"/>
        <v/>
      </c>
    </row>
    <row r="2929" spans="2:14" x14ac:dyDescent="0.3">
      <c r="B2929" s="1" t="str">
        <f>IF(C2929=1,"",IF(Kasszakonyv!$K$2&gt;C2929,"q",IF(Kasszakonyv!$K$2=C2929,COUNTIF($C$7:C2929,C2929),"")))</f>
        <v/>
      </c>
      <c r="C2929" s="9">
        <f t="shared" si="138"/>
        <v>1</v>
      </c>
      <c r="D2929" s="14"/>
      <c r="E2929" s="15"/>
      <c r="F2929" s="16"/>
      <c r="G2929" s="17"/>
      <c r="H2929" s="18"/>
      <c r="I2929" s="19"/>
      <c r="J2929" s="18"/>
      <c r="K2929" s="19"/>
      <c r="L2929" s="17"/>
      <c r="M2929" s="93" t="str">
        <f t="shared" si="137"/>
        <v/>
      </c>
      <c r="N2929" s="13" t="str">
        <f t="shared" si="139"/>
        <v/>
      </c>
    </row>
    <row r="2930" spans="2:14" x14ac:dyDescent="0.3">
      <c r="B2930" s="1" t="str">
        <f>IF(C2930=1,"",IF(Kasszakonyv!$K$2&gt;C2930,"q",IF(Kasszakonyv!$K$2=C2930,COUNTIF($C$7:C2930,C2930),"")))</f>
        <v/>
      </c>
      <c r="C2930" s="9">
        <f t="shared" si="138"/>
        <v>1</v>
      </c>
      <c r="D2930" s="14"/>
      <c r="E2930" s="15"/>
      <c r="F2930" s="16"/>
      <c r="G2930" s="17"/>
      <c r="H2930" s="18"/>
      <c r="I2930" s="19"/>
      <c r="J2930" s="18"/>
      <c r="K2930" s="19"/>
      <c r="L2930" s="17"/>
      <c r="M2930" s="93" t="str">
        <f t="shared" si="137"/>
        <v/>
      </c>
      <c r="N2930" s="13" t="str">
        <f t="shared" si="139"/>
        <v/>
      </c>
    </row>
    <row r="2931" spans="2:14" x14ac:dyDescent="0.3">
      <c r="B2931" s="1" t="str">
        <f>IF(C2931=1,"",IF(Kasszakonyv!$K$2&gt;C2931,"q",IF(Kasszakonyv!$K$2=C2931,COUNTIF($C$7:C2931,C2931),"")))</f>
        <v/>
      </c>
      <c r="C2931" s="9">
        <f t="shared" si="138"/>
        <v>1</v>
      </c>
      <c r="D2931" s="14"/>
      <c r="E2931" s="15"/>
      <c r="F2931" s="16"/>
      <c r="G2931" s="17"/>
      <c r="H2931" s="18"/>
      <c r="I2931" s="19"/>
      <c r="J2931" s="18"/>
      <c r="K2931" s="19"/>
      <c r="L2931" s="17"/>
      <c r="M2931" s="93" t="str">
        <f t="shared" si="137"/>
        <v/>
      </c>
      <c r="N2931" s="13" t="str">
        <f t="shared" si="139"/>
        <v/>
      </c>
    </row>
    <row r="2932" spans="2:14" x14ac:dyDescent="0.3">
      <c r="B2932" s="1" t="str">
        <f>IF(C2932=1,"",IF(Kasszakonyv!$K$2&gt;C2932,"q",IF(Kasszakonyv!$K$2=C2932,COUNTIF($C$7:C2932,C2932),"")))</f>
        <v/>
      </c>
      <c r="C2932" s="9">
        <f t="shared" si="138"/>
        <v>1</v>
      </c>
      <c r="D2932" s="14"/>
      <c r="E2932" s="15"/>
      <c r="F2932" s="16"/>
      <c r="G2932" s="17"/>
      <c r="H2932" s="18"/>
      <c r="I2932" s="19"/>
      <c r="J2932" s="18"/>
      <c r="K2932" s="19"/>
      <c r="L2932" s="17"/>
      <c r="M2932" s="93" t="str">
        <f t="shared" si="137"/>
        <v/>
      </c>
      <c r="N2932" s="13" t="str">
        <f t="shared" si="139"/>
        <v/>
      </c>
    </row>
    <row r="2933" spans="2:14" x14ac:dyDescent="0.3">
      <c r="B2933" s="1" t="str">
        <f>IF(C2933=1,"",IF(Kasszakonyv!$K$2&gt;C2933,"q",IF(Kasszakonyv!$K$2=C2933,COUNTIF($C$7:C2933,C2933),"")))</f>
        <v/>
      </c>
      <c r="C2933" s="9">
        <f t="shared" si="138"/>
        <v>1</v>
      </c>
      <c r="D2933" s="14"/>
      <c r="E2933" s="15"/>
      <c r="F2933" s="16"/>
      <c r="G2933" s="17"/>
      <c r="H2933" s="18"/>
      <c r="I2933" s="19"/>
      <c r="J2933" s="18"/>
      <c r="K2933" s="19"/>
      <c r="L2933" s="17"/>
      <c r="M2933" s="93" t="str">
        <f t="shared" si="137"/>
        <v/>
      </c>
      <c r="N2933" s="13" t="str">
        <f t="shared" si="139"/>
        <v/>
      </c>
    </row>
    <row r="2934" spans="2:14" x14ac:dyDescent="0.3">
      <c r="B2934" s="1" t="str">
        <f>IF(C2934=1,"",IF(Kasszakonyv!$K$2&gt;C2934,"q",IF(Kasszakonyv!$K$2=C2934,COUNTIF($C$7:C2934,C2934),"")))</f>
        <v/>
      </c>
      <c r="C2934" s="9">
        <f t="shared" si="138"/>
        <v>1</v>
      </c>
      <c r="D2934" s="14"/>
      <c r="E2934" s="15"/>
      <c r="F2934" s="16"/>
      <c r="G2934" s="17"/>
      <c r="H2934" s="18"/>
      <c r="I2934" s="19"/>
      <c r="J2934" s="18"/>
      <c r="K2934" s="19"/>
      <c r="L2934" s="17"/>
      <c r="M2934" s="93" t="str">
        <f t="shared" si="137"/>
        <v/>
      </c>
      <c r="N2934" s="13" t="str">
        <f t="shared" si="139"/>
        <v/>
      </c>
    </row>
    <row r="2935" spans="2:14" x14ac:dyDescent="0.3">
      <c r="B2935" s="1" t="str">
        <f>IF(C2935=1,"",IF(Kasszakonyv!$K$2&gt;C2935,"q",IF(Kasszakonyv!$K$2=C2935,COUNTIF($C$7:C2935,C2935),"")))</f>
        <v/>
      </c>
      <c r="C2935" s="9">
        <f t="shared" si="138"/>
        <v>1</v>
      </c>
      <c r="D2935" s="14"/>
      <c r="E2935" s="15"/>
      <c r="F2935" s="16"/>
      <c r="G2935" s="17"/>
      <c r="H2935" s="18"/>
      <c r="I2935" s="19"/>
      <c r="J2935" s="18"/>
      <c r="K2935" s="19"/>
      <c r="L2935" s="17"/>
      <c r="M2935" s="93" t="str">
        <f t="shared" si="137"/>
        <v/>
      </c>
      <c r="N2935" s="13" t="str">
        <f t="shared" si="139"/>
        <v/>
      </c>
    </row>
    <row r="2936" spans="2:14" x14ac:dyDescent="0.3">
      <c r="B2936" s="1" t="str">
        <f>IF(C2936=1,"",IF(Kasszakonyv!$K$2&gt;C2936,"q",IF(Kasszakonyv!$K$2=C2936,COUNTIF($C$7:C2936,C2936),"")))</f>
        <v/>
      </c>
      <c r="C2936" s="9">
        <f t="shared" si="138"/>
        <v>1</v>
      </c>
      <c r="D2936" s="14"/>
      <c r="E2936" s="15"/>
      <c r="F2936" s="16"/>
      <c r="G2936" s="17"/>
      <c r="H2936" s="18"/>
      <c r="I2936" s="19"/>
      <c r="J2936" s="18"/>
      <c r="K2936" s="19"/>
      <c r="L2936" s="17"/>
      <c r="M2936" s="93" t="str">
        <f t="shared" si="137"/>
        <v/>
      </c>
      <c r="N2936" s="13" t="str">
        <f t="shared" si="139"/>
        <v/>
      </c>
    </row>
    <row r="2937" spans="2:14" x14ac:dyDescent="0.3">
      <c r="B2937" s="1" t="str">
        <f>IF(C2937=1,"",IF(Kasszakonyv!$K$2&gt;C2937,"q",IF(Kasszakonyv!$K$2=C2937,COUNTIF($C$7:C2937,C2937),"")))</f>
        <v/>
      </c>
      <c r="C2937" s="9">
        <f t="shared" si="138"/>
        <v>1</v>
      </c>
      <c r="D2937" s="14"/>
      <c r="E2937" s="15"/>
      <c r="F2937" s="16"/>
      <c r="G2937" s="17"/>
      <c r="H2937" s="18"/>
      <c r="I2937" s="19"/>
      <c r="J2937" s="18"/>
      <c r="K2937" s="19"/>
      <c r="L2937" s="17"/>
      <c r="M2937" s="93" t="str">
        <f t="shared" si="137"/>
        <v/>
      </c>
      <c r="N2937" s="13" t="str">
        <f t="shared" si="139"/>
        <v/>
      </c>
    </row>
    <row r="2938" spans="2:14" x14ac:dyDescent="0.3">
      <c r="B2938" s="1" t="str">
        <f>IF(C2938=1,"",IF(Kasszakonyv!$K$2&gt;C2938,"q",IF(Kasszakonyv!$K$2=C2938,COUNTIF($C$7:C2938,C2938),"")))</f>
        <v/>
      </c>
      <c r="C2938" s="9">
        <f t="shared" si="138"/>
        <v>1</v>
      </c>
      <c r="D2938" s="14"/>
      <c r="E2938" s="15"/>
      <c r="F2938" s="16"/>
      <c r="G2938" s="17"/>
      <c r="H2938" s="18"/>
      <c r="I2938" s="19"/>
      <c r="J2938" s="18"/>
      <c r="K2938" s="19"/>
      <c r="L2938" s="17"/>
      <c r="M2938" s="93" t="str">
        <f t="shared" si="137"/>
        <v/>
      </c>
      <c r="N2938" s="13" t="str">
        <f t="shared" si="139"/>
        <v/>
      </c>
    </row>
    <row r="2939" spans="2:14" x14ac:dyDescent="0.3">
      <c r="B2939" s="1" t="str">
        <f>IF(C2939=1,"",IF(Kasszakonyv!$K$2&gt;C2939,"q",IF(Kasszakonyv!$K$2=C2939,COUNTIF($C$7:C2939,C2939),"")))</f>
        <v/>
      </c>
      <c r="C2939" s="9">
        <f t="shared" si="138"/>
        <v>1</v>
      </c>
      <c r="D2939" s="14"/>
      <c r="E2939" s="15"/>
      <c r="F2939" s="16"/>
      <c r="G2939" s="17"/>
      <c r="H2939" s="18"/>
      <c r="I2939" s="19"/>
      <c r="J2939" s="18"/>
      <c r="K2939" s="19"/>
      <c r="L2939" s="17"/>
      <c r="M2939" s="93" t="str">
        <f t="shared" si="137"/>
        <v/>
      </c>
      <c r="N2939" s="13" t="str">
        <f t="shared" si="139"/>
        <v/>
      </c>
    </row>
    <row r="2940" spans="2:14" x14ac:dyDescent="0.3">
      <c r="B2940" s="1" t="str">
        <f>IF(C2940=1,"",IF(Kasszakonyv!$K$2&gt;C2940,"q",IF(Kasszakonyv!$K$2=C2940,COUNTIF($C$7:C2940,C2940),"")))</f>
        <v/>
      </c>
      <c r="C2940" s="9">
        <f t="shared" si="138"/>
        <v>1</v>
      </c>
      <c r="D2940" s="14"/>
      <c r="E2940" s="15"/>
      <c r="F2940" s="16"/>
      <c r="G2940" s="17"/>
      <c r="H2940" s="18"/>
      <c r="I2940" s="19"/>
      <c r="J2940" s="18"/>
      <c r="K2940" s="19"/>
      <c r="L2940" s="17"/>
      <c r="M2940" s="93" t="str">
        <f t="shared" si="137"/>
        <v/>
      </c>
      <c r="N2940" s="13" t="str">
        <f t="shared" si="139"/>
        <v/>
      </c>
    </row>
    <row r="2941" spans="2:14" x14ac:dyDescent="0.3">
      <c r="B2941" s="1" t="str">
        <f>IF(C2941=1,"",IF(Kasszakonyv!$K$2&gt;C2941,"q",IF(Kasszakonyv!$K$2=C2941,COUNTIF($C$7:C2941,C2941),"")))</f>
        <v/>
      </c>
      <c r="C2941" s="9">
        <f t="shared" si="138"/>
        <v>1</v>
      </c>
      <c r="D2941" s="14"/>
      <c r="E2941" s="15"/>
      <c r="F2941" s="16"/>
      <c r="G2941" s="17"/>
      <c r="H2941" s="18"/>
      <c r="I2941" s="19"/>
      <c r="J2941" s="18"/>
      <c r="K2941" s="19"/>
      <c r="L2941" s="17"/>
      <c r="M2941" s="93" t="str">
        <f t="shared" si="137"/>
        <v/>
      </c>
      <c r="N2941" s="13" t="str">
        <f t="shared" si="139"/>
        <v/>
      </c>
    </row>
    <row r="2942" spans="2:14" x14ac:dyDescent="0.3">
      <c r="B2942" s="1" t="str">
        <f>IF(C2942=1,"",IF(Kasszakonyv!$K$2&gt;C2942,"q",IF(Kasszakonyv!$K$2=C2942,COUNTIF($C$7:C2942,C2942),"")))</f>
        <v/>
      </c>
      <c r="C2942" s="9">
        <f t="shared" si="138"/>
        <v>1</v>
      </c>
      <c r="D2942" s="14"/>
      <c r="E2942" s="15"/>
      <c r="F2942" s="16"/>
      <c r="G2942" s="17"/>
      <c r="H2942" s="18"/>
      <c r="I2942" s="19"/>
      <c r="J2942" s="18"/>
      <c r="K2942" s="19"/>
      <c r="L2942" s="17"/>
      <c r="M2942" s="93" t="str">
        <f t="shared" si="137"/>
        <v/>
      </c>
      <c r="N2942" s="13" t="str">
        <f t="shared" si="139"/>
        <v/>
      </c>
    </row>
    <row r="2943" spans="2:14" x14ac:dyDescent="0.3">
      <c r="B2943" s="1" t="str">
        <f>IF(C2943=1,"",IF(Kasszakonyv!$K$2&gt;C2943,"q",IF(Kasszakonyv!$K$2=C2943,COUNTIF($C$7:C2943,C2943),"")))</f>
        <v/>
      </c>
      <c r="C2943" s="9">
        <f t="shared" si="138"/>
        <v>1</v>
      </c>
      <c r="D2943" s="14"/>
      <c r="E2943" s="15"/>
      <c r="F2943" s="16"/>
      <c r="G2943" s="17"/>
      <c r="H2943" s="18"/>
      <c r="I2943" s="19"/>
      <c r="J2943" s="18"/>
      <c r="K2943" s="19"/>
      <c r="L2943" s="17"/>
      <c r="M2943" s="93" t="str">
        <f t="shared" si="137"/>
        <v/>
      </c>
      <c r="N2943" s="13" t="str">
        <f t="shared" si="139"/>
        <v/>
      </c>
    </row>
    <row r="2944" spans="2:14" x14ac:dyDescent="0.3">
      <c r="B2944" s="1" t="str">
        <f>IF(C2944=1,"",IF(Kasszakonyv!$K$2&gt;C2944,"q",IF(Kasszakonyv!$K$2=C2944,COUNTIF($C$7:C2944,C2944),"")))</f>
        <v/>
      </c>
      <c r="C2944" s="9">
        <f t="shared" si="138"/>
        <v>1</v>
      </c>
      <c r="D2944" s="14"/>
      <c r="E2944" s="15"/>
      <c r="F2944" s="16"/>
      <c r="G2944" s="17"/>
      <c r="H2944" s="18"/>
      <c r="I2944" s="19"/>
      <c r="J2944" s="18"/>
      <c r="K2944" s="19"/>
      <c r="L2944" s="17"/>
      <c r="M2944" s="93" t="str">
        <f t="shared" si="137"/>
        <v/>
      </c>
      <c r="N2944" s="13" t="str">
        <f t="shared" si="139"/>
        <v/>
      </c>
    </row>
    <row r="2945" spans="2:14" x14ac:dyDescent="0.3">
      <c r="B2945" s="1" t="str">
        <f>IF(C2945=1,"",IF(Kasszakonyv!$K$2&gt;C2945,"q",IF(Kasszakonyv!$K$2=C2945,COUNTIF($C$7:C2945,C2945),"")))</f>
        <v/>
      </c>
      <c r="C2945" s="9">
        <f t="shared" si="138"/>
        <v>1</v>
      </c>
      <c r="D2945" s="14"/>
      <c r="E2945" s="15"/>
      <c r="F2945" s="16"/>
      <c r="G2945" s="17"/>
      <c r="H2945" s="18"/>
      <c r="I2945" s="19"/>
      <c r="J2945" s="18"/>
      <c r="K2945" s="19"/>
      <c r="L2945" s="17"/>
      <c r="M2945" s="93" t="str">
        <f t="shared" si="137"/>
        <v/>
      </c>
      <c r="N2945" s="13" t="str">
        <f t="shared" si="139"/>
        <v/>
      </c>
    </row>
    <row r="2946" spans="2:14" x14ac:dyDescent="0.3">
      <c r="B2946" s="1" t="str">
        <f>IF(C2946=1,"",IF(Kasszakonyv!$K$2&gt;C2946,"q",IF(Kasszakonyv!$K$2=C2946,COUNTIF($C$7:C2946,C2946),"")))</f>
        <v/>
      </c>
      <c r="C2946" s="9">
        <f t="shared" si="138"/>
        <v>1</v>
      </c>
      <c r="D2946" s="14"/>
      <c r="E2946" s="15"/>
      <c r="F2946" s="16"/>
      <c r="G2946" s="17"/>
      <c r="H2946" s="18"/>
      <c r="I2946" s="19"/>
      <c r="J2946" s="18"/>
      <c r="K2946" s="19"/>
      <c r="L2946" s="17"/>
      <c r="M2946" s="93" t="str">
        <f t="shared" si="137"/>
        <v/>
      </c>
      <c r="N2946" s="13" t="str">
        <f t="shared" si="139"/>
        <v/>
      </c>
    </row>
    <row r="2947" spans="2:14" x14ac:dyDescent="0.3">
      <c r="B2947" s="1" t="str">
        <f>IF(C2947=1,"",IF(Kasszakonyv!$K$2&gt;C2947,"q",IF(Kasszakonyv!$K$2=C2947,COUNTIF($C$7:C2947,C2947),"")))</f>
        <v/>
      </c>
      <c r="C2947" s="9">
        <f t="shared" si="138"/>
        <v>1</v>
      </c>
      <c r="D2947" s="14"/>
      <c r="E2947" s="15"/>
      <c r="F2947" s="16"/>
      <c r="G2947" s="17"/>
      <c r="H2947" s="18"/>
      <c r="I2947" s="19"/>
      <c r="J2947" s="18"/>
      <c r="K2947" s="19"/>
      <c r="L2947" s="17"/>
      <c r="M2947" s="93" t="str">
        <f t="shared" si="137"/>
        <v/>
      </c>
      <c r="N2947" s="13" t="str">
        <f t="shared" si="139"/>
        <v/>
      </c>
    </row>
    <row r="2948" spans="2:14" x14ac:dyDescent="0.3">
      <c r="B2948" s="1" t="str">
        <f>IF(C2948=1,"",IF(Kasszakonyv!$K$2&gt;C2948,"q",IF(Kasszakonyv!$K$2=C2948,COUNTIF($C$7:C2948,C2948),"")))</f>
        <v/>
      </c>
      <c r="C2948" s="9">
        <f t="shared" si="138"/>
        <v>1</v>
      </c>
      <c r="D2948" s="14"/>
      <c r="E2948" s="15"/>
      <c r="F2948" s="16"/>
      <c r="G2948" s="17"/>
      <c r="H2948" s="18"/>
      <c r="I2948" s="19"/>
      <c r="J2948" s="18"/>
      <c r="K2948" s="19"/>
      <c r="L2948" s="17"/>
      <c r="M2948" s="93" t="str">
        <f t="shared" si="137"/>
        <v/>
      </c>
      <c r="N2948" s="13" t="str">
        <f t="shared" si="139"/>
        <v/>
      </c>
    </row>
    <row r="2949" spans="2:14" x14ac:dyDescent="0.3">
      <c r="B2949" s="1" t="str">
        <f>IF(C2949=1,"",IF(Kasszakonyv!$K$2&gt;C2949,"q",IF(Kasszakonyv!$K$2=C2949,COUNTIF($C$7:C2949,C2949),"")))</f>
        <v/>
      </c>
      <c r="C2949" s="9">
        <f t="shared" si="138"/>
        <v>1</v>
      </c>
      <c r="D2949" s="14"/>
      <c r="E2949" s="15"/>
      <c r="F2949" s="16"/>
      <c r="G2949" s="17"/>
      <c r="H2949" s="18"/>
      <c r="I2949" s="19"/>
      <c r="J2949" s="18"/>
      <c r="K2949" s="19"/>
      <c r="L2949" s="17"/>
      <c r="M2949" s="93" t="str">
        <f t="shared" si="137"/>
        <v/>
      </c>
      <c r="N2949" s="13" t="str">
        <f t="shared" si="139"/>
        <v/>
      </c>
    </row>
    <row r="2950" spans="2:14" x14ac:dyDescent="0.3">
      <c r="B2950" s="1" t="str">
        <f>IF(C2950=1,"",IF(Kasszakonyv!$K$2&gt;C2950,"q",IF(Kasszakonyv!$K$2=C2950,COUNTIF($C$7:C2950,C2950),"")))</f>
        <v/>
      </c>
      <c r="C2950" s="9">
        <f t="shared" si="138"/>
        <v>1</v>
      </c>
      <c r="D2950" s="14"/>
      <c r="E2950" s="15"/>
      <c r="F2950" s="16"/>
      <c r="G2950" s="17"/>
      <c r="H2950" s="18"/>
      <c r="I2950" s="19"/>
      <c r="J2950" s="18"/>
      <c r="K2950" s="19"/>
      <c r="L2950" s="17"/>
      <c r="M2950" s="93" t="str">
        <f t="shared" si="137"/>
        <v/>
      </c>
      <c r="N2950" s="13" t="str">
        <f t="shared" si="139"/>
        <v/>
      </c>
    </row>
    <row r="2951" spans="2:14" x14ac:dyDescent="0.3">
      <c r="B2951" s="1" t="str">
        <f>IF(C2951=1,"",IF(Kasszakonyv!$K$2&gt;C2951,"q",IF(Kasszakonyv!$K$2=C2951,COUNTIF($C$7:C2951,C2951),"")))</f>
        <v/>
      </c>
      <c r="C2951" s="9">
        <f t="shared" si="138"/>
        <v>1</v>
      </c>
      <c r="D2951" s="14"/>
      <c r="E2951" s="15"/>
      <c r="F2951" s="16"/>
      <c r="G2951" s="17"/>
      <c r="H2951" s="18"/>
      <c r="I2951" s="19"/>
      <c r="J2951" s="18"/>
      <c r="K2951" s="19"/>
      <c r="L2951" s="17"/>
      <c r="M2951" s="93" t="str">
        <f t="shared" ref="M2951:M3014" si="140">IF(I2951&amp;K2951&lt;&gt;"",VLOOKUP(I2951&amp;K2951,fif,3,FALSE),"")</f>
        <v/>
      </c>
      <c r="N2951" s="13" t="str">
        <f t="shared" si="139"/>
        <v/>
      </c>
    </row>
    <row r="2952" spans="2:14" x14ac:dyDescent="0.3">
      <c r="B2952" s="1" t="str">
        <f>IF(C2952=1,"",IF(Kasszakonyv!$K$2&gt;C2952,"q",IF(Kasszakonyv!$K$2=C2952,COUNTIF($C$7:C2952,C2952),"")))</f>
        <v/>
      </c>
      <c r="C2952" s="9">
        <f t="shared" si="138"/>
        <v>1</v>
      </c>
      <c r="D2952" s="14"/>
      <c r="E2952" s="15"/>
      <c r="F2952" s="16"/>
      <c r="G2952" s="17"/>
      <c r="H2952" s="18"/>
      <c r="I2952" s="19"/>
      <c r="J2952" s="18"/>
      <c r="K2952" s="19"/>
      <c r="L2952" s="17"/>
      <c r="M2952" s="93" t="str">
        <f t="shared" si="140"/>
        <v/>
      </c>
      <c r="N2952" s="13" t="str">
        <f t="shared" si="139"/>
        <v/>
      </c>
    </row>
    <row r="2953" spans="2:14" x14ac:dyDescent="0.3">
      <c r="B2953" s="1" t="str">
        <f>IF(C2953=1,"",IF(Kasszakonyv!$K$2&gt;C2953,"q",IF(Kasszakonyv!$K$2=C2953,COUNTIF($C$7:C2953,C2953),"")))</f>
        <v/>
      </c>
      <c r="C2953" s="9">
        <f t="shared" si="138"/>
        <v>1</v>
      </c>
      <c r="D2953" s="14"/>
      <c r="E2953" s="15"/>
      <c r="F2953" s="16"/>
      <c r="G2953" s="17"/>
      <c r="H2953" s="18"/>
      <c r="I2953" s="19"/>
      <c r="J2953" s="18"/>
      <c r="K2953" s="19"/>
      <c r="L2953" s="17"/>
      <c r="M2953" s="93" t="str">
        <f t="shared" si="140"/>
        <v/>
      </c>
      <c r="N2953" s="13" t="str">
        <f t="shared" si="139"/>
        <v/>
      </c>
    </row>
    <row r="2954" spans="2:14" x14ac:dyDescent="0.3">
      <c r="B2954" s="1" t="str">
        <f>IF(C2954=1,"",IF(Kasszakonyv!$K$2&gt;C2954,"q",IF(Kasszakonyv!$K$2=C2954,COUNTIF($C$7:C2954,C2954),"")))</f>
        <v/>
      </c>
      <c r="C2954" s="9">
        <f t="shared" si="138"/>
        <v>1</v>
      </c>
      <c r="D2954" s="14"/>
      <c r="E2954" s="15"/>
      <c r="F2954" s="16"/>
      <c r="G2954" s="17"/>
      <c r="H2954" s="18"/>
      <c r="I2954" s="19"/>
      <c r="J2954" s="18"/>
      <c r="K2954" s="19"/>
      <c r="L2954" s="17"/>
      <c r="M2954" s="93" t="str">
        <f t="shared" si="140"/>
        <v/>
      </c>
      <c r="N2954" s="13" t="str">
        <f t="shared" si="139"/>
        <v/>
      </c>
    </row>
    <row r="2955" spans="2:14" x14ac:dyDescent="0.3">
      <c r="B2955" s="1" t="str">
        <f>IF(C2955=1,"",IF(Kasszakonyv!$K$2&gt;C2955,"q",IF(Kasszakonyv!$K$2=C2955,COUNTIF($C$7:C2955,C2955),"")))</f>
        <v/>
      </c>
      <c r="C2955" s="9">
        <f t="shared" si="138"/>
        <v>1</v>
      </c>
      <c r="D2955" s="14"/>
      <c r="E2955" s="15"/>
      <c r="F2955" s="16"/>
      <c r="G2955" s="17"/>
      <c r="H2955" s="18"/>
      <c r="I2955" s="19"/>
      <c r="J2955" s="18"/>
      <c r="K2955" s="19"/>
      <c r="L2955" s="17"/>
      <c r="M2955" s="93" t="str">
        <f t="shared" si="140"/>
        <v/>
      </c>
      <c r="N2955" s="13" t="str">
        <f t="shared" si="139"/>
        <v/>
      </c>
    </row>
    <row r="2956" spans="2:14" x14ac:dyDescent="0.3">
      <c r="B2956" s="1" t="str">
        <f>IF(C2956=1,"",IF(Kasszakonyv!$K$2&gt;C2956,"q",IF(Kasszakonyv!$K$2=C2956,COUNTIF($C$7:C2956,C2956),"")))</f>
        <v/>
      </c>
      <c r="C2956" s="9">
        <f t="shared" si="138"/>
        <v>1</v>
      </c>
      <c r="D2956" s="14"/>
      <c r="E2956" s="15"/>
      <c r="F2956" s="16"/>
      <c r="G2956" s="17"/>
      <c r="H2956" s="18"/>
      <c r="I2956" s="19"/>
      <c r="J2956" s="18"/>
      <c r="K2956" s="19"/>
      <c r="L2956" s="17"/>
      <c r="M2956" s="93" t="str">
        <f t="shared" si="140"/>
        <v/>
      </c>
      <c r="N2956" s="13" t="str">
        <f t="shared" si="139"/>
        <v/>
      </c>
    </row>
    <row r="2957" spans="2:14" x14ac:dyDescent="0.3">
      <c r="B2957" s="1" t="str">
        <f>IF(C2957=1,"",IF(Kasszakonyv!$K$2&gt;C2957,"q",IF(Kasszakonyv!$K$2=C2957,COUNTIF($C$7:C2957,C2957),"")))</f>
        <v/>
      </c>
      <c r="C2957" s="9">
        <f t="shared" si="138"/>
        <v>1</v>
      </c>
      <c r="D2957" s="14"/>
      <c r="E2957" s="15"/>
      <c r="F2957" s="16"/>
      <c r="G2957" s="17"/>
      <c r="H2957" s="18"/>
      <c r="I2957" s="19"/>
      <c r="J2957" s="18"/>
      <c r="K2957" s="19"/>
      <c r="L2957" s="17"/>
      <c r="M2957" s="93" t="str">
        <f t="shared" si="140"/>
        <v/>
      </c>
      <c r="N2957" s="13" t="str">
        <f t="shared" si="139"/>
        <v/>
      </c>
    </row>
    <row r="2958" spans="2:14" x14ac:dyDescent="0.3">
      <c r="B2958" s="1" t="str">
        <f>IF(C2958=1,"",IF(Kasszakonyv!$K$2&gt;C2958,"q",IF(Kasszakonyv!$K$2=C2958,COUNTIF($C$7:C2958,C2958),"")))</f>
        <v/>
      </c>
      <c r="C2958" s="9">
        <f t="shared" si="138"/>
        <v>1</v>
      </c>
      <c r="D2958" s="14"/>
      <c r="E2958" s="15"/>
      <c r="F2958" s="16"/>
      <c r="G2958" s="17"/>
      <c r="H2958" s="18"/>
      <c r="I2958" s="19"/>
      <c r="J2958" s="18"/>
      <c r="K2958" s="19"/>
      <c r="L2958" s="17"/>
      <c r="M2958" s="93" t="str">
        <f t="shared" si="140"/>
        <v/>
      </c>
      <c r="N2958" s="13" t="str">
        <f t="shared" si="139"/>
        <v/>
      </c>
    </row>
    <row r="2959" spans="2:14" x14ac:dyDescent="0.3">
      <c r="B2959" s="1" t="str">
        <f>IF(C2959=1,"",IF(Kasszakonyv!$K$2&gt;C2959,"q",IF(Kasszakonyv!$K$2=C2959,COUNTIF($C$7:C2959,C2959),"")))</f>
        <v/>
      </c>
      <c r="C2959" s="9">
        <f t="shared" si="138"/>
        <v>1</v>
      </c>
      <c r="D2959" s="14"/>
      <c r="E2959" s="15"/>
      <c r="F2959" s="16"/>
      <c r="G2959" s="17"/>
      <c r="H2959" s="18"/>
      <c r="I2959" s="19"/>
      <c r="J2959" s="18"/>
      <c r="K2959" s="19"/>
      <c r="L2959" s="17"/>
      <c r="M2959" s="93" t="str">
        <f t="shared" si="140"/>
        <v/>
      </c>
      <c r="N2959" s="13" t="str">
        <f t="shared" si="139"/>
        <v/>
      </c>
    </row>
    <row r="2960" spans="2:14" x14ac:dyDescent="0.3">
      <c r="B2960" s="1" t="str">
        <f>IF(C2960=1,"",IF(Kasszakonyv!$K$2&gt;C2960,"q",IF(Kasszakonyv!$K$2=C2960,COUNTIF($C$7:C2960,C2960),"")))</f>
        <v/>
      </c>
      <c r="C2960" s="9">
        <f t="shared" si="138"/>
        <v>1</v>
      </c>
      <c r="D2960" s="14"/>
      <c r="E2960" s="15"/>
      <c r="F2960" s="16"/>
      <c r="G2960" s="17"/>
      <c r="H2960" s="18"/>
      <c r="I2960" s="19"/>
      <c r="J2960" s="18"/>
      <c r="K2960" s="19"/>
      <c r="L2960" s="17"/>
      <c r="M2960" s="93" t="str">
        <f t="shared" si="140"/>
        <v/>
      </c>
      <c r="N2960" s="13" t="str">
        <f t="shared" si="139"/>
        <v/>
      </c>
    </row>
    <row r="2961" spans="2:14" x14ac:dyDescent="0.3">
      <c r="B2961" s="1" t="str">
        <f>IF(C2961=1,"",IF(Kasszakonyv!$K$2&gt;C2961,"q",IF(Kasszakonyv!$K$2=C2961,COUNTIF($C$7:C2961,C2961),"")))</f>
        <v/>
      </c>
      <c r="C2961" s="9">
        <f t="shared" si="138"/>
        <v>1</v>
      </c>
      <c r="D2961" s="14"/>
      <c r="E2961" s="15"/>
      <c r="F2961" s="16"/>
      <c r="G2961" s="17"/>
      <c r="H2961" s="18"/>
      <c r="I2961" s="19"/>
      <c r="J2961" s="18"/>
      <c r="K2961" s="19"/>
      <c r="L2961" s="17"/>
      <c r="M2961" s="93" t="str">
        <f t="shared" si="140"/>
        <v/>
      </c>
      <c r="N2961" s="13" t="str">
        <f t="shared" si="139"/>
        <v/>
      </c>
    </row>
    <row r="2962" spans="2:14" x14ac:dyDescent="0.3">
      <c r="B2962" s="1" t="str">
        <f>IF(C2962=1,"",IF(Kasszakonyv!$K$2&gt;C2962,"q",IF(Kasszakonyv!$K$2=C2962,COUNTIF($C$7:C2962,C2962),"")))</f>
        <v/>
      </c>
      <c r="C2962" s="9">
        <f t="shared" si="138"/>
        <v>1</v>
      </c>
      <c r="D2962" s="14"/>
      <c r="E2962" s="15"/>
      <c r="F2962" s="16"/>
      <c r="G2962" s="17"/>
      <c r="H2962" s="18"/>
      <c r="I2962" s="19"/>
      <c r="J2962" s="18"/>
      <c r="K2962" s="19"/>
      <c r="L2962" s="17"/>
      <c r="M2962" s="93" t="str">
        <f t="shared" si="140"/>
        <v/>
      </c>
      <c r="N2962" s="13" t="str">
        <f t="shared" si="139"/>
        <v/>
      </c>
    </row>
    <row r="2963" spans="2:14" x14ac:dyDescent="0.3">
      <c r="B2963" s="1" t="str">
        <f>IF(C2963=1,"",IF(Kasszakonyv!$K$2&gt;C2963,"q",IF(Kasszakonyv!$K$2=C2963,COUNTIF($C$7:C2963,C2963),"")))</f>
        <v/>
      </c>
      <c r="C2963" s="9">
        <f t="shared" si="138"/>
        <v>1</v>
      </c>
      <c r="D2963" s="14"/>
      <c r="E2963" s="15"/>
      <c r="F2963" s="16"/>
      <c r="G2963" s="17"/>
      <c r="H2963" s="18"/>
      <c r="I2963" s="19"/>
      <c r="J2963" s="18"/>
      <c r="K2963" s="19"/>
      <c r="L2963" s="17"/>
      <c r="M2963" s="93" t="str">
        <f t="shared" si="140"/>
        <v/>
      </c>
      <c r="N2963" s="13" t="str">
        <f t="shared" si="139"/>
        <v/>
      </c>
    </row>
    <row r="2964" spans="2:14" x14ac:dyDescent="0.3">
      <c r="B2964" s="1" t="str">
        <f>IF(C2964=1,"",IF(Kasszakonyv!$K$2&gt;C2964,"q",IF(Kasszakonyv!$K$2=C2964,COUNTIF($C$7:C2964,C2964),"")))</f>
        <v/>
      </c>
      <c r="C2964" s="9">
        <f t="shared" si="138"/>
        <v>1</v>
      </c>
      <c r="D2964" s="14"/>
      <c r="E2964" s="15"/>
      <c r="F2964" s="16"/>
      <c r="G2964" s="17"/>
      <c r="H2964" s="18"/>
      <c r="I2964" s="19"/>
      <c r="J2964" s="18"/>
      <c r="K2964" s="19"/>
      <c r="L2964" s="17"/>
      <c r="M2964" s="93" t="str">
        <f t="shared" si="140"/>
        <v/>
      </c>
      <c r="N2964" s="13" t="str">
        <f t="shared" si="139"/>
        <v/>
      </c>
    </row>
    <row r="2965" spans="2:14" x14ac:dyDescent="0.3">
      <c r="B2965" s="1" t="str">
        <f>IF(C2965=1,"",IF(Kasszakonyv!$K$2&gt;C2965,"q",IF(Kasszakonyv!$K$2=C2965,COUNTIF($C$7:C2965,C2965),"")))</f>
        <v/>
      </c>
      <c r="C2965" s="9">
        <f t="shared" si="138"/>
        <v>1</v>
      </c>
      <c r="D2965" s="14"/>
      <c r="E2965" s="15"/>
      <c r="F2965" s="16"/>
      <c r="G2965" s="17"/>
      <c r="H2965" s="18"/>
      <c r="I2965" s="19"/>
      <c r="J2965" s="18"/>
      <c r="K2965" s="19"/>
      <c r="L2965" s="17"/>
      <c r="M2965" s="93" t="str">
        <f t="shared" si="140"/>
        <v/>
      </c>
      <c r="N2965" s="13" t="str">
        <f t="shared" si="139"/>
        <v/>
      </c>
    </row>
    <row r="2966" spans="2:14" x14ac:dyDescent="0.3">
      <c r="B2966" s="1" t="str">
        <f>IF(C2966=1,"",IF(Kasszakonyv!$K$2&gt;C2966,"q",IF(Kasszakonyv!$K$2=C2966,COUNTIF($C$7:C2966,C2966),"")))</f>
        <v/>
      </c>
      <c r="C2966" s="9">
        <f t="shared" si="138"/>
        <v>1</v>
      </c>
      <c r="D2966" s="14"/>
      <c r="E2966" s="15"/>
      <c r="F2966" s="16"/>
      <c r="G2966" s="17"/>
      <c r="H2966" s="18"/>
      <c r="I2966" s="19"/>
      <c r="J2966" s="18"/>
      <c r="K2966" s="19"/>
      <c r="L2966" s="17"/>
      <c r="M2966" s="93" t="str">
        <f t="shared" si="140"/>
        <v/>
      </c>
      <c r="N2966" s="13" t="str">
        <f t="shared" si="139"/>
        <v/>
      </c>
    </row>
    <row r="2967" spans="2:14" x14ac:dyDescent="0.3">
      <c r="B2967" s="1" t="str">
        <f>IF(C2967=1,"",IF(Kasszakonyv!$K$2&gt;C2967,"q",IF(Kasszakonyv!$K$2=C2967,COUNTIF($C$7:C2967,C2967),"")))</f>
        <v/>
      </c>
      <c r="C2967" s="9">
        <f t="shared" si="138"/>
        <v>1</v>
      </c>
      <c r="D2967" s="14"/>
      <c r="E2967" s="15"/>
      <c r="F2967" s="16"/>
      <c r="G2967" s="17"/>
      <c r="H2967" s="18"/>
      <c r="I2967" s="19"/>
      <c r="J2967" s="18"/>
      <c r="K2967" s="19"/>
      <c r="L2967" s="17"/>
      <c r="M2967" s="93" t="str">
        <f t="shared" si="140"/>
        <v/>
      </c>
      <c r="N2967" s="13" t="str">
        <f t="shared" si="139"/>
        <v/>
      </c>
    </row>
    <row r="2968" spans="2:14" x14ac:dyDescent="0.3">
      <c r="B2968" s="1" t="str">
        <f>IF(C2968=1,"",IF(Kasszakonyv!$K$2&gt;C2968,"q",IF(Kasszakonyv!$K$2=C2968,COUNTIF($C$7:C2968,C2968),"")))</f>
        <v/>
      </c>
      <c r="C2968" s="9">
        <f t="shared" si="138"/>
        <v>1</v>
      </c>
      <c r="D2968" s="14"/>
      <c r="E2968" s="15"/>
      <c r="F2968" s="16"/>
      <c r="G2968" s="17"/>
      <c r="H2968" s="18"/>
      <c r="I2968" s="19"/>
      <c r="J2968" s="18"/>
      <c r="K2968" s="19"/>
      <c r="L2968" s="17"/>
      <c r="M2968" s="93" t="str">
        <f t="shared" si="140"/>
        <v/>
      </c>
      <c r="N2968" s="13" t="str">
        <f t="shared" si="139"/>
        <v/>
      </c>
    </row>
    <row r="2969" spans="2:14" x14ac:dyDescent="0.3">
      <c r="B2969" s="1" t="str">
        <f>IF(C2969=1,"",IF(Kasszakonyv!$K$2&gt;C2969,"q",IF(Kasszakonyv!$K$2=C2969,COUNTIF($C$7:C2969,C2969),"")))</f>
        <v/>
      </c>
      <c r="C2969" s="9">
        <f t="shared" si="138"/>
        <v>1</v>
      </c>
      <c r="D2969" s="14"/>
      <c r="E2969" s="15"/>
      <c r="F2969" s="16"/>
      <c r="G2969" s="17"/>
      <c r="H2969" s="18"/>
      <c r="I2969" s="19"/>
      <c r="J2969" s="18"/>
      <c r="K2969" s="19"/>
      <c r="L2969" s="17"/>
      <c r="M2969" s="93" t="str">
        <f t="shared" si="140"/>
        <v/>
      </c>
      <c r="N2969" s="13" t="str">
        <f t="shared" si="139"/>
        <v/>
      </c>
    </row>
    <row r="2970" spans="2:14" x14ac:dyDescent="0.3">
      <c r="B2970" s="1" t="str">
        <f>IF(C2970=1,"",IF(Kasszakonyv!$K$2&gt;C2970,"q",IF(Kasszakonyv!$K$2=C2970,COUNTIF($C$7:C2970,C2970),"")))</f>
        <v/>
      </c>
      <c r="C2970" s="9">
        <f t="shared" si="138"/>
        <v>1</v>
      </c>
      <c r="D2970" s="14"/>
      <c r="E2970" s="15"/>
      <c r="F2970" s="16"/>
      <c r="G2970" s="17"/>
      <c r="H2970" s="18"/>
      <c r="I2970" s="19"/>
      <c r="J2970" s="18"/>
      <c r="K2970" s="19"/>
      <c r="L2970" s="17"/>
      <c r="M2970" s="93" t="str">
        <f t="shared" si="140"/>
        <v/>
      </c>
      <c r="N2970" s="13" t="str">
        <f t="shared" si="139"/>
        <v/>
      </c>
    </row>
    <row r="2971" spans="2:14" x14ac:dyDescent="0.3">
      <c r="B2971" s="1" t="str">
        <f>IF(C2971=1,"",IF(Kasszakonyv!$K$2&gt;C2971,"q",IF(Kasszakonyv!$K$2=C2971,COUNTIF($C$7:C2971,C2971),"")))</f>
        <v/>
      </c>
      <c r="C2971" s="9">
        <f t="shared" si="138"/>
        <v>1</v>
      </c>
      <c r="D2971" s="14"/>
      <c r="E2971" s="15"/>
      <c r="F2971" s="16"/>
      <c r="G2971" s="17"/>
      <c r="H2971" s="18"/>
      <c r="I2971" s="19"/>
      <c r="J2971" s="18"/>
      <c r="K2971" s="19"/>
      <c r="L2971" s="17"/>
      <c r="M2971" s="93" t="str">
        <f t="shared" si="140"/>
        <v/>
      </c>
      <c r="N2971" s="13" t="str">
        <f t="shared" si="139"/>
        <v/>
      </c>
    </row>
    <row r="2972" spans="2:14" x14ac:dyDescent="0.3">
      <c r="B2972" s="1" t="str">
        <f>IF(C2972=1,"",IF(Kasszakonyv!$K$2&gt;C2972,"q",IF(Kasszakonyv!$K$2=C2972,COUNTIF($C$7:C2972,C2972),"")))</f>
        <v/>
      </c>
      <c r="C2972" s="9">
        <f t="shared" si="138"/>
        <v>1</v>
      </c>
      <c r="D2972" s="14"/>
      <c r="E2972" s="15"/>
      <c r="F2972" s="16"/>
      <c r="G2972" s="17"/>
      <c r="H2972" s="18"/>
      <c r="I2972" s="19"/>
      <c r="J2972" s="18"/>
      <c r="K2972" s="19"/>
      <c r="L2972" s="17"/>
      <c r="M2972" s="93" t="str">
        <f t="shared" si="140"/>
        <v/>
      </c>
      <c r="N2972" s="13" t="str">
        <f t="shared" si="139"/>
        <v/>
      </c>
    </row>
    <row r="2973" spans="2:14" x14ac:dyDescent="0.3">
      <c r="B2973" s="1" t="str">
        <f>IF(C2973=1,"",IF(Kasszakonyv!$K$2&gt;C2973,"q",IF(Kasszakonyv!$K$2=C2973,COUNTIF($C$7:C2973,C2973),"")))</f>
        <v/>
      </c>
      <c r="C2973" s="9">
        <f t="shared" si="138"/>
        <v>1</v>
      </c>
      <c r="D2973" s="14"/>
      <c r="E2973" s="15"/>
      <c r="F2973" s="16"/>
      <c r="G2973" s="17"/>
      <c r="H2973" s="18"/>
      <c r="I2973" s="19"/>
      <c r="J2973" s="18"/>
      <c r="K2973" s="19"/>
      <c r="L2973" s="17"/>
      <c r="M2973" s="93" t="str">
        <f t="shared" si="140"/>
        <v/>
      </c>
      <c r="N2973" s="13" t="str">
        <f t="shared" si="139"/>
        <v/>
      </c>
    </row>
    <row r="2974" spans="2:14" x14ac:dyDescent="0.3">
      <c r="B2974" s="1" t="str">
        <f>IF(C2974=1,"",IF(Kasszakonyv!$K$2&gt;C2974,"q",IF(Kasszakonyv!$K$2=C2974,COUNTIF($C$7:C2974,C2974),"")))</f>
        <v/>
      </c>
      <c r="C2974" s="9">
        <f t="shared" si="138"/>
        <v>1</v>
      </c>
      <c r="D2974" s="14"/>
      <c r="E2974" s="15"/>
      <c r="F2974" s="16"/>
      <c r="G2974" s="17"/>
      <c r="H2974" s="18"/>
      <c r="I2974" s="19"/>
      <c r="J2974" s="18"/>
      <c r="K2974" s="19"/>
      <c r="L2974" s="17"/>
      <c r="M2974" s="93" t="str">
        <f t="shared" si="140"/>
        <v/>
      </c>
      <c r="N2974" s="13" t="str">
        <f t="shared" si="139"/>
        <v/>
      </c>
    </row>
    <row r="2975" spans="2:14" x14ac:dyDescent="0.3">
      <c r="B2975" s="1" t="str">
        <f>IF(C2975=1,"",IF(Kasszakonyv!$K$2&gt;C2975,"q",IF(Kasszakonyv!$K$2=C2975,COUNTIF($C$7:C2975,C2975),"")))</f>
        <v/>
      </c>
      <c r="C2975" s="9">
        <f t="shared" si="138"/>
        <v>1</v>
      </c>
      <c r="D2975" s="14"/>
      <c r="E2975" s="15"/>
      <c r="F2975" s="16"/>
      <c r="G2975" s="17"/>
      <c r="H2975" s="18"/>
      <c r="I2975" s="19"/>
      <c r="J2975" s="18"/>
      <c r="K2975" s="19"/>
      <c r="L2975" s="17"/>
      <c r="M2975" s="93" t="str">
        <f t="shared" si="140"/>
        <v/>
      </c>
      <c r="N2975" s="13" t="str">
        <f t="shared" si="139"/>
        <v/>
      </c>
    </row>
    <row r="2976" spans="2:14" x14ac:dyDescent="0.3">
      <c r="B2976" s="1" t="str">
        <f>IF(C2976=1,"",IF(Kasszakonyv!$K$2&gt;C2976,"q",IF(Kasszakonyv!$K$2=C2976,COUNTIF($C$7:C2976,C2976),"")))</f>
        <v/>
      </c>
      <c r="C2976" s="9">
        <f t="shared" si="138"/>
        <v>1</v>
      </c>
      <c r="D2976" s="14"/>
      <c r="E2976" s="15"/>
      <c r="F2976" s="16"/>
      <c r="G2976" s="17"/>
      <c r="H2976" s="18"/>
      <c r="I2976" s="19"/>
      <c r="J2976" s="18"/>
      <c r="K2976" s="19"/>
      <c r="L2976" s="17"/>
      <c r="M2976" s="93" t="str">
        <f t="shared" si="140"/>
        <v/>
      </c>
      <c r="N2976" s="13" t="str">
        <f t="shared" si="139"/>
        <v/>
      </c>
    </row>
    <row r="2977" spans="2:14" x14ac:dyDescent="0.3">
      <c r="B2977" s="1" t="str">
        <f>IF(C2977=1,"",IF(Kasszakonyv!$K$2&gt;C2977,"q",IF(Kasszakonyv!$K$2=C2977,COUNTIF($C$7:C2977,C2977),"")))</f>
        <v/>
      </c>
      <c r="C2977" s="9">
        <f t="shared" si="138"/>
        <v>1</v>
      </c>
      <c r="D2977" s="14"/>
      <c r="E2977" s="15"/>
      <c r="F2977" s="16"/>
      <c r="G2977" s="17"/>
      <c r="H2977" s="18"/>
      <c r="I2977" s="19"/>
      <c r="J2977" s="18"/>
      <c r="K2977" s="19"/>
      <c r="L2977" s="17"/>
      <c r="M2977" s="93" t="str">
        <f t="shared" si="140"/>
        <v/>
      </c>
      <c r="N2977" s="13" t="str">
        <f t="shared" si="139"/>
        <v/>
      </c>
    </row>
    <row r="2978" spans="2:14" x14ac:dyDescent="0.3">
      <c r="B2978" s="1" t="str">
        <f>IF(C2978=1,"",IF(Kasszakonyv!$K$2&gt;C2978,"q",IF(Kasszakonyv!$K$2=C2978,COUNTIF($C$7:C2978,C2978),"")))</f>
        <v/>
      </c>
      <c r="C2978" s="9">
        <f t="shared" si="138"/>
        <v>1</v>
      </c>
      <c r="D2978" s="14"/>
      <c r="E2978" s="15"/>
      <c r="F2978" s="16"/>
      <c r="G2978" s="17"/>
      <c r="H2978" s="18"/>
      <c r="I2978" s="19"/>
      <c r="J2978" s="18"/>
      <c r="K2978" s="19"/>
      <c r="L2978" s="17"/>
      <c r="M2978" s="93" t="str">
        <f t="shared" si="140"/>
        <v/>
      </c>
      <c r="N2978" s="13" t="str">
        <f t="shared" si="139"/>
        <v/>
      </c>
    </row>
    <row r="2979" spans="2:14" x14ac:dyDescent="0.3">
      <c r="B2979" s="1" t="str">
        <f>IF(C2979=1,"",IF(Kasszakonyv!$K$2&gt;C2979,"q",IF(Kasszakonyv!$K$2=C2979,COUNTIF($C$7:C2979,C2979),"")))</f>
        <v/>
      </c>
      <c r="C2979" s="9">
        <f t="shared" si="138"/>
        <v>1</v>
      </c>
      <c r="D2979" s="14"/>
      <c r="E2979" s="15"/>
      <c r="F2979" s="16"/>
      <c r="G2979" s="17"/>
      <c r="H2979" s="18"/>
      <c r="I2979" s="19"/>
      <c r="J2979" s="18"/>
      <c r="K2979" s="19"/>
      <c r="L2979" s="17"/>
      <c r="M2979" s="93" t="str">
        <f t="shared" si="140"/>
        <v/>
      </c>
      <c r="N2979" s="13" t="str">
        <f t="shared" si="139"/>
        <v/>
      </c>
    </row>
    <row r="2980" spans="2:14" x14ac:dyDescent="0.3">
      <c r="B2980" s="1" t="str">
        <f>IF(C2980=1,"",IF(Kasszakonyv!$K$2&gt;C2980,"q",IF(Kasszakonyv!$K$2=C2980,COUNTIF($C$7:C2980,C2980),"")))</f>
        <v/>
      </c>
      <c r="C2980" s="9">
        <f t="shared" si="138"/>
        <v>1</v>
      </c>
      <c r="D2980" s="14"/>
      <c r="E2980" s="15"/>
      <c r="F2980" s="16"/>
      <c r="G2980" s="17"/>
      <c r="H2980" s="18"/>
      <c r="I2980" s="19"/>
      <c r="J2980" s="18"/>
      <c r="K2980" s="19"/>
      <c r="L2980" s="17"/>
      <c r="M2980" s="93" t="str">
        <f t="shared" si="140"/>
        <v/>
      </c>
      <c r="N2980" s="13" t="str">
        <f t="shared" si="139"/>
        <v/>
      </c>
    </row>
    <row r="2981" spans="2:14" x14ac:dyDescent="0.3">
      <c r="B2981" s="1" t="str">
        <f>IF(C2981=1,"",IF(Kasszakonyv!$K$2&gt;C2981,"q",IF(Kasszakonyv!$K$2=C2981,COUNTIF($C$7:C2981,C2981),"")))</f>
        <v/>
      </c>
      <c r="C2981" s="9">
        <f t="shared" si="138"/>
        <v>1</v>
      </c>
      <c r="D2981" s="14"/>
      <c r="E2981" s="15"/>
      <c r="F2981" s="16"/>
      <c r="G2981" s="17"/>
      <c r="H2981" s="18"/>
      <c r="I2981" s="19"/>
      <c r="J2981" s="18"/>
      <c r="K2981" s="19"/>
      <c r="L2981" s="17"/>
      <c r="M2981" s="93" t="str">
        <f t="shared" si="140"/>
        <v/>
      </c>
      <c r="N2981" s="13" t="str">
        <f t="shared" si="139"/>
        <v/>
      </c>
    </row>
    <row r="2982" spans="2:14" x14ac:dyDescent="0.3">
      <c r="B2982" s="1" t="str">
        <f>IF(C2982=1,"",IF(Kasszakonyv!$K$2&gt;C2982,"q",IF(Kasszakonyv!$K$2=C2982,COUNTIF($C$7:C2982,C2982),"")))</f>
        <v/>
      </c>
      <c r="C2982" s="9">
        <f t="shared" si="138"/>
        <v>1</v>
      </c>
      <c r="D2982" s="14"/>
      <c r="E2982" s="15"/>
      <c r="F2982" s="16"/>
      <c r="G2982" s="17"/>
      <c r="H2982" s="18"/>
      <c r="I2982" s="19"/>
      <c r="J2982" s="18"/>
      <c r="K2982" s="19"/>
      <c r="L2982" s="17"/>
      <c r="M2982" s="93" t="str">
        <f t="shared" si="140"/>
        <v/>
      </c>
      <c r="N2982" s="13" t="str">
        <f t="shared" si="139"/>
        <v/>
      </c>
    </row>
    <row r="2983" spans="2:14" x14ac:dyDescent="0.3">
      <c r="B2983" s="1" t="str">
        <f>IF(C2983=1,"",IF(Kasszakonyv!$K$2&gt;C2983,"q",IF(Kasszakonyv!$K$2=C2983,COUNTIF($C$7:C2983,C2983),"")))</f>
        <v/>
      </c>
      <c r="C2983" s="9">
        <f t="shared" si="138"/>
        <v>1</v>
      </c>
      <c r="D2983" s="14"/>
      <c r="E2983" s="15"/>
      <c r="F2983" s="16"/>
      <c r="G2983" s="17"/>
      <c r="H2983" s="18"/>
      <c r="I2983" s="19"/>
      <c r="J2983" s="18"/>
      <c r="K2983" s="19"/>
      <c r="L2983" s="17"/>
      <c r="M2983" s="93" t="str">
        <f t="shared" si="140"/>
        <v/>
      </c>
      <c r="N2983" s="13" t="str">
        <f t="shared" si="139"/>
        <v/>
      </c>
    </row>
    <row r="2984" spans="2:14" x14ac:dyDescent="0.3">
      <c r="B2984" s="1" t="str">
        <f>IF(C2984=1,"",IF(Kasszakonyv!$K$2&gt;C2984,"q",IF(Kasszakonyv!$K$2=C2984,COUNTIF($C$7:C2984,C2984),"")))</f>
        <v/>
      </c>
      <c r="C2984" s="9">
        <f t="shared" ref="C2984:C3047" si="141">IF(AND(D2984&lt;&gt;0,D2984&gt;=$C$1,D2984&lt;=$C$3),D2984,IF(SUM(H2984:J2994)&lt;&gt;0,C2983,1))</f>
        <v>1</v>
      </c>
      <c r="D2984" s="14"/>
      <c r="E2984" s="15"/>
      <c r="F2984" s="16"/>
      <c r="G2984" s="17"/>
      <c r="H2984" s="18"/>
      <c r="I2984" s="19"/>
      <c r="J2984" s="18"/>
      <c r="K2984" s="19"/>
      <c r="L2984" s="17"/>
      <c r="M2984" s="93" t="str">
        <f t="shared" si="140"/>
        <v/>
      </c>
      <c r="N2984" s="13" t="str">
        <f t="shared" ref="N2984:N3047" si="142">IF(I2984&amp;K2984&lt;&gt;"",VLOOKUP(I2984&amp;K2984,fi,2,FALSE),"")</f>
        <v/>
      </c>
    </row>
    <row r="2985" spans="2:14" x14ac:dyDescent="0.3">
      <c r="B2985" s="1" t="str">
        <f>IF(C2985=1,"",IF(Kasszakonyv!$K$2&gt;C2985,"q",IF(Kasszakonyv!$K$2=C2985,COUNTIF($C$7:C2985,C2985),"")))</f>
        <v/>
      </c>
      <c r="C2985" s="9">
        <f t="shared" si="141"/>
        <v>1</v>
      </c>
      <c r="D2985" s="14"/>
      <c r="E2985" s="15"/>
      <c r="F2985" s="16"/>
      <c r="G2985" s="17"/>
      <c r="H2985" s="18"/>
      <c r="I2985" s="19"/>
      <c r="J2985" s="18"/>
      <c r="K2985" s="19"/>
      <c r="L2985" s="17"/>
      <c r="M2985" s="93" t="str">
        <f t="shared" si="140"/>
        <v/>
      </c>
      <c r="N2985" s="13" t="str">
        <f t="shared" si="142"/>
        <v/>
      </c>
    </row>
    <row r="2986" spans="2:14" x14ac:dyDescent="0.3">
      <c r="B2986" s="1" t="str">
        <f>IF(C2986=1,"",IF(Kasszakonyv!$K$2&gt;C2986,"q",IF(Kasszakonyv!$K$2=C2986,COUNTIF($C$7:C2986,C2986),"")))</f>
        <v/>
      </c>
      <c r="C2986" s="9">
        <f t="shared" si="141"/>
        <v>1</v>
      </c>
      <c r="D2986" s="14"/>
      <c r="E2986" s="15"/>
      <c r="F2986" s="16"/>
      <c r="G2986" s="17"/>
      <c r="H2986" s="18"/>
      <c r="I2986" s="19"/>
      <c r="J2986" s="18"/>
      <c r="K2986" s="19"/>
      <c r="L2986" s="17"/>
      <c r="M2986" s="93" t="str">
        <f t="shared" si="140"/>
        <v/>
      </c>
      <c r="N2986" s="13" t="str">
        <f t="shared" si="142"/>
        <v/>
      </c>
    </row>
    <row r="2987" spans="2:14" x14ac:dyDescent="0.3">
      <c r="B2987" s="1" t="str">
        <f>IF(C2987=1,"",IF(Kasszakonyv!$K$2&gt;C2987,"q",IF(Kasszakonyv!$K$2=C2987,COUNTIF($C$7:C2987,C2987),"")))</f>
        <v/>
      </c>
      <c r="C2987" s="9">
        <f t="shared" si="141"/>
        <v>1</v>
      </c>
      <c r="D2987" s="14"/>
      <c r="E2987" s="15"/>
      <c r="F2987" s="16"/>
      <c r="G2987" s="17"/>
      <c r="H2987" s="18"/>
      <c r="I2987" s="19"/>
      <c r="J2987" s="18"/>
      <c r="K2987" s="19"/>
      <c r="L2987" s="17"/>
      <c r="M2987" s="93" t="str">
        <f t="shared" si="140"/>
        <v/>
      </c>
      <c r="N2987" s="13" t="str">
        <f t="shared" si="142"/>
        <v/>
      </c>
    </row>
    <row r="2988" spans="2:14" x14ac:dyDescent="0.3">
      <c r="B2988" s="1" t="str">
        <f>IF(C2988=1,"",IF(Kasszakonyv!$K$2&gt;C2988,"q",IF(Kasszakonyv!$K$2=C2988,COUNTIF($C$7:C2988,C2988),"")))</f>
        <v/>
      </c>
      <c r="C2988" s="9">
        <f t="shared" si="141"/>
        <v>1</v>
      </c>
      <c r="D2988" s="14"/>
      <c r="E2988" s="15"/>
      <c r="F2988" s="16"/>
      <c r="G2988" s="17"/>
      <c r="H2988" s="18"/>
      <c r="I2988" s="19"/>
      <c r="J2988" s="18"/>
      <c r="K2988" s="19"/>
      <c r="L2988" s="17"/>
      <c r="M2988" s="93" t="str">
        <f t="shared" si="140"/>
        <v/>
      </c>
      <c r="N2988" s="13" t="str">
        <f t="shared" si="142"/>
        <v/>
      </c>
    </row>
    <row r="2989" spans="2:14" x14ac:dyDescent="0.3">
      <c r="B2989" s="1" t="str">
        <f>IF(C2989=1,"",IF(Kasszakonyv!$K$2&gt;C2989,"q",IF(Kasszakonyv!$K$2=C2989,COUNTIF($C$7:C2989,C2989),"")))</f>
        <v/>
      </c>
      <c r="C2989" s="9">
        <f t="shared" si="141"/>
        <v>1</v>
      </c>
      <c r="D2989" s="14"/>
      <c r="E2989" s="15"/>
      <c r="F2989" s="16"/>
      <c r="G2989" s="17"/>
      <c r="H2989" s="18"/>
      <c r="I2989" s="19"/>
      <c r="J2989" s="18"/>
      <c r="K2989" s="19"/>
      <c r="L2989" s="17"/>
      <c r="M2989" s="93" t="str">
        <f t="shared" si="140"/>
        <v/>
      </c>
      <c r="N2989" s="13" t="str">
        <f t="shared" si="142"/>
        <v/>
      </c>
    </row>
    <row r="2990" spans="2:14" x14ac:dyDescent="0.3">
      <c r="B2990" s="1" t="str">
        <f>IF(C2990=1,"",IF(Kasszakonyv!$K$2&gt;C2990,"q",IF(Kasszakonyv!$K$2=C2990,COUNTIF($C$7:C2990,C2990),"")))</f>
        <v/>
      </c>
      <c r="C2990" s="9">
        <f t="shared" si="141"/>
        <v>1</v>
      </c>
      <c r="D2990" s="14"/>
      <c r="E2990" s="15"/>
      <c r="F2990" s="16"/>
      <c r="G2990" s="17"/>
      <c r="H2990" s="18"/>
      <c r="I2990" s="19"/>
      <c r="J2990" s="18"/>
      <c r="K2990" s="19"/>
      <c r="L2990" s="17"/>
      <c r="M2990" s="93" t="str">
        <f t="shared" si="140"/>
        <v/>
      </c>
      <c r="N2990" s="13" t="str">
        <f t="shared" si="142"/>
        <v/>
      </c>
    </row>
    <row r="2991" spans="2:14" x14ac:dyDescent="0.3">
      <c r="B2991" s="1" t="str">
        <f>IF(C2991=1,"",IF(Kasszakonyv!$K$2&gt;C2991,"q",IF(Kasszakonyv!$K$2=C2991,COUNTIF($C$7:C2991,C2991),"")))</f>
        <v/>
      </c>
      <c r="C2991" s="9">
        <f t="shared" si="141"/>
        <v>1</v>
      </c>
      <c r="D2991" s="14"/>
      <c r="E2991" s="15"/>
      <c r="F2991" s="16"/>
      <c r="G2991" s="17"/>
      <c r="H2991" s="18"/>
      <c r="I2991" s="19"/>
      <c r="J2991" s="18"/>
      <c r="K2991" s="19"/>
      <c r="L2991" s="17"/>
      <c r="M2991" s="93" t="str">
        <f t="shared" si="140"/>
        <v/>
      </c>
      <c r="N2991" s="13" t="str">
        <f t="shared" si="142"/>
        <v/>
      </c>
    </row>
    <row r="2992" spans="2:14" x14ac:dyDescent="0.3">
      <c r="B2992" s="1" t="str">
        <f>IF(C2992=1,"",IF(Kasszakonyv!$K$2&gt;C2992,"q",IF(Kasszakonyv!$K$2=C2992,COUNTIF($C$7:C2992,C2992),"")))</f>
        <v/>
      </c>
      <c r="C2992" s="9">
        <f t="shared" si="141"/>
        <v>1</v>
      </c>
      <c r="D2992" s="14"/>
      <c r="E2992" s="15"/>
      <c r="F2992" s="16"/>
      <c r="G2992" s="17"/>
      <c r="H2992" s="18"/>
      <c r="I2992" s="19"/>
      <c r="J2992" s="18"/>
      <c r="K2992" s="19"/>
      <c r="L2992" s="17"/>
      <c r="M2992" s="93" t="str">
        <f t="shared" si="140"/>
        <v/>
      </c>
      <c r="N2992" s="13" t="str">
        <f t="shared" si="142"/>
        <v/>
      </c>
    </row>
    <row r="2993" spans="2:14" x14ac:dyDescent="0.3">
      <c r="B2993" s="1" t="str">
        <f>IF(C2993=1,"",IF(Kasszakonyv!$K$2&gt;C2993,"q",IF(Kasszakonyv!$K$2=C2993,COUNTIF($C$7:C2993,C2993),"")))</f>
        <v/>
      </c>
      <c r="C2993" s="9">
        <f t="shared" si="141"/>
        <v>1</v>
      </c>
      <c r="D2993" s="14"/>
      <c r="E2993" s="15"/>
      <c r="F2993" s="16"/>
      <c r="G2993" s="17"/>
      <c r="H2993" s="18"/>
      <c r="I2993" s="19"/>
      <c r="J2993" s="18"/>
      <c r="K2993" s="19"/>
      <c r="L2993" s="17"/>
      <c r="M2993" s="93" t="str">
        <f t="shared" si="140"/>
        <v/>
      </c>
      <c r="N2993" s="13" t="str">
        <f t="shared" si="142"/>
        <v/>
      </c>
    </row>
    <row r="2994" spans="2:14" x14ac:dyDescent="0.3">
      <c r="B2994" s="1" t="str">
        <f>IF(C2994=1,"",IF(Kasszakonyv!$K$2&gt;C2994,"q",IF(Kasszakonyv!$K$2=C2994,COUNTIF($C$7:C2994,C2994),"")))</f>
        <v/>
      </c>
      <c r="C2994" s="9">
        <f t="shared" si="141"/>
        <v>1</v>
      </c>
      <c r="D2994" s="14"/>
      <c r="E2994" s="15"/>
      <c r="F2994" s="16"/>
      <c r="G2994" s="17"/>
      <c r="H2994" s="18"/>
      <c r="I2994" s="19"/>
      <c r="J2994" s="18"/>
      <c r="K2994" s="19"/>
      <c r="L2994" s="17"/>
      <c r="M2994" s="93" t="str">
        <f t="shared" si="140"/>
        <v/>
      </c>
      <c r="N2994" s="13" t="str">
        <f t="shared" si="142"/>
        <v/>
      </c>
    </row>
    <row r="2995" spans="2:14" x14ac:dyDescent="0.3">
      <c r="B2995" s="1" t="str">
        <f>IF(C2995=1,"",IF(Kasszakonyv!$K$2&gt;C2995,"q",IF(Kasszakonyv!$K$2=C2995,COUNTIF($C$7:C2995,C2995),"")))</f>
        <v/>
      </c>
      <c r="C2995" s="9">
        <f t="shared" si="141"/>
        <v>1</v>
      </c>
      <c r="D2995" s="14"/>
      <c r="E2995" s="15"/>
      <c r="F2995" s="16"/>
      <c r="G2995" s="17"/>
      <c r="H2995" s="18"/>
      <c r="I2995" s="19"/>
      <c r="J2995" s="18"/>
      <c r="K2995" s="19"/>
      <c r="L2995" s="17"/>
      <c r="M2995" s="93" t="str">
        <f t="shared" si="140"/>
        <v/>
      </c>
      <c r="N2995" s="13" t="str">
        <f t="shared" si="142"/>
        <v/>
      </c>
    </row>
    <row r="2996" spans="2:14" x14ac:dyDescent="0.3">
      <c r="B2996" s="1" t="str">
        <f>IF(C2996=1,"",IF(Kasszakonyv!$K$2&gt;C2996,"q",IF(Kasszakonyv!$K$2=C2996,COUNTIF($C$7:C2996,C2996),"")))</f>
        <v/>
      </c>
      <c r="C2996" s="9">
        <f t="shared" si="141"/>
        <v>1</v>
      </c>
      <c r="D2996" s="14"/>
      <c r="E2996" s="15"/>
      <c r="F2996" s="16"/>
      <c r="G2996" s="17"/>
      <c r="H2996" s="18"/>
      <c r="I2996" s="19"/>
      <c r="J2996" s="18"/>
      <c r="K2996" s="19"/>
      <c r="L2996" s="17"/>
      <c r="M2996" s="93" t="str">
        <f t="shared" si="140"/>
        <v/>
      </c>
      <c r="N2996" s="13" t="str">
        <f t="shared" si="142"/>
        <v/>
      </c>
    </row>
    <row r="2997" spans="2:14" x14ac:dyDescent="0.3">
      <c r="B2997" s="1" t="str">
        <f>IF(C2997=1,"",IF(Kasszakonyv!$K$2&gt;C2997,"q",IF(Kasszakonyv!$K$2=C2997,COUNTIF($C$7:C2997,C2997),"")))</f>
        <v/>
      </c>
      <c r="C2997" s="9">
        <f t="shared" si="141"/>
        <v>1</v>
      </c>
      <c r="D2997" s="14"/>
      <c r="E2997" s="15"/>
      <c r="F2997" s="16"/>
      <c r="G2997" s="17"/>
      <c r="H2997" s="18"/>
      <c r="I2997" s="19"/>
      <c r="J2997" s="18"/>
      <c r="K2997" s="19"/>
      <c r="L2997" s="17"/>
      <c r="M2997" s="93" t="str">
        <f t="shared" si="140"/>
        <v/>
      </c>
      <c r="N2997" s="13" t="str">
        <f t="shared" si="142"/>
        <v/>
      </c>
    </row>
    <row r="2998" spans="2:14" x14ac:dyDescent="0.3">
      <c r="B2998" s="1" t="str">
        <f>IF(C2998=1,"",IF(Kasszakonyv!$K$2&gt;C2998,"q",IF(Kasszakonyv!$K$2=C2998,COUNTIF($C$7:C2998,C2998),"")))</f>
        <v/>
      </c>
      <c r="C2998" s="9">
        <f t="shared" si="141"/>
        <v>1</v>
      </c>
      <c r="D2998" s="14"/>
      <c r="E2998" s="15"/>
      <c r="F2998" s="16"/>
      <c r="G2998" s="17"/>
      <c r="H2998" s="18"/>
      <c r="I2998" s="19"/>
      <c r="J2998" s="18"/>
      <c r="K2998" s="19"/>
      <c r="L2998" s="17"/>
      <c r="M2998" s="93" t="str">
        <f t="shared" si="140"/>
        <v/>
      </c>
      <c r="N2998" s="13" t="str">
        <f t="shared" si="142"/>
        <v/>
      </c>
    </row>
    <row r="2999" spans="2:14" x14ac:dyDescent="0.3">
      <c r="B2999" s="1" t="str">
        <f>IF(C2999=1,"",IF(Kasszakonyv!$K$2&gt;C2999,"q",IF(Kasszakonyv!$K$2=C2999,COUNTIF($C$7:C2999,C2999),"")))</f>
        <v/>
      </c>
      <c r="C2999" s="9">
        <f t="shared" si="141"/>
        <v>1</v>
      </c>
      <c r="D2999" s="14"/>
      <c r="E2999" s="15"/>
      <c r="F2999" s="16"/>
      <c r="G2999" s="17"/>
      <c r="H2999" s="18"/>
      <c r="I2999" s="19"/>
      <c r="J2999" s="18"/>
      <c r="K2999" s="19"/>
      <c r="L2999" s="17"/>
      <c r="M2999" s="93" t="str">
        <f t="shared" si="140"/>
        <v/>
      </c>
      <c r="N2999" s="13" t="str">
        <f t="shared" si="142"/>
        <v/>
      </c>
    </row>
    <row r="3000" spans="2:14" x14ac:dyDescent="0.3">
      <c r="B3000" s="1" t="str">
        <f>IF(C3000=1,"",IF(Kasszakonyv!$K$2&gt;C3000,"q",IF(Kasszakonyv!$K$2=C3000,COUNTIF($C$7:C3000,C3000),"")))</f>
        <v/>
      </c>
      <c r="C3000" s="9">
        <f t="shared" si="141"/>
        <v>1</v>
      </c>
      <c r="D3000" s="14"/>
      <c r="E3000" s="15"/>
      <c r="F3000" s="16"/>
      <c r="G3000" s="17"/>
      <c r="H3000" s="18"/>
      <c r="I3000" s="19"/>
      <c r="J3000" s="18"/>
      <c r="K3000" s="19"/>
      <c r="L3000" s="17"/>
      <c r="M3000" s="93" t="str">
        <f t="shared" si="140"/>
        <v/>
      </c>
      <c r="N3000" s="13" t="str">
        <f t="shared" si="142"/>
        <v/>
      </c>
    </row>
    <row r="3001" spans="2:14" x14ac:dyDescent="0.3">
      <c r="B3001" s="1" t="str">
        <f>IF(C3001=1,"",IF(Kasszakonyv!$K$2&gt;C3001,"q",IF(Kasszakonyv!$K$2=C3001,COUNTIF($C$7:C3001,C3001),"")))</f>
        <v/>
      </c>
      <c r="C3001" s="9">
        <f t="shared" si="141"/>
        <v>1</v>
      </c>
      <c r="D3001" s="14"/>
      <c r="E3001" s="15"/>
      <c r="F3001" s="16"/>
      <c r="G3001" s="17"/>
      <c r="H3001" s="18"/>
      <c r="I3001" s="19"/>
      <c r="J3001" s="18"/>
      <c r="K3001" s="19"/>
      <c r="L3001" s="17"/>
      <c r="M3001" s="93" t="str">
        <f t="shared" si="140"/>
        <v/>
      </c>
      <c r="N3001" s="13" t="str">
        <f t="shared" si="142"/>
        <v/>
      </c>
    </row>
    <row r="3002" spans="2:14" x14ac:dyDescent="0.3">
      <c r="B3002" s="1" t="str">
        <f>IF(C3002=1,"",IF(Kasszakonyv!$K$2&gt;C3002,"q",IF(Kasszakonyv!$K$2=C3002,COUNTIF($C$7:C3002,C3002),"")))</f>
        <v/>
      </c>
      <c r="C3002" s="9">
        <f t="shared" si="141"/>
        <v>1</v>
      </c>
      <c r="D3002" s="14"/>
      <c r="E3002" s="15"/>
      <c r="F3002" s="16"/>
      <c r="G3002" s="17"/>
      <c r="H3002" s="18"/>
      <c r="I3002" s="19"/>
      <c r="J3002" s="18"/>
      <c r="K3002" s="19"/>
      <c r="L3002" s="17"/>
      <c r="M3002" s="93" t="str">
        <f t="shared" si="140"/>
        <v/>
      </c>
      <c r="N3002" s="13" t="str">
        <f t="shared" si="142"/>
        <v/>
      </c>
    </row>
    <row r="3003" spans="2:14" x14ac:dyDescent="0.3">
      <c r="B3003" s="1" t="str">
        <f>IF(C3003=1,"",IF(Kasszakonyv!$K$2&gt;C3003,"q",IF(Kasszakonyv!$K$2=C3003,COUNTIF($C$7:C3003,C3003),"")))</f>
        <v/>
      </c>
      <c r="C3003" s="9">
        <f t="shared" si="141"/>
        <v>1</v>
      </c>
      <c r="D3003" s="14"/>
      <c r="E3003" s="15"/>
      <c r="F3003" s="16"/>
      <c r="G3003" s="17"/>
      <c r="H3003" s="18"/>
      <c r="I3003" s="19"/>
      <c r="J3003" s="18"/>
      <c r="K3003" s="19"/>
      <c r="L3003" s="17"/>
      <c r="M3003" s="93" t="str">
        <f t="shared" si="140"/>
        <v/>
      </c>
      <c r="N3003" s="13" t="str">
        <f t="shared" si="142"/>
        <v/>
      </c>
    </row>
    <row r="3004" spans="2:14" x14ac:dyDescent="0.3">
      <c r="B3004" s="1" t="str">
        <f>IF(C3004=1,"",IF(Kasszakonyv!$K$2&gt;C3004,"q",IF(Kasszakonyv!$K$2=C3004,COUNTIF($C$7:C3004,C3004),"")))</f>
        <v/>
      </c>
      <c r="C3004" s="9">
        <f t="shared" si="141"/>
        <v>1</v>
      </c>
      <c r="D3004" s="14"/>
      <c r="E3004" s="15"/>
      <c r="F3004" s="16"/>
      <c r="G3004" s="17"/>
      <c r="H3004" s="18"/>
      <c r="I3004" s="19"/>
      <c r="J3004" s="18"/>
      <c r="K3004" s="19"/>
      <c r="L3004" s="17"/>
      <c r="M3004" s="93" t="str">
        <f t="shared" si="140"/>
        <v/>
      </c>
      <c r="N3004" s="13" t="str">
        <f t="shared" si="142"/>
        <v/>
      </c>
    </row>
    <row r="3005" spans="2:14" x14ac:dyDescent="0.3">
      <c r="B3005" s="1" t="str">
        <f>IF(C3005=1,"",IF(Kasszakonyv!$K$2&gt;C3005,"q",IF(Kasszakonyv!$K$2=C3005,COUNTIF($C$7:C3005,C3005),"")))</f>
        <v/>
      </c>
      <c r="C3005" s="9">
        <f t="shared" si="141"/>
        <v>1</v>
      </c>
      <c r="D3005" s="14"/>
      <c r="E3005" s="15"/>
      <c r="F3005" s="16"/>
      <c r="G3005" s="17"/>
      <c r="H3005" s="18"/>
      <c r="I3005" s="19"/>
      <c r="J3005" s="18"/>
      <c r="K3005" s="19"/>
      <c r="L3005" s="17"/>
      <c r="M3005" s="93" t="str">
        <f t="shared" si="140"/>
        <v/>
      </c>
      <c r="N3005" s="13" t="str">
        <f t="shared" si="142"/>
        <v/>
      </c>
    </row>
    <row r="3006" spans="2:14" x14ac:dyDescent="0.3">
      <c r="B3006" s="1" t="str">
        <f>IF(C3006=1,"",IF(Kasszakonyv!$K$2&gt;C3006,"q",IF(Kasszakonyv!$K$2=C3006,COUNTIF($C$7:C3006,C3006),"")))</f>
        <v/>
      </c>
      <c r="C3006" s="9">
        <f t="shared" si="141"/>
        <v>1</v>
      </c>
      <c r="D3006" s="14"/>
      <c r="E3006" s="15"/>
      <c r="F3006" s="16"/>
      <c r="G3006" s="17"/>
      <c r="H3006" s="18"/>
      <c r="I3006" s="19"/>
      <c r="J3006" s="18"/>
      <c r="K3006" s="19"/>
      <c r="L3006" s="17"/>
      <c r="M3006" s="93" t="str">
        <f t="shared" si="140"/>
        <v/>
      </c>
      <c r="N3006" s="13" t="str">
        <f t="shared" si="142"/>
        <v/>
      </c>
    </row>
    <row r="3007" spans="2:14" x14ac:dyDescent="0.3">
      <c r="B3007" s="1" t="str">
        <f>IF(C3007=1,"",IF(Kasszakonyv!$K$2&gt;C3007,"q",IF(Kasszakonyv!$K$2=C3007,COUNTIF($C$7:C3007,C3007),"")))</f>
        <v/>
      </c>
      <c r="C3007" s="9">
        <f t="shared" si="141"/>
        <v>1</v>
      </c>
      <c r="D3007" s="14"/>
      <c r="E3007" s="15"/>
      <c r="F3007" s="16"/>
      <c r="G3007" s="17"/>
      <c r="H3007" s="18"/>
      <c r="I3007" s="19"/>
      <c r="J3007" s="18"/>
      <c r="K3007" s="19"/>
      <c r="L3007" s="17"/>
      <c r="M3007" s="93" t="str">
        <f t="shared" si="140"/>
        <v/>
      </c>
      <c r="N3007" s="13" t="str">
        <f t="shared" si="142"/>
        <v/>
      </c>
    </row>
    <row r="3008" spans="2:14" x14ac:dyDescent="0.3">
      <c r="B3008" s="1" t="str">
        <f>IF(C3008=1,"",IF(Kasszakonyv!$K$2&gt;C3008,"q",IF(Kasszakonyv!$K$2=C3008,COUNTIF($C$7:C3008,C3008),"")))</f>
        <v/>
      </c>
      <c r="C3008" s="9">
        <f t="shared" si="141"/>
        <v>1</v>
      </c>
      <c r="D3008" s="14"/>
      <c r="E3008" s="15"/>
      <c r="F3008" s="16"/>
      <c r="G3008" s="17"/>
      <c r="H3008" s="18"/>
      <c r="I3008" s="19"/>
      <c r="J3008" s="18"/>
      <c r="K3008" s="19"/>
      <c r="L3008" s="17"/>
      <c r="M3008" s="93" t="str">
        <f t="shared" si="140"/>
        <v/>
      </c>
      <c r="N3008" s="13" t="str">
        <f t="shared" si="142"/>
        <v/>
      </c>
    </row>
    <row r="3009" spans="2:14" x14ac:dyDescent="0.3">
      <c r="B3009" s="1" t="str">
        <f>IF(C3009=1,"",IF(Kasszakonyv!$K$2&gt;C3009,"q",IF(Kasszakonyv!$K$2=C3009,COUNTIF($C$7:C3009,C3009),"")))</f>
        <v/>
      </c>
      <c r="C3009" s="9">
        <f t="shared" si="141"/>
        <v>1</v>
      </c>
      <c r="D3009" s="14"/>
      <c r="E3009" s="15"/>
      <c r="F3009" s="16"/>
      <c r="G3009" s="17"/>
      <c r="H3009" s="18"/>
      <c r="I3009" s="19"/>
      <c r="J3009" s="18"/>
      <c r="K3009" s="19"/>
      <c r="L3009" s="17"/>
      <c r="M3009" s="93" t="str">
        <f t="shared" si="140"/>
        <v/>
      </c>
      <c r="N3009" s="13" t="str">
        <f t="shared" si="142"/>
        <v/>
      </c>
    </row>
    <row r="3010" spans="2:14" x14ac:dyDescent="0.3">
      <c r="B3010" s="1" t="str">
        <f>IF(C3010=1,"",IF(Kasszakonyv!$K$2&gt;C3010,"q",IF(Kasszakonyv!$K$2=C3010,COUNTIF($C$7:C3010,C3010),"")))</f>
        <v/>
      </c>
      <c r="C3010" s="9">
        <f t="shared" si="141"/>
        <v>1</v>
      </c>
      <c r="D3010" s="14"/>
      <c r="E3010" s="15"/>
      <c r="F3010" s="16"/>
      <c r="G3010" s="17"/>
      <c r="H3010" s="18"/>
      <c r="I3010" s="19"/>
      <c r="J3010" s="18"/>
      <c r="K3010" s="19"/>
      <c r="L3010" s="17"/>
      <c r="M3010" s="93" t="str">
        <f t="shared" si="140"/>
        <v/>
      </c>
      <c r="N3010" s="13" t="str">
        <f t="shared" si="142"/>
        <v/>
      </c>
    </row>
    <row r="3011" spans="2:14" x14ac:dyDescent="0.3">
      <c r="B3011" s="1" t="str">
        <f>IF(C3011=1,"",IF(Kasszakonyv!$K$2&gt;C3011,"q",IF(Kasszakonyv!$K$2=C3011,COUNTIF($C$7:C3011,C3011),"")))</f>
        <v/>
      </c>
      <c r="C3011" s="9">
        <f t="shared" si="141"/>
        <v>1</v>
      </c>
      <c r="D3011" s="14"/>
      <c r="E3011" s="15"/>
      <c r="F3011" s="16"/>
      <c r="G3011" s="17"/>
      <c r="H3011" s="18"/>
      <c r="I3011" s="19"/>
      <c r="J3011" s="18"/>
      <c r="K3011" s="19"/>
      <c r="L3011" s="17"/>
      <c r="M3011" s="93" t="str">
        <f t="shared" si="140"/>
        <v/>
      </c>
      <c r="N3011" s="13" t="str">
        <f t="shared" si="142"/>
        <v/>
      </c>
    </row>
    <row r="3012" spans="2:14" x14ac:dyDescent="0.3">
      <c r="B3012" s="1" t="str">
        <f>IF(C3012=1,"",IF(Kasszakonyv!$K$2&gt;C3012,"q",IF(Kasszakonyv!$K$2=C3012,COUNTIF($C$7:C3012,C3012),"")))</f>
        <v/>
      </c>
      <c r="C3012" s="9">
        <f t="shared" si="141"/>
        <v>1</v>
      </c>
      <c r="D3012" s="14"/>
      <c r="E3012" s="15"/>
      <c r="F3012" s="16"/>
      <c r="G3012" s="17"/>
      <c r="H3012" s="18"/>
      <c r="I3012" s="19"/>
      <c r="J3012" s="18"/>
      <c r="K3012" s="19"/>
      <c r="L3012" s="17"/>
      <c r="M3012" s="93" t="str">
        <f t="shared" si="140"/>
        <v/>
      </c>
      <c r="N3012" s="13" t="str">
        <f t="shared" si="142"/>
        <v/>
      </c>
    </row>
    <row r="3013" spans="2:14" x14ac:dyDescent="0.3">
      <c r="B3013" s="1" t="str">
        <f>IF(C3013=1,"",IF(Kasszakonyv!$K$2&gt;C3013,"q",IF(Kasszakonyv!$K$2=C3013,COUNTIF($C$7:C3013,C3013),"")))</f>
        <v/>
      </c>
      <c r="C3013" s="9">
        <f t="shared" si="141"/>
        <v>1</v>
      </c>
      <c r="D3013" s="14"/>
      <c r="E3013" s="15"/>
      <c r="F3013" s="16"/>
      <c r="G3013" s="17"/>
      <c r="H3013" s="18"/>
      <c r="I3013" s="19"/>
      <c r="J3013" s="18"/>
      <c r="K3013" s="19"/>
      <c r="L3013" s="17"/>
      <c r="M3013" s="93" t="str">
        <f t="shared" si="140"/>
        <v/>
      </c>
      <c r="N3013" s="13" t="str">
        <f t="shared" si="142"/>
        <v/>
      </c>
    </row>
    <row r="3014" spans="2:14" x14ac:dyDescent="0.3">
      <c r="B3014" s="1" t="str">
        <f>IF(C3014=1,"",IF(Kasszakonyv!$K$2&gt;C3014,"q",IF(Kasszakonyv!$K$2=C3014,COUNTIF($C$7:C3014,C3014),"")))</f>
        <v/>
      </c>
      <c r="C3014" s="9">
        <f t="shared" si="141"/>
        <v>1</v>
      </c>
      <c r="D3014" s="14"/>
      <c r="E3014" s="15"/>
      <c r="F3014" s="16"/>
      <c r="G3014" s="17"/>
      <c r="H3014" s="18"/>
      <c r="I3014" s="19"/>
      <c r="J3014" s="18"/>
      <c r="K3014" s="19"/>
      <c r="L3014" s="17"/>
      <c r="M3014" s="93" t="str">
        <f t="shared" si="140"/>
        <v/>
      </c>
      <c r="N3014" s="13" t="str">
        <f t="shared" si="142"/>
        <v/>
      </c>
    </row>
    <row r="3015" spans="2:14" x14ac:dyDescent="0.3">
      <c r="B3015" s="1" t="str">
        <f>IF(C3015=1,"",IF(Kasszakonyv!$K$2&gt;C3015,"q",IF(Kasszakonyv!$K$2=C3015,COUNTIF($C$7:C3015,C3015),"")))</f>
        <v/>
      </c>
      <c r="C3015" s="9">
        <f t="shared" si="141"/>
        <v>1</v>
      </c>
      <c r="D3015" s="14"/>
      <c r="E3015" s="15"/>
      <c r="F3015" s="16"/>
      <c r="G3015" s="17"/>
      <c r="H3015" s="18"/>
      <c r="I3015" s="19"/>
      <c r="J3015" s="18"/>
      <c r="K3015" s="19"/>
      <c r="L3015" s="17"/>
      <c r="M3015" s="93" t="str">
        <f t="shared" ref="M3015:M3078" si="143">IF(I3015&amp;K3015&lt;&gt;"",VLOOKUP(I3015&amp;K3015,fif,3,FALSE),"")</f>
        <v/>
      </c>
      <c r="N3015" s="13" t="str">
        <f t="shared" si="142"/>
        <v/>
      </c>
    </row>
    <row r="3016" spans="2:14" x14ac:dyDescent="0.3">
      <c r="B3016" s="1" t="str">
        <f>IF(C3016=1,"",IF(Kasszakonyv!$K$2&gt;C3016,"q",IF(Kasszakonyv!$K$2=C3016,COUNTIF($C$7:C3016,C3016),"")))</f>
        <v/>
      </c>
      <c r="C3016" s="9">
        <f t="shared" si="141"/>
        <v>1</v>
      </c>
      <c r="D3016" s="14"/>
      <c r="E3016" s="15"/>
      <c r="F3016" s="16"/>
      <c r="G3016" s="17"/>
      <c r="H3016" s="18"/>
      <c r="I3016" s="19"/>
      <c r="J3016" s="18"/>
      <c r="K3016" s="19"/>
      <c r="L3016" s="17"/>
      <c r="M3016" s="93" t="str">
        <f t="shared" si="143"/>
        <v/>
      </c>
      <c r="N3016" s="13" t="str">
        <f t="shared" si="142"/>
        <v/>
      </c>
    </row>
    <row r="3017" spans="2:14" x14ac:dyDescent="0.3">
      <c r="B3017" s="1" t="str">
        <f>IF(C3017=1,"",IF(Kasszakonyv!$K$2&gt;C3017,"q",IF(Kasszakonyv!$K$2=C3017,COUNTIF($C$7:C3017,C3017),"")))</f>
        <v/>
      </c>
      <c r="C3017" s="9">
        <f t="shared" si="141"/>
        <v>1</v>
      </c>
      <c r="D3017" s="14"/>
      <c r="E3017" s="15"/>
      <c r="F3017" s="16"/>
      <c r="G3017" s="17"/>
      <c r="H3017" s="18"/>
      <c r="I3017" s="19"/>
      <c r="J3017" s="18"/>
      <c r="K3017" s="19"/>
      <c r="L3017" s="17"/>
      <c r="M3017" s="93" t="str">
        <f t="shared" si="143"/>
        <v/>
      </c>
      <c r="N3017" s="13" t="str">
        <f t="shared" si="142"/>
        <v/>
      </c>
    </row>
    <row r="3018" spans="2:14" x14ac:dyDescent="0.3">
      <c r="B3018" s="1" t="str">
        <f>IF(C3018=1,"",IF(Kasszakonyv!$K$2&gt;C3018,"q",IF(Kasszakonyv!$K$2=C3018,COUNTIF($C$7:C3018,C3018),"")))</f>
        <v/>
      </c>
      <c r="C3018" s="9">
        <f t="shared" si="141"/>
        <v>1</v>
      </c>
      <c r="D3018" s="14"/>
      <c r="E3018" s="15"/>
      <c r="F3018" s="16"/>
      <c r="G3018" s="17"/>
      <c r="H3018" s="18"/>
      <c r="I3018" s="19"/>
      <c r="J3018" s="18"/>
      <c r="K3018" s="19"/>
      <c r="L3018" s="17"/>
      <c r="M3018" s="93" t="str">
        <f t="shared" si="143"/>
        <v/>
      </c>
      <c r="N3018" s="13" t="str">
        <f t="shared" si="142"/>
        <v/>
      </c>
    </row>
    <row r="3019" spans="2:14" x14ac:dyDescent="0.3">
      <c r="B3019" s="1" t="str">
        <f>IF(C3019=1,"",IF(Kasszakonyv!$K$2&gt;C3019,"q",IF(Kasszakonyv!$K$2=C3019,COUNTIF($C$7:C3019,C3019),"")))</f>
        <v/>
      </c>
      <c r="C3019" s="9">
        <f t="shared" si="141"/>
        <v>1</v>
      </c>
      <c r="D3019" s="14"/>
      <c r="E3019" s="15"/>
      <c r="F3019" s="16"/>
      <c r="G3019" s="17"/>
      <c r="H3019" s="18"/>
      <c r="I3019" s="19"/>
      <c r="J3019" s="18"/>
      <c r="K3019" s="19"/>
      <c r="L3019" s="17"/>
      <c r="M3019" s="93" t="str">
        <f t="shared" si="143"/>
        <v/>
      </c>
      <c r="N3019" s="13" t="str">
        <f t="shared" si="142"/>
        <v/>
      </c>
    </row>
    <row r="3020" spans="2:14" x14ac:dyDescent="0.3">
      <c r="B3020" s="1" t="str">
        <f>IF(C3020=1,"",IF(Kasszakonyv!$K$2&gt;C3020,"q",IF(Kasszakonyv!$K$2=C3020,COUNTIF($C$7:C3020,C3020),"")))</f>
        <v/>
      </c>
      <c r="C3020" s="9">
        <f t="shared" si="141"/>
        <v>1</v>
      </c>
      <c r="D3020" s="14"/>
      <c r="E3020" s="15"/>
      <c r="F3020" s="16"/>
      <c r="G3020" s="17"/>
      <c r="H3020" s="18"/>
      <c r="I3020" s="19"/>
      <c r="J3020" s="18"/>
      <c r="K3020" s="19"/>
      <c r="L3020" s="17"/>
      <c r="M3020" s="93" t="str">
        <f t="shared" si="143"/>
        <v/>
      </c>
      <c r="N3020" s="13" t="str">
        <f t="shared" si="142"/>
        <v/>
      </c>
    </row>
    <row r="3021" spans="2:14" x14ac:dyDescent="0.3">
      <c r="B3021" s="1" t="str">
        <f>IF(C3021=1,"",IF(Kasszakonyv!$K$2&gt;C3021,"q",IF(Kasszakonyv!$K$2=C3021,COUNTIF($C$7:C3021,C3021),"")))</f>
        <v/>
      </c>
      <c r="C3021" s="9">
        <f t="shared" si="141"/>
        <v>1</v>
      </c>
      <c r="D3021" s="14"/>
      <c r="E3021" s="15"/>
      <c r="F3021" s="16"/>
      <c r="G3021" s="17"/>
      <c r="H3021" s="18"/>
      <c r="I3021" s="19"/>
      <c r="J3021" s="18"/>
      <c r="K3021" s="19"/>
      <c r="L3021" s="17"/>
      <c r="M3021" s="93" t="str">
        <f t="shared" si="143"/>
        <v/>
      </c>
      <c r="N3021" s="13" t="str">
        <f t="shared" si="142"/>
        <v/>
      </c>
    </row>
    <row r="3022" spans="2:14" x14ac:dyDescent="0.3">
      <c r="B3022" s="1" t="str">
        <f>IF(C3022=1,"",IF(Kasszakonyv!$K$2&gt;C3022,"q",IF(Kasszakonyv!$K$2=C3022,COUNTIF($C$7:C3022,C3022),"")))</f>
        <v/>
      </c>
      <c r="C3022" s="9">
        <f t="shared" si="141"/>
        <v>1</v>
      </c>
      <c r="D3022" s="14"/>
      <c r="E3022" s="15"/>
      <c r="F3022" s="16"/>
      <c r="G3022" s="17"/>
      <c r="H3022" s="18"/>
      <c r="I3022" s="19"/>
      <c r="J3022" s="18"/>
      <c r="K3022" s="19"/>
      <c r="L3022" s="17"/>
      <c r="M3022" s="93" t="str">
        <f t="shared" si="143"/>
        <v/>
      </c>
      <c r="N3022" s="13" t="str">
        <f t="shared" si="142"/>
        <v/>
      </c>
    </row>
    <row r="3023" spans="2:14" x14ac:dyDescent="0.3">
      <c r="B3023" s="1" t="str">
        <f>IF(C3023=1,"",IF(Kasszakonyv!$K$2&gt;C3023,"q",IF(Kasszakonyv!$K$2=C3023,COUNTIF($C$7:C3023,C3023),"")))</f>
        <v/>
      </c>
      <c r="C3023" s="9">
        <f t="shared" si="141"/>
        <v>1</v>
      </c>
      <c r="D3023" s="14"/>
      <c r="E3023" s="15"/>
      <c r="F3023" s="16"/>
      <c r="G3023" s="17"/>
      <c r="H3023" s="18"/>
      <c r="I3023" s="19"/>
      <c r="J3023" s="18"/>
      <c r="K3023" s="19"/>
      <c r="L3023" s="17"/>
      <c r="M3023" s="93" t="str">
        <f t="shared" si="143"/>
        <v/>
      </c>
      <c r="N3023" s="13" t="str">
        <f t="shared" si="142"/>
        <v/>
      </c>
    </row>
    <row r="3024" spans="2:14" x14ac:dyDescent="0.3">
      <c r="B3024" s="1" t="str">
        <f>IF(C3024=1,"",IF(Kasszakonyv!$K$2&gt;C3024,"q",IF(Kasszakonyv!$K$2=C3024,COUNTIF($C$7:C3024,C3024),"")))</f>
        <v/>
      </c>
      <c r="C3024" s="9">
        <f t="shared" si="141"/>
        <v>1</v>
      </c>
      <c r="D3024" s="14"/>
      <c r="E3024" s="15"/>
      <c r="F3024" s="16"/>
      <c r="G3024" s="17"/>
      <c r="H3024" s="18"/>
      <c r="I3024" s="19"/>
      <c r="J3024" s="18"/>
      <c r="K3024" s="19"/>
      <c r="L3024" s="17"/>
      <c r="M3024" s="93" t="str">
        <f t="shared" si="143"/>
        <v/>
      </c>
      <c r="N3024" s="13" t="str">
        <f t="shared" si="142"/>
        <v/>
      </c>
    </row>
    <row r="3025" spans="2:14" x14ac:dyDescent="0.3">
      <c r="B3025" s="1" t="str">
        <f>IF(C3025=1,"",IF(Kasszakonyv!$K$2&gt;C3025,"q",IF(Kasszakonyv!$K$2=C3025,COUNTIF($C$7:C3025,C3025),"")))</f>
        <v/>
      </c>
      <c r="C3025" s="9">
        <f t="shared" si="141"/>
        <v>1</v>
      </c>
      <c r="D3025" s="14"/>
      <c r="E3025" s="15"/>
      <c r="F3025" s="16"/>
      <c r="G3025" s="17"/>
      <c r="H3025" s="18"/>
      <c r="I3025" s="19"/>
      <c r="J3025" s="18"/>
      <c r="K3025" s="19"/>
      <c r="L3025" s="17"/>
      <c r="M3025" s="93" t="str">
        <f t="shared" si="143"/>
        <v/>
      </c>
      <c r="N3025" s="13" t="str">
        <f t="shared" si="142"/>
        <v/>
      </c>
    </row>
    <row r="3026" spans="2:14" x14ac:dyDescent="0.3">
      <c r="B3026" s="1" t="str">
        <f>IF(C3026=1,"",IF(Kasszakonyv!$K$2&gt;C3026,"q",IF(Kasszakonyv!$K$2=C3026,COUNTIF($C$7:C3026,C3026),"")))</f>
        <v/>
      </c>
      <c r="C3026" s="9">
        <f t="shared" si="141"/>
        <v>1</v>
      </c>
      <c r="D3026" s="14"/>
      <c r="E3026" s="15"/>
      <c r="F3026" s="16"/>
      <c r="G3026" s="17"/>
      <c r="H3026" s="18"/>
      <c r="I3026" s="19"/>
      <c r="J3026" s="18"/>
      <c r="K3026" s="19"/>
      <c r="L3026" s="17"/>
      <c r="M3026" s="93" t="str">
        <f t="shared" si="143"/>
        <v/>
      </c>
      <c r="N3026" s="13" t="str">
        <f t="shared" si="142"/>
        <v/>
      </c>
    </row>
    <row r="3027" spans="2:14" x14ac:dyDescent="0.3">
      <c r="B3027" s="1" t="str">
        <f>IF(C3027=1,"",IF(Kasszakonyv!$K$2&gt;C3027,"q",IF(Kasszakonyv!$K$2=C3027,COUNTIF($C$7:C3027,C3027),"")))</f>
        <v/>
      </c>
      <c r="C3027" s="9">
        <f t="shared" si="141"/>
        <v>1</v>
      </c>
      <c r="D3027" s="14"/>
      <c r="E3027" s="15"/>
      <c r="F3027" s="16"/>
      <c r="G3027" s="17"/>
      <c r="H3027" s="18"/>
      <c r="I3027" s="19"/>
      <c r="J3027" s="18"/>
      <c r="K3027" s="19"/>
      <c r="L3027" s="17"/>
      <c r="M3027" s="93" t="str">
        <f t="shared" si="143"/>
        <v/>
      </c>
      <c r="N3027" s="13" t="str">
        <f t="shared" si="142"/>
        <v/>
      </c>
    </row>
    <row r="3028" spans="2:14" x14ac:dyDescent="0.3">
      <c r="B3028" s="1" t="str">
        <f>IF(C3028=1,"",IF(Kasszakonyv!$K$2&gt;C3028,"q",IF(Kasszakonyv!$K$2=C3028,COUNTIF($C$7:C3028,C3028),"")))</f>
        <v/>
      </c>
      <c r="C3028" s="9">
        <f t="shared" si="141"/>
        <v>1</v>
      </c>
      <c r="D3028" s="14"/>
      <c r="E3028" s="15"/>
      <c r="F3028" s="16"/>
      <c r="G3028" s="17"/>
      <c r="H3028" s="18"/>
      <c r="I3028" s="19"/>
      <c r="J3028" s="18"/>
      <c r="K3028" s="19"/>
      <c r="L3028" s="17"/>
      <c r="M3028" s="93" t="str">
        <f t="shared" si="143"/>
        <v/>
      </c>
      <c r="N3028" s="13" t="str">
        <f t="shared" si="142"/>
        <v/>
      </c>
    </row>
    <row r="3029" spans="2:14" x14ac:dyDescent="0.3">
      <c r="B3029" s="1" t="str">
        <f>IF(C3029=1,"",IF(Kasszakonyv!$K$2&gt;C3029,"q",IF(Kasszakonyv!$K$2=C3029,COUNTIF($C$7:C3029,C3029),"")))</f>
        <v/>
      </c>
      <c r="C3029" s="9">
        <f t="shared" si="141"/>
        <v>1</v>
      </c>
      <c r="D3029" s="14"/>
      <c r="E3029" s="15"/>
      <c r="F3029" s="16"/>
      <c r="G3029" s="17"/>
      <c r="H3029" s="18"/>
      <c r="I3029" s="19"/>
      <c r="J3029" s="18"/>
      <c r="K3029" s="19"/>
      <c r="L3029" s="17"/>
      <c r="M3029" s="93" t="str">
        <f t="shared" si="143"/>
        <v/>
      </c>
      <c r="N3029" s="13" t="str">
        <f t="shared" si="142"/>
        <v/>
      </c>
    </row>
    <row r="3030" spans="2:14" x14ac:dyDescent="0.3">
      <c r="B3030" s="1" t="str">
        <f>IF(C3030=1,"",IF(Kasszakonyv!$K$2&gt;C3030,"q",IF(Kasszakonyv!$K$2=C3030,COUNTIF($C$7:C3030,C3030),"")))</f>
        <v/>
      </c>
      <c r="C3030" s="9">
        <f t="shared" si="141"/>
        <v>1</v>
      </c>
      <c r="D3030" s="14"/>
      <c r="E3030" s="15"/>
      <c r="F3030" s="16"/>
      <c r="G3030" s="17"/>
      <c r="H3030" s="18"/>
      <c r="I3030" s="19"/>
      <c r="J3030" s="18"/>
      <c r="K3030" s="19"/>
      <c r="L3030" s="17"/>
      <c r="M3030" s="93" t="str">
        <f t="shared" si="143"/>
        <v/>
      </c>
      <c r="N3030" s="13" t="str">
        <f t="shared" si="142"/>
        <v/>
      </c>
    </row>
    <row r="3031" spans="2:14" x14ac:dyDescent="0.3">
      <c r="B3031" s="1" t="str">
        <f>IF(C3031=1,"",IF(Kasszakonyv!$K$2&gt;C3031,"q",IF(Kasszakonyv!$K$2=C3031,COUNTIF($C$7:C3031,C3031),"")))</f>
        <v/>
      </c>
      <c r="C3031" s="9">
        <f t="shared" si="141"/>
        <v>1</v>
      </c>
      <c r="D3031" s="14"/>
      <c r="E3031" s="15"/>
      <c r="F3031" s="16"/>
      <c r="G3031" s="17"/>
      <c r="H3031" s="18"/>
      <c r="I3031" s="19"/>
      <c r="J3031" s="18"/>
      <c r="K3031" s="19"/>
      <c r="L3031" s="17"/>
      <c r="M3031" s="93" t="str">
        <f t="shared" si="143"/>
        <v/>
      </c>
      <c r="N3031" s="13" t="str">
        <f t="shared" si="142"/>
        <v/>
      </c>
    </row>
    <row r="3032" spans="2:14" x14ac:dyDescent="0.3">
      <c r="B3032" s="1" t="str">
        <f>IF(C3032=1,"",IF(Kasszakonyv!$K$2&gt;C3032,"q",IF(Kasszakonyv!$K$2=C3032,COUNTIF($C$7:C3032,C3032),"")))</f>
        <v/>
      </c>
      <c r="C3032" s="9">
        <f t="shared" si="141"/>
        <v>1</v>
      </c>
      <c r="D3032" s="14"/>
      <c r="E3032" s="15"/>
      <c r="F3032" s="16"/>
      <c r="G3032" s="17"/>
      <c r="H3032" s="18"/>
      <c r="I3032" s="19"/>
      <c r="J3032" s="18"/>
      <c r="K3032" s="19"/>
      <c r="L3032" s="17"/>
      <c r="M3032" s="93" t="str">
        <f t="shared" si="143"/>
        <v/>
      </c>
      <c r="N3032" s="13" t="str">
        <f t="shared" si="142"/>
        <v/>
      </c>
    </row>
    <row r="3033" spans="2:14" x14ac:dyDescent="0.3">
      <c r="B3033" s="1" t="str">
        <f>IF(C3033=1,"",IF(Kasszakonyv!$K$2&gt;C3033,"q",IF(Kasszakonyv!$K$2=C3033,COUNTIF($C$7:C3033,C3033),"")))</f>
        <v/>
      </c>
      <c r="C3033" s="9">
        <f t="shared" si="141"/>
        <v>1</v>
      </c>
      <c r="D3033" s="14"/>
      <c r="E3033" s="15"/>
      <c r="F3033" s="16"/>
      <c r="G3033" s="17"/>
      <c r="H3033" s="18"/>
      <c r="I3033" s="19"/>
      <c r="J3033" s="18"/>
      <c r="K3033" s="19"/>
      <c r="L3033" s="17"/>
      <c r="M3033" s="93" t="str">
        <f t="shared" si="143"/>
        <v/>
      </c>
      <c r="N3033" s="13" t="str">
        <f t="shared" si="142"/>
        <v/>
      </c>
    </row>
    <row r="3034" spans="2:14" x14ac:dyDescent="0.3">
      <c r="B3034" s="1" t="str">
        <f>IF(C3034=1,"",IF(Kasszakonyv!$K$2&gt;C3034,"q",IF(Kasszakonyv!$K$2=C3034,COUNTIF($C$7:C3034,C3034),"")))</f>
        <v/>
      </c>
      <c r="C3034" s="9">
        <f t="shared" si="141"/>
        <v>1</v>
      </c>
      <c r="D3034" s="14"/>
      <c r="E3034" s="15"/>
      <c r="F3034" s="16"/>
      <c r="G3034" s="17"/>
      <c r="H3034" s="18"/>
      <c r="I3034" s="19"/>
      <c r="J3034" s="18"/>
      <c r="K3034" s="19"/>
      <c r="L3034" s="17"/>
      <c r="M3034" s="93" t="str">
        <f t="shared" si="143"/>
        <v/>
      </c>
      <c r="N3034" s="13" t="str">
        <f t="shared" si="142"/>
        <v/>
      </c>
    </row>
    <row r="3035" spans="2:14" x14ac:dyDescent="0.3">
      <c r="B3035" s="1" t="str">
        <f>IF(C3035=1,"",IF(Kasszakonyv!$K$2&gt;C3035,"q",IF(Kasszakonyv!$K$2=C3035,COUNTIF($C$7:C3035,C3035),"")))</f>
        <v/>
      </c>
      <c r="C3035" s="9">
        <f t="shared" si="141"/>
        <v>1</v>
      </c>
      <c r="D3035" s="14"/>
      <c r="E3035" s="15"/>
      <c r="F3035" s="16"/>
      <c r="G3035" s="17"/>
      <c r="H3035" s="18"/>
      <c r="I3035" s="19"/>
      <c r="J3035" s="18"/>
      <c r="K3035" s="19"/>
      <c r="L3035" s="17"/>
      <c r="M3035" s="93" t="str">
        <f t="shared" si="143"/>
        <v/>
      </c>
      <c r="N3035" s="13" t="str">
        <f t="shared" si="142"/>
        <v/>
      </c>
    </row>
    <row r="3036" spans="2:14" x14ac:dyDescent="0.3">
      <c r="B3036" s="1" t="str">
        <f>IF(C3036=1,"",IF(Kasszakonyv!$K$2&gt;C3036,"q",IF(Kasszakonyv!$K$2=C3036,COUNTIF($C$7:C3036,C3036),"")))</f>
        <v/>
      </c>
      <c r="C3036" s="9">
        <f t="shared" si="141"/>
        <v>1</v>
      </c>
      <c r="D3036" s="14"/>
      <c r="E3036" s="15"/>
      <c r="F3036" s="16"/>
      <c r="G3036" s="17"/>
      <c r="H3036" s="18"/>
      <c r="I3036" s="19"/>
      <c r="J3036" s="18"/>
      <c r="K3036" s="19"/>
      <c r="L3036" s="17"/>
      <c r="M3036" s="93" t="str">
        <f t="shared" si="143"/>
        <v/>
      </c>
      <c r="N3036" s="13" t="str">
        <f t="shared" si="142"/>
        <v/>
      </c>
    </row>
    <row r="3037" spans="2:14" x14ac:dyDescent="0.3">
      <c r="B3037" s="1" t="str">
        <f>IF(C3037=1,"",IF(Kasszakonyv!$K$2&gt;C3037,"q",IF(Kasszakonyv!$K$2=C3037,COUNTIF($C$7:C3037,C3037),"")))</f>
        <v/>
      </c>
      <c r="C3037" s="9">
        <f t="shared" si="141"/>
        <v>1</v>
      </c>
      <c r="D3037" s="14"/>
      <c r="E3037" s="15"/>
      <c r="F3037" s="16"/>
      <c r="G3037" s="17"/>
      <c r="H3037" s="18"/>
      <c r="I3037" s="19"/>
      <c r="J3037" s="18"/>
      <c r="K3037" s="19"/>
      <c r="L3037" s="17"/>
      <c r="M3037" s="93" t="str">
        <f t="shared" si="143"/>
        <v/>
      </c>
      <c r="N3037" s="13" t="str">
        <f t="shared" si="142"/>
        <v/>
      </c>
    </row>
    <row r="3038" spans="2:14" x14ac:dyDescent="0.3">
      <c r="B3038" s="1" t="str">
        <f>IF(C3038=1,"",IF(Kasszakonyv!$K$2&gt;C3038,"q",IF(Kasszakonyv!$K$2=C3038,COUNTIF($C$7:C3038,C3038),"")))</f>
        <v/>
      </c>
      <c r="C3038" s="9">
        <f t="shared" si="141"/>
        <v>1</v>
      </c>
      <c r="D3038" s="14"/>
      <c r="E3038" s="15"/>
      <c r="F3038" s="16"/>
      <c r="G3038" s="17"/>
      <c r="H3038" s="18"/>
      <c r="I3038" s="19"/>
      <c r="J3038" s="18"/>
      <c r="K3038" s="19"/>
      <c r="L3038" s="17"/>
      <c r="M3038" s="93" t="str">
        <f t="shared" si="143"/>
        <v/>
      </c>
      <c r="N3038" s="13" t="str">
        <f t="shared" si="142"/>
        <v/>
      </c>
    </row>
    <row r="3039" spans="2:14" x14ac:dyDescent="0.3">
      <c r="B3039" s="1" t="str">
        <f>IF(C3039=1,"",IF(Kasszakonyv!$K$2&gt;C3039,"q",IF(Kasszakonyv!$K$2=C3039,COUNTIF($C$7:C3039,C3039),"")))</f>
        <v/>
      </c>
      <c r="C3039" s="9">
        <f t="shared" si="141"/>
        <v>1</v>
      </c>
      <c r="D3039" s="14"/>
      <c r="E3039" s="15"/>
      <c r="F3039" s="16"/>
      <c r="G3039" s="17"/>
      <c r="H3039" s="18"/>
      <c r="I3039" s="19"/>
      <c r="J3039" s="18"/>
      <c r="K3039" s="19"/>
      <c r="L3039" s="17"/>
      <c r="M3039" s="93" t="str">
        <f t="shared" si="143"/>
        <v/>
      </c>
      <c r="N3039" s="13" t="str">
        <f t="shared" si="142"/>
        <v/>
      </c>
    </row>
    <row r="3040" spans="2:14" x14ac:dyDescent="0.3">
      <c r="B3040" s="1" t="str">
        <f>IF(C3040=1,"",IF(Kasszakonyv!$K$2&gt;C3040,"q",IF(Kasszakonyv!$K$2=C3040,COUNTIF($C$7:C3040,C3040),"")))</f>
        <v/>
      </c>
      <c r="C3040" s="9">
        <f t="shared" si="141"/>
        <v>1</v>
      </c>
      <c r="D3040" s="14"/>
      <c r="E3040" s="15"/>
      <c r="F3040" s="16"/>
      <c r="G3040" s="17"/>
      <c r="H3040" s="18"/>
      <c r="I3040" s="19"/>
      <c r="J3040" s="18"/>
      <c r="K3040" s="19"/>
      <c r="L3040" s="17"/>
      <c r="M3040" s="93" t="str">
        <f t="shared" si="143"/>
        <v/>
      </c>
      <c r="N3040" s="13" t="str">
        <f t="shared" si="142"/>
        <v/>
      </c>
    </row>
    <row r="3041" spans="2:14" x14ac:dyDescent="0.3">
      <c r="B3041" s="1" t="str">
        <f>IF(C3041=1,"",IF(Kasszakonyv!$K$2&gt;C3041,"q",IF(Kasszakonyv!$K$2=C3041,COUNTIF($C$7:C3041,C3041),"")))</f>
        <v/>
      </c>
      <c r="C3041" s="9">
        <f t="shared" si="141"/>
        <v>1</v>
      </c>
      <c r="D3041" s="14"/>
      <c r="E3041" s="15"/>
      <c r="F3041" s="16"/>
      <c r="G3041" s="17"/>
      <c r="H3041" s="18"/>
      <c r="I3041" s="19"/>
      <c r="J3041" s="18"/>
      <c r="K3041" s="19"/>
      <c r="L3041" s="17"/>
      <c r="M3041" s="93" t="str">
        <f t="shared" si="143"/>
        <v/>
      </c>
      <c r="N3041" s="13" t="str">
        <f t="shared" si="142"/>
        <v/>
      </c>
    </row>
    <row r="3042" spans="2:14" x14ac:dyDescent="0.3">
      <c r="B3042" s="1" t="str">
        <f>IF(C3042=1,"",IF(Kasszakonyv!$K$2&gt;C3042,"q",IF(Kasszakonyv!$K$2=C3042,COUNTIF($C$7:C3042,C3042),"")))</f>
        <v/>
      </c>
      <c r="C3042" s="9">
        <f t="shared" si="141"/>
        <v>1</v>
      </c>
      <c r="D3042" s="14"/>
      <c r="E3042" s="15"/>
      <c r="F3042" s="16"/>
      <c r="G3042" s="17"/>
      <c r="H3042" s="18"/>
      <c r="I3042" s="19"/>
      <c r="J3042" s="18"/>
      <c r="K3042" s="19"/>
      <c r="L3042" s="17"/>
      <c r="M3042" s="93" t="str">
        <f t="shared" si="143"/>
        <v/>
      </c>
      <c r="N3042" s="13" t="str">
        <f t="shared" si="142"/>
        <v/>
      </c>
    </row>
    <row r="3043" spans="2:14" x14ac:dyDescent="0.3">
      <c r="B3043" s="1" t="str">
        <f>IF(C3043=1,"",IF(Kasszakonyv!$K$2&gt;C3043,"q",IF(Kasszakonyv!$K$2=C3043,COUNTIF($C$7:C3043,C3043),"")))</f>
        <v/>
      </c>
      <c r="C3043" s="9">
        <f t="shared" si="141"/>
        <v>1</v>
      </c>
      <c r="D3043" s="14"/>
      <c r="E3043" s="15"/>
      <c r="F3043" s="16"/>
      <c r="G3043" s="17"/>
      <c r="H3043" s="18"/>
      <c r="I3043" s="19"/>
      <c r="J3043" s="18"/>
      <c r="K3043" s="19"/>
      <c r="L3043" s="17"/>
      <c r="M3043" s="93" t="str">
        <f t="shared" si="143"/>
        <v/>
      </c>
      <c r="N3043" s="13" t="str">
        <f t="shared" si="142"/>
        <v/>
      </c>
    </row>
    <row r="3044" spans="2:14" x14ac:dyDescent="0.3">
      <c r="B3044" s="1" t="str">
        <f>IF(C3044=1,"",IF(Kasszakonyv!$K$2&gt;C3044,"q",IF(Kasszakonyv!$K$2=C3044,COUNTIF($C$7:C3044,C3044),"")))</f>
        <v/>
      </c>
      <c r="C3044" s="9">
        <f t="shared" si="141"/>
        <v>1</v>
      </c>
      <c r="D3044" s="14"/>
      <c r="E3044" s="15"/>
      <c r="F3044" s="16"/>
      <c r="G3044" s="17"/>
      <c r="H3044" s="18"/>
      <c r="I3044" s="19"/>
      <c r="J3044" s="18"/>
      <c r="K3044" s="19"/>
      <c r="L3044" s="17"/>
      <c r="M3044" s="93" t="str">
        <f t="shared" si="143"/>
        <v/>
      </c>
      <c r="N3044" s="13" t="str">
        <f t="shared" si="142"/>
        <v/>
      </c>
    </row>
    <row r="3045" spans="2:14" x14ac:dyDescent="0.3">
      <c r="B3045" s="1" t="str">
        <f>IF(C3045=1,"",IF(Kasszakonyv!$K$2&gt;C3045,"q",IF(Kasszakonyv!$K$2=C3045,COUNTIF($C$7:C3045,C3045),"")))</f>
        <v/>
      </c>
      <c r="C3045" s="9">
        <f t="shared" si="141"/>
        <v>1</v>
      </c>
      <c r="D3045" s="14"/>
      <c r="E3045" s="15"/>
      <c r="F3045" s="16"/>
      <c r="G3045" s="17"/>
      <c r="H3045" s="18"/>
      <c r="I3045" s="19"/>
      <c r="J3045" s="18"/>
      <c r="K3045" s="19"/>
      <c r="L3045" s="17"/>
      <c r="M3045" s="93" t="str">
        <f t="shared" si="143"/>
        <v/>
      </c>
      <c r="N3045" s="13" t="str">
        <f t="shared" si="142"/>
        <v/>
      </c>
    </row>
    <row r="3046" spans="2:14" x14ac:dyDescent="0.3">
      <c r="B3046" s="1" t="str">
        <f>IF(C3046=1,"",IF(Kasszakonyv!$K$2&gt;C3046,"q",IF(Kasszakonyv!$K$2=C3046,COUNTIF($C$7:C3046,C3046),"")))</f>
        <v/>
      </c>
      <c r="C3046" s="9">
        <f t="shared" si="141"/>
        <v>1</v>
      </c>
      <c r="D3046" s="14"/>
      <c r="E3046" s="15"/>
      <c r="F3046" s="16"/>
      <c r="G3046" s="17"/>
      <c r="H3046" s="18"/>
      <c r="I3046" s="19"/>
      <c r="J3046" s="18"/>
      <c r="K3046" s="19"/>
      <c r="L3046" s="17"/>
      <c r="M3046" s="93" t="str">
        <f t="shared" si="143"/>
        <v/>
      </c>
      <c r="N3046" s="13" t="str">
        <f t="shared" si="142"/>
        <v/>
      </c>
    </row>
    <row r="3047" spans="2:14" x14ac:dyDescent="0.3">
      <c r="B3047" s="1" t="str">
        <f>IF(C3047=1,"",IF(Kasszakonyv!$K$2&gt;C3047,"q",IF(Kasszakonyv!$K$2=C3047,COUNTIF($C$7:C3047,C3047),"")))</f>
        <v/>
      </c>
      <c r="C3047" s="9">
        <f t="shared" si="141"/>
        <v>1</v>
      </c>
      <c r="D3047" s="14"/>
      <c r="E3047" s="15"/>
      <c r="F3047" s="16"/>
      <c r="G3047" s="17"/>
      <c r="H3047" s="18"/>
      <c r="I3047" s="19"/>
      <c r="J3047" s="18"/>
      <c r="K3047" s="19"/>
      <c r="L3047" s="17"/>
      <c r="M3047" s="93" t="str">
        <f t="shared" si="143"/>
        <v/>
      </c>
      <c r="N3047" s="13" t="str">
        <f t="shared" si="142"/>
        <v/>
      </c>
    </row>
    <row r="3048" spans="2:14" x14ac:dyDescent="0.3">
      <c r="B3048" s="1" t="str">
        <f>IF(C3048=1,"",IF(Kasszakonyv!$K$2&gt;C3048,"q",IF(Kasszakonyv!$K$2=C3048,COUNTIF($C$7:C3048,C3048),"")))</f>
        <v/>
      </c>
      <c r="C3048" s="9">
        <f t="shared" ref="C3048:C3111" si="144">IF(AND(D3048&lt;&gt;0,D3048&gt;=$C$1,D3048&lt;=$C$3),D3048,IF(SUM(H3048:J3058)&lt;&gt;0,C3047,1))</f>
        <v>1</v>
      </c>
      <c r="D3048" s="14"/>
      <c r="E3048" s="15"/>
      <c r="F3048" s="16"/>
      <c r="G3048" s="17"/>
      <c r="H3048" s="18"/>
      <c r="I3048" s="19"/>
      <c r="J3048" s="18"/>
      <c r="K3048" s="19"/>
      <c r="L3048" s="17"/>
      <c r="M3048" s="93" t="str">
        <f t="shared" si="143"/>
        <v/>
      </c>
      <c r="N3048" s="13" t="str">
        <f t="shared" ref="N3048:N3111" si="145">IF(I3048&amp;K3048&lt;&gt;"",VLOOKUP(I3048&amp;K3048,fi,2,FALSE),"")</f>
        <v/>
      </c>
    </row>
    <row r="3049" spans="2:14" x14ac:dyDescent="0.3">
      <c r="B3049" s="1" t="str">
        <f>IF(C3049=1,"",IF(Kasszakonyv!$K$2&gt;C3049,"q",IF(Kasszakonyv!$K$2=C3049,COUNTIF($C$7:C3049,C3049),"")))</f>
        <v/>
      </c>
      <c r="C3049" s="9">
        <f t="shared" si="144"/>
        <v>1</v>
      </c>
      <c r="D3049" s="14"/>
      <c r="E3049" s="15"/>
      <c r="F3049" s="16"/>
      <c r="G3049" s="17"/>
      <c r="H3049" s="18"/>
      <c r="I3049" s="19"/>
      <c r="J3049" s="18"/>
      <c r="K3049" s="19"/>
      <c r="L3049" s="17"/>
      <c r="M3049" s="93" t="str">
        <f t="shared" si="143"/>
        <v/>
      </c>
      <c r="N3049" s="13" t="str">
        <f t="shared" si="145"/>
        <v/>
      </c>
    </row>
    <row r="3050" spans="2:14" x14ac:dyDescent="0.3">
      <c r="B3050" s="1" t="str">
        <f>IF(C3050=1,"",IF(Kasszakonyv!$K$2&gt;C3050,"q",IF(Kasszakonyv!$K$2=C3050,COUNTIF($C$7:C3050,C3050),"")))</f>
        <v/>
      </c>
      <c r="C3050" s="9">
        <f t="shared" si="144"/>
        <v>1</v>
      </c>
      <c r="D3050" s="14"/>
      <c r="E3050" s="15"/>
      <c r="F3050" s="16"/>
      <c r="G3050" s="17"/>
      <c r="H3050" s="18"/>
      <c r="I3050" s="19"/>
      <c r="J3050" s="18"/>
      <c r="K3050" s="19"/>
      <c r="L3050" s="17"/>
      <c r="M3050" s="93" t="str">
        <f t="shared" si="143"/>
        <v/>
      </c>
      <c r="N3050" s="13" t="str">
        <f t="shared" si="145"/>
        <v/>
      </c>
    </row>
    <row r="3051" spans="2:14" x14ac:dyDescent="0.3">
      <c r="B3051" s="1" t="str">
        <f>IF(C3051=1,"",IF(Kasszakonyv!$K$2&gt;C3051,"q",IF(Kasszakonyv!$K$2=C3051,COUNTIF($C$7:C3051,C3051),"")))</f>
        <v/>
      </c>
      <c r="C3051" s="9">
        <f t="shared" si="144"/>
        <v>1</v>
      </c>
      <c r="D3051" s="14"/>
      <c r="E3051" s="15"/>
      <c r="F3051" s="16"/>
      <c r="G3051" s="17"/>
      <c r="H3051" s="18"/>
      <c r="I3051" s="19"/>
      <c r="J3051" s="18"/>
      <c r="K3051" s="19"/>
      <c r="L3051" s="17"/>
      <c r="M3051" s="93" t="str">
        <f t="shared" si="143"/>
        <v/>
      </c>
      <c r="N3051" s="13" t="str">
        <f t="shared" si="145"/>
        <v/>
      </c>
    </row>
    <row r="3052" spans="2:14" x14ac:dyDescent="0.3">
      <c r="B3052" s="1" t="str">
        <f>IF(C3052=1,"",IF(Kasszakonyv!$K$2&gt;C3052,"q",IF(Kasszakonyv!$K$2=C3052,COUNTIF($C$7:C3052,C3052),"")))</f>
        <v/>
      </c>
      <c r="C3052" s="9">
        <f t="shared" si="144"/>
        <v>1</v>
      </c>
      <c r="D3052" s="14"/>
      <c r="E3052" s="15"/>
      <c r="F3052" s="16"/>
      <c r="G3052" s="17"/>
      <c r="H3052" s="18"/>
      <c r="I3052" s="19"/>
      <c r="J3052" s="18"/>
      <c r="K3052" s="19"/>
      <c r="L3052" s="17"/>
      <c r="M3052" s="93" t="str">
        <f t="shared" si="143"/>
        <v/>
      </c>
      <c r="N3052" s="13" t="str">
        <f t="shared" si="145"/>
        <v/>
      </c>
    </row>
    <row r="3053" spans="2:14" x14ac:dyDescent="0.3">
      <c r="B3053" s="1" t="str">
        <f>IF(C3053=1,"",IF(Kasszakonyv!$K$2&gt;C3053,"q",IF(Kasszakonyv!$K$2=C3053,COUNTIF($C$7:C3053,C3053),"")))</f>
        <v/>
      </c>
      <c r="C3053" s="9">
        <f t="shared" si="144"/>
        <v>1</v>
      </c>
      <c r="D3053" s="14"/>
      <c r="E3053" s="15"/>
      <c r="F3053" s="16"/>
      <c r="G3053" s="17"/>
      <c r="H3053" s="18"/>
      <c r="I3053" s="19"/>
      <c r="J3053" s="18"/>
      <c r="K3053" s="19"/>
      <c r="L3053" s="17"/>
      <c r="M3053" s="93" t="str">
        <f t="shared" si="143"/>
        <v/>
      </c>
      <c r="N3053" s="13" t="str">
        <f t="shared" si="145"/>
        <v/>
      </c>
    </row>
    <row r="3054" spans="2:14" x14ac:dyDescent="0.3">
      <c r="B3054" s="1" t="str">
        <f>IF(C3054=1,"",IF(Kasszakonyv!$K$2&gt;C3054,"q",IF(Kasszakonyv!$K$2=C3054,COUNTIF($C$7:C3054,C3054),"")))</f>
        <v/>
      </c>
      <c r="C3054" s="9">
        <f t="shared" si="144"/>
        <v>1</v>
      </c>
      <c r="D3054" s="14"/>
      <c r="E3054" s="15"/>
      <c r="F3054" s="16"/>
      <c r="G3054" s="17"/>
      <c r="H3054" s="18"/>
      <c r="I3054" s="19"/>
      <c r="J3054" s="18"/>
      <c r="K3054" s="19"/>
      <c r="L3054" s="17"/>
      <c r="M3054" s="93" t="str">
        <f t="shared" si="143"/>
        <v/>
      </c>
      <c r="N3054" s="13" t="str">
        <f t="shared" si="145"/>
        <v/>
      </c>
    </row>
    <row r="3055" spans="2:14" x14ac:dyDescent="0.3">
      <c r="B3055" s="1" t="str">
        <f>IF(C3055=1,"",IF(Kasszakonyv!$K$2&gt;C3055,"q",IF(Kasszakonyv!$K$2=C3055,COUNTIF($C$7:C3055,C3055),"")))</f>
        <v/>
      </c>
      <c r="C3055" s="9">
        <f t="shared" si="144"/>
        <v>1</v>
      </c>
      <c r="D3055" s="14"/>
      <c r="E3055" s="15"/>
      <c r="F3055" s="16"/>
      <c r="G3055" s="17"/>
      <c r="H3055" s="18"/>
      <c r="I3055" s="19"/>
      <c r="J3055" s="18"/>
      <c r="K3055" s="19"/>
      <c r="L3055" s="17"/>
      <c r="M3055" s="93" t="str">
        <f t="shared" si="143"/>
        <v/>
      </c>
      <c r="N3055" s="13" t="str">
        <f t="shared" si="145"/>
        <v/>
      </c>
    </row>
    <row r="3056" spans="2:14" x14ac:dyDescent="0.3">
      <c r="B3056" s="1" t="str">
        <f>IF(C3056=1,"",IF(Kasszakonyv!$K$2&gt;C3056,"q",IF(Kasszakonyv!$K$2=C3056,COUNTIF($C$7:C3056,C3056),"")))</f>
        <v/>
      </c>
      <c r="C3056" s="9">
        <f t="shared" si="144"/>
        <v>1</v>
      </c>
      <c r="D3056" s="14"/>
      <c r="E3056" s="15"/>
      <c r="F3056" s="16"/>
      <c r="G3056" s="17"/>
      <c r="H3056" s="18"/>
      <c r="I3056" s="19"/>
      <c r="J3056" s="18"/>
      <c r="K3056" s="19"/>
      <c r="L3056" s="17"/>
      <c r="M3056" s="93" t="str">
        <f t="shared" si="143"/>
        <v/>
      </c>
      <c r="N3056" s="13" t="str">
        <f t="shared" si="145"/>
        <v/>
      </c>
    </row>
    <row r="3057" spans="2:14" x14ac:dyDescent="0.3">
      <c r="B3057" s="1" t="str">
        <f>IF(C3057=1,"",IF(Kasszakonyv!$K$2&gt;C3057,"q",IF(Kasszakonyv!$K$2=C3057,COUNTIF($C$7:C3057,C3057),"")))</f>
        <v/>
      </c>
      <c r="C3057" s="9">
        <f t="shared" si="144"/>
        <v>1</v>
      </c>
      <c r="D3057" s="14"/>
      <c r="E3057" s="15"/>
      <c r="F3057" s="16"/>
      <c r="G3057" s="17"/>
      <c r="H3057" s="18"/>
      <c r="I3057" s="19"/>
      <c r="J3057" s="18"/>
      <c r="K3057" s="19"/>
      <c r="L3057" s="17"/>
      <c r="M3057" s="93" t="str">
        <f t="shared" si="143"/>
        <v/>
      </c>
      <c r="N3057" s="13" t="str">
        <f t="shared" si="145"/>
        <v/>
      </c>
    </row>
    <row r="3058" spans="2:14" x14ac:dyDescent="0.3">
      <c r="B3058" s="1" t="str">
        <f>IF(C3058=1,"",IF(Kasszakonyv!$K$2&gt;C3058,"q",IF(Kasszakonyv!$K$2=C3058,COUNTIF($C$7:C3058,C3058),"")))</f>
        <v/>
      </c>
      <c r="C3058" s="9">
        <f t="shared" si="144"/>
        <v>1</v>
      </c>
      <c r="D3058" s="14"/>
      <c r="E3058" s="15"/>
      <c r="F3058" s="16"/>
      <c r="G3058" s="17"/>
      <c r="H3058" s="18"/>
      <c r="I3058" s="19"/>
      <c r="J3058" s="18"/>
      <c r="K3058" s="19"/>
      <c r="L3058" s="17"/>
      <c r="M3058" s="93" t="str">
        <f t="shared" si="143"/>
        <v/>
      </c>
      <c r="N3058" s="13" t="str">
        <f t="shared" si="145"/>
        <v/>
      </c>
    </row>
    <row r="3059" spans="2:14" x14ac:dyDescent="0.3">
      <c r="B3059" s="1" t="str">
        <f>IF(C3059=1,"",IF(Kasszakonyv!$K$2&gt;C3059,"q",IF(Kasszakonyv!$K$2=C3059,COUNTIF($C$7:C3059,C3059),"")))</f>
        <v/>
      </c>
      <c r="C3059" s="9">
        <f t="shared" si="144"/>
        <v>1</v>
      </c>
      <c r="D3059" s="14"/>
      <c r="E3059" s="15"/>
      <c r="F3059" s="16"/>
      <c r="G3059" s="17"/>
      <c r="H3059" s="18"/>
      <c r="I3059" s="19"/>
      <c r="J3059" s="18"/>
      <c r="K3059" s="19"/>
      <c r="L3059" s="17"/>
      <c r="M3059" s="93" t="str">
        <f t="shared" si="143"/>
        <v/>
      </c>
      <c r="N3059" s="13" t="str">
        <f t="shared" si="145"/>
        <v/>
      </c>
    </row>
    <row r="3060" spans="2:14" x14ac:dyDescent="0.3">
      <c r="B3060" s="1" t="str">
        <f>IF(C3060=1,"",IF(Kasszakonyv!$K$2&gt;C3060,"q",IF(Kasszakonyv!$K$2=C3060,COUNTIF($C$7:C3060,C3060),"")))</f>
        <v/>
      </c>
      <c r="C3060" s="9">
        <f t="shared" si="144"/>
        <v>1</v>
      </c>
      <c r="D3060" s="14"/>
      <c r="E3060" s="15"/>
      <c r="F3060" s="16"/>
      <c r="G3060" s="17"/>
      <c r="H3060" s="18"/>
      <c r="I3060" s="19"/>
      <c r="J3060" s="18"/>
      <c r="K3060" s="19"/>
      <c r="L3060" s="17"/>
      <c r="M3060" s="93" t="str">
        <f t="shared" si="143"/>
        <v/>
      </c>
      <c r="N3060" s="13" t="str">
        <f t="shared" si="145"/>
        <v/>
      </c>
    </row>
    <row r="3061" spans="2:14" x14ac:dyDescent="0.3">
      <c r="B3061" s="1" t="str">
        <f>IF(C3061=1,"",IF(Kasszakonyv!$K$2&gt;C3061,"q",IF(Kasszakonyv!$K$2=C3061,COUNTIF($C$7:C3061,C3061),"")))</f>
        <v/>
      </c>
      <c r="C3061" s="9">
        <f t="shared" si="144"/>
        <v>1</v>
      </c>
      <c r="D3061" s="14"/>
      <c r="E3061" s="15"/>
      <c r="F3061" s="16"/>
      <c r="G3061" s="17"/>
      <c r="H3061" s="18"/>
      <c r="I3061" s="19"/>
      <c r="J3061" s="18"/>
      <c r="K3061" s="19"/>
      <c r="L3061" s="17"/>
      <c r="M3061" s="93" t="str">
        <f t="shared" si="143"/>
        <v/>
      </c>
      <c r="N3061" s="13" t="str">
        <f t="shared" si="145"/>
        <v/>
      </c>
    </row>
    <row r="3062" spans="2:14" x14ac:dyDescent="0.3">
      <c r="B3062" s="1" t="str">
        <f>IF(C3062=1,"",IF(Kasszakonyv!$K$2&gt;C3062,"q",IF(Kasszakonyv!$K$2=C3062,COUNTIF($C$7:C3062,C3062),"")))</f>
        <v/>
      </c>
      <c r="C3062" s="9">
        <f t="shared" si="144"/>
        <v>1</v>
      </c>
      <c r="D3062" s="14"/>
      <c r="E3062" s="15"/>
      <c r="F3062" s="16"/>
      <c r="G3062" s="17"/>
      <c r="H3062" s="18"/>
      <c r="I3062" s="19"/>
      <c r="J3062" s="18"/>
      <c r="K3062" s="19"/>
      <c r="L3062" s="17"/>
      <c r="M3062" s="93" t="str">
        <f t="shared" si="143"/>
        <v/>
      </c>
      <c r="N3062" s="13" t="str">
        <f t="shared" si="145"/>
        <v/>
      </c>
    </row>
    <row r="3063" spans="2:14" x14ac:dyDescent="0.3">
      <c r="B3063" s="1" t="str">
        <f>IF(C3063=1,"",IF(Kasszakonyv!$K$2&gt;C3063,"q",IF(Kasszakonyv!$K$2=C3063,COUNTIF($C$7:C3063,C3063),"")))</f>
        <v/>
      </c>
      <c r="C3063" s="9">
        <f t="shared" si="144"/>
        <v>1</v>
      </c>
      <c r="D3063" s="14"/>
      <c r="E3063" s="15"/>
      <c r="F3063" s="16"/>
      <c r="G3063" s="17"/>
      <c r="H3063" s="18"/>
      <c r="I3063" s="19"/>
      <c r="J3063" s="18"/>
      <c r="K3063" s="19"/>
      <c r="L3063" s="17"/>
      <c r="M3063" s="93" t="str">
        <f t="shared" si="143"/>
        <v/>
      </c>
      <c r="N3063" s="13" t="str">
        <f t="shared" si="145"/>
        <v/>
      </c>
    </row>
    <row r="3064" spans="2:14" x14ac:dyDescent="0.3">
      <c r="B3064" s="1" t="str">
        <f>IF(C3064=1,"",IF(Kasszakonyv!$K$2&gt;C3064,"q",IF(Kasszakonyv!$K$2=C3064,COUNTIF($C$7:C3064,C3064),"")))</f>
        <v/>
      </c>
      <c r="C3064" s="9">
        <f t="shared" si="144"/>
        <v>1</v>
      </c>
      <c r="D3064" s="14"/>
      <c r="E3064" s="15"/>
      <c r="F3064" s="16"/>
      <c r="G3064" s="17"/>
      <c r="H3064" s="18"/>
      <c r="I3064" s="19"/>
      <c r="J3064" s="18"/>
      <c r="K3064" s="19"/>
      <c r="L3064" s="17"/>
      <c r="M3064" s="93" t="str">
        <f t="shared" si="143"/>
        <v/>
      </c>
      <c r="N3064" s="13" t="str">
        <f t="shared" si="145"/>
        <v/>
      </c>
    </row>
    <row r="3065" spans="2:14" x14ac:dyDescent="0.3">
      <c r="B3065" s="1" t="str">
        <f>IF(C3065=1,"",IF(Kasszakonyv!$K$2&gt;C3065,"q",IF(Kasszakonyv!$K$2=C3065,COUNTIF($C$7:C3065,C3065),"")))</f>
        <v/>
      </c>
      <c r="C3065" s="9">
        <f t="shared" si="144"/>
        <v>1</v>
      </c>
      <c r="D3065" s="14"/>
      <c r="E3065" s="15"/>
      <c r="F3065" s="16"/>
      <c r="G3065" s="17"/>
      <c r="H3065" s="18"/>
      <c r="I3065" s="19"/>
      <c r="J3065" s="18"/>
      <c r="K3065" s="19"/>
      <c r="L3065" s="17"/>
      <c r="M3065" s="93" t="str">
        <f t="shared" si="143"/>
        <v/>
      </c>
      <c r="N3065" s="13" t="str">
        <f t="shared" si="145"/>
        <v/>
      </c>
    </row>
    <row r="3066" spans="2:14" x14ac:dyDescent="0.3">
      <c r="B3066" s="1" t="str">
        <f>IF(C3066=1,"",IF(Kasszakonyv!$K$2&gt;C3066,"q",IF(Kasszakonyv!$K$2=C3066,COUNTIF($C$7:C3066,C3066),"")))</f>
        <v/>
      </c>
      <c r="C3066" s="9">
        <f t="shared" si="144"/>
        <v>1</v>
      </c>
      <c r="D3066" s="14"/>
      <c r="E3066" s="15"/>
      <c r="F3066" s="16"/>
      <c r="G3066" s="17"/>
      <c r="H3066" s="18"/>
      <c r="I3066" s="19"/>
      <c r="J3066" s="18"/>
      <c r="K3066" s="19"/>
      <c r="L3066" s="17"/>
      <c r="M3066" s="93" t="str">
        <f t="shared" si="143"/>
        <v/>
      </c>
      <c r="N3066" s="13" t="str">
        <f t="shared" si="145"/>
        <v/>
      </c>
    </row>
    <row r="3067" spans="2:14" x14ac:dyDescent="0.3">
      <c r="B3067" s="1" t="str">
        <f>IF(C3067=1,"",IF(Kasszakonyv!$K$2&gt;C3067,"q",IF(Kasszakonyv!$K$2=C3067,COUNTIF($C$7:C3067,C3067),"")))</f>
        <v/>
      </c>
      <c r="C3067" s="9">
        <f t="shared" si="144"/>
        <v>1</v>
      </c>
      <c r="D3067" s="14"/>
      <c r="E3067" s="15"/>
      <c r="F3067" s="16"/>
      <c r="G3067" s="17"/>
      <c r="H3067" s="18"/>
      <c r="I3067" s="19"/>
      <c r="J3067" s="18"/>
      <c r="K3067" s="19"/>
      <c r="L3067" s="17"/>
      <c r="M3067" s="93" t="str">
        <f t="shared" si="143"/>
        <v/>
      </c>
      <c r="N3067" s="13" t="str">
        <f t="shared" si="145"/>
        <v/>
      </c>
    </row>
    <row r="3068" spans="2:14" x14ac:dyDescent="0.3">
      <c r="B3068" s="1" t="str">
        <f>IF(C3068=1,"",IF(Kasszakonyv!$K$2&gt;C3068,"q",IF(Kasszakonyv!$K$2=C3068,COUNTIF($C$7:C3068,C3068),"")))</f>
        <v/>
      </c>
      <c r="C3068" s="9">
        <f t="shared" si="144"/>
        <v>1</v>
      </c>
      <c r="D3068" s="14"/>
      <c r="E3068" s="15"/>
      <c r="F3068" s="16"/>
      <c r="G3068" s="17"/>
      <c r="H3068" s="18"/>
      <c r="I3068" s="19"/>
      <c r="J3068" s="18"/>
      <c r="K3068" s="19"/>
      <c r="L3068" s="17"/>
      <c r="M3068" s="93" t="str">
        <f t="shared" si="143"/>
        <v/>
      </c>
      <c r="N3068" s="13" t="str">
        <f t="shared" si="145"/>
        <v/>
      </c>
    </row>
    <row r="3069" spans="2:14" x14ac:dyDescent="0.3">
      <c r="B3069" s="1" t="str">
        <f>IF(C3069=1,"",IF(Kasszakonyv!$K$2&gt;C3069,"q",IF(Kasszakonyv!$K$2=C3069,COUNTIF($C$7:C3069,C3069),"")))</f>
        <v/>
      </c>
      <c r="C3069" s="9">
        <f t="shared" si="144"/>
        <v>1</v>
      </c>
      <c r="D3069" s="14"/>
      <c r="E3069" s="15"/>
      <c r="F3069" s="16"/>
      <c r="G3069" s="17"/>
      <c r="H3069" s="18"/>
      <c r="I3069" s="19"/>
      <c r="J3069" s="18"/>
      <c r="K3069" s="19"/>
      <c r="L3069" s="17"/>
      <c r="M3069" s="93" t="str">
        <f t="shared" si="143"/>
        <v/>
      </c>
      <c r="N3069" s="13" t="str">
        <f t="shared" si="145"/>
        <v/>
      </c>
    </row>
    <row r="3070" spans="2:14" x14ac:dyDescent="0.3">
      <c r="B3070" s="1" t="str">
        <f>IF(C3070=1,"",IF(Kasszakonyv!$K$2&gt;C3070,"q",IF(Kasszakonyv!$K$2=C3070,COUNTIF($C$7:C3070,C3070),"")))</f>
        <v/>
      </c>
      <c r="C3070" s="9">
        <f t="shared" si="144"/>
        <v>1</v>
      </c>
      <c r="D3070" s="14"/>
      <c r="E3070" s="15"/>
      <c r="F3070" s="16"/>
      <c r="G3070" s="17"/>
      <c r="H3070" s="18"/>
      <c r="I3070" s="19"/>
      <c r="J3070" s="18"/>
      <c r="K3070" s="19"/>
      <c r="L3070" s="17"/>
      <c r="M3070" s="93" t="str">
        <f t="shared" si="143"/>
        <v/>
      </c>
      <c r="N3070" s="13" t="str">
        <f t="shared" si="145"/>
        <v/>
      </c>
    </row>
    <row r="3071" spans="2:14" x14ac:dyDescent="0.3">
      <c r="B3071" s="1" t="str">
        <f>IF(C3071=1,"",IF(Kasszakonyv!$K$2&gt;C3071,"q",IF(Kasszakonyv!$K$2=C3071,COUNTIF($C$7:C3071,C3071),"")))</f>
        <v/>
      </c>
      <c r="C3071" s="9">
        <f t="shared" si="144"/>
        <v>1</v>
      </c>
      <c r="D3071" s="14"/>
      <c r="E3071" s="15"/>
      <c r="F3071" s="16"/>
      <c r="G3071" s="17"/>
      <c r="H3071" s="18"/>
      <c r="I3071" s="19"/>
      <c r="J3071" s="18"/>
      <c r="K3071" s="19"/>
      <c r="L3071" s="17"/>
      <c r="M3071" s="93" t="str">
        <f t="shared" si="143"/>
        <v/>
      </c>
      <c r="N3071" s="13" t="str">
        <f t="shared" si="145"/>
        <v/>
      </c>
    </row>
    <row r="3072" spans="2:14" x14ac:dyDescent="0.3">
      <c r="B3072" s="1" t="str">
        <f>IF(C3072=1,"",IF(Kasszakonyv!$K$2&gt;C3072,"q",IF(Kasszakonyv!$K$2=C3072,COUNTIF($C$7:C3072,C3072),"")))</f>
        <v/>
      </c>
      <c r="C3072" s="9">
        <f t="shared" si="144"/>
        <v>1</v>
      </c>
      <c r="D3072" s="14"/>
      <c r="E3072" s="15"/>
      <c r="F3072" s="16"/>
      <c r="G3072" s="17"/>
      <c r="H3072" s="18"/>
      <c r="I3072" s="19"/>
      <c r="J3072" s="18"/>
      <c r="K3072" s="19"/>
      <c r="L3072" s="17"/>
      <c r="M3072" s="93" t="str">
        <f t="shared" si="143"/>
        <v/>
      </c>
      <c r="N3072" s="13" t="str">
        <f t="shared" si="145"/>
        <v/>
      </c>
    </row>
    <row r="3073" spans="2:14" x14ac:dyDescent="0.3">
      <c r="B3073" s="1" t="str">
        <f>IF(C3073=1,"",IF(Kasszakonyv!$K$2&gt;C3073,"q",IF(Kasszakonyv!$K$2=C3073,COUNTIF($C$7:C3073,C3073),"")))</f>
        <v/>
      </c>
      <c r="C3073" s="9">
        <f t="shared" si="144"/>
        <v>1</v>
      </c>
      <c r="D3073" s="14"/>
      <c r="E3073" s="15"/>
      <c r="F3073" s="16"/>
      <c r="G3073" s="17"/>
      <c r="H3073" s="18"/>
      <c r="I3073" s="19"/>
      <c r="J3073" s="18"/>
      <c r="K3073" s="19"/>
      <c r="L3073" s="17"/>
      <c r="M3073" s="93" t="str">
        <f t="shared" si="143"/>
        <v/>
      </c>
      <c r="N3073" s="13" t="str">
        <f t="shared" si="145"/>
        <v/>
      </c>
    </row>
    <row r="3074" spans="2:14" x14ac:dyDescent="0.3">
      <c r="B3074" s="1" t="str">
        <f>IF(C3074=1,"",IF(Kasszakonyv!$K$2&gt;C3074,"q",IF(Kasszakonyv!$K$2=C3074,COUNTIF($C$7:C3074,C3074),"")))</f>
        <v/>
      </c>
      <c r="C3074" s="9">
        <f t="shared" si="144"/>
        <v>1</v>
      </c>
      <c r="D3074" s="14"/>
      <c r="E3074" s="15"/>
      <c r="F3074" s="16"/>
      <c r="G3074" s="17"/>
      <c r="H3074" s="18"/>
      <c r="I3074" s="19"/>
      <c r="J3074" s="18"/>
      <c r="K3074" s="19"/>
      <c r="L3074" s="17"/>
      <c r="M3074" s="93" t="str">
        <f t="shared" si="143"/>
        <v/>
      </c>
      <c r="N3074" s="13" t="str">
        <f t="shared" si="145"/>
        <v/>
      </c>
    </row>
    <row r="3075" spans="2:14" x14ac:dyDescent="0.3">
      <c r="B3075" s="1" t="str">
        <f>IF(C3075=1,"",IF(Kasszakonyv!$K$2&gt;C3075,"q",IF(Kasszakonyv!$K$2=C3075,COUNTIF($C$7:C3075,C3075),"")))</f>
        <v/>
      </c>
      <c r="C3075" s="9">
        <f t="shared" si="144"/>
        <v>1</v>
      </c>
      <c r="D3075" s="14"/>
      <c r="E3075" s="15"/>
      <c r="F3075" s="16"/>
      <c r="G3075" s="17"/>
      <c r="H3075" s="18"/>
      <c r="I3075" s="19"/>
      <c r="J3075" s="18"/>
      <c r="K3075" s="19"/>
      <c r="L3075" s="17"/>
      <c r="M3075" s="93" t="str">
        <f t="shared" si="143"/>
        <v/>
      </c>
      <c r="N3075" s="13" t="str">
        <f t="shared" si="145"/>
        <v/>
      </c>
    </row>
    <row r="3076" spans="2:14" x14ac:dyDescent="0.3">
      <c r="B3076" s="1" t="str">
        <f>IF(C3076=1,"",IF(Kasszakonyv!$K$2&gt;C3076,"q",IF(Kasszakonyv!$K$2=C3076,COUNTIF($C$7:C3076,C3076),"")))</f>
        <v/>
      </c>
      <c r="C3076" s="9">
        <f t="shared" si="144"/>
        <v>1</v>
      </c>
      <c r="D3076" s="14"/>
      <c r="E3076" s="15"/>
      <c r="F3076" s="16"/>
      <c r="G3076" s="17"/>
      <c r="H3076" s="18"/>
      <c r="I3076" s="19"/>
      <c r="J3076" s="18"/>
      <c r="K3076" s="19"/>
      <c r="L3076" s="17"/>
      <c r="M3076" s="93" t="str">
        <f t="shared" si="143"/>
        <v/>
      </c>
      <c r="N3076" s="13" t="str">
        <f t="shared" si="145"/>
        <v/>
      </c>
    </row>
    <row r="3077" spans="2:14" x14ac:dyDescent="0.3">
      <c r="B3077" s="1" t="str">
        <f>IF(C3077=1,"",IF(Kasszakonyv!$K$2&gt;C3077,"q",IF(Kasszakonyv!$K$2=C3077,COUNTIF($C$7:C3077,C3077),"")))</f>
        <v/>
      </c>
      <c r="C3077" s="9">
        <f t="shared" si="144"/>
        <v>1</v>
      </c>
      <c r="D3077" s="14"/>
      <c r="E3077" s="15"/>
      <c r="F3077" s="16"/>
      <c r="G3077" s="17"/>
      <c r="H3077" s="18"/>
      <c r="I3077" s="19"/>
      <c r="J3077" s="18"/>
      <c r="K3077" s="19"/>
      <c r="L3077" s="17"/>
      <c r="M3077" s="93" t="str">
        <f t="shared" si="143"/>
        <v/>
      </c>
      <c r="N3077" s="13" t="str">
        <f t="shared" si="145"/>
        <v/>
      </c>
    </row>
    <row r="3078" spans="2:14" x14ac:dyDescent="0.3">
      <c r="B3078" s="1" t="str">
        <f>IF(C3078=1,"",IF(Kasszakonyv!$K$2&gt;C3078,"q",IF(Kasszakonyv!$K$2=C3078,COUNTIF($C$7:C3078,C3078),"")))</f>
        <v/>
      </c>
      <c r="C3078" s="9">
        <f t="shared" si="144"/>
        <v>1</v>
      </c>
      <c r="D3078" s="14"/>
      <c r="E3078" s="15"/>
      <c r="F3078" s="16"/>
      <c r="G3078" s="17"/>
      <c r="H3078" s="18"/>
      <c r="I3078" s="19"/>
      <c r="J3078" s="18"/>
      <c r="K3078" s="19"/>
      <c r="L3078" s="17"/>
      <c r="M3078" s="93" t="str">
        <f t="shared" si="143"/>
        <v/>
      </c>
      <c r="N3078" s="13" t="str">
        <f t="shared" si="145"/>
        <v/>
      </c>
    </row>
    <row r="3079" spans="2:14" x14ac:dyDescent="0.3">
      <c r="B3079" s="1" t="str">
        <f>IF(C3079=1,"",IF(Kasszakonyv!$K$2&gt;C3079,"q",IF(Kasszakonyv!$K$2=C3079,COUNTIF($C$7:C3079,C3079),"")))</f>
        <v/>
      </c>
      <c r="C3079" s="9">
        <f t="shared" si="144"/>
        <v>1</v>
      </c>
      <c r="D3079" s="14"/>
      <c r="E3079" s="15"/>
      <c r="F3079" s="16"/>
      <c r="G3079" s="17"/>
      <c r="H3079" s="18"/>
      <c r="I3079" s="19"/>
      <c r="J3079" s="18"/>
      <c r="K3079" s="19"/>
      <c r="L3079" s="17"/>
      <c r="M3079" s="93" t="str">
        <f t="shared" ref="M3079:M3142" si="146">IF(I3079&amp;K3079&lt;&gt;"",VLOOKUP(I3079&amp;K3079,fif,3,FALSE),"")</f>
        <v/>
      </c>
      <c r="N3079" s="13" t="str">
        <f t="shared" si="145"/>
        <v/>
      </c>
    </row>
    <row r="3080" spans="2:14" x14ac:dyDescent="0.3">
      <c r="B3080" s="1" t="str">
        <f>IF(C3080=1,"",IF(Kasszakonyv!$K$2&gt;C3080,"q",IF(Kasszakonyv!$K$2=C3080,COUNTIF($C$7:C3080,C3080),"")))</f>
        <v/>
      </c>
      <c r="C3080" s="9">
        <f t="shared" si="144"/>
        <v>1</v>
      </c>
      <c r="D3080" s="14"/>
      <c r="E3080" s="15"/>
      <c r="F3080" s="16"/>
      <c r="G3080" s="17"/>
      <c r="H3080" s="18"/>
      <c r="I3080" s="19"/>
      <c r="J3080" s="18"/>
      <c r="K3080" s="19"/>
      <c r="L3080" s="17"/>
      <c r="M3080" s="93" t="str">
        <f t="shared" si="146"/>
        <v/>
      </c>
      <c r="N3080" s="13" t="str">
        <f t="shared" si="145"/>
        <v/>
      </c>
    </row>
    <row r="3081" spans="2:14" x14ac:dyDescent="0.3">
      <c r="B3081" s="1" t="str">
        <f>IF(C3081=1,"",IF(Kasszakonyv!$K$2&gt;C3081,"q",IF(Kasszakonyv!$K$2=C3081,COUNTIF($C$7:C3081,C3081),"")))</f>
        <v/>
      </c>
      <c r="C3081" s="9">
        <f t="shared" si="144"/>
        <v>1</v>
      </c>
      <c r="D3081" s="14"/>
      <c r="E3081" s="15"/>
      <c r="F3081" s="16"/>
      <c r="G3081" s="17"/>
      <c r="H3081" s="18"/>
      <c r="I3081" s="19"/>
      <c r="J3081" s="18"/>
      <c r="K3081" s="19"/>
      <c r="L3081" s="17"/>
      <c r="M3081" s="93" t="str">
        <f t="shared" si="146"/>
        <v/>
      </c>
      <c r="N3081" s="13" t="str">
        <f t="shared" si="145"/>
        <v/>
      </c>
    </row>
    <row r="3082" spans="2:14" x14ac:dyDescent="0.3">
      <c r="B3082" s="1" t="str">
        <f>IF(C3082=1,"",IF(Kasszakonyv!$K$2&gt;C3082,"q",IF(Kasszakonyv!$K$2=C3082,COUNTIF($C$7:C3082,C3082),"")))</f>
        <v/>
      </c>
      <c r="C3082" s="9">
        <f t="shared" si="144"/>
        <v>1</v>
      </c>
      <c r="D3082" s="14"/>
      <c r="E3082" s="15"/>
      <c r="F3082" s="16"/>
      <c r="G3082" s="17"/>
      <c r="H3082" s="18"/>
      <c r="I3082" s="19"/>
      <c r="J3082" s="18"/>
      <c r="K3082" s="19"/>
      <c r="L3082" s="17"/>
      <c r="M3082" s="93" t="str">
        <f t="shared" si="146"/>
        <v/>
      </c>
      <c r="N3082" s="13" t="str">
        <f t="shared" si="145"/>
        <v/>
      </c>
    </row>
    <row r="3083" spans="2:14" x14ac:dyDescent="0.3">
      <c r="B3083" s="1" t="str">
        <f>IF(C3083=1,"",IF(Kasszakonyv!$K$2&gt;C3083,"q",IF(Kasszakonyv!$K$2=C3083,COUNTIF($C$7:C3083,C3083),"")))</f>
        <v/>
      </c>
      <c r="C3083" s="9">
        <f t="shared" si="144"/>
        <v>1</v>
      </c>
      <c r="D3083" s="14"/>
      <c r="E3083" s="15"/>
      <c r="F3083" s="16"/>
      <c r="G3083" s="17"/>
      <c r="H3083" s="18"/>
      <c r="I3083" s="19"/>
      <c r="J3083" s="18"/>
      <c r="K3083" s="19"/>
      <c r="L3083" s="17"/>
      <c r="M3083" s="93" t="str">
        <f t="shared" si="146"/>
        <v/>
      </c>
      <c r="N3083" s="13" t="str">
        <f t="shared" si="145"/>
        <v/>
      </c>
    </row>
    <row r="3084" spans="2:14" x14ac:dyDescent="0.3">
      <c r="B3084" s="1" t="str">
        <f>IF(C3084=1,"",IF(Kasszakonyv!$K$2&gt;C3084,"q",IF(Kasszakonyv!$K$2=C3084,COUNTIF($C$7:C3084,C3084),"")))</f>
        <v/>
      </c>
      <c r="C3084" s="9">
        <f t="shared" si="144"/>
        <v>1</v>
      </c>
      <c r="D3084" s="14"/>
      <c r="E3084" s="15"/>
      <c r="F3084" s="16"/>
      <c r="G3084" s="17"/>
      <c r="H3084" s="18"/>
      <c r="I3084" s="19"/>
      <c r="J3084" s="18"/>
      <c r="K3084" s="19"/>
      <c r="L3084" s="17"/>
      <c r="M3084" s="93" t="str">
        <f t="shared" si="146"/>
        <v/>
      </c>
      <c r="N3084" s="13" t="str">
        <f t="shared" si="145"/>
        <v/>
      </c>
    </row>
    <row r="3085" spans="2:14" x14ac:dyDescent="0.3">
      <c r="B3085" s="1" t="str">
        <f>IF(C3085=1,"",IF(Kasszakonyv!$K$2&gt;C3085,"q",IF(Kasszakonyv!$K$2=C3085,COUNTIF($C$7:C3085,C3085),"")))</f>
        <v/>
      </c>
      <c r="C3085" s="9">
        <f t="shared" si="144"/>
        <v>1</v>
      </c>
      <c r="D3085" s="14"/>
      <c r="E3085" s="15"/>
      <c r="F3085" s="16"/>
      <c r="G3085" s="17"/>
      <c r="H3085" s="18"/>
      <c r="I3085" s="19"/>
      <c r="J3085" s="18"/>
      <c r="K3085" s="19"/>
      <c r="L3085" s="17"/>
      <c r="M3085" s="93" t="str">
        <f t="shared" si="146"/>
        <v/>
      </c>
      <c r="N3085" s="13" t="str">
        <f t="shared" si="145"/>
        <v/>
      </c>
    </row>
    <row r="3086" spans="2:14" x14ac:dyDescent="0.3">
      <c r="B3086" s="1" t="str">
        <f>IF(C3086=1,"",IF(Kasszakonyv!$K$2&gt;C3086,"q",IF(Kasszakonyv!$K$2=C3086,COUNTIF($C$7:C3086,C3086),"")))</f>
        <v/>
      </c>
      <c r="C3086" s="9">
        <f t="shared" si="144"/>
        <v>1</v>
      </c>
      <c r="D3086" s="14"/>
      <c r="E3086" s="15"/>
      <c r="F3086" s="16"/>
      <c r="G3086" s="17"/>
      <c r="H3086" s="18"/>
      <c r="I3086" s="19"/>
      <c r="J3086" s="18"/>
      <c r="K3086" s="19"/>
      <c r="L3086" s="17"/>
      <c r="M3086" s="93" t="str">
        <f t="shared" si="146"/>
        <v/>
      </c>
      <c r="N3086" s="13" t="str">
        <f t="shared" si="145"/>
        <v/>
      </c>
    </row>
    <row r="3087" spans="2:14" x14ac:dyDescent="0.3">
      <c r="B3087" s="1" t="str">
        <f>IF(C3087=1,"",IF(Kasszakonyv!$K$2&gt;C3087,"q",IF(Kasszakonyv!$K$2=C3087,COUNTIF($C$7:C3087,C3087),"")))</f>
        <v/>
      </c>
      <c r="C3087" s="9">
        <f t="shared" si="144"/>
        <v>1</v>
      </c>
      <c r="D3087" s="14"/>
      <c r="E3087" s="15"/>
      <c r="F3087" s="16"/>
      <c r="G3087" s="17"/>
      <c r="H3087" s="18"/>
      <c r="I3087" s="19"/>
      <c r="J3087" s="18"/>
      <c r="K3087" s="19"/>
      <c r="L3087" s="17"/>
      <c r="M3087" s="93" t="str">
        <f t="shared" si="146"/>
        <v/>
      </c>
      <c r="N3087" s="13" t="str">
        <f t="shared" si="145"/>
        <v/>
      </c>
    </row>
    <row r="3088" spans="2:14" x14ac:dyDescent="0.3">
      <c r="B3088" s="1" t="str">
        <f>IF(C3088=1,"",IF(Kasszakonyv!$K$2&gt;C3088,"q",IF(Kasszakonyv!$K$2=C3088,COUNTIF($C$7:C3088,C3088),"")))</f>
        <v/>
      </c>
      <c r="C3088" s="9">
        <f t="shared" si="144"/>
        <v>1</v>
      </c>
      <c r="D3088" s="14"/>
      <c r="E3088" s="15"/>
      <c r="F3088" s="16"/>
      <c r="G3088" s="17"/>
      <c r="H3088" s="18"/>
      <c r="I3088" s="19"/>
      <c r="J3088" s="18"/>
      <c r="K3088" s="19"/>
      <c r="L3088" s="17"/>
      <c r="M3088" s="93" t="str">
        <f t="shared" si="146"/>
        <v/>
      </c>
      <c r="N3088" s="13" t="str">
        <f t="shared" si="145"/>
        <v/>
      </c>
    </row>
    <row r="3089" spans="2:14" x14ac:dyDescent="0.3">
      <c r="B3089" s="1" t="str">
        <f>IF(C3089=1,"",IF(Kasszakonyv!$K$2&gt;C3089,"q",IF(Kasszakonyv!$K$2=C3089,COUNTIF($C$7:C3089,C3089),"")))</f>
        <v/>
      </c>
      <c r="C3089" s="9">
        <f t="shared" si="144"/>
        <v>1</v>
      </c>
      <c r="D3089" s="14"/>
      <c r="E3089" s="15"/>
      <c r="F3089" s="16"/>
      <c r="G3089" s="17"/>
      <c r="H3089" s="18"/>
      <c r="I3089" s="19"/>
      <c r="J3089" s="18"/>
      <c r="K3089" s="19"/>
      <c r="L3089" s="17"/>
      <c r="M3089" s="93" t="str">
        <f t="shared" si="146"/>
        <v/>
      </c>
      <c r="N3089" s="13" t="str">
        <f t="shared" si="145"/>
        <v/>
      </c>
    </row>
    <row r="3090" spans="2:14" x14ac:dyDescent="0.3">
      <c r="B3090" s="1" t="str">
        <f>IF(C3090=1,"",IF(Kasszakonyv!$K$2&gt;C3090,"q",IF(Kasszakonyv!$K$2=C3090,COUNTIF($C$7:C3090,C3090),"")))</f>
        <v/>
      </c>
      <c r="C3090" s="9">
        <f t="shared" si="144"/>
        <v>1</v>
      </c>
      <c r="D3090" s="14"/>
      <c r="E3090" s="15"/>
      <c r="F3090" s="16"/>
      <c r="G3090" s="17"/>
      <c r="H3090" s="18"/>
      <c r="I3090" s="19"/>
      <c r="J3090" s="18"/>
      <c r="K3090" s="19"/>
      <c r="L3090" s="17"/>
      <c r="M3090" s="93" t="str">
        <f t="shared" si="146"/>
        <v/>
      </c>
      <c r="N3090" s="13" t="str">
        <f t="shared" si="145"/>
        <v/>
      </c>
    </row>
    <row r="3091" spans="2:14" x14ac:dyDescent="0.3">
      <c r="B3091" s="1" t="str">
        <f>IF(C3091=1,"",IF(Kasszakonyv!$K$2&gt;C3091,"q",IF(Kasszakonyv!$K$2=C3091,COUNTIF($C$7:C3091,C3091),"")))</f>
        <v/>
      </c>
      <c r="C3091" s="9">
        <f t="shared" si="144"/>
        <v>1</v>
      </c>
      <c r="D3091" s="14"/>
      <c r="E3091" s="15"/>
      <c r="F3091" s="16"/>
      <c r="G3091" s="17"/>
      <c r="H3091" s="18"/>
      <c r="I3091" s="19"/>
      <c r="J3091" s="18"/>
      <c r="K3091" s="19"/>
      <c r="L3091" s="17"/>
      <c r="M3091" s="93" t="str">
        <f t="shared" si="146"/>
        <v/>
      </c>
      <c r="N3091" s="13" t="str">
        <f t="shared" si="145"/>
        <v/>
      </c>
    </row>
    <row r="3092" spans="2:14" x14ac:dyDescent="0.3">
      <c r="B3092" s="1" t="str">
        <f>IF(C3092=1,"",IF(Kasszakonyv!$K$2&gt;C3092,"q",IF(Kasszakonyv!$K$2=C3092,COUNTIF($C$7:C3092,C3092),"")))</f>
        <v/>
      </c>
      <c r="C3092" s="9">
        <f t="shared" si="144"/>
        <v>1</v>
      </c>
      <c r="D3092" s="14"/>
      <c r="E3092" s="15"/>
      <c r="F3092" s="16"/>
      <c r="G3092" s="17"/>
      <c r="H3092" s="18"/>
      <c r="I3092" s="19"/>
      <c r="J3092" s="18"/>
      <c r="K3092" s="19"/>
      <c r="L3092" s="17"/>
      <c r="M3092" s="93" t="str">
        <f t="shared" si="146"/>
        <v/>
      </c>
      <c r="N3092" s="13" t="str">
        <f t="shared" si="145"/>
        <v/>
      </c>
    </row>
    <row r="3093" spans="2:14" x14ac:dyDescent="0.3">
      <c r="B3093" s="1" t="str">
        <f>IF(C3093=1,"",IF(Kasszakonyv!$K$2&gt;C3093,"q",IF(Kasszakonyv!$K$2=C3093,COUNTIF($C$7:C3093,C3093),"")))</f>
        <v/>
      </c>
      <c r="C3093" s="9">
        <f t="shared" si="144"/>
        <v>1</v>
      </c>
      <c r="D3093" s="14"/>
      <c r="E3093" s="15"/>
      <c r="F3093" s="16"/>
      <c r="G3093" s="17"/>
      <c r="H3093" s="18"/>
      <c r="I3093" s="19"/>
      <c r="J3093" s="18"/>
      <c r="K3093" s="19"/>
      <c r="L3093" s="17"/>
      <c r="M3093" s="93" t="str">
        <f t="shared" si="146"/>
        <v/>
      </c>
      <c r="N3093" s="13" t="str">
        <f t="shared" si="145"/>
        <v/>
      </c>
    </row>
    <row r="3094" spans="2:14" x14ac:dyDescent="0.3">
      <c r="B3094" s="1" t="str">
        <f>IF(C3094=1,"",IF(Kasszakonyv!$K$2&gt;C3094,"q",IF(Kasszakonyv!$K$2=C3094,COUNTIF($C$7:C3094,C3094),"")))</f>
        <v/>
      </c>
      <c r="C3094" s="9">
        <f t="shared" si="144"/>
        <v>1</v>
      </c>
      <c r="D3094" s="14"/>
      <c r="E3094" s="15"/>
      <c r="F3094" s="16"/>
      <c r="G3094" s="17"/>
      <c r="H3094" s="18"/>
      <c r="I3094" s="19"/>
      <c r="J3094" s="18"/>
      <c r="K3094" s="19"/>
      <c r="L3094" s="17"/>
      <c r="M3094" s="93" t="str">
        <f t="shared" si="146"/>
        <v/>
      </c>
      <c r="N3094" s="13" t="str">
        <f t="shared" si="145"/>
        <v/>
      </c>
    </row>
    <row r="3095" spans="2:14" x14ac:dyDescent="0.3">
      <c r="B3095" s="1" t="str">
        <f>IF(C3095=1,"",IF(Kasszakonyv!$K$2&gt;C3095,"q",IF(Kasszakonyv!$K$2=C3095,COUNTIF($C$7:C3095,C3095),"")))</f>
        <v/>
      </c>
      <c r="C3095" s="9">
        <f t="shared" si="144"/>
        <v>1</v>
      </c>
      <c r="D3095" s="14"/>
      <c r="E3095" s="15"/>
      <c r="F3095" s="16"/>
      <c r="G3095" s="17"/>
      <c r="H3095" s="18"/>
      <c r="I3095" s="19"/>
      <c r="J3095" s="18"/>
      <c r="K3095" s="19"/>
      <c r="L3095" s="17"/>
      <c r="M3095" s="93" t="str">
        <f t="shared" si="146"/>
        <v/>
      </c>
      <c r="N3095" s="13" t="str">
        <f t="shared" si="145"/>
        <v/>
      </c>
    </row>
    <row r="3096" spans="2:14" x14ac:dyDescent="0.3">
      <c r="B3096" s="1" t="str">
        <f>IF(C3096=1,"",IF(Kasszakonyv!$K$2&gt;C3096,"q",IF(Kasszakonyv!$K$2=C3096,COUNTIF($C$7:C3096,C3096),"")))</f>
        <v/>
      </c>
      <c r="C3096" s="9">
        <f t="shared" si="144"/>
        <v>1</v>
      </c>
      <c r="D3096" s="14"/>
      <c r="E3096" s="15"/>
      <c r="F3096" s="16"/>
      <c r="G3096" s="17"/>
      <c r="H3096" s="18"/>
      <c r="I3096" s="19"/>
      <c r="J3096" s="18"/>
      <c r="K3096" s="19"/>
      <c r="L3096" s="17"/>
      <c r="M3096" s="93" t="str">
        <f t="shared" si="146"/>
        <v/>
      </c>
      <c r="N3096" s="13" t="str">
        <f t="shared" si="145"/>
        <v/>
      </c>
    </row>
    <row r="3097" spans="2:14" x14ac:dyDescent="0.3">
      <c r="B3097" s="1" t="str">
        <f>IF(C3097=1,"",IF(Kasszakonyv!$K$2&gt;C3097,"q",IF(Kasszakonyv!$K$2=C3097,COUNTIF($C$7:C3097,C3097),"")))</f>
        <v/>
      </c>
      <c r="C3097" s="9">
        <f t="shared" si="144"/>
        <v>1</v>
      </c>
      <c r="D3097" s="14"/>
      <c r="E3097" s="15"/>
      <c r="F3097" s="16"/>
      <c r="G3097" s="17"/>
      <c r="H3097" s="18"/>
      <c r="I3097" s="19"/>
      <c r="J3097" s="18"/>
      <c r="K3097" s="19"/>
      <c r="L3097" s="17"/>
      <c r="M3097" s="93" t="str">
        <f t="shared" si="146"/>
        <v/>
      </c>
      <c r="N3097" s="13" t="str">
        <f t="shared" si="145"/>
        <v/>
      </c>
    </row>
    <row r="3098" spans="2:14" x14ac:dyDescent="0.3">
      <c r="B3098" s="1" t="str">
        <f>IF(C3098=1,"",IF(Kasszakonyv!$K$2&gt;C3098,"q",IF(Kasszakonyv!$K$2=C3098,COUNTIF($C$7:C3098,C3098),"")))</f>
        <v/>
      </c>
      <c r="C3098" s="9">
        <f t="shared" si="144"/>
        <v>1</v>
      </c>
      <c r="D3098" s="14"/>
      <c r="E3098" s="15"/>
      <c r="F3098" s="16"/>
      <c r="G3098" s="17"/>
      <c r="H3098" s="18"/>
      <c r="I3098" s="19"/>
      <c r="J3098" s="18"/>
      <c r="K3098" s="19"/>
      <c r="L3098" s="17"/>
      <c r="M3098" s="93" t="str">
        <f t="shared" si="146"/>
        <v/>
      </c>
      <c r="N3098" s="13" t="str">
        <f t="shared" si="145"/>
        <v/>
      </c>
    </row>
    <row r="3099" spans="2:14" x14ac:dyDescent="0.3">
      <c r="B3099" s="1" t="str">
        <f>IF(C3099=1,"",IF(Kasszakonyv!$K$2&gt;C3099,"q",IF(Kasszakonyv!$K$2=C3099,COUNTIF($C$7:C3099,C3099),"")))</f>
        <v/>
      </c>
      <c r="C3099" s="9">
        <f t="shared" si="144"/>
        <v>1</v>
      </c>
      <c r="D3099" s="14"/>
      <c r="E3099" s="15"/>
      <c r="F3099" s="16"/>
      <c r="G3099" s="17"/>
      <c r="H3099" s="18"/>
      <c r="I3099" s="19"/>
      <c r="J3099" s="18"/>
      <c r="K3099" s="19"/>
      <c r="L3099" s="17"/>
      <c r="M3099" s="93" t="str">
        <f t="shared" si="146"/>
        <v/>
      </c>
      <c r="N3099" s="13" t="str">
        <f t="shared" si="145"/>
        <v/>
      </c>
    </row>
    <row r="3100" spans="2:14" x14ac:dyDescent="0.3">
      <c r="B3100" s="1" t="str">
        <f>IF(C3100=1,"",IF(Kasszakonyv!$K$2&gt;C3100,"q",IF(Kasszakonyv!$K$2=C3100,COUNTIF($C$7:C3100,C3100),"")))</f>
        <v/>
      </c>
      <c r="C3100" s="9">
        <f t="shared" si="144"/>
        <v>1</v>
      </c>
      <c r="D3100" s="14"/>
      <c r="E3100" s="15"/>
      <c r="F3100" s="16"/>
      <c r="G3100" s="17"/>
      <c r="H3100" s="18"/>
      <c r="I3100" s="19"/>
      <c r="J3100" s="18"/>
      <c r="K3100" s="19"/>
      <c r="L3100" s="17"/>
      <c r="M3100" s="93" t="str">
        <f t="shared" si="146"/>
        <v/>
      </c>
      <c r="N3100" s="13" t="str">
        <f t="shared" si="145"/>
        <v/>
      </c>
    </row>
    <row r="3101" spans="2:14" x14ac:dyDescent="0.3">
      <c r="B3101" s="1" t="str">
        <f>IF(C3101=1,"",IF(Kasszakonyv!$K$2&gt;C3101,"q",IF(Kasszakonyv!$K$2=C3101,COUNTIF($C$7:C3101,C3101),"")))</f>
        <v/>
      </c>
      <c r="C3101" s="9">
        <f t="shared" si="144"/>
        <v>1</v>
      </c>
      <c r="D3101" s="14"/>
      <c r="E3101" s="15"/>
      <c r="F3101" s="16"/>
      <c r="G3101" s="17"/>
      <c r="H3101" s="18"/>
      <c r="I3101" s="19"/>
      <c r="J3101" s="18"/>
      <c r="K3101" s="19"/>
      <c r="L3101" s="17"/>
      <c r="M3101" s="93" t="str">
        <f t="shared" si="146"/>
        <v/>
      </c>
      <c r="N3101" s="13" t="str">
        <f t="shared" si="145"/>
        <v/>
      </c>
    </row>
    <row r="3102" spans="2:14" x14ac:dyDescent="0.3">
      <c r="B3102" s="1" t="str">
        <f>IF(C3102=1,"",IF(Kasszakonyv!$K$2&gt;C3102,"q",IF(Kasszakonyv!$K$2=C3102,COUNTIF($C$7:C3102,C3102),"")))</f>
        <v/>
      </c>
      <c r="C3102" s="9">
        <f t="shared" si="144"/>
        <v>1</v>
      </c>
      <c r="D3102" s="14"/>
      <c r="E3102" s="15"/>
      <c r="F3102" s="16"/>
      <c r="G3102" s="17"/>
      <c r="H3102" s="18"/>
      <c r="I3102" s="19"/>
      <c r="J3102" s="18"/>
      <c r="K3102" s="19"/>
      <c r="L3102" s="17"/>
      <c r="M3102" s="93" t="str">
        <f t="shared" si="146"/>
        <v/>
      </c>
      <c r="N3102" s="13" t="str">
        <f t="shared" si="145"/>
        <v/>
      </c>
    </row>
    <row r="3103" spans="2:14" x14ac:dyDescent="0.3">
      <c r="B3103" s="1" t="str">
        <f>IF(C3103=1,"",IF(Kasszakonyv!$K$2&gt;C3103,"q",IF(Kasszakonyv!$K$2=C3103,COUNTIF($C$7:C3103,C3103),"")))</f>
        <v/>
      </c>
      <c r="C3103" s="9">
        <f t="shared" si="144"/>
        <v>1</v>
      </c>
      <c r="D3103" s="14"/>
      <c r="E3103" s="15"/>
      <c r="F3103" s="16"/>
      <c r="G3103" s="17"/>
      <c r="H3103" s="18"/>
      <c r="I3103" s="19"/>
      <c r="J3103" s="18"/>
      <c r="K3103" s="19"/>
      <c r="L3103" s="17"/>
      <c r="M3103" s="93" t="str">
        <f t="shared" si="146"/>
        <v/>
      </c>
      <c r="N3103" s="13" t="str">
        <f t="shared" si="145"/>
        <v/>
      </c>
    </row>
    <row r="3104" spans="2:14" x14ac:dyDescent="0.3">
      <c r="B3104" s="1" t="str">
        <f>IF(C3104=1,"",IF(Kasszakonyv!$K$2&gt;C3104,"q",IF(Kasszakonyv!$K$2=C3104,COUNTIF($C$7:C3104,C3104),"")))</f>
        <v/>
      </c>
      <c r="C3104" s="9">
        <f t="shared" si="144"/>
        <v>1</v>
      </c>
      <c r="D3104" s="14"/>
      <c r="E3104" s="15"/>
      <c r="F3104" s="16"/>
      <c r="G3104" s="17"/>
      <c r="H3104" s="18"/>
      <c r="I3104" s="19"/>
      <c r="J3104" s="18"/>
      <c r="K3104" s="19"/>
      <c r="L3104" s="17"/>
      <c r="M3104" s="93" t="str">
        <f t="shared" si="146"/>
        <v/>
      </c>
      <c r="N3104" s="13" t="str">
        <f t="shared" si="145"/>
        <v/>
      </c>
    </row>
    <row r="3105" spans="2:14" x14ac:dyDescent="0.3">
      <c r="B3105" s="1" t="str">
        <f>IF(C3105=1,"",IF(Kasszakonyv!$K$2&gt;C3105,"q",IF(Kasszakonyv!$K$2=C3105,COUNTIF($C$7:C3105,C3105),"")))</f>
        <v/>
      </c>
      <c r="C3105" s="9">
        <f t="shared" si="144"/>
        <v>1</v>
      </c>
      <c r="D3105" s="14"/>
      <c r="E3105" s="15"/>
      <c r="F3105" s="16"/>
      <c r="G3105" s="17"/>
      <c r="H3105" s="18"/>
      <c r="I3105" s="19"/>
      <c r="J3105" s="18"/>
      <c r="K3105" s="19"/>
      <c r="L3105" s="17"/>
      <c r="M3105" s="93" t="str">
        <f t="shared" si="146"/>
        <v/>
      </c>
      <c r="N3105" s="13" t="str">
        <f t="shared" si="145"/>
        <v/>
      </c>
    </row>
    <row r="3106" spans="2:14" x14ac:dyDescent="0.3">
      <c r="B3106" s="1" t="str">
        <f>IF(C3106=1,"",IF(Kasszakonyv!$K$2&gt;C3106,"q",IF(Kasszakonyv!$K$2=C3106,COUNTIF($C$7:C3106,C3106),"")))</f>
        <v/>
      </c>
      <c r="C3106" s="9">
        <f t="shared" si="144"/>
        <v>1</v>
      </c>
      <c r="D3106" s="14"/>
      <c r="E3106" s="15"/>
      <c r="F3106" s="16"/>
      <c r="G3106" s="17"/>
      <c r="H3106" s="18"/>
      <c r="I3106" s="19"/>
      <c r="J3106" s="18"/>
      <c r="K3106" s="19"/>
      <c r="L3106" s="17"/>
      <c r="M3106" s="93" t="str">
        <f t="shared" si="146"/>
        <v/>
      </c>
      <c r="N3106" s="13" t="str">
        <f t="shared" si="145"/>
        <v/>
      </c>
    </row>
    <row r="3107" spans="2:14" x14ac:dyDescent="0.3">
      <c r="B3107" s="1" t="str">
        <f>IF(C3107=1,"",IF(Kasszakonyv!$K$2&gt;C3107,"q",IF(Kasszakonyv!$K$2=C3107,COUNTIF($C$7:C3107,C3107),"")))</f>
        <v/>
      </c>
      <c r="C3107" s="9">
        <f t="shared" si="144"/>
        <v>1</v>
      </c>
      <c r="D3107" s="14"/>
      <c r="E3107" s="15"/>
      <c r="F3107" s="16"/>
      <c r="G3107" s="17"/>
      <c r="H3107" s="18"/>
      <c r="I3107" s="19"/>
      <c r="J3107" s="18"/>
      <c r="K3107" s="19"/>
      <c r="L3107" s="17"/>
      <c r="M3107" s="93" t="str">
        <f t="shared" si="146"/>
        <v/>
      </c>
      <c r="N3107" s="13" t="str">
        <f t="shared" si="145"/>
        <v/>
      </c>
    </row>
    <row r="3108" spans="2:14" x14ac:dyDescent="0.3">
      <c r="B3108" s="1" t="str">
        <f>IF(C3108=1,"",IF(Kasszakonyv!$K$2&gt;C3108,"q",IF(Kasszakonyv!$K$2=C3108,COUNTIF($C$7:C3108,C3108),"")))</f>
        <v/>
      </c>
      <c r="C3108" s="9">
        <f t="shared" si="144"/>
        <v>1</v>
      </c>
      <c r="D3108" s="14"/>
      <c r="E3108" s="15"/>
      <c r="F3108" s="16"/>
      <c r="G3108" s="17"/>
      <c r="H3108" s="18"/>
      <c r="I3108" s="19"/>
      <c r="J3108" s="18"/>
      <c r="K3108" s="19"/>
      <c r="L3108" s="17"/>
      <c r="M3108" s="93" t="str">
        <f t="shared" si="146"/>
        <v/>
      </c>
      <c r="N3108" s="13" t="str">
        <f t="shared" si="145"/>
        <v/>
      </c>
    </row>
    <row r="3109" spans="2:14" x14ac:dyDescent="0.3">
      <c r="B3109" s="1" t="str">
        <f>IF(C3109=1,"",IF(Kasszakonyv!$K$2&gt;C3109,"q",IF(Kasszakonyv!$K$2=C3109,COUNTIF($C$7:C3109,C3109),"")))</f>
        <v/>
      </c>
      <c r="C3109" s="9">
        <f t="shared" si="144"/>
        <v>1</v>
      </c>
      <c r="D3109" s="14"/>
      <c r="E3109" s="15"/>
      <c r="F3109" s="16"/>
      <c r="G3109" s="17"/>
      <c r="H3109" s="18"/>
      <c r="I3109" s="19"/>
      <c r="J3109" s="18"/>
      <c r="K3109" s="19"/>
      <c r="L3109" s="17"/>
      <c r="M3109" s="93" t="str">
        <f t="shared" si="146"/>
        <v/>
      </c>
      <c r="N3109" s="13" t="str">
        <f t="shared" si="145"/>
        <v/>
      </c>
    </row>
    <row r="3110" spans="2:14" x14ac:dyDescent="0.3">
      <c r="B3110" s="1" t="str">
        <f>IF(C3110=1,"",IF(Kasszakonyv!$K$2&gt;C3110,"q",IF(Kasszakonyv!$K$2=C3110,COUNTIF($C$7:C3110,C3110),"")))</f>
        <v/>
      </c>
      <c r="C3110" s="9">
        <f t="shared" si="144"/>
        <v>1</v>
      </c>
      <c r="D3110" s="14"/>
      <c r="E3110" s="15"/>
      <c r="F3110" s="16"/>
      <c r="G3110" s="17"/>
      <c r="H3110" s="18"/>
      <c r="I3110" s="19"/>
      <c r="J3110" s="18"/>
      <c r="K3110" s="19"/>
      <c r="L3110" s="17"/>
      <c r="M3110" s="93" t="str">
        <f t="shared" si="146"/>
        <v/>
      </c>
      <c r="N3110" s="13" t="str">
        <f t="shared" si="145"/>
        <v/>
      </c>
    </row>
    <row r="3111" spans="2:14" x14ac:dyDescent="0.3">
      <c r="B3111" s="1" t="str">
        <f>IF(C3111=1,"",IF(Kasszakonyv!$K$2&gt;C3111,"q",IF(Kasszakonyv!$K$2=C3111,COUNTIF($C$7:C3111,C3111),"")))</f>
        <v/>
      </c>
      <c r="C3111" s="9">
        <f t="shared" si="144"/>
        <v>1</v>
      </c>
      <c r="D3111" s="14"/>
      <c r="E3111" s="15"/>
      <c r="F3111" s="16"/>
      <c r="G3111" s="17"/>
      <c r="H3111" s="18"/>
      <c r="I3111" s="19"/>
      <c r="J3111" s="18"/>
      <c r="K3111" s="19"/>
      <c r="L3111" s="17"/>
      <c r="M3111" s="93" t="str">
        <f t="shared" si="146"/>
        <v/>
      </c>
      <c r="N3111" s="13" t="str">
        <f t="shared" si="145"/>
        <v/>
      </c>
    </row>
    <row r="3112" spans="2:14" x14ac:dyDescent="0.3">
      <c r="B3112" s="1" t="str">
        <f>IF(C3112=1,"",IF(Kasszakonyv!$K$2&gt;C3112,"q",IF(Kasszakonyv!$K$2=C3112,COUNTIF($C$7:C3112,C3112),"")))</f>
        <v/>
      </c>
      <c r="C3112" s="9">
        <f t="shared" ref="C3112:C3175" si="147">IF(AND(D3112&lt;&gt;0,D3112&gt;=$C$1,D3112&lt;=$C$3),D3112,IF(SUM(H3112:J3122)&lt;&gt;0,C3111,1))</f>
        <v>1</v>
      </c>
      <c r="D3112" s="14"/>
      <c r="E3112" s="15"/>
      <c r="F3112" s="16"/>
      <c r="G3112" s="17"/>
      <c r="H3112" s="18"/>
      <c r="I3112" s="19"/>
      <c r="J3112" s="18"/>
      <c r="K3112" s="19"/>
      <c r="L3112" s="17"/>
      <c r="M3112" s="93" t="str">
        <f t="shared" si="146"/>
        <v/>
      </c>
      <c r="N3112" s="13" t="str">
        <f t="shared" ref="N3112:N3175" si="148">IF(I3112&amp;K3112&lt;&gt;"",VLOOKUP(I3112&amp;K3112,fi,2,FALSE),"")</f>
        <v/>
      </c>
    </row>
    <row r="3113" spans="2:14" x14ac:dyDescent="0.3">
      <c r="B3113" s="1" t="str">
        <f>IF(C3113=1,"",IF(Kasszakonyv!$K$2&gt;C3113,"q",IF(Kasszakonyv!$K$2=C3113,COUNTIF($C$7:C3113,C3113),"")))</f>
        <v/>
      </c>
      <c r="C3113" s="9">
        <f t="shared" si="147"/>
        <v>1</v>
      </c>
      <c r="D3113" s="14"/>
      <c r="E3113" s="15"/>
      <c r="F3113" s="16"/>
      <c r="G3113" s="17"/>
      <c r="H3113" s="18"/>
      <c r="I3113" s="19"/>
      <c r="J3113" s="18"/>
      <c r="K3113" s="19"/>
      <c r="L3113" s="17"/>
      <c r="M3113" s="93" t="str">
        <f t="shared" si="146"/>
        <v/>
      </c>
      <c r="N3113" s="13" t="str">
        <f t="shared" si="148"/>
        <v/>
      </c>
    </row>
    <row r="3114" spans="2:14" x14ac:dyDescent="0.3">
      <c r="B3114" s="1" t="str">
        <f>IF(C3114=1,"",IF(Kasszakonyv!$K$2&gt;C3114,"q",IF(Kasszakonyv!$K$2=C3114,COUNTIF($C$7:C3114,C3114),"")))</f>
        <v/>
      </c>
      <c r="C3114" s="9">
        <f t="shared" si="147"/>
        <v>1</v>
      </c>
      <c r="D3114" s="14"/>
      <c r="E3114" s="15"/>
      <c r="F3114" s="16"/>
      <c r="G3114" s="17"/>
      <c r="H3114" s="18"/>
      <c r="I3114" s="19"/>
      <c r="J3114" s="18"/>
      <c r="K3114" s="19"/>
      <c r="L3114" s="17"/>
      <c r="M3114" s="93" t="str">
        <f t="shared" si="146"/>
        <v/>
      </c>
      <c r="N3114" s="13" t="str">
        <f t="shared" si="148"/>
        <v/>
      </c>
    </row>
    <row r="3115" spans="2:14" x14ac:dyDescent="0.3">
      <c r="B3115" s="1" t="str">
        <f>IF(C3115=1,"",IF(Kasszakonyv!$K$2&gt;C3115,"q",IF(Kasszakonyv!$K$2=C3115,COUNTIF($C$7:C3115,C3115),"")))</f>
        <v/>
      </c>
      <c r="C3115" s="9">
        <f t="shared" si="147"/>
        <v>1</v>
      </c>
      <c r="D3115" s="14"/>
      <c r="E3115" s="15"/>
      <c r="F3115" s="16"/>
      <c r="G3115" s="17"/>
      <c r="H3115" s="18"/>
      <c r="I3115" s="19"/>
      <c r="J3115" s="18"/>
      <c r="K3115" s="19"/>
      <c r="L3115" s="17"/>
      <c r="M3115" s="93" t="str">
        <f t="shared" si="146"/>
        <v/>
      </c>
      <c r="N3115" s="13" t="str">
        <f t="shared" si="148"/>
        <v/>
      </c>
    </row>
    <row r="3116" spans="2:14" x14ac:dyDescent="0.3">
      <c r="B3116" s="1" t="str">
        <f>IF(C3116=1,"",IF(Kasszakonyv!$K$2&gt;C3116,"q",IF(Kasszakonyv!$K$2=C3116,COUNTIF($C$7:C3116,C3116),"")))</f>
        <v/>
      </c>
      <c r="C3116" s="9">
        <f t="shared" si="147"/>
        <v>1</v>
      </c>
      <c r="D3116" s="14"/>
      <c r="E3116" s="15"/>
      <c r="F3116" s="16"/>
      <c r="G3116" s="17"/>
      <c r="H3116" s="18"/>
      <c r="I3116" s="19"/>
      <c r="J3116" s="18"/>
      <c r="K3116" s="19"/>
      <c r="L3116" s="17"/>
      <c r="M3116" s="93" t="str">
        <f t="shared" si="146"/>
        <v/>
      </c>
      <c r="N3116" s="13" t="str">
        <f t="shared" si="148"/>
        <v/>
      </c>
    </row>
    <row r="3117" spans="2:14" x14ac:dyDescent="0.3">
      <c r="B3117" s="1" t="str">
        <f>IF(C3117=1,"",IF(Kasszakonyv!$K$2&gt;C3117,"q",IF(Kasszakonyv!$K$2=C3117,COUNTIF($C$7:C3117,C3117),"")))</f>
        <v/>
      </c>
      <c r="C3117" s="9">
        <f t="shared" si="147"/>
        <v>1</v>
      </c>
      <c r="D3117" s="14"/>
      <c r="E3117" s="15"/>
      <c r="F3117" s="16"/>
      <c r="G3117" s="17"/>
      <c r="H3117" s="18"/>
      <c r="I3117" s="19"/>
      <c r="J3117" s="18"/>
      <c r="K3117" s="19"/>
      <c r="L3117" s="17"/>
      <c r="M3117" s="93" t="str">
        <f t="shared" si="146"/>
        <v/>
      </c>
      <c r="N3117" s="13" t="str">
        <f t="shared" si="148"/>
        <v/>
      </c>
    </row>
    <row r="3118" spans="2:14" x14ac:dyDescent="0.3">
      <c r="B3118" s="1" t="str">
        <f>IF(C3118=1,"",IF(Kasszakonyv!$K$2&gt;C3118,"q",IF(Kasszakonyv!$K$2=C3118,COUNTIF($C$7:C3118,C3118),"")))</f>
        <v/>
      </c>
      <c r="C3118" s="9">
        <f t="shared" si="147"/>
        <v>1</v>
      </c>
      <c r="D3118" s="14"/>
      <c r="E3118" s="15"/>
      <c r="F3118" s="16"/>
      <c r="G3118" s="17"/>
      <c r="H3118" s="18"/>
      <c r="I3118" s="19"/>
      <c r="J3118" s="18"/>
      <c r="K3118" s="19"/>
      <c r="L3118" s="17"/>
      <c r="M3118" s="93" t="str">
        <f t="shared" si="146"/>
        <v/>
      </c>
      <c r="N3118" s="13" t="str">
        <f t="shared" si="148"/>
        <v/>
      </c>
    </row>
    <row r="3119" spans="2:14" x14ac:dyDescent="0.3">
      <c r="B3119" s="1" t="str">
        <f>IF(C3119=1,"",IF(Kasszakonyv!$K$2&gt;C3119,"q",IF(Kasszakonyv!$K$2=C3119,COUNTIF($C$7:C3119,C3119),"")))</f>
        <v/>
      </c>
      <c r="C3119" s="9">
        <f t="shared" si="147"/>
        <v>1</v>
      </c>
      <c r="D3119" s="14"/>
      <c r="E3119" s="15"/>
      <c r="F3119" s="16"/>
      <c r="G3119" s="17"/>
      <c r="H3119" s="18"/>
      <c r="I3119" s="19"/>
      <c r="J3119" s="18"/>
      <c r="K3119" s="19"/>
      <c r="L3119" s="17"/>
      <c r="M3119" s="93" t="str">
        <f t="shared" si="146"/>
        <v/>
      </c>
      <c r="N3119" s="13" t="str">
        <f t="shared" si="148"/>
        <v/>
      </c>
    </row>
    <row r="3120" spans="2:14" x14ac:dyDescent="0.3">
      <c r="B3120" s="1" t="str">
        <f>IF(C3120=1,"",IF(Kasszakonyv!$K$2&gt;C3120,"q",IF(Kasszakonyv!$K$2=C3120,COUNTIF($C$7:C3120,C3120),"")))</f>
        <v/>
      </c>
      <c r="C3120" s="9">
        <f t="shared" si="147"/>
        <v>1</v>
      </c>
      <c r="D3120" s="14"/>
      <c r="E3120" s="15"/>
      <c r="F3120" s="16"/>
      <c r="G3120" s="17"/>
      <c r="H3120" s="18"/>
      <c r="I3120" s="19"/>
      <c r="J3120" s="18"/>
      <c r="K3120" s="19"/>
      <c r="L3120" s="17"/>
      <c r="M3120" s="93" t="str">
        <f t="shared" si="146"/>
        <v/>
      </c>
      <c r="N3120" s="13" t="str">
        <f t="shared" si="148"/>
        <v/>
      </c>
    </row>
    <row r="3121" spans="2:14" x14ac:dyDescent="0.3">
      <c r="B3121" s="1" t="str">
        <f>IF(C3121=1,"",IF(Kasszakonyv!$K$2&gt;C3121,"q",IF(Kasszakonyv!$K$2=C3121,COUNTIF($C$7:C3121,C3121),"")))</f>
        <v/>
      </c>
      <c r="C3121" s="9">
        <f t="shared" si="147"/>
        <v>1</v>
      </c>
      <c r="D3121" s="14"/>
      <c r="E3121" s="15"/>
      <c r="F3121" s="16"/>
      <c r="G3121" s="17"/>
      <c r="H3121" s="18"/>
      <c r="I3121" s="19"/>
      <c r="J3121" s="18"/>
      <c r="K3121" s="19"/>
      <c r="L3121" s="17"/>
      <c r="M3121" s="93" t="str">
        <f t="shared" si="146"/>
        <v/>
      </c>
      <c r="N3121" s="13" t="str">
        <f t="shared" si="148"/>
        <v/>
      </c>
    </row>
    <row r="3122" spans="2:14" x14ac:dyDescent="0.3">
      <c r="B3122" s="1" t="str">
        <f>IF(C3122=1,"",IF(Kasszakonyv!$K$2&gt;C3122,"q",IF(Kasszakonyv!$K$2=C3122,COUNTIF($C$7:C3122,C3122),"")))</f>
        <v/>
      </c>
      <c r="C3122" s="9">
        <f t="shared" si="147"/>
        <v>1</v>
      </c>
      <c r="D3122" s="14"/>
      <c r="E3122" s="15"/>
      <c r="F3122" s="16"/>
      <c r="G3122" s="17"/>
      <c r="H3122" s="18"/>
      <c r="I3122" s="19"/>
      <c r="J3122" s="18"/>
      <c r="K3122" s="19"/>
      <c r="L3122" s="17"/>
      <c r="M3122" s="93" t="str">
        <f t="shared" si="146"/>
        <v/>
      </c>
      <c r="N3122" s="13" t="str">
        <f t="shared" si="148"/>
        <v/>
      </c>
    </row>
    <row r="3123" spans="2:14" x14ac:dyDescent="0.3">
      <c r="B3123" s="1" t="str">
        <f>IF(C3123=1,"",IF(Kasszakonyv!$K$2&gt;C3123,"q",IF(Kasszakonyv!$K$2=C3123,COUNTIF($C$7:C3123,C3123),"")))</f>
        <v/>
      </c>
      <c r="C3123" s="9">
        <f t="shared" si="147"/>
        <v>1</v>
      </c>
      <c r="D3123" s="14"/>
      <c r="E3123" s="15"/>
      <c r="F3123" s="16"/>
      <c r="G3123" s="17"/>
      <c r="H3123" s="18"/>
      <c r="I3123" s="19"/>
      <c r="J3123" s="18"/>
      <c r="K3123" s="19"/>
      <c r="L3123" s="17"/>
      <c r="M3123" s="93" t="str">
        <f t="shared" si="146"/>
        <v/>
      </c>
      <c r="N3123" s="13" t="str">
        <f t="shared" si="148"/>
        <v/>
      </c>
    </row>
    <row r="3124" spans="2:14" x14ac:dyDescent="0.3">
      <c r="B3124" s="1" t="str">
        <f>IF(C3124=1,"",IF(Kasszakonyv!$K$2&gt;C3124,"q",IF(Kasszakonyv!$K$2=C3124,COUNTIF($C$7:C3124,C3124),"")))</f>
        <v/>
      </c>
      <c r="C3124" s="9">
        <f t="shared" si="147"/>
        <v>1</v>
      </c>
      <c r="D3124" s="14"/>
      <c r="E3124" s="15"/>
      <c r="F3124" s="16"/>
      <c r="G3124" s="17"/>
      <c r="H3124" s="18"/>
      <c r="I3124" s="19"/>
      <c r="J3124" s="18"/>
      <c r="K3124" s="19"/>
      <c r="L3124" s="17"/>
      <c r="M3124" s="93" t="str">
        <f t="shared" si="146"/>
        <v/>
      </c>
      <c r="N3124" s="13" t="str">
        <f t="shared" si="148"/>
        <v/>
      </c>
    </row>
    <row r="3125" spans="2:14" x14ac:dyDescent="0.3">
      <c r="B3125" s="1" t="str">
        <f>IF(C3125=1,"",IF(Kasszakonyv!$K$2&gt;C3125,"q",IF(Kasszakonyv!$K$2=C3125,COUNTIF($C$7:C3125,C3125),"")))</f>
        <v/>
      </c>
      <c r="C3125" s="9">
        <f t="shared" si="147"/>
        <v>1</v>
      </c>
      <c r="D3125" s="14"/>
      <c r="E3125" s="15"/>
      <c r="F3125" s="16"/>
      <c r="G3125" s="17"/>
      <c r="H3125" s="18"/>
      <c r="I3125" s="19"/>
      <c r="J3125" s="18"/>
      <c r="K3125" s="19"/>
      <c r="L3125" s="17"/>
      <c r="M3125" s="93" t="str">
        <f t="shared" si="146"/>
        <v/>
      </c>
      <c r="N3125" s="13" t="str">
        <f t="shared" si="148"/>
        <v/>
      </c>
    </row>
    <row r="3126" spans="2:14" x14ac:dyDescent="0.3">
      <c r="B3126" s="1" t="str">
        <f>IF(C3126=1,"",IF(Kasszakonyv!$K$2&gt;C3126,"q",IF(Kasszakonyv!$K$2=C3126,COUNTIF($C$7:C3126,C3126),"")))</f>
        <v/>
      </c>
      <c r="C3126" s="9">
        <f t="shared" si="147"/>
        <v>1</v>
      </c>
      <c r="D3126" s="14"/>
      <c r="E3126" s="15"/>
      <c r="F3126" s="16"/>
      <c r="G3126" s="17"/>
      <c r="H3126" s="18"/>
      <c r="I3126" s="19"/>
      <c r="J3126" s="18"/>
      <c r="K3126" s="19"/>
      <c r="L3126" s="17"/>
      <c r="M3126" s="93" t="str">
        <f t="shared" si="146"/>
        <v/>
      </c>
      <c r="N3126" s="13" t="str">
        <f t="shared" si="148"/>
        <v/>
      </c>
    </row>
    <row r="3127" spans="2:14" x14ac:dyDescent="0.3">
      <c r="B3127" s="1" t="str">
        <f>IF(C3127=1,"",IF(Kasszakonyv!$K$2&gt;C3127,"q",IF(Kasszakonyv!$K$2=C3127,COUNTIF($C$7:C3127,C3127),"")))</f>
        <v/>
      </c>
      <c r="C3127" s="9">
        <f t="shared" si="147"/>
        <v>1</v>
      </c>
      <c r="D3127" s="14"/>
      <c r="E3127" s="15"/>
      <c r="F3127" s="16"/>
      <c r="G3127" s="17"/>
      <c r="H3127" s="18"/>
      <c r="I3127" s="19"/>
      <c r="J3127" s="18"/>
      <c r="K3127" s="19"/>
      <c r="L3127" s="17"/>
      <c r="M3127" s="93" t="str">
        <f t="shared" si="146"/>
        <v/>
      </c>
      <c r="N3127" s="13" t="str">
        <f t="shared" si="148"/>
        <v/>
      </c>
    </row>
    <row r="3128" spans="2:14" x14ac:dyDescent="0.3">
      <c r="B3128" s="1" t="str">
        <f>IF(C3128=1,"",IF(Kasszakonyv!$K$2&gt;C3128,"q",IF(Kasszakonyv!$K$2=C3128,COUNTIF($C$7:C3128,C3128),"")))</f>
        <v/>
      </c>
      <c r="C3128" s="9">
        <f t="shared" si="147"/>
        <v>1</v>
      </c>
      <c r="D3128" s="14"/>
      <c r="E3128" s="15"/>
      <c r="F3128" s="16"/>
      <c r="G3128" s="17"/>
      <c r="H3128" s="18"/>
      <c r="I3128" s="19"/>
      <c r="J3128" s="18"/>
      <c r="K3128" s="19"/>
      <c r="L3128" s="17"/>
      <c r="M3128" s="93" t="str">
        <f t="shared" si="146"/>
        <v/>
      </c>
      <c r="N3128" s="13" t="str">
        <f t="shared" si="148"/>
        <v/>
      </c>
    </row>
    <row r="3129" spans="2:14" x14ac:dyDescent="0.3">
      <c r="B3129" s="1" t="str">
        <f>IF(C3129=1,"",IF(Kasszakonyv!$K$2&gt;C3129,"q",IF(Kasszakonyv!$K$2=C3129,COUNTIF($C$7:C3129,C3129),"")))</f>
        <v/>
      </c>
      <c r="C3129" s="9">
        <f t="shared" si="147"/>
        <v>1</v>
      </c>
      <c r="D3129" s="14"/>
      <c r="E3129" s="15"/>
      <c r="F3129" s="16"/>
      <c r="G3129" s="17"/>
      <c r="H3129" s="18"/>
      <c r="I3129" s="19"/>
      <c r="J3129" s="18"/>
      <c r="K3129" s="19"/>
      <c r="L3129" s="17"/>
      <c r="M3129" s="93" t="str">
        <f t="shared" si="146"/>
        <v/>
      </c>
      <c r="N3129" s="13" t="str">
        <f t="shared" si="148"/>
        <v/>
      </c>
    </row>
    <row r="3130" spans="2:14" x14ac:dyDescent="0.3">
      <c r="B3130" s="1" t="str">
        <f>IF(C3130=1,"",IF(Kasszakonyv!$K$2&gt;C3130,"q",IF(Kasszakonyv!$K$2=C3130,COUNTIF($C$7:C3130,C3130),"")))</f>
        <v/>
      </c>
      <c r="C3130" s="9">
        <f t="shared" si="147"/>
        <v>1</v>
      </c>
      <c r="D3130" s="14"/>
      <c r="E3130" s="15"/>
      <c r="F3130" s="16"/>
      <c r="G3130" s="17"/>
      <c r="H3130" s="18"/>
      <c r="I3130" s="19"/>
      <c r="J3130" s="18"/>
      <c r="K3130" s="19"/>
      <c r="L3130" s="17"/>
      <c r="M3130" s="93" t="str">
        <f t="shared" si="146"/>
        <v/>
      </c>
      <c r="N3130" s="13" t="str">
        <f t="shared" si="148"/>
        <v/>
      </c>
    </row>
    <row r="3131" spans="2:14" x14ac:dyDescent="0.3">
      <c r="B3131" s="1" t="str">
        <f>IF(C3131=1,"",IF(Kasszakonyv!$K$2&gt;C3131,"q",IF(Kasszakonyv!$K$2=C3131,COUNTIF($C$7:C3131,C3131),"")))</f>
        <v/>
      </c>
      <c r="C3131" s="9">
        <f t="shared" si="147"/>
        <v>1</v>
      </c>
      <c r="D3131" s="14"/>
      <c r="E3131" s="15"/>
      <c r="F3131" s="16"/>
      <c r="G3131" s="17"/>
      <c r="H3131" s="18"/>
      <c r="I3131" s="19"/>
      <c r="J3131" s="18"/>
      <c r="K3131" s="19"/>
      <c r="L3131" s="17"/>
      <c r="M3131" s="93" t="str">
        <f t="shared" si="146"/>
        <v/>
      </c>
      <c r="N3131" s="13" t="str">
        <f t="shared" si="148"/>
        <v/>
      </c>
    </row>
    <row r="3132" spans="2:14" x14ac:dyDescent="0.3">
      <c r="B3132" s="1" t="str">
        <f>IF(C3132=1,"",IF(Kasszakonyv!$K$2&gt;C3132,"q",IF(Kasszakonyv!$K$2=C3132,COUNTIF($C$7:C3132,C3132),"")))</f>
        <v/>
      </c>
      <c r="C3132" s="9">
        <f t="shared" si="147"/>
        <v>1</v>
      </c>
      <c r="D3132" s="14"/>
      <c r="E3132" s="15"/>
      <c r="F3132" s="16"/>
      <c r="G3132" s="17"/>
      <c r="H3132" s="18"/>
      <c r="I3132" s="19"/>
      <c r="J3132" s="18"/>
      <c r="K3132" s="19"/>
      <c r="L3132" s="17"/>
      <c r="M3132" s="93" t="str">
        <f t="shared" si="146"/>
        <v/>
      </c>
      <c r="N3132" s="13" t="str">
        <f t="shared" si="148"/>
        <v/>
      </c>
    </row>
    <row r="3133" spans="2:14" x14ac:dyDescent="0.3">
      <c r="B3133" s="1" t="str">
        <f>IF(C3133=1,"",IF(Kasszakonyv!$K$2&gt;C3133,"q",IF(Kasszakonyv!$K$2=C3133,COUNTIF($C$7:C3133,C3133),"")))</f>
        <v/>
      </c>
      <c r="C3133" s="9">
        <f t="shared" si="147"/>
        <v>1</v>
      </c>
      <c r="D3133" s="14"/>
      <c r="E3133" s="15"/>
      <c r="F3133" s="16"/>
      <c r="G3133" s="17"/>
      <c r="H3133" s="18"/>
      <c r="I3133" s="19"/>
      <c r="J3133" s="18"/>
      <c r="K3133" s="19"/>
      <c r="L3133" s="17"/>
      <c r="M3133" s="93" t="str">
        <f t="shared" si="146"/>
        <v/>
      </c>
      <c r="N3133" s="13" t="str">
        <f t="shared" si="148"/>
        <v/>
      </c>
    </row>
    <row r="3134" spans="2:14" x14ac:dyDescent="0.3">
      <c r="B3134" s="1" t="str">
        <f>IF(C3134=1,"",IF(Kasszakonyv!$K$2&gt;C3134,"q",IF(Kasszakonyv!$K$2=C3134,COUNTIF($C$7:C3134,C3134),"")))</f>
        <v/>
      </c>
      <c r="C3134" s="9">
        <f t="shared" si="147"/>
        <v>1</v>
      </c>
      <c r="D3134" s="14"/>
      <c r="E3134" s="15"/>
      <c r="F3134" s="16"/>
      <c r="G3134" s="17"/>
      <c r="H3134" s="18"/>
      <c r="I3134" s="19"/>
      <c r="J3134" s="18"/>
      <c r="K3134" s="19"/>
      <c r="L3134" s="17"/>
      <c r="M3134" s="93" t="str">
        <f t="shared" si="146"/>
        <v/>
      </c>
      <c r="N3134" s="13" t="str">
        <f t="shared" si="148"/>
        <v/>
      </c>
    </row>
    <row r="3135" spans="2:14" x14ac:dyDescent="0.3">
      <c r="B3135" s="1" t="str">
        <f>IF(C3135=1,"",IF(Kasszakonyv!$K$2&gt;C3135,"q",IF(Kasszakonyv!$K$2=C3135,COUNTIF($C$7:C3135,C3135),"")))</f>
        <v/>
      </c>
      <c r="C3135" s="9">
        <f t="shared" si="147"/>
        <v>1</v>
      </c>
      <c r="D3135" s="14"/>
      <c r="E3135" s="15"/>
      <c r="F3135" s="16"/>
      <c r="G3135" s="17"/>
      <c r="H3135" s="18"/>
      <c r="I3135" s="19"/>
      <c r="J3135" s="18"/>
      <c r="K3135" s="19"/>
      <c r="L3135" s="17"/>
      <c r="M3135" s="93" t="str">
        <f t="shared" si="146"/>
        <v/>
      </c>
      <c r="N3135" s="13" t="str">
        <f t="shared" si="148"/>
        <v/>
      </c>
    </row>
    <row r="3136" spans="2:14" x14ac:dyDescent="0.3">
      <c r="B3136" s="1" t="str">
        <f>IF(C3136=1,"",IF(Kasszakonyv!$K$2&gt;C3136,"q",IF(Kasszakonyv!$K$2=C3136,COUNTIF($C$7:C3136,C3136),"")))</f>
        <v/>
      </c>
      <c r="C3136" s="9">
        <f t="shared" si="147"/>
        <v>1</v>
      </c>
      <c r="D3136" s="14"/>
      <c r="E3136" s="15"/>
      <c r="F3136" s="16"/>
      <c r="G3136" s="17"/>
      <c r="H3136" s="18"/>
      <c r="I3136" s="19"/>
      <c r="J3136" s="18"/>
      <c r="K3136" s="19"/>
      <c r="L3136" s="17"/>
      <c r="M3136" s="93" t="str">
        <f t="shared" si="146"/>
        <v/>
      </c>
      <c r="N3136" s="13" t="str">
        <f t="shared" si="148"/>
        <v/>
      </c>
    </row>
    <row r="3137" spans="2:14" x14ac:dyDescent="0.3">
      <c r="B3137" s="1" t="str">
        <f>IF(C3137=1,"",IF(Kasszakonyv!$K$2&gt;C3137,"q",IF(Kasszakonyv!$K$2=C3137,COUNTIF($C$7:C3137,C3137),"")))</f>
        <v/>
      </c>
      <c r="C3137" s="9">
        <f t="shared" si="147"/>
        <v>1</v>
      </c>
      <c r="D3137" s="14"/>
      <c r="E3137" s="15"/>
      <c r="F3137" s="16"/>
      <c r="G3137" s="17"/>
      <c r="H3137" s="18"/>
      <c r="I3137" s="19"/>
      <c r="J3137" s="18"/>
      <c r="K3137" s="19"/>
      <c r="L3137" s="17"/>
      <c r="M3137" s="93" t="str">
        <f t="shared" si="146"/>
        <v/>
      </c>
      <c r="N3137" s="13" t="str">
        <f t="shared" si="148"/>
        <v/>
      </c>
    </row>
    <row r="3138" spans="2:14" x14ac:dyDescent="0.3">
      <c r="B3138" s="1" t="str">
        <f>IF(C3138=1,"",IF(Kasszakonyv!$K$2&gt;C3138,"q",IF(Kasszakonyv!$K$2=C3138,COUNTIF($C$7:C3138,C3138),"")))</f>
        <v/>
      </c>
      <c r="C3138" s="9">
        <f t="shared" si="147"/>
        <v>1</v>
      </c>
      <c r="D3138" s="14"/>
      <c r="E3138" s="15"/>
      <c r="F3138" s="16"/>
      <c r="G3138" s="17"/>
      <c r="H3138" s="18"/>
      <c r="I3138" s="19"/>
      <c r="J3138" s="18"/>
      <c r="K3138" s="19"/>
      <c r="L3138" s="17"/>
      <c r="M3138" s="93" t="str">
        <f t="shared" si="146"/>
        <v/>
      </c>
      <c r="N3138" s="13" t="str">
        <f t="shared" si="148"/>
        <v/>
      </c>
    </row>
    <row r="3139" spans="2:14" x14ac:dyDescent="0.3">
      <c r="B3139" s="1" t="str">
        <f>IF(C3139=1,"",IF(Kasszakonyv!$K$2&gt;C3139,"q",IF(Kasszakonyv!$K$2=C3139,COUNTIF($C$7:C3139,C3139),"")))</f>
        <v/>
      </c>
      <c r="C3139" s="9">
        <f t="shared" si="147"/>
        <v>1</v>
      </c>
      <c r="D3139" s="14"/>
      <c r="E3139" s="15"/>
      <c r="F3139" s="16"/>
      <c r="G3139" s="17"/>
      <c r="H3139" s="18"/>
      <c r="I3139" s="19"/>
      <c r="J3139" s="18"/>
      <c r="K3139" s="19"/>
      <c r="L3139" s="17"/>
      <c r="M3139" s="93" t="str">
        <f t="shared" si="146"/>
        <v/>
      </c>
      <c r="N3139" s="13" t="str">
        <f t="shared" si="148"/>
        <v/>
      </c>
    </row>
    <row r="3140" spans="2:14" x14ac:dyDescent="0.3">
      <c r="B3140" s="1" t="str">
        <f>IF(C3140=1,"",IF(Kasszakonyv!$K$2&gt;C3140,"q",IF(Kasszakonyv!$K$2=C3140,COUNTIF($C$7:C3140,C3140),"")))</f>
        <v/>
      </c>
      <c r="C3140" s="9">
        <f t="shared" si="147"/>
        <v>1</v>
      </c>
      <c r="D3140" s="14"/>
      <c r="E3140" s="15"/>
      <c r="F3140" s="16"/>
      <c r="G3140" s="17"/>
      <c r="H3140" s="18"/>
      <c r="I3140" s="19"/>
      <c r="J3140" s="18"/>
      <c r="K3140" s="19"/>
      <c r="L3140" s="17"/>
      <c r="M3140" s="93" t="str">
        <f t="shared" si="146"/>
        <v/>
      </c>
      <c r="N3140" s="13" t="str">
        <f t="shared" si="148"/>
        <v/>
      </c>
    </row>
    <row r="3141" spans="2:14" x14ac:dyDescent="0.3">
      <c r="B3141" s="1" t="str">
        <f>IF(C3141=1,"",IF(Kasszakonyv!$K$2&gt;C3141,"q",IF(Kasszakonyv!$K$2=C3141,COUNTIF($C$7:C3141,C3141),"")))</f>
        <v/>
      </c>
      <c r="C3141" s="9">
        <f t="shared" si="147"/>
        <v>1</v>
      </c>
      <c r="D3141" s="14"/>
      <c r="E3141" s="15"/>
      <c r="F3141" s="16"/>
      <c r="G3141" s="17"/>
      <c r="H3141" s="18"/>
      <c r="I3141" s="19"/>
      <c r="J3141" s="18"/>
      <c r="K3141" s="19"/>
      <c r="L3141" s="17"/>
      <c r="M3141" s="93" t="str">
        <f t="shared" si="146"/>
        <v/>
      </c>
      <c r="N3141" s="13" t="str">
        <f t="shared" si="148"/>
        <v/>
      </c>
    </row>
    <row r="3142" spans="2:14" x14ac:dyDescent="0.3">
      <c r="B3142" s="1" t="str">
        <f>IF(C3142=1,"",IF(Kasszakonyv!$K$2&gt;C3142,"q",IF(Kasszakonyv!$K$2=C3142,COUNTIF($C$7:C3142,C3142),"")))</f>
        <v/>
      </c>
      <c r="C3142" s="9">
        <f t="shared" si="147"/>
        <v>1</v>
      </c>
      <c r="D3142" s="14"/>
      <c r="E3142" s="15"/>
      <c r="F3142" s="16"/>
      <c r="G3142" s="17"/>
      <c r="H3142" s="18"/>
      <c r="I3142" s="19"/>
      <c r="J3142" s="18"/>
      <c r="K3142" s="19"/>
      <c r="L3142" s="17"/>
      <c r="M3142" s="93" t="str">
        <f t="shared" si="146"/>
        <v/>
      </c>
      <c r="N3142" s="13" t="str">
        <f t="shared" si="148"/>
        <v/>
      </c>
    </row>
    <row r="3143" spans="2:14" x14ac:dyDescent="0.3">
      <c r="B3143" s="1" t="str">
        <f>IF(C3143=1,"",IF(Kasszakonyv!$K$2&gt;C3143,"q",IF(Kasszakonyv!$K$2=C3143,COUNTIF($C$7:C3143,C3143),"")))</f>
        <v/>
      </c>
      <c r="C3143" s="9">
        <f t="shared" si="147"/>
        <v>1</v>
      </c>
      <c r="D3143" s="14"/>
      <c r="E3143" s="15"/>
      <c r="F3143" s="16"/>
      <c r="G3143" s="17"/>
      <c r="H3143" s="18"/>
      <c r="I3143" s="19"/>
      <c r="J3143" s="18"/>
      <c r="K3143" s="19"/>
      <c r="L3143" s="17"/>
      <c r="M3143" s="93" t="str">
        <f t="shared" ref="M3143:M3206" si="149">IF(I3143&amp;K3143&lt;&gt;"",VLOOKUP(I3143&amp;K3143,fif,3,FALSE),"")</f>
        <v/>
      </c>
      <c r="N3143" s="13" t="str">
        <f t="shared" si="148"/>
        <v/>
      </c>
    </row>
    <row r="3144" spans="2:14" x14ac:dyDescent="0.3">
      <c r="B3144" s="1" t="str">
        <f>IF(C3144=1,"",IF(Kasszakonyv!$K$2&gt;C3144,"q",IF(Kasszakonyv!$K$2=C3144,COUNTIF($C$7:C3144,C3144),"")))</f>
        <v/>
      </c>
      <c r="C3144" s="9">
        <f t="shared" si="147"/>
        <v>1</v>
      </c>
      <c r="D3144" s="14"/>
      <c r="E3144" s="15"/>
      <c r="F3144" s="16"/>
      <c r="G3144" s="17"/>
      <c r="H3144" s="18"/>
      <c r="I3144" s="19"/>
      <c r="J3144" s="18"/>
      <c r="K3144" s="19"/>
      <c r="L3144" s="17"/>
      <c r="M3144" s="93" t="str">
        <f t="shared" si="149"/>
        <v/>
      </c>
      <c r="N3144" s="13" t="str">
        <f t="shared" si="148"/>
        <v/>
      </c>
    </row>
    <row r="3145" spans="2:14" x14ac:dyDescent="0.3">
      <c r="B3145" s="1" t="str">
        <f>IF(C3145=1,"",IF(Kasszakonyv!$K$2&gt;C3145,"q",IF(Kasszakonyv!$K$2=C3145,COUNTIF($C$7:C3145,C3145),"")))</f>
        <v/>
      </c>
      <c r="C3145" s="9">
        <f t="shared" si="147"/>
        <v>1</v>
      </c>
      <c r="D3145" s="14"/>
      <c r="E3145" s="15"/>
      <c r="F3145" s="16"/>
      <c r="G3145" s="17"/>
      <c r="H3145" s="18"/>
      <c r="I3145" s="19"/>
      <c r="J3145" s="18"/>
      <c r="K3145" s="19"/>
      <c r="L3145" s="17"/>
      <c r="M3145" s="93" t="str">
        <f t="shared" si="149"/>
        <v/>
      </c>
      <c r="N3145" s="13" t="str">
        <f t="shared" si="148"/>
        <v/>
      </c>
    </row>
    <row r="3146" spans="2:14" x14ac:dyDescent="0.3">
      <c r="B3146" s="1" t="str">
        <f>IF(C3146=1,"",IF(Kasszakonyv!$K$2&gt;C3146,"q",IF(Kasszakonyv!$K$2=C3146,COUNTIF($C$7:C3146,C3146),"")))</f>
        <v/>
      </c>
      <c r="C3146" s="9">
        <f t="shared" si="147"/>
        <v>1</v>
      </c>
      <c r="D3146" s="14"/>
      <c r="E3146" s="15"/>
      <c r="F3146" s="16"/>
      <c r="G3146" s="17"/>
      <c r="H3146" s="18"/>
      <c r="I3146" s="19"/>
      <c r="J3146" s="18"/>
      <c r="K3146" s="19"/>
      <c r="L3146" s="17"/>
      <c r="M3146" s="93" t="str">
        <f t="shared" si="149"/>
        <v/>
      </c>
      <c r="N3146" s="13" t="str">
        <f t="shared" si="148"/>
        <v/>
      </c>
    </row>
    <row r="3147" spans="2:14" x14ac:dyDescent="0.3">
      <c r="B3147" s="1" t="str">
        <f>IF(C3147=1,"",IF(Kasszakonyv!$K$2&gt;C3147,"q",IF(Kasszakonyv!$K$2=C3147,COUNTIF($C$7:C3147,C3147),"")))</f>
        <v/>
      </c>
      <c r="C3147" s="9">
        <f t="shared" si="147"/>
        <v>1</v>
      </c>
      <c r="D3147" s="14"/>
      <c r="E3147" s="15"/>
      <c r="F3147" s="16"/>
      <c r="G3147" s="17"/>
      <c r="H3147" s="18"/>
      <c r="I3147" s="19"/>
      <c r="J3147" s="18"/>
      <c r="K3147" s="19"/>
      <c r="L3147" s="17"/>
      <c r="M3147" s="93" t="str">
        <f t="shared" si="149"/>
        <v/>
      </c>
      <c r="N3147" s="13" t="str">
        <f t="shared" si="148"/>
        <v/>
      </c>
    </row>
    <row r="3148" spans="2:14" x14ac:dyDescent="0.3">
      <c r="B3148" s="1" t="str">
        <f>IF(C3148=1,"",IF(Kasszakonyv!$K$2&gt;C3148,"q",IF(Kasszakonyv!$K$2=C3148,COUNTIF($C$7:C3148,C3148),"")))</f>
        <v/>
      </c>
      <c r="C3148" s="9">
        <f t="shared" si="147"/>
        <v>1</v>
      </c>
      <c r="D3148" s="14"/>
      <c r="E3148" s="15"/>
      <c r="F3148" s="16"/>
      <c r="G3148" s="17"/>
      <c r="H3148" s="18"/>
      <c r="I3148" s="19"/>
      <c r="J3148" s="18"/>
      <c r="K3148" s="19"/>
      <c r="L3148" s="17"/>
      <c r="M3148" s="93" t="str">
        <f t="shared" si="149"/>
        <v/>
      </c>
      <c r="N3148" s="13" t="str">
        <f t="shared" si="148"/>
        <v/>
      </c>
    </row>
    <row r="3149" spans="2:14" x14ac:dyDescent="0.3">
      <c r="B3149" s="1" t="str">
        <f>IF(C3149=1,"",IF(Kasszakonyv!$K$2&gt;C3149,"q",IF(Kasszakonyv!$K$2=C3149,COUNTIF($C$7:C3149,C3149),"")))</f>
        <v/>
      </c>
      <c r="C3149" s="9">
        <f t="shared" si="147"/>
        <v>1</v>
      </c>
      <c r="D3149" s="14"/>
      <c r="E3149" s="15"/>
      <c r="F3149" s="16"/>
      <c r="G3149" s="17"/>
      <c r="H3149" s="18"/>
      <c r="I3149" s="19"/>
      <c r="J3149" s="18"/>
      <c r="K3149" s="19"/>
      <c r="L3149" s="17"/>
      <c r="M3149" s="93" t="str">
        <f t="shared" si="149"/>
        <v/>
      </c>
      <c r="N3149" s="13" t="str">
        <f t="shared" si="148"/>
        <v/>
      </c>
    </row>
    <row r="3150" spans="2:14" x14ac:dyDescent="0.3">
      <c r="B3150" s="1" t="str">
        <f>IF(C3150=1,"",IF(Kasszakonyv!$K$2&gt;C3150,"q",IF(Kasszakonyv!$K$2=C3150,COUNTIF($C$7:C3150,C3150),"")))</f>
        <v/>
      </c>
      <c r="C3150" s="9">
        <f t="shared" si="147"/>
        <v>1</v>
      </c>
      <c r="D3150" s="14"/>
      <c r="E3150" s="15"/>
      <c r="F3150" s="16"/>
      <c r="G3150" s="17"/>
      <c r="H3150" s="18"/>
      <c r="I3150" s="19"/>
      <c r="J3150" s="18"/>
      <c r="K3150" s="19"/>
      <c r="L3150" s="17"/>
      <c r="M3150" s="93" t="str">
        <f t="shared" si="149"/>
        <v/>
      </c>
      <c r="N3150" s="13" t="str">
        <f t="shared" si="148"/>
        <v/>
      </c>
    </row>
    <row r="3151" spans="2:14" x14ac:dyDescent="0.3">
      <c r="B3151" s="1" t="str">
        <f>IF(C3151=1,"",IF(Kasszakonyv!$K$2&gt;C3151,"q",IF(Kasszakonyv!$K$2=C3151,COUNTIF($C$7:C3151,C3151),"")))</f>
        <v/>
      </c>
      <c r="C3151" s="9">
        <f t="shared" si="147"/>
        <v>1</v>
      </c>
      <c r="D3151" s="14"/>
      <c r="E3151" s="15"/>
      <c r="F3151" s="16"/>
      <c r="G3151" s="17"/>
      <c r="H3151" s="18"/>
      <c r="I3151" s="19"/>
      <c r="J3151" s="18"/>
      <c r="K3151" s="19"/>
      <c r="L3151" s="17"/>
      <c r="M3151" s="93" t="str">
        <f t="shared" si="149"/>
        <v/>
      </c>
      <c r="N3151" s="13" t="str">
        <f t="shared" si="148"/>
        <v/>
      </c>
    </row>
    <row r="3152" spans="2:14" x14ac:dyDescent="0.3">
      <c r="B3152" s="1" t="str">
        <f>IF(C3152=1,"",IF(Kasszakonyv!$K$2&gt;C3152,"q",IF(Kasszakonyv!$K$2=C3152,COUNTIF($C$7:C3152,C3152),"")))</f>
        <v/>
      </c>
      <c r="C3152" s="9">
        <f t="shared" si="147"/>
        <v>1</v>
      </c>
      <c r="D3152" s="14"/>
      <c r="E3152" s="15"/>
      <c r="F3152" s="16"/>
      <c r="G3152" s="17"/>
      <c r="H3152" s="18"/>
      <c r="I3152" s="19"/>
      <c r="J3152" s="18"/>
      <c r="K3152" s="19"/>
      <c r="L3152" s="17"/>
      <c r="M3152" s="93" t="str">
        <f t="shared" si="149"/>
        <v/>
      </c>
      <c r="N3152" s="13" t="str">
        <f t="shared" si="148"/>
        <v/>
      </c>
    </row>
    <row r="3153" spans="2:14" x14ac:dyDescent="0.3">
      <c r="B3153" s="1" t="str">
        <f>IF(C3153=1,"",IF(Kasszakonyv!$K$2&gt;C3153,"q",IF(Kasszakonyv!$K$2=C3153,COUNTIF($C$7:C3153,C3153),"")))</f>
        <v/>
      </c>
      <c r="C3153" s="9">
        <f t="shared" si="147"/>
        <v>1</v>
      </c>
      <c r="D3153" s="14"/>
      <c r="E3153" s="15"/>
      <c r="F3153" s="16"/>
      <c r="G3153" s="17"/>
      <c r="H3153" s="18"/>
      <c r="I3153" s="19"/>
      <c r="J3153" s="18"/>
      <c r="K3153" s="19"/>
      <c r="L3153" s="17"/>
      <c r="M3153" s="93" t="str">
        <f t="shared" si="149"/>
        <v/>
      </c>
      <c r="N3153" s="13" t="str">
        <f t="shared" si="148"/>
        <v/>
      </c>
    </row>
    <row r="3154" spans="2:14" x14ac:dyDescent="0.3">
      <c r="B3154" s="1" t="str">
        <f>IF(C3154=1,"",IF(Kasszakonyv!$K$2&gt;C3154,"q",IF(Kasszakonyv!$K$2=C3154,COUNTIF($C$7:C3154,C3154),"")))</f>
        <v/>
      </c>
      <c r="C3154" s="9">
        <f t="shared" si="147"/>
        <v>1</v>
      </c>
      <c r="D3154" s="14"/>
      <c r="E3154" s="15"/>
      <c r="F3154" s="16"/>
      <c r="G3154" s="17"/>
      <c r="H3154" s="18"/>
      <c r="I3154" s="19"/>
      <c r="J3154" s="18"/>
      <c r="K3154" s="19"/>
      <c r="L3154" s="17"/>
      <c r="M3154" s="93" t="str">
        <f t="shared" si="149"/>
        <v/>
      </c>
      <c r="N3154" s="13" t="str">
        <f t="shared" si="148"/>
        <v/>
      </c>
    </row>
    <row r="3155" spans="2:14" x14ac:dyDescent="0.3">
      <c r="B3155" s="1" t="str">
        <f>IF(C3155=1,"",IF(Kasszakonyv!$K$2&gt;C3155,"q",IF(Kasszakonyv!$K$2=C3155,COUNTIF($C$7:C3155,C3155),"")))</f>
        <v/>
      </c>
      <c r="C3155" s="9">
        <f t="shared" si="147"/>
        <v>1</v>
      </c>
      <c r="D3155" s="14"/>
      <c r="E3155" s="15"/>
      <c r="F3155" s="16"/>
      <c r="G3155" s="17"/>
      <c r="H3155" s="18"/>
      <c r="I3155" s="19"/>
      <c r="J3155" s="18"/>
      <c r="K3155" s="19"/>
      <c r="L3155" s="17"/>
      <c r="M3155" s="93" t="str">
        <f t="shared" si="149"/>
        <v/>
      </c>
      <c r="N3155" s="13" t="str">
        <f t="shared" si="148"/>
        <v/>
      </c>
    </row>
    <row r="3156" spans="2:14" x14ac:dyDescent="0.3">
      <c r="B3156" s="1" t="str">
        <f>IF(C3156=1,"",IF(Kasszakonyv!$K$2&gt;C3156,"q",IF(Kasszakonyv!$K$2=C3156,COUNTIF($C$7:C3156,C3156),"")))</f>
        <v/>
      </c>
      <c r="C3156" s="9">
        <f t="shared" si="147"/>
        <v>1</v>
      </c>
      <c r="D3156" s="14"/>
      <c r="E3156" s="15"/>
      <c r="F3156" s="16"/>
      <c r="G3156" s="17"/>
      <c r="H3156" s="18"/>
      <c r="I3156" s="19"/>
      <c r="J3156" s="18"/>
      <c r="K3156" s="19"/>
      <c r="L3156" s="17"/>
      <c r="M3156" s="93" t="str">
        <f t="shared" si="149"/>
        <v/>
      </c>
      <c r="N3156" s="13" t="str">
        <f t="shared" si="148"/>
        <v/>
      </c>
    </row>
    <row r="3157" spans="2:14" x14ac:dyDescent="0.3">
      <c r="B3157" s="1" t="str">
        <f>IF(C3157=1,"",IF(Kasszakonyv!$K$2&gt;C3157,"q",IF(Kasszakonyv!$K$2=C3157,COUNTIF($C$7:C3157,C3157),"")))</f>
        <v/>
      </c>
      <c r="C3157" s="9">
        <f t="shared" si="147"/>
        <v>1</v>
      </c>
      <c r="D3157" s="14"/>
      <c r="E3157" s="15"/>
      <c r="F3157" s="16"/>
      <c r="G3157" s="17"/>
      <c r="H3157" s="18"/>
      <c r="I3157" s="19"/>
      <c r="J3157" s="18"/>
      <c r="K3157" s="19"/>
      <c r="L3157" s="17"/>
      <c r="M3157" s="93" t="str">
        <f t="shared" si="149"/>
        <v/>
      </c>
      <c r="N3157" s="13" t="str">
        <f t="shared" si="148"/>
        <v/>
      </c>
    </row>
    <row r="3158" spans="2:14" x14ac:dyDescent="0.3">
      <c r="B3158" s="1" t="str">
        <f>IF(C3158=1,"",IF(Kasszakonyv!$K$2&gt;C3158,"q",IF(Kasszakonyv!$K$2=C3158,COUNTIF($C$7:C3158,C3158),"")))</f>
        <v/>
      </c>
      <c r="C3158" s="9">
        <f t="shared" si="147"/>
        <v>1</v>
      </c>
      <c r="D3158" s="14"/>
      <c r="E3158" s="15"/>
      <c r="F3158" s="16"/>
      <c r="G3158" s="17"/>
      <c r="H3158" s="18"/>
      <c r="I3158" s="19"/>
      <c r="J3158" s="18"/>
      <c r="K3158" s="19"/>
      <c r="L3158" s="17"/>
      <c r="M3158" s="93" t="str">
        <f t="shared" si="149"/>
        <v/>
      </c>
      <c r="N3158" s="13" t="str">
        <f t="shared" si="148"/>
        <v/>
      </c>
    </row>
    <row r="3159" spans="2:14" x14ac:dyDescent="0.3">
      <c r="B3159" s="1" t="str">
        <f>IF(C3159=1,"",IF(Kasszakonyv!$K$2&gt;C3159,"q",IF(Kasszakonyv!$K$2=C3159,COUNTIF($C$7:C3159,C3159),"")))</f>
        <v/>
      </c>
      <c r="C3159" s="9">
        <f t="shared" si="147"/>
        <v>1</v>
      </c>
      <c r="D3159" s="14"/>
      <c r="E3159" s="15"/>
      <c r="F3159" s="16"/>
      <c r="G3159" s="17"/>
      <c r="H3159" s="18"/>
      <c r="I3159" s="19"/>
      <c r="J3159" s="18"/>
      <c r="K3159" s="19"/>
      <c r="L3159" s="17"/>
      <c r="M3159" s="93" t="str">
        <f t="shared" si="149"/>
        <v/>
      </c>
      <c r="N3159" s="13" t="str">
        <f t="shared" si="148"/>
        <v/>
      </c>
    </row>
    <row r="3160" spans="2:14" x14ac:dyDescent="0.3">
      <c r="B3160" s="1" t="str">
        <f>IF(C3160=1,"",IF(Kasszakonyv!$K$2&gt;C3160,"q",IF(Kasszakonyv!$K$2=C3160,COUNTIF($C$7:C3160,C3160),"")))</f>
        <v/>
      </c>
      <c r="C3160" s="9">
        <f t="shared" si="147"/>
        <v>1</v>
      </c>
      <c r="D3160" s="14"/>
      <c r="E3160" s="15"/>
      <c r="F3160" s="16"/>
      <c r="G3160" s="17"/>
      <c r="H3160" s="18"/>
      <c r="I3160" s="19"/>
      <c r="J3160" s="18"/>
      <c r="K3160" s="19"/>
      <c r="L3160" s="17"/>
      <c r="M3160" s="93" t="str">
        <f t="shared" si="149"/>
        <v/>
      </c>
      <c r="N3160" s="13" t="str">
        <f t="shared" si="148"/>
        <v/>
      </c>
    </row>
    <row r="3161" spans="2:14" x14ac:dyDescent="0.3">
      <c r="B3161" s="1" t="str">
        <f>IF(C3161=1,"",IF(Kasszakonyv!$K$2&gt;C3161,"q",IF(Kasszakonyv!$K$2=C3161,COUNTIF($C$7:C3161,C3161),"")))</f>
        <v/>
      </c>
      <c r="C3161" s="9">
        <f t="shared" si="147"/>
        <v>1</v>
      </c>
      <c r="D3161" s="14"/>
      <c r="E3161" s="15"/>
      <c r="F3161" s="16"/>
      <c r="G3161" s="17"/>
      <c r="H3161" s="18"/>
      <c r="I3161" s="19"/>
      <c r="J3161" s="18"/>
      <c r="K3161" s="19"/>
      <c r="L3161" s="17"/>
      <c r="M3161" s="93" t="str">
        <f t="shared" si="149"/>
        <v/>
      </c>
      <c r="N3161" s="13" t="str">
        <f t="shared" si="148"/>
        <v/>
      </c>
    </row>
    <row r="3162" spans="2:14" x14ac:dyDescent="0.3">
      <c r="B3162" s="1" t="str">
        <f>IF(C3162=1,"",IF(Kasszakonyv!$K$2&gt;C3162,"q",IF(Kasszakonyv!$K$2=C3162,COUNTIF($C$7:C3162,C3162),"")))</f>
        <v/>
      </c>
      <c r="C3162" s="9">
        <f t="shared" si="147"/>
        <v>1</v>
      </c>
      <c r="D3162" s="14"/>
      <c r="E3162" s="15"/>
      <c r="F3162" s="16"/>
      <c r="G3162" s="17"/>
      <c r="H3162" s="18"/>
      <c r="I3162" s="19"/>
      <c r="J3162" s="18"/>
      <c r="K3162" s="19"/>
      <c r="L3162" s="17"/>
      <c r="M3162" s="93" t="str">
        <f t="shared" si="149"/>
        <v/>
      </c>
      <c r="N3162" s="13" t="str">
        <f t="shared" si="148"/>
        <v/>
      </c>
    </row>
    <row r="3163" spans="2:14" x14ac:dyDescent="0.3">
      <c r="B3163" s="1" t="str">
        <f>IF(C3163=1,"",IF(Kasszakonyv!$K$2&gt;C3163,"q",IF(Kasszakonyv!$K$2=C3163,COUNTIF($C$7:C3163,C3163),"")))</f>
        <v/>
      </c>
      <c r="C3163" s="9">
        <f t="shared" si="147"/>
        <v>1</v>
      </c>
      <c r="D3163" s="14"/>
      <c r="E3163" s="15"/>
      <c r="F3163" s="16"/>
      <c r="G3163" s="17"/>
      <c r="H3163" s="18"/>
      <c r="I3163" s="19"/>
      <c r="J3163" s="18"/>
      <c r="K3163" s="19"/>
      <c r="L3163" s="17"/>
      <c r="M3163" s="93" t="str">
        <f t="shared" si="149"/>
        <v/>
      </c>
      <c r="N3163" s="13" t="str">
        <f t="shared" si="148"/>
        <v/>
      </c>
    </row>
    <row r="3164" spans="2:14" x14ac:dyDescent="0.3">
      <c r="B3164" s="1" t="str">
        <f>IF(C3164=1,"",IF(Kasszakonyv!$K$2&gt;C3164,"q",IF(Kasszakonyv!$K$2=C3164,COUNTIF($C$7:C3164,C3164),"")))</f>
        <v/>
      </c>
      <c r="C3164" s="9">
        <f t="shared" si="147"/>
        <v>1</v>
      </c>
      <c r="D3164" s="14"/>
      <c r="E3164" s="15"/>
      <c r="F3164" s="16"/>
      <c r="G3164" s="17"/>
      <c r="H3164" s="18"/>
      <c r="I3164" s="19"/>
      <c r="J3164" s="18"/>
      <c r="K3164" s="19"/>
      <c r="L3164" s="17"/>
      <c r="M3164" s="93" t="str">
        <f t="shared" si="149"/>
        <v/>
      </c>
      <c r="N3164" s="13" t="str">
        <f t="shared" si="148"/>
        <v/>
      </c>
    </row>
    <row r="3165" spans="2:14" x14ac:dyDescent="0.3">
      <c r="B3165" s="1" t="str">
        <f>IF(C3165=1,"",IF(Kasszakonyv!$K$2&gt;C3165,"q",IF(Kasszakonyv!$K$2=C3165,COUNTIF($C$7:C3165,C3165),"")))</f>
        <v/>
      </c>
      <c r="C3165" s="9">
        <f t="shared" si="147"/>
        <v>1</v>
      </c>
      <c r="D3165" s="14"/>
      <c r="E3165" s="15"/>
      <c r="F3165" s="16"/>
      <c r="G3165" s="17"/>
      <c r="H3165" s="18"/>
      <c r="I3165" s="19"/>
      <c r="J3165" s="18"/>
      <c r="K3165" s="19"/>
      <c r="L3165" s="17"/>
      <c r="M3165" s="93" t="str">
        <f t="shared" si="149"/>
        <v/>
      </c>
      <c r="N3165" s="13" t="str">
        <f t="shared" si="148"/>
        <v/>
      </c>
    </row>
    <row r="3166" spans="2:14" x14ac:dyDescent="0.3">
      <c r="B3166" s="1" t="str">
        <f>IF(C3166=1,"",IF(Kasszakonyv!$K$2&gt;C3166,"q",IF(Kasszakonyv!$K$2=C3166,COUNTIF($C$7:C3166,C3166),"")))</f>
        <v/>
      </c>
      <c r="C3166" s="9">
        <f t="shared" si="147"/>
        <v>1</v>
      </c>
      <c r="D3166" s="14"/>
      <c r="E3166" s="15"/>
      <c r="F3166" s="16"/>
      <c r="G3166" s="17"/>
      <c r="H3166" s="18"/>
      <c r="I3166" s="19"/>
      <c r="J3166" s="18"/>
      <c r="K3166" s="19"/>
      <c r="L3166" s="17"/>
      <c r="M3166" s="93" t="str">
        <f t="shared" si="149"/>
        <v/>
      </c>
      <c r="N3166" s="13" t="str">
        <f t="shared" si="148"/>
        <v/>
      </c>
    </row>
    <row r="3167" spans="2:14" x14ac:dyDescent="0.3">
      <c r="B3167" s="1" t="str">
        <f>IF(C3167=1,"",IF(Kasszakonyv!$K$2&gt;C3167,"q",IF(Kasszakonyv!$K$2=C3167,COUNTIF($C$7:C3167,C3167),"")))</f>
        <v/>
      </c>
      <c r="C3167" s="9">
        <f t="shared" si="147"/>
        <v>1</v>
      </c>
      <c r="D3167" s="14"/>
      <c r="E3167" s="15"/>
      <c r="F3167" s="16"/>
      <c r="G3167" s="17"/>
      <c r="H3167" s="18"/>
      <c r="I3167" s="19"/>
      <c r="J3167" s="18"/>
      <c r="K3167" s="19"/>
      <c r="L3167" s="17"/>
      <c r="M3167" s="93" t="str">
        <f t="shared" si="149"/>
        <v/>
      </c>
      <c r="N3167" s="13" t="str">
        <f t="shared" si="148"/>
        <v/>
      </c>
    </row>
    <row r="3168" spans="2:14" x14ac:dyDescent="0.3">
      <c r="B3168" s="1" t="str">
        <f>IF(C3168=1,"",IF(Kasszakonyv!$K$2&gt;C3168,"q",IF(Kasszakonyv!$K$2=C3168,COUNTIF($C$7:C3168,C3168),"")))</f>
        <v/>
      </c>
      <c r="C3168" s="9">
        <f t="shared" si="147"/>
        <v>1</v>
      </c>
      <c r="D3168" s="14"/>
      <c r="E3168" s="15"/>
      <c r="F3168" s="16"/>
      <c r="G3168" s="17"/>
      <c r="H3168" s="18"/>
      <c r="I3168" s="19"/>
      <c r="J3168" s="18"/>
      <c r="K3168" s="19"/>
      <c r="L3168" s="17"/>
      <c r="M3168" s="93" t="str">
        <f t="shared" si="149"/>
        <v/>
      </c>
      <c r="N3168" s="13" t="str">
        <f t="shared" si="148"/>
        <v/>
      </c>
    </row>
    <row r="3169" spans="2:14" x14ac:dyDescent="0.3">
      <c r="B3169" s="1" t="str">
        <f>IF(C3169=1,"",IF(Kasszakonyv!$K$2&gt;C3169,"q",IF(Kasszakonyv!$K$2=C3169,COUNTIF($C$7:C3169,C3169),"")))</f>
        <v/>
      </c>
      <c r="C3169" s="9">
        <f t="shared" si="147"/>
        <v>1</v>
      </c>
      <c r="D3169" s="14"/>
      <c r="E3169" s="15"/>
      <c r="F3169" s="16"/>
      <c r="G3169" s="17"/>
      <c r="H3169" s="18"/>
      <c r="I3169" s="19"/>
      <c r="J3169" s="18"/>
      <c r="K3169" s="19"/>
      <c r="L3169" s="17"/>
      <c r="M3169" s="93" t="str">
        <f t="shared" si="149"/>
        <v/>
      </c>
      <c r="N3169" s="13" t="str">
        <f t="shared" si="148"/>
        <v/>
      </c>
    </row>
    <row r="3170" spans="2:14" x14ac:dyDescent="0.3">
      <c r="B3170" s="1" t="str">
        <f>IF(C3170=1,"",IF(Kasszakonyv!$K$2&gt;C3170,"q",IF(Kasszakonyv!$K$2=C3170,COUNTIF($C$7:C3170,C3170),"")))</f>
        <v/>
      </c>
      <c r="C3170" s="9">
        <f t="shared" si="147"/>
        <v>1</v>
      </c>
      <c r="D3170" s="14"/>
      <c r="E3170" s="15"/>
      <c r="F3170" s="16"/>
      <c r="G3170" s="17"/>
      <c r="H3170" s="18"/>
      <c r="I3170" s="19"/>
      <c r="J3170" s="18"/>
      <c r="K3170" s="19"/>
      <c r="L3170" s="17"/>
      <c r="M3170" s="93" t="str">
        <f t="shared" si="149"/>
        <v/>
      </c>
      <c r="N3170" s="13" t="str">
        <f t="shared" si="148"/>
        <v/>
      </c>
    </row>
    <row r="3171" spans="2:14" x14ac:dyDescent="0.3">
      <c r="B3171" s="1" t="str">
        <f>IF(C3171=1,"",IF(Kasszakonyv!$K$2&gt;C3171,"q",IF(Kasszakonyv!$K$2=C3171,COUNTIF($C$7:C3171,C3171),"")))</f>
        <v/>
      </c>
      <c r="C3171" s="9">
        <f t="shared" si="147"/>
        <v>1</v>
      </c>
      <c r="D3171" s="14"/>
      <c r="E3171" s="15"/>
      <c r="F3171" s="16"/>
      <c r="G3171" s="17"/>
      <c r="H3171" s="18"/>
      <c r="I3171" s="19"/>
      <c r="J3171" s="18"/>
      <c r="K3171" s="19"/>
      <c r="L3171" s="17"/>
      <c r="M3171" s="93" t="str">
        <f t="shared" si="149"/>
        <v/>
      </c>
      <c r="N3171" s="13" t="str">
        <f t="shared" si="148"/>
        <v/>
      </c>
    </row>
    <row r="3172" spans="2:14" x14ac:dyDescent="0.3">
      <c r="B3172" s="1" t="str">
        <f>IF(C3172=1,"",IF(Kasszakonyv!$K$2&gt;C3172,"q",IF(Kasszakonyv!$K$2=C3172,COUNTIF($C$7:C3172,C3172),"")))</f>
        <v/>
      </c>
      <c r="C3172" s="9">
        <f t="shared" si="147"/>
        <v>1</v>
      </c>
      <c r="D3172" s="14"/>
      <c r="E3172" s="15"/>
      <c r="F3172" s="16"/>
      <c r="G3172" s="17"/>
      <c r="H3172" s="18"/>
      <c r="I3172" s="19"/>
      <c r="J3172" s="18"/>
      <c r="K3172" s="19"/>
      <c r="L3172" s="17"/>
      <c r="M3172" s="93" t="str">
        <f t="shared" si="149"/>
        <v/>
      </c>
      <c r="N3172" s="13" t="str">
        <f t="shared" si="148"/>
        <v/>
      </c>
    </row>
    <row r="3173" spans="2:14" x14ac:dyDescent="0.3">
      <c r="B3173" s="1" t="str">
        <f>IF(C3173=1,"",IF(Kasszakonyv!$K$2&gt;C3173,"q",IF(Kasszakonyv!$K$2=C3173,COUNTIF($C$7:C3173,C3173),"")))</f>
        <v/>
      </c>
      <c r="C3173" s="9">
        <f t="shared" si="147"/>
        <v>1</v>
      </c>
      <c r="D3173" s="14"/>
      <c r="E3173" s="15"/>
      <c r="F3173" s="16"/>
      <c r="G3173" s="17"/>
      <c r="H3173" s="18"/>
      <c r="I3173" s="19"/>
      <c r="J3173" s="18"/>
      <c r="K3173" s="19"/>
      <c r="L3173" s="17"/>
      <c r="M3173" s="93" t="str">
        <f t="shared" si="149"/>
        <v/>
      </c>
      <c r="N3173" s="13" t="str">
        <f t="shared" si="148"/>
        <v/>
      </c>
    </row>
    <row r="3174" spans="2:14" x14ac:dyDescent="0.3">
      <c r="B3174" s="1" t="str">
        <f>IF(C3174=1,"",IF(Kasszakonyv!$K$2&gt;C3174,"q",IF(Kasszakonyv!$K$2=C3174,COUNTIF($C$7:C3174,C3174),"")))</f>
        <v/>
      </c>
      <c r="C3174" s="9">
        <f t="shared" si="147"/>
        <v>1</v>
      </c>
      <c r="D3174" s="14"/>
      <c r="E3174" s="15"/>
      <c r="F3174" s="16"/>
      <c r="G3174" s="17"/>
      <c r="H3174" s="18"/>
      <c r="I3174" s="19"/>
      <c r="J3174" s="18"/>
      <c r="K3174" s="19"/>
      <c r="L3174" s="17"/>
      <c r="M3174" s="93" t="str">
        <f t="shared" si="149"/>
        <v/>
      </c>
      <c r="N3174" s="13" t="str">
        <f t="shared" si="148"/>
        <v/>
      </c>
    </row>
    <row r="3175" spans="2:14" x14ac:dyDescent="0.3">
      <c r="B3175" s="1" t="str">
        <f>IF(C3175=1,"",IF(Kasszakonyv!$K$2&gt;C3175,"q",IF(Kasszakonyv!$K$2=C3175,COUNTIF($C$7:C3175,C3175),"")))</f>
        <v/>
      </c>
      <c r="C3175" s="9">
        <f t="shared" si="147"/>
        <v>1</v>
      </c>
      <c r="D3175" s="14"/>
      <c r="E3175" s="15"/>
      <c r="F3175" s="16"/>
      <c r="G3175" s="17"/>
      <c r="H3175" s="18"/>
      <c r="I3175" s="19"/>
      <c r="J3175" s="18"/>
      <c r="K3175" s="19"/>
      <c r="L3175" s="17"/>
      <c r="M3175" s="93" t="str">
        <f t="shared" si="149"/>
        <v/>
      </c>
      <c r="N3175" s="13" t="str">
        <f t="shared" si="148"/>
        <v/>
      </c>
    </row>
    <row r="3176" spans="2:14" x14ac:dyDescent="0.3">
      <c r="B3176" s="1" t="str">
        <f>IF(C3176=1,"",IF(Kasszakonyv!$K$2&gt;C3176,"q",IF(Kasszakonyv!$K$2=C3176,COUNTIF($C$7:C3176,C3176),"")))</f>
        <v/>
      </c>
      <c r="C3176" s="9">
        <f t="shared" ref="C3176:C3239" si="150">IF(AND(D3176&lt;&gt;0,D3176&gt;=$C$1,D3176&lt;=$C$3),D3176,IF(SUM(H3176:J3186)&lt;&gt;0,C3175,1))</f>
        <v>1</v>
      </c>
      <c r="D3176" s="14"/>
      <c r="E3176" s="15"/>
      <c r="F3176" s="16"/>
      <c r="G3176" s="17"/>
      <c r="H3176" s="18"/>
      <c r="I3176" s="19"/>
      <c r="J3176" s="18"/>
      <c r="K3176" s="19"/>
      <c r="L3176" s="17"/>
      <c r="M3176" s="93" t="str">
        <f t="shared" si="149"/>
        <v/>
      </c>
      <c r="N3176" s="13" t="str">
        <f t="shared" ref="N3176:N3239" si="151">IF(I3176&amp;K3176&lt;&gt;"",VLOOKUP(I3176&amp;K3176,fi,2,FALSE),"")</f>
        <v/>
      </c>
    </row>
    <row r="3177" spans="2:14" x14ac:dyDescent="0.3">
      <c r="B3177" s="1" t="str">
        <f>IF(C3177=1,"",IF(Kasszakonyv!$K$2&gt;C3177,"q",IF(Kasszakonyv!$K$2=C3177,COUNTIF($C$7:C3177,C3177),"")))</f>
        <v/>
      </c>
      <c r="C3177" s="9">
        <f t="shared" si="150"/>
        <v>1</v>
      </c>
      <c r="D3177" s="14"/>
      <c r="E3177" s="15"/>
      <c r="F3177" s="16"/>
      <c r="G3177" s="17"/>
      <c r="H3177" s="18"/>
      <c r="I3177" s="19"/>
      <c r="J3177" s="18"/>
      <c r="K3177" s="19"/>
      <c r="L3177" s="17"/>
      <c r="M3177" s="93" t="str">
        <f t="shared" si="149"/>
        <v/>
      </c>
      <c r="N3177" s="13" t="str">
        <f t="shared" si="151"/>
        <v/>
      </c>
    </row>
    <row r="3178" spans="2:14" x14ac:dyDescent="0.3">
      <c r="B3178" s="1" t="str">
        <f>IF(C3178=1,"",IF(Kasszakonyv!$K$2&gt;C3178,"q",IF(Kasszakonyv!$K$2=C3178,COUNTIF($C$7:C3178,C3178),"")))</f>
        <v/>
      </c>
      <c r="C3178" s="9">
        <f t="shared" si="150"/>
        <v>1</v>
      </c>
      <c r="D3178" s="14"/>
      <c r="E3178" s="15"/>
      <c r="F3178" s="16"/>
      <c r="G3178" s="17"/>
      <c r="H3178" s="18"/>
      <c r="I3178" s="19"/>
      <c r="J3178" s="18"/>
      <c r="K3178" s="19"/>
      <c r="L3178" s="17"/>
      <c r="M3178" s="93" t="str">
        <f t="shared" si="149"/>
        <v/>
      </c>
      <c r="N3178" s="13" t="str">
        <f t="shared" si="151"/>
        <v/>
      </c>
    </row>
    <row r="3179" spans="2:14" x14ac:dyDescent="0.3">
      <c r="B3179" s="1" t="str">
        <f>IF(C3179=1,"",IF(Kasszakonyv!$K$2&gt;C3179,"q",IF(Kasszakonyv!$K$2=C3179,COUNTIF($C$7:C3179,C3179),"")))</f>
        <v/>
      </c>
      <c r="C3179" s="9">
        <f t="shared" si="150"/>
        <v>1</v>
      </c>
      <c r="D3179" s="14"/>
      <c r="E3179" s="15"/>
      <c r="F3179" s="16"/>
      <c r="G3179" s="17"/>
      <c r="H3179" s="18"/>
      <c r="I3179" s="19"/>
      <c r="J3179" s="18"/>
      <c r="K3179" s="19"/>
      <c r="L3179" s="17"/>
      <c r="M3179" s="93" t="str">
        <f t="shared" si="149"/>
        <v/>
      </c>
      <c r="N3179" s="13" t="str">
        <f t="shared" si="151"/>
        <v/>
      </c>
    </row>
    <row r="3180" spans="2:14" x14ac:dyDescent="0.3">
      <c r="B3180" s="1" t="str">
        <f>IF(C3180=1,"",IF(Kasszakonyv!$K$2&gt;C3180,"q",IF(Kasszakonyv!$K$2=C3180,COUNTIF($C$7:C3180,C3180),"")))</f>
        <v/>
      </c>
      <c r="C3180" s="9">
        <f t="shared" si="150"/>
        <v>1</v>
      </c>
      <c r="D3180" s="14"/>
      <c r="E3180" s="15"/>
      <c r="F3180" s="16"/>
      <c r="G3180" s="17"/>
      <c r="H3180" s="18"/>
      <c r="I3180" s="19"/>
      <c r="J3180" s="18"/>
      <c r="K3180" s="19"/>
      <c r="L3180" s="17"/>
      <c r="M3180" s="93" t="str">
        <f t="shared" si="149"/>
        <v/>
      </c>
      <c r="N3180" s="13" t="str">
        <f t="shared" si="151"/>
        <v/>
      </c>
    </row>
    <row r="3181" spans="2:14" x14ac:dyDescent="0.3">
      <c r="B3181" s="1" t="str">
        <f>IF(C3181=1,"",IF(Kasszakonyv!$K$2&gt;C3181,"q",IF(Kasszakonyv!$K$2=C3181,COUNTIF($C$7:C3181,C3181),"")))</f>
        <v/>
      </c>
      <c r="C3181" s="9">
        <f t="shared" si="150"/>
        <v>1</v>
      </c>
      <c r="D3181" s="14"/>
      <c r="E3181" s="15"/>
      <c r="F3181" s="16"/>
      <c r="G3181" s="17"/>
      <c r="H3181" s="18"/>
      <c r="I3181" s="19"/>
      <c r="J3181" s="18"/>
      <c r="K3181" s="19"/>
      <c r="L3181" s="17"/>
      <c r="M3181" s="93" t="str">
        <f t="shared" si="149"/>
        <v/>
      </c>
      <c r="N3181" s="13" t="str">
        <f t="shared" si="151"/>
        <v/>
      </c>
    </row>
    <row r="3182" spans="2:14" x14ac:dyDescent="0.3">
      <c r="B3182" s="1" t="str">
        <f>IF(C3182=1,"",IF(Kasszakonyv!$K$2&gt;C3182,"q",IF(Kasszakonyv!$K$2=C3182,COUNTIF($C$7:C3182,C3182),"")))</f>
        <v/>
      </c>
      <c r="C3182" s="9">
        <f t="shared" si="150"/>
        <v>1</v>
      </c>
      <c r="D3182" s="14"/>
      <c r="E3182" s="15"/>
      <c r="F3182" s="16"/>
      <c r="G3182" s="17"/>
      <c r="H3182" s="18"/>
      <c r="I3182" s="19"/>
      <c r="J3182" s="18"/>
      <c r="K3182" s="19"/>
      <c r="L3182" s="17"/>
      <c r="M3182" s="93" t="str">
        <f t="shared" si="149"/>
        <v/>
      </c>
      <c r="N3182" s="13" t="str">
        <f t="shared" si="151"/>
        <v/>
      </c>
    </row>
    <row r="3183" spans="2:14" x14ac:dyDescent="0.3">
      <c r="B3183" s="1" t="str">
        <f>IF(C3183=1,"",IF(Kasszakonyv!$K$2&gt;C3183,"q",IF(Kasszakonyv!$K$2=C3183,COUNTIF($C$7:C3183,C3183),"")))</f>
        <v/>
      </c>
      <c r="C3183" s="9">
        <f t="shared" si="150"/>
        <v>1</v>
      </c>
      <c r="D3183" s="14"/>
      <c r="E3183" s="15"/>
      <c r="F3183" s="16"/>
      <c r="G3183" s="17"/>
      <c r="H3183" s="18"/>
      <c r="I3183" s="19"/>
      <c r="J3183" s="18"/>
      <c r="K3183" s="19"/>
      <c r="L3183" s="17"/>
      <c r="M3183" s="93" t="str">
        <f t="shared" si="149"/>
        <v/>
      </c>
      <c r="N3183" s="13" t="str">
        <f t="shared" si="151"/>
        <v/>
      </c>
    </row>
    <row r="3184" spans="2:14" x14ac:dyDescent="0.3">
      <c r="B3184" s="1" t="str">
        <f>IF(C3184=1,"",IF(Kasszakonyv!$K$2&gt;C3184,"q",IF(Kasszakonyv!$K$2=C3184,COUNTIF($C$7:C3184,C3184),"")))</f>
        <v/>
      </c>
      <c r="C3184" s="9">
        <f t="shared" si="150"/>
        <v>1</v>
      </c>
      <c r="D3184" s="14"/>
      <c r="E3184" s="15"/>
      <c r="F3184" s="16"/>
      <c r="G3184" s="17"/>
      <c r="H3184" s="18"/>
      <c r="I3184" s="19"/>
      <c r="J3184" s="18"/>
      <c r="K3184" s="19"/>
      <c r="L3184" s="17"/>
      <c r="M3184" s="93" t="str">
        <f t="shared" si="149"/>
        <v/>
      </c>
      <c r="N3184" s="13" t="str">
        <f t="shared" si="151"/>
        <v/>
      </c>
    </row>
    <row r="3185" spans="2:14" x14ac:dyDescent="0.3">
      <c r="B3185" s="1" t="str">
        <f>IF(C3185=1,"",IF(Kasszakonyv!$K$2&gt;C3185,"q",IF(Kasszakonyv!$K$2=C3185,COUNTIF($C$7:C3185,C3185),"")))</f>
        <v/>
      </c>
      <c r="C3185" s="9">
        <f t="shared" si="150"/>
        <v>1</v>
      </c>
      <c r="D3185" s="14"/>
      <c r="E3185" s="15"/>
      <c r="F3185" s="16"/>
      <c r="G3185" s="17"/>
      <c r="H3185" s="18"/>
      <c r="I3185" s="19"/>
      <c r="J3185" s="18"/>
      <c r="K3185" s="19"/>
      <c r="L3185" s="17"/>
      <c r="M3185" s="93" t="str">
        <f t="shared" si="149"/>
        <v/>
      </c>
      <c r="N3185" s="13" t="str">
        <f t="shared" si="151"/>
        <v/>
      </c>
    </row>
    <row r="3186" spans="2:14" x14ac:dyDescent="0.3">
      <c r="B3186" s="1" t="str">
        <f>IF(C3186=1,"",IF(Kasszakonyv!$K$2&gt;C3186,"q",IF(Kasszakonyv!$K$2=C3186,COUNTIF($C$7:C3186,C3186),"")))</f>
        <v/>
      </c>
      <c r="C3186" s="9">
        <f t="shared" si="150"/>
        <v>1</v>
      </c>
      <c r="D3186" s="14"/>
      <c r="E3186" s="15"/>
      <c r="F3186" s="16"/>
      <c r="G3186" s="17"/>
      <c r="H3186" s="18"/>
      <c r="I3186" s="19"/>
      <c r="J3186" s="18"/>
      <c r="K3186" s="19"/>
      <c r="L3186" s="17"/>
      <c r="M3186" s="93" t="str">
        <f t="shared" si="149"/>
        <v/>
      </c>
      <c r="N3186" s="13" t="str">
        <f t="shared" si="151"/>
        <v/>
      </c>
    </row>
    <row r="3187" spans="2:14" x14ac:dyDescent="0.3">
      <c r="B3187" s="1" t="str">
        <f>IF(C3187=1,"",IF(Kasszakonyv!$K$2&gt;C3187,"q",IF(Kasszakonyv!$K$2=C3187,COUNTIF($C$7:C3187,C3187),"")))</f>
        <v/>
      </c>
      <c r="C3187" s="9">
        <f t="shared" si="150"/>
        <v>1</v>
      </c>
      <c r="D3187" s="14"/>
      <c r="E3187" s="15"/>
      <c r="F3187" s="16"/>
      <c r="G3187" s="17"/>
      <c r="H3187" s="18"/>
      <c r="I3187" s="19"/>
      <c r="J3187" s="18"/>
      <c r="K3187" s="19"/>
      <c r="L3187" s="17"/>
      <c r="M3187" s="93" t="str">
        <f t="shared" si="149"/>
        <v/>
      </c>
      <c r="N3187" s="13" t="str">
        <f t="shared" si="151"/>
        <v/>
      </c>
    </row>
    <row r="3188" spans="2:14" x14ac:dyDescent="0.3">
      <c r="B3188" s="1" t="str">
        <f>IF(C3188=1,"",IF(Kasszakonyv!$K$2&gt;C3188,"q",IF(Kasszakonyv!$K$2=C3188,COUNTIF($C$7:C3188,C3188),"")))</f>
        <v/>
      </c>
      <c r="C3188" s="9">
        <f t="shared" si="150"/>
        <v>1</v>
      </c>
      <c r="D3188" s="14"/>
      <c r="E3188" s="15"/>
      <c r="F3188" s="16"/>
      <c r="G3188" s="17"/>
      <c r="H3188" s="18"/>
      <c r="I3188" s="19"/>
      <c r="J3188" s="18"/>
      <c r="K3188" s="19"/>
      <c r="L3188" s="17"/>
      <c r="M3188" s="93" t="str">
        <f t="shared" si="149"/>
        <v/>
      </c>
      <c r="N3188" s="13" t="str">
        <f t="shared" si="151"/>
        <v/>
      </c>
    </row>
    <row r="3189" spans="2:14" x14ac:dyDescent="0.3">
      <c r="B3189" s="1" t="str">
        <f>IF(C3189=1,"",IF(Kasszakonyv!$K$2&gt;C3189,"q",IF(Kasszakonyv!$K$2=C3189,COUNTIF($C$7:C3189,C3189),"")))</f>
        <v/>
      </c>
      <c r="C3189" s="9">
        <f t="shared" si="150"/>
        <v>1</v>
      </c>
      <c r="D3189" s="14"/>
      <c r="E3189" s="15"/>
      <c r="F3189" s="16"/>
      <c r="G3189" s="17"/>
      <c r="H3189" s="18"/>
      <c r="I3189" s="19"/>
      <c r="J3189" s="18"/>
      <c r="K3189" s="19"/>
      <c r="L3189" s="17"/>
      <c r="M3189" s="93" t="str">
        <f t="shared" si="149"/>
        <v/>
      </c>
      <c r="N3189" s="13" t="str">
        <f t="shared" si="151"/>
        <v/>
      </c>
    </row>
    <row r="3190" spans="2:14" x14ac:dyDescent="0.3">
      <c r="B3190" s="1" t="str">
        <f>IF(C3190=1,"",IF(Kasszakonyv!$K$2&gt;C3190,"q",IF(Kasszakonyv!$K$2=C3190,COUNTIF($C$7:C3190,C3190),"")))</f>
        <v/>
      </c>
      <c r="C3190" s="9">
        <f t="shared" si="150"/>
        <v>1</v>
      </c>
      <c r="D3190" s="14"/>
      <c r="E3190" s="15"/>
      <c r="F3190" s="16"/>
      <c r="G3190" s="17"/>
      <c r="H3190" s="18"/>
      <c r="I3190" s="19"/>
      <c r="J3190" s="18"/>
      <c r="K3190" s="19"/>
      <c r="L3190" s="17"/>
      <c r="M3190" s="93" t="str">
        <f t="shared" si="149"/>
        <v/>
      </c>
      <c r="N3190" s="13" t="str">
        <f t="shared" si="151"/>
        <v/>
      </c>
    </row>
    <row r="3191" spans="2:14" x14ac:dyDescent="0.3">
      <c r="B3191" s="1" t="str">
        <f>IF(C3191=1,"",IF(Kasszakonyv!$K$2&gt;C3191,"q",IF(Kasszakonyv!$K$2=C3191,COUNTIF($C$7:C3191,C3191),"")))</f>
        <v/>
      </c>
      <c r="C3191" s="9">
        <f t="shared" si="150"/>
        <v>1</v>
      </c>
      <c r="D3191" s="14"/>
      <c r="E3191" s="15"/>
      <c r="F3191" s="16"/>
      <c r="G3191" s="17"/>
      <c r="H3191" s="18"/>
      <c r="I3191" s="19"/>
      <c r="J3191" s="18"/>
      <c r="K3191" s="19"/>
      <c r="L3191" s="17"/>
      <c r="M3191" s="93" t="str">
        <f t="shared" si="149"/>
        <v/>
      </c>
      <c r="N3191" s="13" t="str">
        <f t="shared" si="151"/>
        <v/>
      </c>
    </row>
    <row r="3192" spans="2:14" x14ac:dyDescent="0.3">
      <c r="B3192" s="1" t="str">
        <f>IF(C3192=1,"",IF(Kasszakonyv!$K$2&gt;C3192,"q",IF(Kasszakonyv!$K$2=C3192,COUNTIF($C$7:C3192,C3192),"")))</f>
        <v/>
      </c>
      <c r="C3192" s="9">
        <f t="shared" si="150"/>
        <v>1</v>
      </c>
      <c r="D3192" s="14"/>
      <c r="E3192" s="15"/>
      <c r="F3192" s="16"/>
      <c r="G3192" s="17"/>
      <c r="H3192" s="18"/>
      <c r="I3192" s="19"/>
      <c r="J3192" s="18"/>
      <c r="K3192" s="19"/>
      <c r="L3192" s="17"/>
      <c r="M3192" s="93" t="str">
        <f t="shared" si="149"/>
        <v/>
      </c>
      <c r="N3192" s="13" t="str">
        <f t="shared" si="151"/>
        <v/>
      </c>
    </row>
    <row r="3193" spans="2:14" x14ac:dyDescent="0.3">
      <c r="B3193" s="1" t="str">
        <f>IF(C3193=1,"",IF(Kasszakonyv!$K$2&gt;C3193,"q",IF(Kasszakonyv!$K$2=C3193,COUNTIF($C$7:C3193,C3193),"")))</f>
        <v/>
      </c>
      <c r="C3193" s="9">
        <f t="shared" si="150"/>
        <v>1</v>
      </c>
      <c r="D3193" s="14"/>
      <c r="E3193" s="15"/>
      <c r="F3193" s="16"/>
      <c r="G3193" s="17"/>
      <c r="H3193" s="18"/>
      <c r="I3193" s="19"/>
      <c r="J3193" s="18"/>
      <c r="K3193" s="19"/>
      <c r="L3193" s="17"/>
      <c r="M3193" s="93" t="str">
        <f t="shared" si="149"/>
        <v/>
      </c>
      <c r="N3193" s="13" t="str">
        <f t="shared" si="151"/>
        <v/>
      </c>
    </row>
    <row r="3194" spans="2:14" x14ac:dyDescent="0.3">
      <c r="B3194" s="1" t="str">
        <f>IF(C3194=1,"",IF(Kasszakonyv!$K$2&gt;C3194,"q",IF(Kasszakonyv!$K$2=C3194,COUNTIF($C$7:C3194,C3194),"")))</f>
        <v/>
      </c>
      <c r="C3194" s="9">
        <f t="shared" si="150"/>
        <v>1</v>
      </c>
      <c r="D3194" s="14"/>
      <c r="E3194" s="15"/>
      <c r="F3194" s="16"/>
      <c r="G3194" s="17"/>
      <c r="H3194" s="18"/>
      <c r="I3194" s="19"/>
      <c r="J3194" s="18"/>
      <c r="K3194" s="19"/>
      <c r="L3194" s="17"/>
      <c r="M3194" s="93" t="str">
        <f t="shared" si="149"/>
        <v/>
      </c>
      <c r="N3194" s="13" t="str">
        <f t="shared" si="151"/>
        <v/>
      </c>
    </row>
    <row r="3195" spans="2:14" x14ac:dyDescent="0.3">
      <c r="B3195" s="1" t="str">
        <f>IF(C3195=1,"",IF(Kasszakonyv!$K$2&gt;C3195,"q",IF(Kasszakonyv!$K$2=C3195,COUNTIF($C$7:C3195,C3195),"")))</f>
        <v/>
      </c>
      <c r="C3195" s="9">
        <f t="shared" si="150"/>
        <v>1</v>
      </c>
      <c r="D3195" s="14"/>
      <c r="E3195" s="15"/>
      <c r="F3195" s="16"/>
      <c r="G3195" s="17"/>
      <c r="H3195" s="18"/>
      <c r="I3195" s="19"/>
      <c r="J3195" s="18"/>
      <c r="K3195" s="19"/>
      <c r="L3195" s="17"/>
      <c r="M3195" s="93" t="str">
        <f t="shared" si="149"/>
        <v/>
      </c>
      <c r="N3195" s="13" t="str">
        <f t="shared" si="151"/>
        <v/>
      </c>
    </row>
    <row r="3196" spans="2:14" x14ac:dyDescent="0.3">
      <c r="B3196" s="1" t="str">
        <f>IF(C3196=1,"",IF(Kasszakonyv!$K$2&gt;C3196,"q",IF(Kasszakonyv!$K$2=C3196,COUNTIF($C$7:C3196,C3196),"")))</f>
        <v/>
      </c>
      <c r="C3196" s="9">
        <f t="shared" si="150"/>
        <v>1</v>
      </c>
      <c r="D3196" s="14"/>
      <c r="E3196" s="15"/>
      <c r="F3196" s="16"/>
      <c r="G3196" s="17"/>
      <c r="H3196" s="18"/>
      <c r="I3196" s="19"/>
      <c r="J3196" s="18"/>
      <c r="K3196" s="19"/>
      <c r="L3196" s="17"/>
      <c r="M3196" s="93" t="str">
        <f t="shared" si="149"/>
        <v/>
      </c>
      <c r="N3196" s="13" t="str">
        <f t="shared" si="151"/>
        <v/>
      </c>
    </row>
    <row r="3197" spans="2:14" x14ac:dyDescent="0.3">
      <c r="B3197" s="1" t="str">
        <f>IF(C3197=1,"",IF(Kasszakonyv!$K$2&gt;C3197,"q",IF(Kasszakonyv!$K$2=C3197,COUNTIF($C$7:C3197,C3197),"")))</f>
        <v/>
      </c>
      <c r="C3197" s="9">
        <f t="shared" si="150"/>
        <v>1</v>
      </c>
      <c r="D3197" s="14"/>
      <c r="E3197" s="15"/>
      <c r="F3197" s="16"/>
      <c r="G3197" s="17"/>
      <c r="H3197" s="18"/>
      <c r="I3197" s="19"/>
      <c r="J3197" s="18"/>
      <c r="K3197" s="19"/>
      <c r="L3197" s="17"/>
      <c r="M3197" s="93" t="str">
        <f t="shared" si="149"/>
        <v/>
      </c>
      <c r="N3197" s="13" t="str">
        <f t="shared" si="151"/>
        <v/>
      </c>
    </row>
    <row r="3198" spans="2:14" x14ac:dyDescent="0.3">
      <c r="B3198" s="1" t="str">
        <f>IF(C3198=1,"",IF(Kasszakonyv!$K$2&gt;C3198,"q",IF(Kasszakonyv!$K$2=C3198,COUNTIF($C$7:C3198,C3198),"")))</f>
        <v/>
      </c>
      <c r="C3198" s="9">
        <f t="shared" si="150"/>
        <v>1</v>
      </c>
      <c r="D3198" s="14"/>
      <c r="E3198" s="15"/>
      <c r="F3198" s="16"/>
      <c r="G3198" s="17"/>
      <c r="H3198" s="18"/>
      <c r="I3198" s="19"/>
      <c r="J3198" s="18"/>
      <c r="K3198" s="19"/>
      <c r="L3198" s="17"/>
      <c r="M3198" s="93" t="str">
        <f t="shared" si="149"/>
        <v/>
      </c>
      <c r="N3198" s="13" t="str">
        <f t="shared" si="151"/>
        <v/>
      </c>
    </row>
    <row r="3199" spans="2:14" x14ac:dyDescent="0.3">
      <c r="B3199" s="1" t="str">
        <f>IF(C3199=1,"",IF(Kasszakonyv!$K$2&gt;C3199,"q",IF(Kasszakonyv!$K$2=C3199,COUNTIF($C$7:C3199,C3199),"")))</f>
        <v/>
      </c>
      <c r="C3199" s="9">
        <f t="shared" si="150"/>
        <v>1</v>
      </c>
      <c r="D3199" s="14"/>
      <c r="E3199" s="15"/>
      <c r="F3199" s="16"/>
      <c r="G3199" s="17"/>
      <c r="H3199" s="18"/>
      <c r="I3199" s="19"/>
      <c r="J3199" s="18"/>
      <c r="K3199" s="19"/>
      <c r="L3199" s="17"/>
      <c r="M3199" s="93" t="str">
        <f t="shared" si="149"/>
        <v/>
      </c>
      <c r="N3199" s="13" t="str">
        <f t="shared" si="151"/>
        <v/>
      </c>
    </row>
    <row r="3200" spans="2:14" x14ac:dyDescent="0.3">
      <c r="B3200" s="1" t="str">
        <f>IF(C3200=1,"",IF(Kasszakonyv!$K$2&gt;C3200,"q",IF(Kasszakonyv!$K$2=C3200,COUNTIF($C$7:C3200,C3200),"")))</f>
        <v/>
      </c>
      <c r="C3200" s="9">
        <f t="shared" si="150"/>
        <v>1</v>
      </c>
      <c r="D3200" s="14"/>
      <c r="E3200" s="15"/>
      <c r="F3200" s="16"/>
      <c r="G3200" s="17"/>
      <c r="H3200" s="18"/>
      <c r="I3200" s="19"/>
      <c r="J3200" s="18"/>
      <c r="K3200" s="19"/>
      <c r="L3200" s="17"/>
      <c r="M3200" s="93" t="str">
        <f t="shared" si="149"/>
        <v/>
      </c>
      <c r="N3200" s="13" t="str">
        <f t="shared" si="151"/>
        <v/>
      </c>
    </row>
    <row r="3201" spans="2:14" x14ac:dyDescent="0.3">
      <c r="B3201" s="1" t="str">
        <f>IF(C3201=1,"",IF(Kasszakonyv!$K$2&gt;C3201,"q",IF(Kasszakonyv!$K$2=C3201,COUNTIF($C$7:C3201,C3201),"")))</f>
        <v/>
      </c>
      <c r="C3201" s="9">
        <f t="shared" si="150"/>
        <v>1</v>
      </c>
      <c r="D3201" s="14"/>
      <c r="E3201" s="15"/>
      <c r="F3201" s="16"/>
      <c r="G3201" s="17"/>
      <c r="H3201" s="18"/>
      <c r="I3201" s="19"/>
      <c r="J3201" s="18"/>
      <c r="K3201" s="19"/>
      <c r="L3201" s="17"/>
      <c r="M3201" s="93" t="str">
        <f t="shared" si="149"/>
        <v/>
      </c>
      <c r="N3201" s="13" t="str">
        <f t="shared" si="151"/>
        <v/>
      </c>
    </row>
    <row r="3202" spans="2:14" x14ac:dyDescent="0.3">
      <c r="B3202" s="1" t="str">
        <f>IF(C3202=1,"",IF(Kasszakonyv!$K$2&gt;C3202,"q",IF(Kasszakonyv!$K$2=C3202,COUNTIF($C$7:C3202,C3202),"")))</f>
        <v/>
      </c>
      <c r="C3202" s="9">
        <f t="shared" si="150"/>
        <v>1</v>
      </c>
      <c r="D3202" s="14"/>
      <c r="E3202" s="15"/>
      <c r="F3202" s="16"/>
      <c r="G3202" s="17"/>
      <c r="H3202" s="18"/>
      <c r="I3202" s="19"/>
      <c r="J3202" s="18"/>
      <c r="K3202" s="19"/>
      <c r="L3202" s="17"/>
      <c r="M3202" s="93" t="str">
        <f t="shared" si="149"/>
        <v/>
      </c>
      <c r="N3202" s="13" t="str">
        <f t="shared" si="151"/>
        <v/>
      </c>
    </row>
    <row r="3203" spans="2:14" x14ac:dyDescent="0.3">
      <c r="B3203" s="1" t="str">
        <f>IF(C3203=1,"",IF(Kasszakonyv!$K$2&gt;C3203,"q",IF(Kasszakonyv!$K$2=C3203,COUNTIF($C$7:C3203,C3203),"")))</f>
        <v/>
      </c>
      <c r="C3203" s="9">
        <f t="shared" si="150"/>
        <v>1</v>
      </c>
      <c r="D3203" s="14"/>
      <c r="E3203" s="15"/>
      <c r="F3203" s="16"/>
      <c r="G3203" s="17"/>
      <c r="H3203" s="18"/>
      <c r="I3203" s="19"/>
      <c r="J3203" s="18"/>
      <c r="K3203" s="19"/>
      <c r="L3203" s="17"/>
      <c r="M3203" s="93" t="str">
        <f t="shared" si="149"/>
        <v/>
      </c>
      <c r="N3203" s="13" t="str">
        <f t="shared" si="151"/>
        <v/>
      </c>
    </row>
    <row r="3204" spans="2:14" x14ac:dyDescent="0.3">
      <c r="B3204" s="1" t="str">
        <f>IF(C3204=1,"",IF(Kasszakonyv!$K$2&gt;C3204,"q",IF(Kasszakonyv!$K$2=C3204,COUNTIF($C$7:C3204,C3204),"")))</f>
        <v/>
      </c>
      <c r="C3204" s="9">
        <f t="shared" si="150"/>
        <v>1</v>
      </c>
      <c r="D3204" s="14"/>
      <c r="E3204" s="15"/>
      <c r="F3204" s="16"/>
      <c r="G3204" s="17"/>
      <c r="H3204" s="18"/>
      <c r="I3204" s="19"/>
      <c r="J3204" s="18"/>
      <c r="K3204" s="19"/>
      <c r="L3204" s="17"/>
      <c r="M3204" s="93" t="str">
        <f t="shared" si="149"/>
        <v/>
      </c>
      <c r="N3204" s="13" t="str">
        <f t="shared" si="151"/>
        <v/>
      </c>
    </row>
    <row r="3205" spans="2:14" x14ac:dyDescent="0.3">
      <c r="B3205" s="1" t="str">
        <f>IF(C3205=1,"",IF(Kasszakonyv!$K$2&gt;C3205,"q",IF(Kasszakonyv!$K$2=C3205,COUNTIF($C$7:C3205,C3205),"")))</f>
        <v/>
      </c>
      <c r="C3205" s="9">
        <f t="shared" si="150"/>
        <v>1</v>
      </c>
      <c r="D3205" s="14"/>
      <c r="E3205" s="15"/>
      <c r="F3205" s="16"/>
      <c r="G3205" s="17"/>
      <c r="H3205" s="18"/>
      <c r="I3205" s="19"/>
      <c r="J3205" s="18"/>
      <c r="K3205" s="19"/>
      <c r="L3205" s="17"/>
      <c r="M3205" s="93" t="str">
        <f t="shared" si="149"/>
        <v/>
      </c>
      <c r="N3205" s="13" t="str">
        <f t="shared" si="151"/>
        <v/>
      </c>
    </row>
    <row r="3206" spans="2:14" x14ac:dyDescent="0.3">
      <c r="B3206" s="1" t="str">
        <f>IF(C3206=1,"",IF(Kasszakonyv!$K$2&gt;C3206,"q",IF(Kasszakonyv!$K$2=C3206,COUNTIF($C$7:C3206,C3206),"")))</f>
        <v/>
      </c>
      <c r="C3206" s="9">
        <f t="shared" si="150"/>
        <v>1</v>
      </c>
      <c r="D3206" s="14"/>
      <c r="E3206" s="15"/>
      <c r="F3206" s="16"/>
      <c r="G3206" s="17"/>
      <c r="H3206" s="18"/>
      <c r="I3206" s="19"/>
      <c r="J3206" s="18"/>
      <c r="K3206" s="19"/>
      <c r="L3206" s="17"/>
      <c r="M3206" s="93" t="str">
        <f t="shared" si="149"/>
        <v/>
      </c>
      <c r="N3206" s="13" t="str">
        <f t="shared" si="151"/>
        <v/>
      </c>
    </row>
    <row r="3207" spans="2:14" x14ac:dyDescent="0.3">
      <c r="B3207" s="1" t="str">
        <f>IF(C3207=1,"",IF(Kasszakonyv!$K$2&gt;C3207,"q",IF(Kasszakonyv!$K$2=C3207,COUNTIF($C$7:C3207,C3207),"")))</f>
        <v/>
      </c>
      <c r="C3207" s="9">
        <f t="shared" si="150"/>
        <v>1</v>
      </c>
      <c r="D3207" s="14"/>
      <c r="E3207" s="15"/>
      <c r="F3207" s="16"/>
      <c r="G3207" s="17"/>
      <c r="H3207" s="18"/>
      <c r="I3207" s="19"/>
      <c r="J3207" s="18"/>
      <c r="K3207" s="19"/>
      <c r="L3207" s="17"/>
      <c r="M3207" s="93" t="str">
        <f t="shared" ref="M3207:M3270" si="152">IF(I3207&amp;K3207&lt;&gt;"",VLOOKUP(I3207&amp;K3207,fif,3,FALSE),"")</f>
        <v/>
      </c>
      <c r="N3207" s="13" t="str">
        <f t="shared" si="151"/>
        <v/>
      </c>
    </row>
    <row r="3208" spans="2:14" x14ac:dyDescent="0.3">
      <c r="B3208" s="1" t="str">
        <f>IF(C3208=1,"",IF(Kasszakonyv!$K$2&gt;C3208,"q",IF(Kasszakonyv!$K$2=C3208,COUNTIF($C$7:C3208,C3208),"")))</f>
        <v/>
      </c>
      <c r="C3208" s="9">
        <f t="shared" si="150"/>
        <v>1</v>
      </c>
      <c r="D3208" s="14"/>
      <c r="E3208" s="15"/>
      <c r="F3208" s="16"/>
      <c r="G3208" s="17"/>
      <c r="H3208" s="18"/>
      <c r="I3208" s="19"/>
      <c r="J3208" s="18"/>
      <c r="K3208" s="19"/>
      <c r="L3208" s="17"/>
      <c r="M3208" s="93" t="str">
        <f t="shared" si="152"/>
        <v/>
      </c>
      <c r="N3208" s="13" t="str">
        <f t="shared" si="151"/>
        <v/>
      </c>
    </row>
    <row r="3209" spans="2:14" x14ac:dyDescent="0.3">
      <c r="B3209" s="1" t="str">
        <f>IF(C3209=1,"",IF(Kasszakonyv!$K$2&gt;C3209,"q",IF(Kasszakonyv!$K$2=C3209,COUNTIF($C$7:C3209,C3209),"")))</f>
        <v/>
      </c>
      <c r="C3209" s="9">
        <f t="shared" si="150"/>
        <v>1</v>
      </c>
      <c r="D3209" s="14"/>
      <c r="E3209" s="15"/>
      <c r="F3209" s="16"/>
      <c r="G3209" s="17"/>
      <c r="H3209" s="18"/>
      <c r="I3209" s="19"/>
      <c r="J3209" s="18"/>
      <c r="K3209" s="19"/>
      <c r="L3209" s="17"/>
      <c r="M3209" s="93" t="str">
        <f t="shared" si="152"/>
        <v/>
      </c>
      <c r="N3209" s="13" t="str">
        <f t="shared" si="151"/>
        <v/>
      </c>
    </row>
    <row r="3210" spans="2:14" x14ac:dyDescent="0.3">
      <c r="B3210" s="1" t="str">
        <f>IF(C3210=1,"",IF(Kasszakonyv!$K$2&gt;C3210,"q",IF(Kasszakonyv!$K$2=C3210,COUNTIF($C$7:C3210,C3210),"")))</f>
        <v/>
      </c>
      <c r="C3210" s="9">
        <f t="shared" si="150"/>
        <v>1</v>
      </c>
      <c r="D3210" s="14"/>
      <c r="E3210" s="15"/>
      <c r="F3210" s="16"/>
      <c r="G3210" s="17"/>
      <c r="H3210" s="18"/>
      <c r="I3210" s="19"/>
      <c r="J3210" s="18"/>
      <c r="K3210" s="19"/>
      <c r="L3210" s="17"/>
      <c r="M3210" s="93" t="str">
        <f t="shared" si="152"/>
        <v/>
      </c>
      <c r="N3210" s="13" t="str">
        <f t="shared" si="151"/>
        <v/>
      </c>
    </row>
    <row r="3211" spans="2:14" x14ac:dyDescent="0.3">
      <c r="B3211" s="1" t="str">
        <f>IF(C3211=1,"",IF(Kasszakonyv!$K$2&gt;C3211,"q",IF(Kasszakonyv!$K$2=C3211,COUNTIF($C$7:C3211,C3211),"")))</f>
        <v/>
      </c>
      <c r="C3211" s="9">
        <f t="shared" si="150"/>
        <v>1</v>
      </c>
      <c r="D3211" s="14"/>
      <c r="E3211" s="15"/>
      <c r="F3211" s="16"/>
      <c r="G3211" s="17"/>
      <c r="H3211" s="18"/>
      <c r="I3211" s="19"/>
      <c r="J3211" s="18"/>
      <c r="K3211" s="19"/>
      <c r="L3211" s="17"/>
      <c r="M3211" s="93" t="str">
        <f t="shared" si="152"/>
        <v/>
      </c>
      <c r="N3211" s="13" t="str">
        <f t="shared" si="151"/>
        <v/>
      </c>
    </row>
    <row r="3212" spans="2:14" x14ac:dyDescent="0.3">
      <c r="B3212" s="1" t="str">
        <f>IF(C3212=1,"",IF(Kasszakonyv!$K$2&gt;C3212,"q",IF(Kasszakonyv!$K$2=C3212,COUNTIF($C$7:C3212,C3212),"")))</f>
        <v/>
      </c>
      <c r="C3212" s="9">
        <f t="shared" si="150"/>
        <v>1</v>
      </c>
      <c r="D3212" s="14"/>
      <c r="E3212" s="15"/>
      <c r="F3212" s="16"/>
      <c r="G3212" s="17"/>
      <c r="H3212" s="18"/>
      <c r="I3212" s="19"/>
      <c r="J3212" s="18"/>
      <c r="K3212" s="19"/>
      <c r="L3212" s="17"/>
      <c r="M3212" s="93" t="str">
        <f t="shared" si="152"/>
        <v/>
      </c>
      <c r="N3212" s="13" t="str">
        <f t="shared" si="151"/>
        <v/>
      </c>
    </row>
    <row r="3213" spans="2:14" x14ac:dyDescent="0.3">
      <c r="B3213" s="1" t="str">
        <f>IF(C3213=1,"",IF(Kasszakonyv!$K$2&gt;C3213,"q",IF(Kasszakonyv!$K$2=C3213,COUNTIF($C$7:C3213,C3213),"")))</f>
        <v/>
      </c>
      <c r="C3213" s="9">
        <f t="shared" si="150"/>
        <v>1</v>
      </c>
      <c r="D3213" s="14"/>
      <c r="E3213" s="15"/>
      <c r="F3213" s="16"/>
      <c r="G3213" s="17"/>
      <c r="H3213" s="18"/>
      <c r="I3213" s="19"/>
      <c r="J3213" s="18"/>
      <c r="K3213" s="19"/>
      <c r="L3213" s="17"/>
      <c r="M3213" s="93" t="str">
        <f t="shared" si="152"/>
        <v/>
      </c>
      <c r="N3213" s="13" t="str">
        <f t="shared" si="151"/>
        <v/>
      </c>
    </row>
    <row r="3214" spans="2:14" x14ac:dyDescent="0.3">
      <c r="B3214" s="1" t="str">
        <f>IF(C3214=1,"",IF(Kasszakonyv!$K$2&gt;C3214,"q",IF(Kasszakonyv!$K$2=C3214,COUNTIF($C$7:C3214,C3214),"")))</f>
        <v/>
      </c>
      <c r="C3214" s="9">
        <f t="shared" si="150"/>
        <v>1</v>
      </c>
      <c r="D3214" s="14"/>
      <c r="E3214" s="15"/>
      <c r="F3214" s="16"/>
      <c r="G3214" s="17"/>
      <c r="H3214" s="18"/>
      <c r="I3214" s="19"/>
      <c r="J3214" s="18"/>
      <c r="K3214" s="19"/>
      <c r="L3214" s="17"/>
      <c r="M3214" s="93" t="str">
        <f t="shared" si="152"/>
        <v/>
      </c>
      <c r="N3214" s="13" t="str">
        <f t="shared" si="151"/>
        <v/>
      </c>
    </row>
    <row r="3215" spans="2:14" x14ac:dyDescent="0.3">
      <c r="B3215" s="1" t="str">
        <f>IF(C3215=1,"",IF(Kasszakonyv!$K$2&gt;C3215,"q",IF(Kasszakonyv!$K$2=C3215,COUNTIF($C$7:C3215,C3215),"")))</f>
        <v/>
      </c>
      <c r="C3215" s="9">
        <f t="shared" si="150"/>
        <v>1</v>
      </c>
      <c r="D3215" s="14"/>
      <c r="E3215" s="15"/>
      <c r="F3215" s="16"/>
      <c r="G3215" s="17"/>
      <c r="H3215" s="18"/>
      <c r="I3215" s="19"/>
      <c r="J3215" s="18"/>
      <c r="K3215" s="19"/>
      <c r="L3215" s="17"/>
      <c r="M3215" s="93" t="str">
        <f t="shared" si="152"/>
        <v/>
      </c>
      <c r="N3215" s="13" t="str">
        <f t="shared" si="151"/>
        <v/>
      </c>
    </row>
    <row r="3216" spans="2:14" x14ac:dyDescent="0.3">
      <c r="B3216" s="1" t="str">
        <f>IF(C3216=1,"",IF(Kasszakonyv!$K$2&gt;C3216,"q",IF(Kasszakonyv!$K$2=C3216,COUNTIF($C$7:C3216,C3216),"")))</f>
        <v/>
      </c>
      <c r="C3216" s="9">
        <f t="shared" si="150"/>
        <v>1</v>
      </c>
      <c r="D3216" s="14"/>
      <c r="E3216" s="15"/>
      <c r="F3216" s="16"/>
      <c r="G3216" s="17"/>
      <c r="H3216" s="18"/>
      <c r="I3216" s="19"/>
      <c r="J3216" s="18"/>
      <c r="K3216" s="19"/>
      <c r="L3216" s="17"/>
      <c r="M3216" s="93" t="str">
        <f t="shared" si="152"/>
        <v/>
      </c>
      <c r="N3216" s="13" t="str">
        <f t="shared" si="151"/>
        <v/>
      </c>
    </row>
    <row r="3217" spans="2:14" x14ac:dyDescent="0.3">
      <c r="B3217" s="1" t="str">
        <f>IF(C3217=1,"",IF(Kasszakonyv!$K$2&gt;C3217,"q",IF(Kasszakonyv!$K$2=C3217,COUNTIF($C$7:C3217,C3217),"")))</f>
        <v/>
      </c>
      <c r="C3217" s="9">
        <f t="shared" si="150"/>
        <v>1</v>
      </c>
      <c r="D3217" s="14"/>
      <c r="E3217" s="15"/>
      <c r="F3217" s="16"/>
      <c r="G3217" s="17"/>
      <c r="H3217" s="18"/>
      <c r="I3217" s="19"/>
      <c r="J3217" s="18"/>
      <c r="K3217" s="19"/>
      <c r="L3217" s="17"/>
      <c r="M3217" s="93" t="str">
        <f t="shared" si="152"/>
        <v/>
      </c>
      <c r="N3217" s="13" t="str">
        <f t="shared" si="151"/>
        <v/>
      </c>
    </row>
    <row r="3218" spans="2:14" x14ac:dyDescent="0.3">
      <c r="B3218" s="1" t="str">
        <f>IF(C3218=1,"",IF(Kasszakonyv!$K$2&gt;C3218,"q",IF(Kasszakonyv!$K$2=C3218,COUNTIF($C$7:C3218,C3218),"")))</f>
        <v/>
      </c>
      <c r="C3218" s="9">
        <f t="shared" si="150"/>
        <v>1</v>
      </c>
      <c r="D3218" s="14"/>
      <c r="E3218" s="15"/>
      <c r="F3218" s="16"/>
      <c r="G3218" s="17"/>
      <c r="H3218" s="18"/>
      <c r="I3218" s="19"/>
      <c r="J3218" s="18"/>
      <c r="K3218" s="19"/>
      <c r="L3218" s="17"/>
      <c r="M3218" s="93" t="str">
        <f t="shared" si="152"/>
        <v/>
      </c>
      <c r="N3218" s="13" t="str">
        <f t="shared" si="151"/>
        <v/>
      </c>
    </row>
    <row r="3219" spans="2:14" x14ac:dyDescent="0.3">
      <c r="B3219" s="1" t="str">
        <f>IF(C3219=1,"",IF(Kasszakonyv!$K$2&gt;C3219,"q",IF(Kasszakonyv!$K$2=C3219,COUNTIF($C$7:C3219,C3219),"")))</f>
        <v/>
      </c>
      <c r="C3219" s="9">
        <f t="shared" si="150"/>
        <v>1</v>
      </c>
      <c r="D3219" s="14"/>
      <c r="E3219" s="15"/>
      <c r="F3219" s="16"/>
      <c r="G3219" s="17"/>
      <c r="H3219" s="18"/>
      <c r="I3219" s="19"/>
      <c r="J3219" s="18"/>
      <c r="K3219" s="19"/>
      <c r="L3219" s="17"/>
      <c r="M3219" s="93" t="str">
        <f t="shared" si="152"/>
        <v/>
      </c>
      <c r="N3219" s="13" t="str">
        <f t="shared" si="151"/>
        <v/>
      </c>
    </row>
    <row r="3220" spans="2:14" x14ac:dyDescent="0.3">
      <c r="B3220" s="1" t="str">
        <f>IF(C3220=1,"",IF(Kasszakonyv!$K$2&gt;C3220,"q",IF(Kasszakonyv!$K$2=C3220,COUNTIF($C$7:C3220,C3220),"")))</f>
        <v/>
      </c>
      <c r="C3220" s="9">
        <f t="shared" si="150"/>
        <v>1</v>
      </c>
      <c r="D3220" s="14"/>
      <c r="E3220" s="15"/>
      <c r="F3220" s="16"/>
      <c r="G3220" s="17"/>
      <c r="H3220" s="18"/>
      <c r="I3220" s="19"/>
      <c r="J3220" s="18"/>
      <c r="K3220" s="19"/>
      <c r="L3220" s="17"/>
      <c r="M3220" s="93" t="str">
        <f t="shared" si="152"/>
        <v/>
      </c>
      <c r="N3220" s="13" t="str">
        <f t="shared" si="151"/>
        <v/>
      </c>
    </row>
    <row r="3221" spans="2:14" x14ac:dyDescent="0.3">
      <c r="B3221" s="1" t="str">
        <f>IF(C3221=1,"",IF(Kasszakonyv!$K$2&gt;C3221,"q",IF(Kasszakonyv!$K$2=C3221,COUNTIF($C$7:C3221,C3221),"")))</f>
        <v/>
      </c>
      <c r="C3221" s="9">
        <f t="shared" si="150"/>
        <v>1</v>
      </c>
      <c r="D3221" s="14"/>
      <c r="E3221" s="15"/>
      <c r="F3221" s="16"/>
      <c r="G3221" s="17"/>
      <c r="H3221" s="18"/>
      <c r="I3221" s="19"/>
      <c r="J3221" s="18"/>
      <c r="K3221" s="19"/>
      <c r="L3221" s="17"/>
      <c r="M3221" s="93" t="str">
        <f t="shared" si="152"/>
        <v/>
      </c>
      <c r="N3221" s="13" t="str">
        <f t="shared" si="151"/>
        <v/>
      </c>
    </row>
    <row r="3222" spans="2:14" x14ac:dyDescent="0.3">
      <c r="B3222" s="1" t="str">
        <f>IF(C3222=1,"",IF(Kasszakonyv!$K$2&gt;C3222,"q",IF(Kasszakonyv!$K$2=C3222,COUNTIF($C$7:C3222,C3222),"")))</f>
        <v/>
      </c>
      <c r="C3222" s="9">
        <f t="shared" si="150"/>
        <v>1</v>
      </c>
      <c r="D3222" s="14"/>
      <c r="E3222" s="15"/>
      <c r="F3222" s="16"/>
      <c r="G3222" s="17"/>
      <c r="H3222" s="18"/>
      <c r="I3222" s="19"/>
      <c r="J3222" s="18"/>
      <c r="K3222" s="19"/>
      <c r="L3222" s="17"/>
      <c r="M3222" s="93" t="str">
        <f t="shared" si="152"/>
        <v/>
      </c>
      <c r="N3222" s="13" t="str">
        <f t="shared" si="151"/>
        <v/>
      </c>
    </row>
    <row r="3223" spans="2:14" x14ac:dyDescent="0.3">
      <c r="B3223" s="1" t="str">
        <f>IF(C3223=1,"",IF(Kasszakonyv!$K$2&gt;C3223,"q",IF(Kasszakonyv!$K$2=C3223,COUNTIF($C$7:C3223,C3223),"")))</f>
        <v/>
      </c>
      <c r="C3223" s="9">
        <f t="shared" si="150"/>
        <v>1</v>
      </c>
      <c r="D3223" s="14"/>
      <c r="E3223" s="15"/>
      <c r="F3223" s="16"/>
      <c r="G3223" s="17"/>
      <c r="H3223" s="18"/>
      <c r="I3223" s="19"/>
      <c r="J3223" s="18"/>
      <c r="K3223" s="19"/>
      <c r="L3223" s="17"/>
      <c r="M3223" s="93" t="str">
        <f t="shared" si="152"/>
        <v/>
      </c>
      <c r="N3223" s="13" t="str">
        <f t="shared" si="151"/>
        <v/>
      </c>
    </row>
    <row r="3224" spans="2:14" x14ac:dyDescent="0.3">
      <c r="B3224" s="1" t="str">
        <f>IF(C3224=1,"",IF(Kasszakonyv!$K$2&gt;C3224,"q",IF(Kasszakonyv!$K$2=C3224,COUNTIF($C$7:C3224,C3224),"")))</f>
        <v/>
      </c>
      <c r="C3224" s="9">
        <f t="shared" si="150"/>
        <v>1</v>
      </c>
      <c r="D3224" s="14"/>
      <c r="E3224" s="15"/>
      <c r="F3224" s="16"/>
      <c r="G3224" s="17"/>
      <c r="H3224" s="18"/>
      <c r="I3224" s="19"/>
      <c r="J3224" s="18"/>
      <c r="K3224" s="19"/>
      <c r="L3224" s="17"/>
      <c r="M3224" s="93" t="str">
        <f t="shared" si="152"/>
        <v/>
      </c>
      <c r="N3224" s="13" t="str">
        <f t="shared" si="151"/>
        <v/>
      </c>
    </row>
    <row r="3225" spans="2:14" x14ac:dyDescent="0.3">
      <c r="B3225" s="1" t="str">
        <f>IF(C3225=1,"",IF(Kasszakonyv!$K$2&gt;C3225,"q",IF(Kasszakonyv!$K$2=C3225,COUNTIF($C$7:C3225,C3225),"")))</f>
        <v/>
      </c>
      <c r="C3225" s="9">
        <f t="shared" si="150"/>
        <v>1</v>
      </c>
      <c r="D3225" s="14"/>
      <c r="E3225" s="15"/>
      <c r="F3225" s="16"/>
      <c r="G3225" s="17"/>
      <c r="H3225" s="18"/>
      <c r="I3225" s="19"/>
      <c r="J3225" s="18"/>
      <c r="K3225" s="19"/>
      <c r="L3225" s="17"/>
      <c r="M3225" s="93" t="str">
        <f t="shared" si="152"/>
        <v/>
      </c>
      <c r="N3225" s="13" t="str">
        <f t="shared" si="151"/>
        <v/>
      </c>
    </row>
    <row r="3226" spans="2:14" x14ac:dyDescent="0.3">
      <c r="B3226" s="1" t="str">
        <f>IF(C3226=1,"",IF(Kasszakonyv!$K$2&gt;C3226,"q",IF(Kasszakonyv!$K$2=C3226,COUNTIF($C$7:C3226,C3226),"")))</f>
        <v/>
      </c>
      <c r="C3226" s="9">
        <f t="shared" si="150"/>
        <v>1</v>
      </c>
      <c r="D3226" s="14"/>
      <c r="E3226" s="15"/>
      <c r="F3226" s="16"/>
      <c r="G3226" s="17"/>
      <c r="H3226" s="18"/>
      <c r="I3226" s="19"/>
      <c r="J3226" s="18"/>
      <c r="K3226" s="19"/>
      <c r="L3226" s="17"/>
      <c r="M3226" s="93" t="str">
        <f t="shared" si="152"/>
        <v/>
      </c>
      <c r="N3226" s="13" t="str">
        <f t="shared" si="151"/>
        <v/>
      </c>
    </row>
    <row r="3227" spans="2:14" x14ac:dyDescent="0.3">
      <c r="B3227" s="1" t="str">
        <f>IF(C3227=1,"",IF(Kasszakonyv!$K$2&gt;C3227,"q",IF(Kasszakonyv!$K$2=C3227,COUNTIF($C$7:C3227,C3227),"")))</f>
        <v/>
      </c>
      <c r="C3227" s="9">
        <f t="shared" si="150"/>
        <v>1</v>
      </c>
      <c r="D3227" s="14"/>
      <c r="E3227" s="15"/>
      <c r="F3227" s="16"/>
      <c r="G3227" s="17"/>
      <c r="H3227" s="18"/>
      <c r="I3227" s="19"/>
      <c r="J3227" s="18"/>
      <c r="K3227" s="19"/>
      <c r="L3227" s="17"/>
      <c r="M3227" s="93" t="str">
        <f t="shared" si="152"/>
        <v/>
      </c>
      <c r="N3227" s="13" t="str">
        <f t="shared" si="151"/>
        <v/>
      </c>
    </row>
    <row r="3228" spans="2:14" x14ac:dyDescent="0.3">
      <c r="B3228" s="1" t="str">
        <f>IF(C3228=1,"",IF(Kasszakonyv!$K$2&gt;C3228,"q",IF(Kasszakonyv!$K$2=C3228,COUNTIF($C$7:C3228,C3228),"")))</f>
        <v/>
      </c>
      <c r="C3228" s="9">
        <f t="shared" si="150"/>
        <v>1</v>
      </c>
      <c r="D3228" s="14"/>
      <c r="E3228" s="15"/>
      <c r="F3228" s="16"/>
      <c r="G3228" s="17"/>
      <c r="H3228" s="18"/>
      <c r="I3228" s="19"/>
      <c r="J3228" s="18"/>
      <c r="K3228" s="19"/>
      <c r="L3228" s="17"/>
      <c r="M3228" s="93" t="str">
        <f t="shared" si="152"/>
        <v/>
      </c>
      <c r="N3228" s="13" t="str">
        <f t="shared" si="151"/>
        <v/>
      </c>
    </row>
    <row r="3229" spans="2:14" x14ac:dyDescent="0.3">
      <c r="B3229" s="1" t="str">
        <f>IF(C3229=1,"",IF(Kasszakonyv!$K$2&gt;C3229,"q",IF(Kasszakonyv!$K$2=C3229,COUNTIF($C$7:C3229,C3229),"")))</f>
        <v/>
      </c>
      <c r="C3229" s="9">
        <f t="shared" si="150"/>
        <v>1</v>
      </c>
      <c r="D3229" s="14"/>
      <c r="E3229" s="15"/>
      <c r="F3229" s="16"/>
      <c r="G3229" s="17"/>
      <c r="H3229" s="18"/>
      <c r="I3229" s="19"/>
      <c r="J3229" s="18"/>
      <c r="K3229" s="19"/>
      <c r="L3229" s="17"/>
      <c r="M3229" s="93" t="str">
        <f t="shared" si="152"/>
        <v/>
      </c>
      <c r="N3229" s="13" t="str">
        <f t="shared" si="151"/>
        <v/>
      </c>
    </row>
    <row r="3230" spans="2:14" x14ac:dyDescent="0.3">
      <c r="B3230" s="1" t="str">
        <f>IF(C3230=1,"",IF(Kasszakonyv!$K$2&gt;C3230,"q",IF(Kasszakonyv!$K$2=C3230,COUNTIF($C$7:C3230,C3230),"")))</f>
        <v/>
      </c>
      <c r="C3230" s="9">
        <f t="shared" si="150"/>
        <v>1</v>
      </c>
      <c r="D3230" s="14"/>
      <c r="E3230" s="15"/>
      <c r="F3230" s="16"/>
      <c r="G3230" s="17"/>
      <c r="H3230" s="18"/>
      <c r="I3230" s="19"/>
      <c r="J3230" s="18"/>
      <c r="K3230" s="19"/>
      <c r="L3230" s="17"/>
      <c r="M3230" s="93" t="str">
        <f t="shared" si="152"/>
        <v/>
      </c>
      <c r="N3230" s="13" t="str">
        <f t="shared" si="151"/>
        <v/>
      </c>
    </row>
    <row r="3231" spans="2:14" x14ac:dyDescent="0.3">
      <c r="B3231" s="1" t="str">
        <f>IF(C3231=1,"",IF(Kasszakonyv!$K$2&gt;C3231,"q",IF(Kasszakonyv!$K$2=C3231,COUNTIF($C$7:C3231,C3231),"")))</f>
        <v/>
      </c>
      <c r="C3231" s="9">
        <f t="shared" si="150"/>
        <v>1</v>
      </c>
      <c r="D3231" s="14"/>
      <c r="E3231" s="15"/>
      <c r="F3231" s="16"/>
      <c r="G3231" s="17"/>
      <c r="H3231" s="18"/>
      <c r="I3231" s="19"/>
      <c r="J3231" s="18"/>
      <c r="K3231" s="19"/>
      <c r="L3231" s="17"/>
      <c r="M3231" s="93" t="str">
        <f t="shared" si="152"/>
        <v/>
      </c>
      <c r="N3231" s="13" t="str">
        <f t="shared" si="151"/>
        <v/>
      </c>
    </row>
    <row r="3232" spans="2:14" x14ac:dyDescent="0.3">
      <c r="B3232" s="1" t="str">
        <f>IF(C3232=1,"",IF(Kasszakonyv!$K$2&gt;C3232,"q",IF(Kasszakonyv!$K$2=C3232,COUNTIF($C$7:C3232,C3232),"")))</f>
        <v/>
      </c>
      <c r="C3232" s="9">
        <f t="shared" si="150"/>
        <v>1</v>
      </c>
      <c r="D3232" s="14"/>
      <c r="E3232" s="15"/>
      <c r="F3232" s="16"/>
      <c r="G3232" s="17"/>
      <c r="H3232" s="18"/>
      <c r="I3232" s="19"/>
      <c r="J3232" s="18"/>
      <c r="K3232" s="19"/>
      <c r="L3232" s="17"/>
      <c r="M3232" s="93" t="str">
        <f t="shared" si="152"/>
        <v/>
      </c>
      <c r="N3232" s="13" t="str">
        <f t="shared" si="151"/>
        <v/>
      </c>
    </row>
    <row r="3233" spans="2:14" x14ac:dyDescent="0.3">
      <c r="B3233" s="1" t="str">
        <f>IF(C3233=1,"",IF(Kasszakonyv!$K$2&gt;C3233,"q",IF(Kasszakonyv!$K$2=C3233,COUNTIF($C$7:C3233,C3233),"")))</f>
        <v/>
      </c>
      <c r="C3233" s="9">
        <f t="shared" si="150"/>
        <v>1</v>
      </c>
      <c r="D3233" s="14"/>
      <c r="E3233" s="15"/>
      <c r="F3233" s="16"/>
      <c r="G3233" s="17"/>
      <c r="H3233" s="18"/>
      <c r="I3233" s="19"/>
      <c r="J3233" s="18"/>
      <c r="K3233" s="19"/>
      <c r="L3233" s="17"/>
      <c r="M3233" s="93" t="str">
        <f t="shared" si="152"/>
        <v/>
      </c>
      <c r="N3233" s="13" t="str">
        <f t="shared" si="151"/>
        <v/>
      </c>
    </row>
    <row r="3234" spans="2:14" x14ac:dyDescent="0.3">
      <c r="B3234" s="1" t="str">
        <f>IF(C3234=1,"",IF(Kasszakonyv!$K$2&gt;C3234,"q",IF(Kasszakonyv!$K$2=C3234,COUNTIF($C$7:C3234,C3234),"")))</f>
        <v/>
      </c>
      <c r="C3234" s="9">
        <f t="shared" si="150"/>
        <v>1</v>
      </c>
      <c r="D3234" s="14"/>
      <c r="E3234" s="15"/>
      <c r="F3234" s="16"/>
      <c r="G3234" s="17"/>
      <c r="H3234" s="18"/>
      <c r="I3234" s="19"/>
      <c r="J3234" s="18"/>
      <c r="K3234" s="19"/>
      <c r="L3234" s="17"/>
      <c r="M3234" s="93" t="str">
        <f t="shared" si="152"/>
        <v/>
      </c>
      <c r="N3234" s="13" t="str">
        <f t="shared" si="151"/>
        <v/>
      </c>
    </row>
    <row r="3235" spans="2:14" x14ac:dyDescent="0.3">
      <c r="B3235" s="1" t="str">
        <f>IF(C3235=1,"",IF(Kasszakonyv!$K$2&gt;C3235,"q",IF(Kasszakonyv!$K$2=C3235,COUNTIF($C$7:C3235,C3235),"")))</f>
        <v/>
      </c>
      <c r="C3235" s="9">
        <f t="shared" si="150"/>
        <v>1</v>
      </c>
      <c r="D3235" s="14"/>
      <c r="E3235" s="15"/>
      <c r="F3235" s="16"/>
      <c r="G3235" s="17"/>
      <c r="H3235" s="18"/>
      <c r="I3235" s="19"/>
      <c r="J3235" s="18"/>
      <c r="K3235" s="19"/>
      <c r="L3235" s="17"/>
      <c r="M3235" s="93" t="str">
        <f t="shared" si="152"/>
        <v/>
      </c>
      <c r="N3235" s="13" t="str">
        <f t="shared" si="151"/>
        <v/>
      </c>
    </row>
    <row r="3236" spans="2:14" x14ac:dyDescent="0.3">
      <c r="B3236" s="1" t="str">
        <f>IF(C3236=1,"",IF(Kasszakonyv!$K$2&gt;C3236,"q",IF(Kasszakonyv!$K$2=C3236,COUNTIF($C$7:C3236,C3236),"")))</f>
        <v/>
      </c>
      <c r="C3236" s="9">
        <f t="shared" si="150"/>
        <v>1</v>
      </c>
      <c r="D3236" s="14"/>
      <c r="E3236" s="15"/>
      <c r="F3236" s="16"/>
      <c r="G3236" s="17"/>
      <c r="H3236" s="18"/>
      <c r="I3236" s="19"/>
      <c r="J3236" s="18"/>
      <c r="K3236" s="19"/>
      <c r="L3236" s="17"/>
      <c r="M3236" s="93" t="str">
        <f t="shared" si="152"/>
        <v/>
      </c>
      <c r="N3236" s="13" t="str">
        <f t="shared" si="151"/>
        <v/>
      </c>
    </row>
    <row r="3237" spans="2:14" x14ac:dyDescent="0.3">
      <c r="B3237" s="1" t="str">
        <f>IF(C3237=1,"",IF(Kasszakonyv!$K$2&gt;C3237,"q",IF(Kasszakonyv!$K$2=C3237,COUNTIF($C$7:C3237,C3237),"")))</f>
        <v/>
      </c>
      <c r="C3237" s="9">
        <f t="shared" si="150"/>
        <v>1</v>
      </c>
      <c r="D3237" s="14"/>
      <c r="E3237" s="15"/>
      <c r="F3237" s="16"/>
      <c r="G3237" s="17"/>
      <c r="H3237" s="18"/>
      <c r="I3237" s="19"/>
      <c r="J3237" s="18"/>
      <c r="K3237" s="19"/>
      <c r="L3237" s="17"/>
      <c r="M3237" s="93" t="str">
        <f t="shared" si="152"/>
        <v/>
      </c>
      <c r="N3237" s="13" t="str">
        <f t="shared" si="151"/>
        <v/>
      </c>
    </row>
    <row r="3238" spans="2:14" x14ac:dyDescent="0.3">
      <c r="B3238" s="1" t="str">
        <f>IF(C3238=1,"",IF(Kasszakonyv!$K$2&gt;C3238,"q",IF(Kasszakonyv!$K$2=C3238,COUNTIF($C$7:C3238,C3238),"")))</f>
        <v/>
      </c>
      <c r="C3238" s="9">
        <f t="shared" si="150"/>
        <v>1</v>
      </c>
      <c r="D3238" s="14"/>
      <c r="E3238" s="15"/>
      <c r="F3238" s="16"/>
      <c r="G3238" s="17"/>
      <c r="H3238" s="18"/>
      <c r="I3238" s="19"/>
      <c r="J3238" s="18"/>
      <c r="K3238" s="19"/>
      <c r="L3238" s="17"/>
      <c r="M3238" s="93" t="str">
        <f t="shared" si="152"/>
        <v/>
      </c>
      <c r="N3238" s="13" t="str">
        <f t="shared" si="151"/>
        <v/>
      </c>
    </row>
    <row r="3239" spans="2:14" x14ac:dyDescent="0.3">
      <c r="B3239" s="1" t="str">
        <f>IF(C3239=1,"",IF(Kasszakonyv!$K$2&gt;C3239,"q",IF(Kasszakonyv!$K$2=C3239,COUNTIF($C$7:C3239,C3239),"")))</f>
        <v/>
      </c>
      <c r="C3239" s="9">
        <f t="shared" si="150"/>
        <v>1</v>
      </c>
      <c r="D3239" s="14"/>
      <c r="E3239" s="15"/>
      <c r="F3239" s="16"/>
      <c r="G3239" s="17"/>
      <c r="H3239" s="18"/>
      <c r="I3239" s="19"/>
      <c r="J3239" s="18"/>
      <c r="K3239" s="19"/>
      <c r="L3239" s="17"/>
      <c r="M3239" s="93" t="str">
        <f t="shared" si="152"/>
        <v/>
      </c>
      <c r="N3239" s="13" t="str">
        <f t="shared" si="151"/>
        <v/>
      </c>
    </row>
    <row r="3240" spans="2:14" x14ac:dyDescent="0.3">
      <c r="B3240" s="1" t="str">
        <f>IF(C3240=1,"",IF(Kasszakonyv!$K$2&gt;C3240,"q",IF(Kasszakonyv!$K$2=C3240,COUNTIF($C$7:C3240,C3240),"")))</f>
        <v/>
      </c>
      <c r="C3240" s="9">
        <f t="shared" ref="C3240:C3303" si="153">IF(AND(D3240&lt;&gt;0,D3240&gt;=$C$1,D3240&lt;=$C$3),D3240,IF(SUM(H3240:J3250)&lt;&gt;0,C3239,1))</f>
        <v>1</v>
      </c>
      <c r="D3240" s="14"/>
      <c r="E3240" s="15"/>
      <c r="F3240" s="16"/>
      <c r="G3240" s="17"/>
      <c r="H3240" s="18"/>
      <c r="I3240" s="19"/>
      <c r="J3240" s="18"/>
      <c r="K3240" s="19"/>
      <c r="L3240" s="17"/>
      <c r="M3240" s="93" t="str">
        <f t="shared" si="152"/>
        <v/>
      </c>
      <c r="N3240" s="13" t="str">
        <f t="shared" ref="N3240:N3303" si="154">IF(I3240&amp;K3240&lt;&gt;"",VLOOKUP(I3240&amp;K3240,fi,2,FALSE),"")</f>
        <v/>
      </c>
    </row>
    <row r="3241" spans="2:14" x14ac:dyDescent="0.3">
      <c r="B3241" s="1" t="str">
        <f>IF(C3241=1,"",IF(Kasszakonyv!$K$2&gt;C3241,"q",IF(Kasszakonyv!$K$2=C3241,COUNTIF($C$7:C3241,C3241),"")))</f>
        <v/>
      </c>
      <c r="C3241" s="9">
        <f t="shared" si="153"/>
        <v>1</v>
      </c>
      <c r="D3241" s="14"/>
      <c r="E3241" s="15"/>
      <c r="F3241" s="16"/>
      <c r="G3241" s="17"/>
      <c r="H3241" s="18"/>
      <c r="I3241" s="19"/>
      <c r="J3241" s="18"/>
      <c r="K3241" s="19"/>
      <c r="L3241" s="17"/>
      <c r="M3241" s="93" t="str">
        <f t="shared" si="152"/>
        <v/>
      </c>
      <c r="N3241" s="13" t="str">
        <f t="shared" si="154"/>
        <v/>
      </c>
    </row>
    <row r="3242" spans="2:14" x14ac:dyDescent="0.3">
      <c r="B3242" s="1" t="str">
        <f>IF(C3242=1,"",IF(Kasszakonyv!$K$2&gt;C3242,"q",IF(Kasszakonyv!$K$2=C3242,COUNTIF($C$7:C3242,C3242),"")))</f>
        <v/>
      </c>
      <c r="C3242" s="9">
        <f t="shared" si="153"/>
        <v>1</v>
      </c>
      <c r="D3242" s="14"/>
      <c r="E3242" s="15"/>
      <c r="F3242" s="16"/>
      <c r="G3242" s="17"/>
      <c r="H3242" s="18"/>
      <c r="I3242" s="19"/>
      <c r="J3242" s="18"/>
      <c r="K3242" s="19"/>
      <c r="L3242" s="17"/>
      <c r="M3242" s="93" t="str">
        <f t="shared" si="152"/>
        <v/>
      </c>
      <c r="N3242" s="13" t="str">
        <f t="shared" si="154"/>
        <v/>
      </c>
    </row>
    <row r="3243" spans="2:14" x14ac:dyDescent="0.3">
      <c r="B3243" s="1" t="str">
        <f>IF(C3243=1,"",IF(Kasszakonyv!$K$2&gt;C3243,"q",IF(Kasszakonyv!$K$2=C3243,COUNTIF($C$7:C3243,C3243),"")))</f>
        <v/>
      </c>
      <c r="C3243" s="9">
        <f t="shared" si="153"/>
        <v>1</v>
      </c>
      <c r="D3243" s="14"/>
      <c r="E3243" s="15"/>
      <c r="F3243" s="16"/>
      <c r="G3243" s="17"/>
      <c r="H3243" s="18"/>
      <c r="I3243" s="19"/>
      <c r="J3243" s="18"/>
      <c r="K3243" s="19"/>
      <c r="L3243" s="17"/>
      <c r="M3243" s="93" t="str">
        <f t="shared" si="152"/>
        <v/>
      </c>
      <c r="N3243" s="13" t="str">
        <f t="shared" si="154"/>
        <v/>
      </c>
    </row>
    <row r="3244" spans="2:14" x14ac:dyDescent="0.3">
      <c r="B3244" s="1" t="str">
        <f>IF(C3244=1,"",IF(Kasszakonyv!$K$2&gt;C3244,"q",IF(Kasszakonyv!$K$2=C3244,COUNTIF($C$7:C3244,C3244),"")))</f>
        <v/>
      </c>
      <c r="C3244" s="9">
        <f t="shared" si="153"/>
        <v>1</v>
      </c>
      <c r="D3244" s="14"/>
      <c r="E3244" s="15"/>
      <c r="F3244" s="16"/>
      <c r="G3244" s="17"/>
      <c r="H3244" s="18"/>
      <c r="I3244" s="19"/>
      <c r="J3244" s="18"/>
      <c r="K3244" s="19"/>
      <c r="L3244" s="17"/>
      <c r="M3244" s="93" t="str">
        <f t="shared" si="152"/>
        <v/>
      </c>
      <c r="N3244" s="13" t="str">
        <f t="shared" si="154"/>
        <v/>
      </c>
    </row>
    <row r="3245" spans="2:14" x14ac:dyDescent="0.3">
      <c r="B3245" s="1" t="str">
        <f>IF(C3245=1,"",IF(Kasszakonyv!$K$2&gt;C3245,"q",IF(Kasszakonyv!$K$2=C3245,COUNTIF($C$7:C3245,C3245),"")))</f>
        <v/>
      </c>
      <c r="C3245" s="9">
        <f t="shared" si="153"/>
        <v>1</v>
      </c>
      <c r="D3245" s="14"/>
      <c r="E3245" s="15"/>
      <c r="F3245" s="16"/>
      <c r="G3245" s="17"/>
      <c r="H3245" s="18"/>
      <c r="I3245" s="19"/>
      <c r="J3245" s="18"/>
      <c r="K3245" s="19"/>
      <c r="L3245" s="17"/>
      <c r="M3245" s="93" t="str">
        <f t="shared" si="152"/>
        <v/>
      </c>
      <c r="N3245" s="13" t="str">
        <f t="shared" si="154"/>
        <v/>
      </c>
    </row>
    <row r="3246" spans="2:14" x14ac:dyDescent="0.3">
      <c r="B3246" s="1" t="str">
        <f>IF(C3246=1,"",IF(Kasszakonyv!$K$2&gt;C3246,"q",IF(Kasszakonyv!$K$2=C3246,COUNTIF($C$7:C3246,C3246),"")))</f>
        <v/>
      </c>
      <c r="C3246" s="9">
        <f t="shared" si="153"/>
        <v>1</v>
      </c>
      <c r="D3246" s="14"/>
      <c r="E3246" s="15"/>
      <c r="F3246" s="16"/>
      <c r="G3246" s="17"/>
      <c r="H3246" s="18"/>
      <c r="I3246" s="19"/>
      <c r="J3246" s="18"/>
      <c r="K3246" s="19"/>
      <c r="L3246" s="17"/>
      <c r="M3246" s="93" t="str">
        <f t="shared" si="152"/>
        <v/>
      </c>
      <c r="N3246" s="13" t="str">
        <f t="shared" si="154"/>
        <v/>
      </c>
    </row>
    <row r="3247" spans="2:14" x14ac:dyDescent="0.3">
      <c r="B3247" s="1" t="str">
        <f>IF(C3247=1,"",IF(Kasszakonyv!$K$2&gt;C3247,"q",IF(Kasszakonyv!$K$2=C3247,COUNTIF($C$7:C3247,C3247),"")))</f>
        <v/>
      </c>
      <c r="C3247" s="9">
        <f t="shared" si="153"/>
        <v>1</v>
      </c>
      <c r="D3247" s="14"/>
      <c r="E3247" s="15"/>
      <c r="F3247" s="16"/>
      <c r="G3247" s="17"/>
      <c r="H3247" s="18"/>
      <c r="I3247" s="19"/>
      <c r="J3247" s="18"/>
      <c r="K3247" s="19"/>
      <c r="L3247" s="17"/>
      <c r="M3247" s="93" t="str">
        <f t="shared" si="152"/>
        <v/>
      </c>
      <c r="N3247" s="13" t="str">
        <f t="shared" si="154"/>
        <v/>
      </c>
    </row>
    <row r="3248" spans="2:14" x14ac:dyDescent="0.3">
      <c r="B3248" s="1" t="str">
        <f>IF(C3248=1,"",IF(Kasszakonyv!$K$2&gt;C3248,"q",IF(Kasszakonyv!$K$2=C3248,COUNTIF($C$7:C3248,C3248),"")))</f>
        <v/>
      </c>
      <c r="C3248" s="9">
        <f t="shared" si="153"/>
        <v>1</v>
      </c>
      <c r="D3248" s="14"/>
      <c r="E3248" s="15"/>
      <c r="F3248" s="16"/>
      <c r="G3248" s="17"/>
      <c r="H3248" s="18"/>
      <c r="I3248" s="19"/>
      <c r="J3248" s="18"/>
      <c r="K3248" s="19"/>
      <c r="L3248" s="17"/>
      <c r="M3248" s="93" t="str">
        <f t="shared" si="152"/>
        <v/>
      </c>
      <c r="N3248" s="13" t="str">
        <f t="shared" si="154"/>
        <v/>
      </c>
    </row>
    <row r="3249" spans="2:14" x14ac:dyDescent="0.3">
      <c r="B3249" s="1" t="str">
        <f>IF(C3249=1,"",IF(Kasszakonyv!$K$2&gt;C3249,"q",IF(Kasszakonyv!$K$2=C3249,COUNTIF($C$7:C3249,C3249),"")))</f>
        <v/>
      </c>
      <c r="C3249" s="9">
        <f t="shared" si="153"/>
        <v>1</v>
      </c>
      <c r="D3249" s="14"/>
      <c r="E3249" s="15"/>
      <c r="F3249" s="16"/>
      <c r="G3249" s="17"/>
      <c r="H3249" s="18"/>
      <c r="I3249" s="19"/>
      <c r="J3249" s="18"/>
      <c r="K3249" s="19"/>
      <c r="L3249" s="17"/>
      <c r="M3249" s="93" t="str">
        <f t="shared" si="152"/>
        <v/>
      </c>
      <c r="N3249" s="13" t="str">
        <f t="shared" si="154"/>
        <v/>
      </c>
    </row>
    <row r="3250" spans="2:14" x14ac:dyDescent="0.3">
      <c r="B3250" s="1" t="str">
        <f>IF(C3250=1,"",IF(Kasszakonyv!$K$2&gt;C3250,"q",IF(Kasszakonyv!$K$2=C3250,COUNTIF($C$7:C3250,C3250),"")))</f>
        <v/>
      </c>
      <c r="C3250" s="9">
        <f t="shared" si="153"/>
        <v>1</v>
      </c>
      <c r="D3250" s="14"/>
      <c r="E3250" s="15"/>
      <c r="F3250" s="16"/>
      <c r="G3250" s="17"/>
      <c r="H3250" s="18"/>
      <c r="I3250" s="19"/>
      <c r="J3250" s="18"/>
      <c r="K3250" s="19"/>
      <c r="L3250" s="17"/>
      <c r="M3250" s="93" t="str">
        <f t="shared" si="152"/>
        <v/>
      </c>
      <c r="N3250" s="13" t="str">
        <f t="shared" si="154"/>
        <v/>
      </c>
    </row>
    <row r="3251" spans="2:14" x14ac:dyDescent="0.3">
      <c r="B3251" s="1" t="str">
        <f>IF(C3251=1,"",IF(Kasszakonyv!$K$2&gt;C3251,"q",IF(Kasszakonyv!$K$2=C3251,COUNTIF($C$7:C3251,C3251),"")))</f>
        <v/>
      </c>
      <c r="C3251" s="9">
        <f t="shared" si="153"/>
        <v>1</v>
      </c>
      <c r="D3251" s="14"/>
      <c r="E3251" s="15"/>
      <c r="F3251" s="16"/>
      <c r="G3251" s="17"/>
      <c r="H3251" s="18"/>
      <c r="I3251" s="19"/>
      <c r="J3251" s="18"/>
      <c r="K3251" s="19"/>
      <c r="L3251" s="17"/>
      <c r="M3251" s="93" t="str">
        <f t="shared" si="152"/>
        <v/>
      </c>
      <c r="N3251" s="13" t="str">
        <f t="shared" si="154"/>
        <v/>
      </c>
    </row>
    <row r="3252" spans="2:14" x14ac:dyDescent="0.3">
      <c r="B3252" s="1" t="str">
        <f>IF(C3252=1,"",IF(Kasszakonyv!$K$2&gt;C3252,"q",IF(Kasszakonyv!$K$2=C3252,COUNTIF($C$7:C3252,C3252),"")))</f>
        <v/>
      </c>
      <c r="C3252" s="9">
        <f t="shared" si="153"/>
        <v>1</v>
      </c>
      <c r="D3252" s="14"/>
      <c r="E3252" s="15"/>
      <c r="F3252" s="16"/>
      <c r="G3252" s="17"/>
      <c r="H3252" s="18"/>
      <c r="I3252" s="19"/>
      <c r="J3252" s="18"/>
      <c r="K3252" s="19"/>
      <c r="L3252" s="17"/>
      <c r="M3252" s="93" t="str">
        <f t="shared" si="152"/>
        <v/>
      </c>
      <c r="N3252" s="13" t="str">
        <f t="shared" si="154"/>
        <v/>
      </c>
    </row>
    <row r="3253" spans="2:14" x14ac:dyDescent="0.3">
      <c r="B3253" s="1" t="str">
        <f>IF(C3253=1,"",IF(Kasszakonyv!$K$2&gt;C3253,"q",IF(Kasszakonyv!$K$2=C3253,COUNTIF($C$7:C3253,C3253),"")))</f>
        <v/>
      </c>
      <c r="C3253" s="9">
        <f t="shared" si="153"/>
        <v>1</v>
      </c>
      <c r="D3253" s="14"/>
      <c r="E3253" s="15"/>
      <c r="F3253" s="16"/>
      <c r="G3253" s="17"/>
      <c r="H3253" s="18"/>
      <c r="I3253" s="19"/>
      <c r="J3253" s="18"/>
      <c r="K3253" s="19"/>
      <c r="L3253" s="17"/>
      <c r="M3253" s="93" t="str">
        <f t="shared" si="152"/>
        <v/>
      </c>
      <c r="N3253" s="13" t="str">
        <f t="shared" si="154"/>
        <v/>
      </c>
    </row>
    <row r="3254" spans="2:14" x14ac:dyDescent="0.3">
      <c r="B3254" s="1" t="str">
        <f>IF(C3254=1,"",IF(Kasszakonyv!$K$2&gt;C3254,"q",IF(Kasszakonyv!$K$2=C3254,COUNTIF($C$7:C3254,C3254),"")))</f>
        <v/>
      </c>
      <c r="C3254" s="9">
        <f t="shared" si="153"/>
        <v>1</v>
      </c>
      <c r="D3254" s="14"/>
      <c r="E3254" s="15"/>
      <c r="F3254" s="16"/>
      <c r="G3254" s="17"/>
      <c r="H3254" s="18"/>
      <c r="I3254" s="19"/>
      <c r="J3254" s="18"/>
      <c r="K3254" s="19"/>
      <c r="L3254" s="17"/>
      <c r="M3254" s="93" t="str">
        <f t="shared" si="152"/>
        <v/>
      </c>
      <c r="N3254" s="13" t="str">
        <f t="shared" si="154"/>
        <v/>
      </c>
    </row>
    <row r="3255" spans="2:14" x14ac:dyDescent="0.3">
      <c r="B3255" s="1" t="str">
        <f>IF(C3255=1,"",IF(Kasszakonyv!$K$2&gt;C3255,"q",IF(Kasszakonyv!$K$2=C3255,COUNTIF($C$7:C3255,C3255),"")))</f>
        <v/>
      </c>
      <c r="C3255" s="9">
        <f t="shared" si="153"/>
        <v>1</v>
      </c>
      <c r="D3255" s="14"/>
      <c r="E3255" s="15"/>
      <c r="F3255" s="16"/>
      <c r="G3255" s="17"/>
      <c r="H3255" s="18"/>
      <c r="I3255" s="19"/>
      <c r="J3255" s="18"/>
      <c r="K3255" s="19"/>
      <c r="L3255" s="17"/>
      <c r="M3255" s="93" t="str">
        <f t="shared" si="152"/>
        <v/>
      </c>
      <c r="N3255" s="13" t="str">
        <f t="shared" si="154"/>
        <v/>
      </c>
    </row>
    <row r="3256" spans="2:14" x14ac:dyDescent="0.3">
      <c r="B3256" s="1" t="str">
        <f>IF(C3256=1,"",IF(Kasszakonyv!$K$2&gt;C3256,"q",IF(Kasszakonyv!$K$2=C3256,COUNTIF($C$7:C3256,C3256),"")))</f>
        <v/>
      </c>
      <c r="C3256" s="9">
        <f t="shared" si="153"/>
        <v>1</v>
      </c>
      <c r="D3256" s="14"/>
      <c r="E3256" s="15"/>
      <c r="F3256" s="16"/>
      <c r="G3256" s="17"/>
      <c r="H3256" s="18"/>
      <c r="I3256" s="19"/>
      <c r="J3256" s="18"/>
      <c r="K3256" s="19"/>
      <c r="L3256" s="17"/>
      <c r="M3256" s="93" t="str">
        <f t="shared" si="152"/>
        <v/>
      </c>
      <c r="N3256" s="13" t="str">
        <f t="shared" si="154"/>
        <v/>
      </c>
    </row>
    <row r="3257" spans="2:14" x14ac:dyDescent="0.3">
      <c r="B3257" s="1" t="str">
        <f>IF(C3257=1,"",IF(Kasszakonyv!$K$2&gt;C3257,"q",IF(Kasszakonyv!$K$2=C3257,COUNTIF($C$7:C3257,C3257),"")))</f>
        <v/>
      </c>
      <c r="C3257" s="9">
        <f t="shared" si="153"/>
        <v>1</v>
      </c>
      <c r="D3257" s="14"/>
      <c r="E3257" s="15"/>
      <c r="F3257" s="16"/>
      <c r="G3257" s="17"/>
      <c r="H3257" s="18"/>
      <c r="I3257" s="19"/>
      <c r="J3257" s="18"/>
      <c r="K3257" s="19"/>
      <c r="L3257" s="17"/>
      <c r="M3257" s="93" t="str">
        <f t="shared" si="152"/>
        <v/>
      </c>
      <c r="N3257" s="13" t="str">
        <f t="shared" si="154"/>
        <v/>
      </c>
    </row>
    <row r="3258" spans="2:14" x14ac:dyDescent="0.3">
      <c r="B3258" s="1" t="str">
        <f>IF(C3258=1,"",IF(Kasszakonyv!$K$2&gt;C3258,"q",IF(Kasszakonyv!$K$2=C3258,COUNTIF($C$7:C3258,C3258),"")))</f>
        <v/>
      </c>
      <c r="C3258" s="9">
        <f t="shared" si="153"/>
        <v>1</v>
      </c>
      <c r="D3258" s="14"/>
      <c r="E3258" s="15"/>
      <c r="F3258" s="16"/>
      <c r="G3258" s="17"/>
      <c r="H3258" s="18"/>
      <c r="I3258" s="19"/>
      <c r="J3258" s="18"/>
      <c r="K3258" s="19"/>
      <c r="L3258" s="17"/>
      <c r="M3258" s="93" t="str">
        <f t="shared" si="152"/>
        <v/>
      </c>
      <c r="N3258" s="13" t="str">
        <f t="shared" si="154"/>
        <v/>
      </c>
    </row>
    <row r="3259" spans="2:14" x14ac:dyDescent="0.3">
      <c r="B3259" s="1" t="str">
        <f>IF(C3259=1,"",IF(Kasszakonyv!$K$2&gt;C3259,"q",IF(Kasszakonyv!$K$2=C3259,COUNTIF($C$7:C3259,C3259),"")))</f>
        <v/>
      </c>
      <c r="C3259" s="9">
        <f t="shared" si="153"/>
        <v>1</v>
      </c>
      <c r="D3259" s="14"/>
      <c r="E3259" s="15"/>
      <c r="F3259" s="16"/>
      <c r="G3259" s="17"/>
      <c r="H3259" s="18"/>
      <c r="I3259" s="19"/>
      <c r="J3259" s="18"/>
      <c r="K3259" s="19"/>
      <c r="L3259" s="17"/>
      <c r="M3259" s="93" t="str">
        <f t="shared" si="152"/>
        <v/>
      </c>
      <c r="N3259" s="13" t="str">
        <f t="shared" si="154"/>
        <v/>
      </c>
    </row>
    <row r="3260" spans="2:14" x14ac:dyDescent="0.3">
      <c r="B3260" s="1" t="str">
        <f>IF(C3260=1,"",IF(Kasszakonyv!$K$2&gt;C3260,"q",IF(Kasszakonyv!$K$2=C3260,COUNTIF($C$7:C3260,C3260),"")))</f>
        <v/>
      </c>
      <c r="C3260" s="9">
        <f t="shared" si="153"/>
        <v>1</v>
      </c>
      <c r="D3260" s="14"/>
      <c r="E3260" s="15"/>
      <c r="F3260" s="16"/>
      <c r="G3260" s="17"/>
      <c r="H3260" s="18"/>
      <c r="I3260" s="19"/>
      <c r="J3260" s="18"/>
      <c r="K3260" s="19"/>
      <c r="L3260" s="17"/>
      <c r="M3260" s="93" t="str">
        <f t="shared" si="152"/>
        <v/>
      </c>
      <c r="N3260" s="13" t="str">
        <f t="shared" si="154"/>
        <v/>
      </c>
    </row>
    <row r="3261" spans="2:14" x14ac:dyDescent="0.3">
      <c r="B3261" s="1" t="str">
        <f>IF(C3261=1,"",IF(Kasszakonyv!$K$2&gt;C3261,"q",IF(Kasszakonyv!$K$2=C3261,COUNTIF($C$7:C3261,C3261),"")))</f>
        <v/>
      </c>
      <c r="C3261" s="9">
        <f t="shared" si="153"/>
        <v>1</v>
      </c>
      <c r="D3261" s="14"/>
      <c r="E3261" s="15"/>
      <c r="F3261" s="16"/>
      <c r="G3261" s="17"/>
      <c r="H3261" s="18"/>
      <c r="I3261" s="19"/>
      <c r="J3261" s="18"/>
      <c r="K3261" s="19"/>
      <c r="L3261" s="17"/>
      <c r="M3261" s="93" t="str">
        <f t="shared" si="152"/>
        <v/>
      </c>
      <c r="N3261" s="13" t="str">
        <f t="shared" si="154"/>
        <v/>
      </c>
    </row>
    <row r="3262" spans="2:14" x14ac:dyDescent="0.3">
      <c r="B3262" s="1" t="str">
        <f>IF(C3262=1,"",IF(Kasszakonyv!$K$2&gt;C3262,"q",IF(Kasszakonyv!$K$2=C3262,COUNTIF($C$7:C3262,C3262),"")))</f>
        <v/>
      </c>
      <c r="C3262" s="9">
        <f t="shared" si="153"/>
        <v>1</v>
      </c>
      <c r="D3262" s="14"/>
      <c r="E3262" s="15"/>
      <c r="F3262" s="16"/>
      <c r="G3262" s="17"/>
      <c r="H3262" s="18"/>
      <c r="I3262" s="19"/>
      <c r="J3262" s="18"/>
      <c r="K3262" s="19"/>
      <c r="L3262" s="17"/>
      <c r="M3262" s="93" t="str">
        <f t="shared" si="152"/>
        <v/>
      </c>
      <c r="N3262" s="13" t="str">
        <f t="shared" si="154"/>
        <v/>
      </c>
    </row>
    <row r="3263" spans="2:14" x14ac:dyDescent="0.3">
      <c r="B3263" s="1" t="str">
        <f>IF(C3263=1,"",IF(Kasszakonyv!$K$2&gt;C3263,"q",IF(Kasszakonyv!$K$2=C3263,COUNTIF($C$7:C3263,C3263),"")))</f>
        <v/>
      </c>
      <c r="C3263" s="9">
        <f t="shared" si="153"/>
        <v>1</v>
      </c>
      <c r="D3263" s="14"/>
      <c r="E3263" s="15"/>
      <c r="F3263" s="16"/>
      <c r="G3263" s="17"/>
      <c r="H3263" s="18"/>
      <c r="I3263" s="19"/>
      <c r="J3263" s="18"/>
      <c r="K3263" s="19"/>
      <c r="L3263" s="17"/>
      <c r="M3263" s="93" t="str">
        <f t="shared" si="152"/>
        <v/>
      </c>
      <c r="N3263" s="13" t="str">
        <f t="shared" si="154"/>
        <v/>
      </c>
    </row>
    <row r="3264" spans="2:14" x14ac:dyDescent="0.3">
      <c r="B3264" s="1" t="str">
        <f>IF(C3264=1,"",IF(Kasszakonyv!$K$2&gt;C3264,"q",IF(Kasszakonyv!$K$2=C3264,COUNTIF($C$7:C3264,C3264),"")))</f>
        <v/>
      </c>
      <c r="C3264" s="9">
        <f t="shared" si="153"/>
        <v>1</v>
      </c>
      <c r="D3264" s="14"/>
      <c r="E3264" s="15"/>
      <c r="F3264" s="16"/>
      <c r="G3264" s="17"/>
      <c r="H3264" s="18"/>
      <c r="I3264" s="19"/>
      <c r="J3264" s="18"/>
      <c r="K3264" s="19"/>
      <c r="L3264" s="17"/>
      <c r="M3264" s="93" t="str">
        <f t="shared" si="152"/>
        <v/>
      </c>
      <c r="N3264" s="13" t="str">
        <f t="shared" si="154"/>
        <v/>
      </c>
    </row>
    <row r="3265" spans="2:14" x14ac:dyDescent="0.3">
      <c r="B3265" s="1" t="str">
        <f>IF(C3265=1,"",IF(Kasszakonyv!$K$2&gt;C3265,"q",IF(Kasszakonyv!$K$2=C3265,COUNTIF($C$7:C3265,C3265),"")))</f>
        <v/>
      </c>
      <c r="C3265" s="9">
        <f t="shared" si="153"/>
        <v>1</v>
      </c>
      <c r="D3265" s="14"/>
      <c r="E3265" s="15"/>
      <c r="F3265" s="16"/>
      <c r="G3265" s="17"/>
      <c r="H3265" s="18"/>
      <c r="I3265" s="19"/>
      <c r="J3265" s="18"/>
      <c r="K3265" s="19"/>
      <c r="L3265" s="17"/>
      <c r="M3265" s="93" t="str">
        <f t="shared" si="152"/>
        <v/>
      </c>
      <c r="N3265" s="13" t="str">
        <f t="shared" si="154"/>
        <v/>
      </c>
    </row>
    <row r="3266" spans="2:14" x14ac:dyDescent="0.3">
      <c r="B3266" s="1" t="str">
        <f>IF(C3266=1,"",IF(Kasszakonyv!$K$2&gt;C3266,"q",IF(Kasszakonyv!$K$2=C3266,COUNTIF($C$7:C3266,C3266),"")))</f>
        <v/>
      </c>
      <c r="C3266" s="9">
        <f t="shared" si="153"/>
        <v>1</v>
      </c>
      <c r="D3266" s="14"/>
      <c r="E3266" s="15"/>
      <c r="F3266" s="16"/>
      <c r="G3266" s="17"/>
      <c r="H3266" s="18"/>
      <c r="I3266" s="19"/>
      <c r="J3266" s="18"/>
      <c r="K3266" s="19"/>
      <c r="L3266" s="17"/>
      <c r="M3266" s="93" t="str">
        <f t="shared" si="152"/>
        <v/>
      </c>
      <c r="N3266" s="13" t="str">
        <f t="shared" si="154"/>
        <v/>
      </c>
    </row>
    <row r="3267" spans="2:14" x14ac:dyDescent="0.3">
      <c r="B3267" s="1" t="str">
        <f>IF(C3267=1,"",IF(Kasszakonyv!$K$2&gt;C3267,"q",IF(Kasszakonyv!$K$2=C3267,COUNTIF($C$7:C3267,C3267),"")))</f>
        <v/>
      </c>
      <c r="C3267" s="9">
        <f t="shared" si="153"/>
        <v>1</v>
      </c>
      <c r="D3267" s="14"/>
      <c r="E3267" s="15"/>
      <c r="F3267" s="16"/>
      <c r="G3267" s="17"/>
      <c r="H3267" s="18"/>
      <c r="I3267" s="19"/>
      <c r="J3267" s="18"/>
      <c r="K3267" s="19"/>
      <c r="L3267" s="17"/>
      <c r="M3267" s="93" t="str">
        <f t="shared" si="152"/>
        <v/>
      </c>
      <c r="N3267" s="13" t="str">
        <f t="shared" si="154"/>
        <v/>
      </c>
    </row>
    <row r="3268" spans="2:14" x14ac:dyDescent="0.3">
      <c r="B3268" s="1" t="str">
        <f>IF(C3268=1,"",IF(Kasszakonyv!$K$2&gt;C3268,"q",IF(Kasszakonyv!$K$2=C3268,COUNTIF($C$7:C3268,C3268),"")))</f>
        <v/>
      </c>
      <c r="C3268" s="9">
        <f t="shared" si="153"/>
        <v>1</v>
      </c>
      <c r="D3268" s="14"/>
      <c r="E3268" s="15"/>
      <c r="F3268" s="16"/>
      <c r="G3268" s="17"/>
      <c r="H3268" s="18"/>
      <c r="I3268" s="19"/>
      <c r="J3268" s="18"/>
      <c r="K3268" s="19"/>
      <c r="L3268" s="17"/>
      <c r="M3268" s="93" t="str">
        <f t="shared" si="152"/>
        <v/>
      </c>
      <c r="N3268" s="13" t="str">
        <f t="shared" si="154"/>
        <v/>
      </c>
    </row>
    <row r="3269" spans="2:14" x14ac:dyDescent="0.3">
      <c r="B3269" s="1" t="str">
        <f>IF(C3269=1,"",IF(Kasszakonyv!$K$2&gt;C3269,"q",IF(Kasszakonyv!$K$2=C3269,COUNTIF($C$7:C3269,C3269),"")))</f>
        <v/>
      </c>
      <c r="C3269" s="9">
        <f t="shared" si="153"/>
        <v>1</v>
      </c>
      <c r="D3269" s="14"/>
      <c r="E3269" s="15"/>
      <c r="F3269" s="16"/>
      <c r="G3269" s="17"/>
      <c r="H3269" s="18"/>
      <c r="I3269" s="19"/>
      <c r="J3269" s="18"/>
      <c r="K3269" s="19"/>
      <c r="L3269" s="17"/>
      <c r="M3269" s="93" t="str">
        <f t="shared" si="152"/>
        <v/>
      </c>
      <c r="N3269" s="13" t="str">
        <f t="shared" si="154"/>
        <v/>
      </c>
    </row>
    <row r="3270" spans="2:14" x14ac:dyDescent="0.3">
      <c r="B3270" s="1" t="str">
        <f>IF(C3270=1,"",IF(Kasszakonyv!$K$2&gt;C3270,"q",IF(Kasszakonyv!$K$2=C3270,COUNTIF($C$7:C3270,C3270),"")))</f>
        <v/>
      </c>
      <c r="C3270" s="9">
        <f t="shared" si="153"/>
        <v>1</v>
      </c>
      <c r="D3270" s="14"/>
      <c r="E3270" s="15"/>
      <c r="F3270" s="16"/>
      <c r="G3270" s="17"/>
      <c r="H3270" s="18"/>
      <c r="I3270" s="19"/>
      <c r="J3270" s="18"/>
      <c r="K3270" s="19"/>
      <c r="L3270" s="17"/>
      <c r="M3270" s="93" t="str">
        <f t="shared" si="152"/>
        <v/>
      </c>
      <c r="N3270" s="13" t="str">
        <f t="shared" si="154"/>
        <v/>
      </c>
    </row>
    <row r="3271" spans="2:14" x14ac:dyDescent="0.3">
      <c r="B3271" s="1" t="str">
        <f>IF(C3271=1,"",IF(Kasszakonyv!$K$2&gt;C3271,"q",IF(Kasszakonyv!$K$2=C3271,COUNTIF($C$7:C3271,C3271),"")))</f>
        <v/>
      </c>
      <c r="C3271" s="9">
        <f t="shared" si="153"/>
        <v>1</v>
      </c>
      <c r="D3271" s="14"/>
      <c r="E3271" s="15"/>
      <c r="F3271" s="16"/>
      <c r="G3271" s="17"/>
      <c r="H3271" s="18"/>
      <c r="I3271" s="19"/>
      <c r="J3271" s="18"/>
      <c r="K3271" s="19"/>
      <c r="L3271" s="17"/>
      <c r="M3271" s="93" t="str">
        <f t="shared" ref="M3271:M3334" si="155">IF(I3271&amp;K3271&lt;&gt;"",VLOOKUP(I3271&amp;K3271,fif,3,FALSE),"")</f>
        <v/>
      </c>
      <c r="N3271" s="13" t="str">
        <f t="shared" si="154"/>
        <v/>
      </c>
    </row>
    <row r="3272" spans="2:14" x14ac:dyDescent="0.3">
      <c r="B3272" s="1" t="str">
        <f>IF(C3272=1,"",IF(Kasszakonyv!$K$2&gt;C3272,"q",IF(Kasszakonyv!$K$2=C3272,COUNTIF($C$7:C3272,C3272),"")))</f>
        <v/>
      </c>
      <c r="C3272" s="9">
        <f t="shared" si="153"/>
        <v>1</v>
      </c>
      <c r="D3272" s="14"/>
      <c r="E3272" s="15"/>
      <c r="F3272" s="16"/>
      <c r="G3272" s="17"/>
      <c r="H3272" s="18"/>
      <c r="I3272" s="19"/>
      <c r="J3272" s="18"/>
      <c r="K3272" s="19"/>
      <c r="L3272" s="17"/>
      <c r="M3272" s="93" t="str">
        <f t="shared" si="155"/>
        <v/>
      </c>
      <c r="N3272" s="13" t="str">
        <f t="shared" si="154"/>
        <v/>
      </c>
    </row>
    <row r="3273" spans="2:14" x14ac:dyDescent="0.3">
      <c r="B3273" s="1" t="str">
        <f>IF(C3273=1,"",IF(Kasszakonyv!$K$2&gt;C3273,"q",IF(Kasszakonyv!$K$2=C3273,COUNTIF($C$7:C3273,C3273),"")))</f>
        <v/>
      </c>
      <c r="C3273" s="9">
        <f t="shared" si="153"/>
        <v>1</v>
      </c>
      <c r="D3273" s="14"/>
      <c r="E3273" s="15"/>
      <c r="F3273" s="16"/>
      <c r="G3273" s="17"/>
      <c r="H3273" s="18"/>
      <c r="I3273" s="19"/>
      <c r="J3273" s="18"/>
      <c r="K3273" s="19"/>
      <c r="L3273" s="17"/>
      <c r="M3273" s="93" t="str">
        <f t="shared" si="155"/>
        <v/>
      </c>
      <c r="N3273" s="13" t="str">
        <f t="shared" si="154"/>
        <v/>
      </c>
    </row>
    <row r="3274" spans="2:14" x14ac:dyDescent="0.3">
      <c r="B3274" s="1" t="str">
        <f>IF(C3274=1,"",IF(Kasszakonyv!$K$2&gt;C3274,"q",IF(Kasszakonyv!$K$2=C3274,COUNTIF($C$7:C3274,C3274),"")))</f>
        <v/>
      </c>
      <c r="C3274" s="9">
        <f t="shared" si="153"/>
        <v>1</v>
      </c>
      <c r="D3274" s="14"/>
      <c r="E3274" s="15"/>
      <c r="F3274" s="16"/>
      <c r="G3274" s="17"/>
      <c r="H3274" s="18"/>
      <c r="I3274" s="19"/>
      <c r="J3274" s="18"/>
      <c r="K3274" s="19"/>
      <c r="L3274" s="17"/>
      <c r="M3274" s="93" t="str">
        <f t="shared" si="155"/>
        <v/>
      </c>
      <c r="N3274" s="13" t="str">
        <f t="shared" si="154"/>
        <v/>
      </c>
    </row>
    <row r="3275" spans="2:14" x14ac:dyDescent="0.3">
      <c r="B3275" s="1" t="str">
        <f>IF(C3275=1,"",IF(Kasszakonyv!$K$2&gt;C3275,"q",IF(Kasszakonyv!$K$2=C3275,COUNTIF($C$7:C3275,C3275),"")))</f>
        <v/>
      </c>
      <c r="C3275" s="9">
        <f t="shared" si="153"/>
        <v>1</v>
      </c>
      <c r="D3275" s="14"/>
      <c r="E3275" s="15"/>
      <c r="F3275" s="16"/>
      <c r="G3275" s="17"/>
      <c r="H3275" s="18"/>
      <c r="I3275" s="19"/>
      <c r="J3275" s="18"/>
      <c r="K3275" s="19"/>
      <c r="L3275" s="17"/>
      <c r="M3275" s="93" t="str">
        <f t="shared" si="155"/>
        <v/>
      </c>
      <c r="N3275" s="13" t="str">
        <f t="shared" si="154"/>
        <v/>
      </c>
    </row>
    <row r="3276" spans="2:14" x14ac:dyDescent="0.3">
      <c r="B3276" s="1" t="str">
        <f>IF(C3276=1,"",IF(Kasszakonyv!$K$2&gt;C3276,"q",IF(Kasszakonyv!$K$2=C3276,COUNTIF($C$7:C3276,C3276),"")))</f>
        <v/>
      </c>
      <c r="C3276" s="9">
        <f t="shared" si="153"/>
        <v>1</v>
      </c>
      <c r="D3276" s="14"/>
      <c r="E3276" s="15"/>
      <c r="F3276" s="16"/>
      <c r="G3276" s="17"/>
      <c r="H3276" s="18"/>
      <c r="I3276" s="19"/>
      <c r="J3276" s="18"/>
      <c r="K3276" s="19"/>
      <c r="L3276" s="17"/>
      <c r="M3276" s="93" t="str">
        <f t="shared" si="155"/>
        <v/>
      </c>
      <c r="N3276" s="13" t="str">
        <f t="shared" si="154"/>
        <v/>
      </c>
    </row>
    <row r="3277" spans="2:14" x14ac:dyDescent="0.3">
      <c r="B3277" s="1" t="str">
        <f>IF(C3277=1,"",IF(Kasszakonyv!$K$2&gt;C3277,"q",IF(Kasszakonyv!$K$2=C3277,COUNTIF($C$7:C3277,C3277),"")))</f>
        <v/>
      </c>
      <c r="C3277" s="9">
        <f t="shared" si="153"/>
        <v>1</v>
      </c>
      <c r="D3277" s="14"/>
      <c r="E3277" s="15"/>
      <c r="F3277" s="16"/>
      <c r="G3277" s="17"/>
      <c r="H3277" s="18"/>
      <c r="I3277" s="19"/>
      <c r="J3277" s="18"/>
      <c r="K3277" s="19"/>
      <c r="L3277" s="17"/>
      <c r="M3277" s="93" t="str">
        <f t="shared" si="155"/>
        <v/>
      </c>
      <c r="N3277" s="13" t="str">
        <f t="shared" si="154"/>
        <v/>
      </c>
    </row>
    <row r="3278" spans="2:14" x14ac:dyDescent="0.3">
      <c r="B3278" s="1" t="str">
        <f>IF(C3278=1,"",IF(Kasszakonyv!$K$2&gt;C3278,"q",IF(Kasszakonyv!$K$2=C3278,COUNTIF($C$7:C3278,C3278),"")))</f>
        <v/>
      </c>
      <c r="C3278" s="9">
        <f t="shared" si="153"/>
        <v>1</v>
      </c>
      <c r="D3278" s="14"/>
      <c r="E3278" s="15"/>
      <c r="F3278" s="16"/>
      <c r="G3278" s="17"/>
      <c r="H3278" s="18"/>
      <c r="I3278" s="19"/>
      <c r="J3278" s="18"/>
      <c r="K3278" s="19"/>
      <c r="L3278" s="17"/>
      <c r="M3278" s="93" t="str">
        <f t="shared" si="155"/>
        <v/>
      </c>
      <c r="N3278" s="13" t="str">
        <f t="shared" si="154"/>
        <v/>
      </c>
    </row>
    <row r="3279" spans="2:14" x14ac:dyDescent="0.3">
      <c r="B3279" s="1" t="str">
        <f>IF(C3279=1,"",IF(Kasszakonyv!$K$2&gt;C3279,"q",IF(Kasszakonyv!$K$2=C3279,COUNTIF($C$7:C3279,C3279),"")))</f>
        <v/>
      </c>
      <c r="C3279" s="9">
        <f t="shared" si="153"/>
        <v>1</v>
      </c>
      <c r="D3279" s="14"/>
      <c r="E3279" s="15"/>
      <c r="F3279" s="16"/>
      <c r="G3279" s="17"/>
      <c r="H3279" s="18"/>
      <c r="I3279" s="19"/>
      <c r="J3279" s="18"/>
      <c r="K3279" s="19"/>
      <c r="L3279" s="17"/>
      <c r="M3279" s="93" t="str">
        <f t="shared" si="155"/>
        <v/>
      </c>
      <c r="N3279" s="13" t="str">
        <f t="shared" si="154"/>
        <v/>
      </c>
    </row>
    <row r="3280" spans="2:14" x14ac:dyDescent="0.3">
      <c r="B3280" s="1" t="str">
        <f>IF(C3280=1,"",IF(Kasszakonyv!$K$2&gt;C3280,"q",IF(Kasszakonyv!$K$2=C3280,COUNTIF($C$7:C3280,C3280),"")))</f>
        <v/>
      </c>
      <c r="C3280" s="9">
        <f t="shared" si="153"/>
        <v>1</v>
      </c>
      <c r="D3280" s="14"/>
      <c r="E3280" s="15"/>
      <c r="F3280" s="16"/>
      <c r="G3280" s="17"/>
      <c r="H3280" s="18"/>
      <c r="I3280" s="19"/>
      <c r="J3280" s="18"/>
      <c r="K3280" s="19"/>
      <c r="L3280" s="17"/>
      <c r="M3280" s="93" t="str">
        <f t="shared" si="155"/>
        <v/>
      </c>
      <c r="N3280" s="13" t="str">
        <f t="shared" si="154"/>
        <v/>
      </c>
    </row>
    <row r="3281" spans="2:14" x14ac:dyDescent="0.3">
      <c r="B3281" s="1" t="str">
        <f>IF(C3281=1,"",IF(Kasszakonyv!$K$2&gt;C3281,"q",IF(Kasszakonyv!$K$2=C3281,COUNTIF($C$7:C3281,C3281),"")))</f>
        <v/>
      </c>
      <c r="C3281" s="9">
        <f t="shared" si="153"/>
        <v>1</v>
      </c>
      <c r="D3281" s="14"/>
      <c r="E3281" s="15"/>
      <c r="F3281" s="16"/>
      <c r="G3281" s="17"/>
      <c r="H3281" s="18"/>
      <c r="I3281" s="19"/>
      <c r="J3281" s="18"/>
      <c r="K3281" s="19"/>
      <c r="L3281" s="17"/>
      <c r="M3281" s="93" t="str">
        <f t="shared" si="155"/>
        <v/>
      </c>
      <c r="N3281" s="13" t="str">
        <f t="shared" si="154"/>
        <v/>
      </c>
    </row>
    <row r="3282" spans="2:14" x14ac:dyDescent="0.3">
      <c r="B3282" s="1" t="str">
        <f>IF(C3282=1,"",IF(Kasszakonyv!$K$2&gt;C3282,"q",IF(Kasszakonyv!$K$2=C3282,COUNTIF($C$7:C3282,C3282),"")))</f>
        <v/>
      </c>
      <c r="C3282" s="9">
        <f t="shared" si="153"/>
        <v>1</v>
      </c>
      <c r="D3282" s="14"/>
      <c r="E3282" s="15"/>
      <c r="F3282" s="16"/>
      <c r="G3282" s="17"/>
      <c r="H3282" s="18"/>
      <c r="I3282" s="19"/>
      <c r="J3282" s="18"/>
      <c r="K3282" s="19"/>
      <c r="L3282" s="17"/>
      <c r="M3282" s="93" t="str">
        <f t="shared" si="155"/>
        <v/>
      </c>
      <c r="N3282" s="13" t="str">
        <f t="shared" si="154"/>
        <v/>
      </c>
    </row>
    <row r="3283" spans="2:14" x14ac:dyDescent="0.3">
      <c r="B3283" s="1" t="str">
        <f>IF(C3283=1,"",IF(Kasszakonyv!$K$2&gt;C3283,"q",IF(Kasszakonyv!$K$2=C3283,COUNTIF($C$7:C3283,C3283),"")))</f>
        <v/>
      </c>
      <c r="C3283" s="9">
        <f t="shared" si="153"/>
        <v>1</v>
      </c>
      <c r="D3283" s="14"/>
      <c r="E3283" s="15"/>
      <c r="F3283" s="16"/>
      <c r="G3283" s="17"/>
      <c r="H3283" s="18"/>
      <c r="I3283" s="19"/>
      <c r="J3283" s="18"/>
      <c r="K3283" s="19"/>
      <c r="L3283" s="17"/>
      <c r="M3283" s="93" t="str">
        <f t="shared" si="155"/>
        <v/>
      </c>
      <c r="N3283" s="13" t="str">
        <f t="shared" si="154"/>
        <v/>
      </c>
    </row>
    <row r="3284" spans="2:14" x14ac:dyDescent="0.3">
      <c r="B3284" s="1" t="str">
        <f>IF(C3284=1,"",IF(Kasszakonyv!$K$2&gt;C3284,"q",IF(Kasszakonyv!$K$2=C3284,COUNTIF($C$7:C3284,C3284),"")))</f>
        <v/>
      </c>
      <c r="C3284" s="9">
        <f t="shared" si="153"/>
        <v>1</v>
      </c>
      <c r="D3284" s="14"/>
      <c r="E3284" s="15"/>
      <c r="F3284" s="16"/>
      <c r="G3284" s="17"/>
      <c r="H3284" s="18"/>
      <c r="I3284" s="19"/>
      <c r="J3284" s="18"/>
      <c r="K3284" s="19"/>
      <c r="L3284" s="17"/>
      <c r="M3284" s="93" t="str">
        <f t="shared" si="155"/>
        <v/>
      </c>
      <c r="N3284" s="13" t="str">
        <f t="shared" si="154"/>
        <v/>
      </c>
    </row>
    <row r="3285" spans="2:14" x14ac:dyDescent="0.3">
      <c r="B3285" s="1" t="str">
        <f>IF(C3285=1,"",IF(Kasszakonyv!$K$2&gt;C3285,"q",IF(Kasszakonyv!$K$2=C3285,COUNTIF($C$7:C3285,C3285),"")))</f>
        <v/>
      </c>
      <c r="C3285" s="9">
        <f t="shared" si="153"/>
        <v>1</v>
      </c>
      <c r="D3285" s="14"/>
      <c r="E3285" s="15"/>
      <c r="F3285" s="16"/>
      <c r="G3285" s="17"/>
      <c r="H3285" s="18"/>
      <c r="I3285" s="19"/>
      <c r="J3285" s="18"/>
      <c r="K3285" s="19"/>
      <c r="L3285" s="17"/>
      <c r="M3285" s="93" t="str">
        <f t="shared" si="155"/>
        <v/>
      </c>
      <c r="N3285" s="13" t="str">
        <f t="shared" si="154"/>
        <v/>
      </c>
    </row>
    <row r="3286" spans="2:14" x14ac:dyDescent="0.3">
      <c r="B3286" s="1" t="str">
        <f>IF(C3286=1,"",IF(Kasszakonyv!$K$2&gt;C3286,"q",IF(Kasszakonyv!$K$2=C3286,COUNTIF($C$7:C3286,C3286),"")))</f>
        <v/>
      </c>
      <c r="C3286" s="9">
        <f t="shared" si="153"/>
        <v>1</v>
      </c>
      <c r="D3286" s="14"/>
      <c r="E3286" s="15"/>
      <c r="F3286" s="16"/>
      <c r="G3286" s="17"/>
      <c r="H3286" s="18"/>
      <c r="I3286" s="19"/>
      <c r="J3286" s="18"/>
      <c r="K3286" s="19"/>
      <c r="L3286" s="17"/>
      <c r="M3286" s="93" t="str">
        <f t="shared" si="155"/>
        <v/>
      </c>
      <c r="N3286" s="13" t="str">
        <f t="shared" si="154"/>
        <v/>
      </c>
    </row>
    <row r="3287" spans="2:14" x14ac:dyDescent="0.3">
      <c r="B3287" s="1" t="str">
        <f>IF(C3287=1,"",IF(Kasszakonyv!$K$2&gt;C3287,"q",IF(Kasszakonyv!$K$2=C3287,COUNTIF($C$7:C3287,C3287),"")))</f>
        <v/>
      </c>
      <c r="C3287" s="9">
        <f t="shared" si="153"/>
        <v>1</v>
      </c>
      <c r="D3287" s="14"/>
      <c r="E3287" s="15"/>
      <c r="F3287" s="16"/>
      <c r="G3287" s="17"/>
      <c r="H3287" s="18"/>
      <c r="I3287" s="19"/>
      <c r="J3287" s="18"/>
      <c r="K3287" s="19"/>
      <c r="L3287" s="17"/>
      <c r="M3287" s="93" t="str">
        <f t="shared" si="155"/>
        <v/>
      </c>
      <c r="N3287" s="13" t="str">
        <f t="shared" si="154"/>
        <v/>
      </c>
    </row>
    <row r="3288" spans="2:14" x14ac:dyDescent="0.3">
      <c r="B3288" s="1" t="str">
        <f>IF(C3288=1,"",IF(Kasszakonyv!$K$2&gt;C3288,"q",IF(Kasszakonyv!$K$2=C3288,COUNTIF($C$7:C3288,C3288),"")))</f>
        <v/>
      </c>
      <c r="C3288" s="9">
        <f t="shared" si="153"/>
        <v>1</v>
      </c>
      <c r="D3288" s="14"/>
      <c r="E3288" s="15"/>
      <c r="F3288" s="16"/>
      <c r="G3288" s="17"/>
      <c r="H3288" s="18"/>
      <c r="I3288" s="19"/>
      <c r="J3288" s="18"/>
      <c r="K3288" s="19"/>
      <c r="L3288" s="17"/>
      <c r="M3288" s="93" t="str">
        <f t="shared" si="155"/>
        <v/>
      </c>
      <c r="N3288" s="13" t="str">
        <f t="shared" si="154"/>
        <v/>
      </c>
    </row>
    <row r="3289" spans="2:14" x14ac:dyDescent="0.3">
      <c r="B3289" s="1" t="str">
        <f>IF(C3289=1,"",IF(Kasszakonyv!$K$2&gt;C3289,"q",IF(Kasszakonyv!$K$2=C3289,COUNTIF($C$7:C3289,C3289),"")))</f>
        <v/>
      </c>
      <c r="C3289" s="9">
        <f t="shared" si="153"/>
        <v>1</v>
      </c>
      <c r="D3289" s="14"/>
      <c r="E3289" s="15"/>
      <c r="F3289" s="16"/>
      <c r="G3289" s="17"/>
      <c r="H3289" s="18"/>
      <c r="I3289" s="19"/>
      <c r="J3289" s="18"/>
      <c r="K3289" s="19"/>
      <c r="L3289" s="17"/>
      <c r="M3289" s="93" t="str">
        <f t="shared" si="155"/>
        <v/>
      </c>
      <c r="N3289" s="13" t="str">
        <f t="shared" si="154"/>
        <v/>
      </c>
    </row>
    <row r="3290" spans="2:14" x14ac:dyDescent="0.3">
      <c r="B3290" s="1" t="str">
        <f>IF(C3290=1,"",IF(Kasszakonyv!$K$2&gt;C3290,"q",IF(Kasszakonyv!$K$2=C3290,COUNTIF($C$7:C3290,C3290),"")))</f>
        <v/>
      </c>
      <c r="C3290" s="9">
        <f t="shared" si="153"/>
        <v>1</v>
      </c>
      <c r="D3290" s="14"/>
      <c r="E3290" s="15"/>
      <c r="F3290" s="16"/>
      <c r="G3290" s="17"/>
      <c r="H3290" s="18"/>
      <c r="I3290" s="19"/>
      <c r="J3290" s="18"/>
      <c r="K3290" s="19"/>
      <c r="L3290" s="17"/>
      <c r="M3290" s="93" t="str">
        <f t="shared" si="155"/>
        <v/>
      </c>
      <c r="N3290" s="13" t="str">
        <f t="shared" si="154"/>
        <v/>
      </c>
    </row>
    <row r="3291" spans="2:14" x14ac:dyDescent="0.3">
      <c r="B3291" s="1" t="str">
        <f>IF(C3291=1,"",IF(Kasszakonyv!$K$2&gt;C3291,"q",IF(Kasszakonyv!$K$2=C3291,COUNTIF($C$7:C3291,C3291),"")))</f>
        <v/>
      </c>
      <c r="C3291" s="9">
        <f t="shared" si="153"/>
        <v>1</v>
      </c>
      <c r="D3291" s="14"/>
      <c r="E3291" s="15"/>
      <c r="F3291" s="16"/>
      <c r="G3291" s="17"/>
      <c r="H3291" s="18"/>
      <c r="I3291" s="19"/>
      <c r="J3291" s="18"/>
      <c r="K3291" s="19"/>
      <c r="L3291" s="17"/>
      <c r="M3291" s="93" t="str">
        <f t="shared" si="155"/>
        <v/>
      </c>
      <c r="N3291" s="13" t="str">
        <f t="shared" si="154"/>
        <v/>
      </c>
    </row>
    <row r="3292" spans="2:14" x14ac:dyDescent="0.3">
      <c r="B3292" s="1" t="str">
        <f>IF(C3292=1,"",IF(Kasszakonyv!$K$2&gt;C3292,"q",IF(Kasszakonyv!$K$2=C3292,COUNTIF($C$7:C3292,C3292),"")))</f>
        <v/>
      </c>
      <c r="C3292" s="9">
        <f t="shared" si="153"/>
        <v>1</v>
      </c>
      <c r="D3292" s="14"/>
      <c r="E3292" s="15"/>
      <c r="F3292" s="16"/>
      <c r="G3292" s="17"/>
      <c r="H3292" s="18"/>
      <c r="I3292" s="19"/>
      <c r="J3292" s="18"/>
      <c r="K3292" s="19"/>
      <c r="L3292" s="17"/>
      <c r="M3292" s="93" t="str">
        <f t="shared" si="155"/>
        <v/>
      </c>
      <c r="N3292" s="13" t="str">
        <f t="shared" si="154"/>
        <v/>
      </c>
    </row>
    <row r="3293" spans="2:14" x14ac:dyDescent="0.3">
      <c r="B3293" s="1" t="str">
        <f>IF(C3293=1,"",IF(Kasszakonyv!$K$2&gt;C3293,"q",IF(Kasszakonyv!$K$2=C3293,COUNTIF($C$7:C3293,C3293),"")))</f>
        <v/>
      </c>
      <c r="C3293" s="9">
        <f t="shared" si="153"/>
        <v>1</v>
      </c>
      <c r="D3293" s="14"/>
      <c r="E3293" s="15"/>
      <c r="F3293" s="16"/>
      <c r="G3293" s="17"/>
      <c r="H3293" s="18"/>
      <c r="I3293" s="19"/>
      <c r="J3293" s="18"/>
      <c r="K3293" s="19"/>
      <c r="L3293" s="17"/>
      <c r="M3293" s="93" t="str">
        <f t="shared" si="155"/>
        <v/>
      </c>
      <c r="N3293" s="13" t="str">
        <f t="shared" si="154"/>
        <v/>
      </c>
    </row>
    <row r="3294" spans="2:14" x14ac:dyDescent="0.3">
      <c r="B3294" s="1" t="str">
        <f>IF(C3294=1,"",IF(Kasszakonyv!$K$2&gt;C3294,"q",IF(Kasszakonyv!$K$2=C3294,COUNTIF($C$7:C3294,C3294),"")))</f>
        <v/>
      </c>
      <c r="C3294" s="9">
        <f t="shared" si="153"/>
        <v>1</v>
      </c>
      <c r="D3294" s="14"/>
      <c r="E3294" s="15"/>
      <c r="F3294" s="16"/>
      <c r="G3294" s="17"/>
      <c r="H3294" s="18"/>
      <c r="I3294" s="19"/>
      <c r="J3294" s="18"/>
      <c r="K3294" s="19"/>
      <c r="L3294" s="17"/>
      <c r="M3294" s="93" t="str">
        <f t="shared" si="155"/>
        <v/>
      </c>
      <c r="N3294" s="13" t="str">
        <f t="shared" si="154"/>
        <v/>
      </c>
    </row>
    <row r="3295" spans="2:14" x14ac:dyDescent="0.3">
      <c r="B3295" s="1" t="str">
        <f>IF(C3295=1,"",IF(Kasszakonyv!$K$2&gt;C3295,"q",IF(Kasszakonyv!$K$2=C3295,COUNTIF($C$7:C3295,C3295),"")))</f>
        <v/>
      </c>
      <c r="C3295" s="9">
        <f t="shared" si="153"/>
        <v>1</v>
      </c>
      <c r="D3295" s="14"/>
      <c r="E3295" s="15"/>
      <c r="F3295" s="16"/>
      <c r="G3295" s="17"/>
      <c r="H3295" s="18"/>
      <c r="I3295" s="19"/>
      <c r="J3295" s="18"/>
      <c r="K3295" s="19"/>
      <c r="L3295" s="17"/>
      <c r="M3295" s="93" t="str">
        <f t="shared" si="155"/>
        <v/>
      </c>
      <c r="N3295" s="13" t="str">
        <f t="shared" si="154"/>
        <v/>
      </c>
    </row>
    <row r="3296" spans="2:14" x14ac:dyDescent="0.3">
      <c r="B3296" s="1" t="str">
        <f>IF(C3296=1,"",IF(Kasszakonyv!$K$2&gt;C3296,"q",IF(Kasszakonyv!$K$2=C3296,COUNTIF($C$7:C3296,C3296),"")))</f>
        <v/>
      </c>
      <c r="C3296" s="9">
        <f t="shared" si="153"/>
        <v>1</v>
      </c>
      <c r="D3296" s="14"/>
      <c r="E3296" s="15"/>
      <c r="F3296" s="16"/>
      <c r="G3296" s="17"/>
      <c r="H3296" s="18"/>
      <c r="I3296" s="19"/>
      <c r="J3296" s="18"/>
      <c r="K3296" s="19"/>
      <c r="L3296" s="17"/>
      <c r="M3296" s="93" t="str">
        <f t="shared" si="155"/>
        <v/>
      </c>
      <c r="N3296" s="13" t="str">
        <f t="shared" si="154"/>
        <v/>
      </c>
    </row>
    <row r="3297" spans="2:14" x14ac:dyDescent="0.3">
      <c r="B3297" s="1" t="str">
        <f>IF(C3297=1,"",IF(Kasszakonyv!$K$2&gt;C3297,"q",IF(Kasszakonyv!$K$2=C3297,COUNTIF($C$7:C3297,C3297),"")))</f>
        <v/>
      </c>
      <c r="C3297" s="9">
        <f t="shared" si="153"/>
        <v>1</v>
      </c>
      <c r="D3297" s="14"/>
      <c r="E3297" s="15"/>
      <c r="F3297" s="16"/>
      <c r="G3297" s="17"/>
      <c r="H3297" s="18"/>
      <c r="I3297" s="19"/>
      <c r="J3297" s="18"/>
      <c r="K3297" s="19"/>
      <c r="L3297" s="17"/>
      <c r="M3297" s="93" t="str">
        <f t="shared" si="155"/>
        <v/>
      </c>
      <c r="N3297" s="13" t="str">
        <f t="shared" si="154"/>
        <v/>
      </c>
    </row>
    <row r="3298" spans="2:14" x14ac:dyDescent="0.3">
      <c r="B3298" s="1" t="str">
        <f>IF(C3298=1,"",IF(Kasszakonyv!$K$2&gt;C3298,"q",IF(Kasszakonyv!$K$2=C3298,COUNTIF($C$7:C3298,C3298),"")))</f>
        <v/>
      </c>
      <c r="C3298" s="9">
        <f t="shared" si="153"/>
        <v>1</v>
      </c>
      <c r="D3298" s="14"/>
      <c r="E3298" s="15"/>
      <c r="F3298" s="16"/>
      <c r="G3298" s="17"/>
      <c r="H3298" s="18"/>
      <c r="I3298" s="19"/>
      <c r="J3298" s="18"/>
      <c r="K3298" s="19"/>
      <c r="L3298" s="17"/>
      <c r="M3298" s="93" t="str">
        <f t="shared" si="155"/>
        <v/>
      </c>
      <c r="N3298" s="13" t="str">
        <f t="shared" si="154"/>
        <v/>
      </c>
    </row>
    <row r="3299" spans="2:14" x14ac:dyDescent="0.3">
      <c r="B3299" s="1" t="str">
        <f>IF(C3299=1,"",IF(Kasszakonyv!$K$2&gt;C3299,"q",IF(Kasszakonyv!$K$2=C3299,COUNTIF($C$7:C3299,C3299),"")))</f>
        <v/>
      </c>
      <c r="C3299" s="9">
        <f t="shared" si="153"/>
        <v>1</v>
      </c>
      <c r="D3299" s="14"/>
      <c r="E3299" s="15"/>
      <c r="F3299" s="16"/>
      <c r="G3299" s="17"/>
      <c r="H3299" s="18"/>
      <c r="I3299" s="19"/>
      <c r="J3299" s="18"/>
      <c r="K3299" s="19"/>
      <c r="L3299" s="17"/>
      <c r="M3299" s="93" t="str">
        <f t="shared" si="155"/>
        <v/>
      </c>
      <c r="N3299" s="13" t="str">
        <f t="shared" si="154"/>
        <v/>
      </c>
    </row>
    <row r="3300" spans="2:14" x14ac:dyDescent="0.3">
      <c r="B3300" s="1" t="str">
        <f>IF(C3300=1,"",IF(Kasszakonyv!$K$2&gt;C3300,"q",IF(Kasszakonyv!$K$2=C3300,COUNTIF($C$7:C3300,C3300),"")))</f>
        <v/>
      </c>
      <c r="C3300" s="9">
        <f t="shared" si="153"/>
        <v>1</v>
      </c>
      <c r="D3300" s="14"/>
      <c r="E3300" s="15"/>
      <c r="F3300" s="16"/>
      <c r="G3300" s="17"/>
      <c r="H3300" s="18"/>
      <c r="I3300" s="19"/>
      <c r="J3300" s="18"/>
      <c r="K3300" s="19"/>
      <c r="L3300" s="17"/>
      <c r="M3300" s="93" t="str">
        <f t="shared" si="155"/>
        <v/>
      </c>
      <c r="N3300" s="13" t="str">
        <f t="shared" si="154"/>
        <v/>
      </c>
    </row>
    <row r="3301" spans="2:14" x14ac:dyDescent="0.3">
      <c r="B3301" s="1" t="str">
        <f>IF(C3301=1,"",IF(Kasszakonyv!$K$2&gt;C3301,"q",IF(Kasszakonyv!$K$2=C3301,COUNTIF($C$7:C3301,C3301),"")))</f>
        <v/>
      </c>
      <c r="C3301" s="9">
        <f t="shared" si="153"/>
        <v>1</v>
      </c>
      <c r="D3301" s="14"/>
      <c r="E3301" s="15"/>
      <c r="F3301" s="16"/>
      <c r="G3301" s="17"/>
      <c r="H3301" s="18"/>
      <c r="I3301" s="19"/>
      <c r="J3301" s="18"/>
      <c r="K3301" s="19"/>
      <c r="L3301" s="17"/>
      <c r="M3301" s="93" t="str">
        <f t="shared" si="155"/>
        <v/>
      </c>
      <c r="N3301" s="13" t="str">
        <f t="shared" si="154"/>
        <v/>
      </c>
    </row>
    <row r="3302" spans="2:14" x14ac:dyDescent="0.3">
      <c r="B3302" s="1" t="str">
        <f>IF(C3302=1,"",IF(Kasszakonyv!$K$2&gt;C3302,"q",IF(Kasszakonyv!$K$2=C3302,COUNTIF($C$7:C3302,C3302),"")))</f>
        <v/>
      </c>
      <c r="C3302" s="9">
        <f t="shared" si="153"/>
        <v>1</v>
      </c>
      <c r="D3302" s="14"/>
      <c r="E3302" s="15"/>
      <c r="F3302" s="16"/>
      <c r="G3302" s="17"/>
      <c r="H3302" s="18"/>
      <c r="I3302" s="19"/>
      <c r="J3302" s="18"/>
      <c r="K3302" s="19"/>
      <c r="L3302" s="17"/>
      <c r="M3302" s="93" t="str">
        <f t="shared" si="155"/>
        <v/>
      </c>
      <c r="N3302" s="13" t="str">
        <f t="shared" si="154"/>
        <v/>
      </c>
    </row>
    <row r="3303" spans="2:14" x14ac:dyDescent="0.3">
      <c r="B3303" s="1" t="str">
        <f>IF(C3303=1,"",IF(Kasszakonyv!$K$2&gt;C3303,"q",IF(Kasszakonyv!$K$2=C3303,COUNTIF($C$7:C3303,C3303),"")))</f>
        <v/>
      </c>
      <c r="C3303" s="9">
        <f t="shared" si="153"/>
        <v>1</v>
      </c>
      <c r="D3303" s="14"/>
      <c r="E3303" s="15"/>
      <c r="F3303" s="16"/>
      <c r="G3303" s="17"/>
      <c r="H3303" s="18"/>
      <c r="I3303" s="19"/>
      <c r="J3303" s="18"/>
      <c r="K3303" s="19"/>
      <c r="L3303" s="17"/>
      <c r="M3303" s="93" t="str">
        <f t="shared" si="155"/>
        <v/>
      </c>
      <c r="N3303" s="13" t="str">
        <f t="shared" si="154"/>
        <v/>
      </c>
    </row>
    <row r="3304" spans="2:14" x14ac:dyDescent="0.3">
      <c r="B3304" s="1" t="str">
        <f>IF(C3304=1,"",IF(Kasszakonyv!$K$2&gt;C3304,"q",IF(Kasszakonyv!$K$2=C3304,COUNTIF($C$7:C3304,C3304),"")))</f>
        <v/>
      </c>
      <c r="C3304" s="9">
        <f t="shared" ref="C3304:C3367" si="156">IF(AND(D3304&lt;&gt;0,D3304&gt;=$C$1,D3304&lt;=$C$3),D3304,IF(SUM(H3304:J3314)&lt;&gt;0,C3303,1))</f>
        <v>1</v>
      </c>
      <c r="D3304" s="14"/>
      <c r="E3304" s="15"/>
      <c r="F3304" s="16"/>
      <c r="G3304" s="17"/>
      <c r="H3304" s="18"/>
      <c r="I3304" s="19"/>
      <c r="J3304" s="18"/>
      <c r="K3304" s="19"/>
      <c r="L3304" s="17"/>
      <c r="M3304" s="93" t="str">
        <f t="shared" si="155"/>
        <v/>
      </c>
      <c r="N3304" s="13" t="str">
        <f t="shared" ref="N3304:N3367" si="157">IF(I3304&amp;K3304&lt;&gt;"",VLOOKUP(I3304&amp;K3304,fi,2,FALSE),"")</f>
        <v/>
      </c>
    </row>
    <row r="3305" spans="2:14" x14ac:dyDescent="0.3">
      <c r="B3305" s="1" t="str">
        <f>IF(C3305=1,"",IF(Kasszakonyv!$K$2&gt;C3305,"q",IF(Kasszakonyv!$K$2=C3305,COUNTIF($C$7:C3305,C3305),"")))</f>
        <v/>
      </c>
      <c r="C3305" s="9">
        <f t="shared" si="156"/>
        <v>1</v>
      </c>
      <c r="D3305" s="14"/>
      <c r="E3305" s="15"/>
      <c r="F3305" s="16"/>
      <c r="G3305" s="17"/>
      <c r="H3305" s="18"/>
      <c r="I3305" s="19"/>
      <c r="J3305" s="18"/>
      <c r="K3305" s="19"/>
      <c r="L3305" s="17"/>
      <c r="M3305" s="93" t="str">
        <f t="shared" si="155"/>
        <v/>
      </c>
      <c r="N3305" s="13" t="str">
        <f t="shared" si="157"/>
        <v/>
      </c>
    </row>
    <row r="3306" spans="2:14" x14ac:dyDescent="0.3">
      <c r="B3306" s="1" t="str">
        <f>IF(C3306=1,"",IF(Kasszakonyv!$K$2&gt;C3306,"q",IF(Kasszakonyv!$K$2=C3306,COUNTIF($C$7:C3306,C3306),"")))</f>
        <v/>
      </c>
      <c r="C3306" s="9">
        <f t="shared" si="156"/>
        <v>1</v>
      </c>
      <c r="D3306" s="14"/>
      <c r="E3306" s="15"/>
      <c r="F3306" s="16"/>
      <c r="G3306" s="17"/>
      <c r="H3306" s="18"/>
      <c r="I3306" s="19"/>
      <c r="J3306" s="18"/>
      <c r="K3306" s="19"/>
      <c r="L3306" s="17"/>
      <c r="M3306" s="93" t="str">
        <f t="shared" si="155"/>
        <v/>
      </c>
      <c r="N3306" s="13" t="str">
        <f t="shared" si="157"/>
        <v/>
      </c>
    </row>
    <row r="3307" spans="2:14" x14ac:dyDescent="0.3">
      <c r="B3307" s="1" t="str">
        <f>IF(C3307=1,"",IF(Kasszakonyv!$K$2&gt;C3307,"q",IF(Kasszakonyv!$K$2=C3307,COUNTIF($C$7:C3307,C3307),"")))</f>
        <v/>
      </c>
      <c r="C3307" s="9">
        <f t="shared" si="156"/>
        <v>1</v>
      </c>
      <c r="D3307" s="14"/>
      <c r="E3307" s="15"/>
      <c r="F3307" s="16"/>
      <c r="G3307" s="17"/>
      <c r="H3307" s="18"/>
      <c r="I3307" s="19"/>
      <c r="J3307" s="18"/>
      <c r="K3307" s="19"/>
      <c r="L3307" s="17"/>
      <c r="M3307" s="93" t="str">
        <f t="shared" si="155"/>
        <v/>
      </c>
      <c r="N3307" s="13" t="str">
        <f t="shared" si="157"/>
        <v/>
      </c>
    </row>
    <row r="3308" spans="2:14" x14ac:dyDescent="0.3">
      <c r="B3308" s="1" t="str">
        <f>IF(C3308=1,"",IF(Kasszakonyv!$K$2&gt;C3308,"q",IF(Kasszakonyv!$K$2=C3308,COUNTIF($C$7:C3308,C3308),"")))</f>
        <v/>
      </c>
      <c r="C3308" s="9">
        <f t="shared" si="156"/>
        <v>1</v>
      </c>
      <c r="D3308" s="14"/>
      <c r="E3308" s="15"/>
      <c r="F3308" s="16"/>
      <c r="G3308" s="17"/>
      <c r="H3308" s="18"/>
      <c r="I3308" s="19"/>
      <c r="J3308" s="18"/>
      <c r="K3308" s="19"/>
      <c r="L3308" s="17"/>
      <c r="M3308" s="93" t="str">
        <f t="shared" si="155"/>
        <v/>
      </c>
      <c r="N3308" s="13" t="str">
        <f t="shared" si="157"/>
        <v/>
      </c>
    </row>
    <row r="3309" spans="2:14" x14ac:dyDescent="0.3">
      <c r="B3309" s="1" t="str">
        <f>IF(C3309=1,"",IF(Kasszakonyv!$K$2&gt;C3309,"q",IF(Kasszakonyv!$K$2=C3309,COUNTIF($C$7:C3309,C3309),"")))</f>
        <v/>
      </c>
      <c r="C3309" s="9">
        <f t="shared" si="156"/>
        <v>1</v>
      </c>
      <c r="D3309" s="14"/>
      <c r="E3309" s="15"/>
      <c r="F3309" s="16"/>
      <c r="G3309" s="17"/>
      <c r="H3309" s="18"/>
      <c r="I3309" s="19"/>
      <c r="J3309" s="18"/>
      <c r="K3309" s="19"/>
      <c r="L3309" s="17"/>
      <c r="M3309" s="93" t="str">
        <f t="shared" si="155"/>
        <v/>
      </c>
      <c r="N3309" s="13" t="str">
        <f t="shared" si="157"/>
        <v/>
      </c>
    </row>
    <row r="3310" spans="2:14" x14ac:dyDescent="0.3">
      <c r="B3310" s="1" t="str">
        <f>IF(C3310=1,"",IF(Kasszakonyv!$K$2&gt;C3310,"q",IF(Kasszakonyv!$K$2=C3310,COUNTIF($C$7:C3310,C3310),"")))</f>
        <v/>
      </c>
      <c r="C3310" s="9">
        <f t="shared" si="156"/>
        <v>1</v>
      </c>
      <c r="D3310" s="14"/>
      <c r="E3310" s="15"/>
      <c r="F3310" s="16"/>
      <c r="G3310" s="17"/>
      <c r="H3310" s="18"/>
      <c r="I3310" s="19"/>
      <c r="J3310" s="18"/>
      <c r="K3310" s="19"/>
      <c r="L3310" s="17"/>
      <c r="M3310" s="93" t="str">
        <f t="shared" si="155"/>
        <v/>
      </c>
      <c r="N3310" s="13" t="str">
        <f t="shared" si="157"/>
        <v/>
      </c>
    </row>
    <row r="3311" spans="2:14" x14ac:dyDescent="0.3">
      <c r="B3311" s="1" t="str">
        <f>IF(C3311=1,"",IF(Kasszakonyv!$K$2&gt;C3311,"q",IF(Kasszakonyv!$K$2=C3311,COUNTIF($C$7:C3311,C3311),"")))</f>
        <v/>
      </c>
      <c r="C3311" s="9">
        <f t="shared" si="156"/>
        <v>1</v>
      </c>
      <c r="D3311" s="14"/>
      <c r="E3311" s="15"/>
      <c r="F3311" s="16"/>
      <c r="G3311" s="17"/>
      <c r="H3311" s="18"/>
      <c r="I3311" s="19"/>
      <c r="J3311" s="18"/>
      <c r="K3311" s="19"/>
      <c r="L3311" s="17"/>
      <c r="M3311" s="93" t="str">
        <f t="shared" si="155"/>
        <v/>
      </c>
      <c r="N3311" s="13" t="str">
        <f t="shared" si="157"/>
        <v/>
      </c>
    </row>
    <row r="3312" spans="2:14" x14ac:dyDescent="0.3">
      <c r="B3312" s="1" t="str">
        <f>IF(C3312=1,"",IF(Kasszakonyv!$K$2&gt;C3312,"q",IF(Kasszakonyv!$K$2=C3312,COUNTIF($C$7:C3312,C3312),"")))</f>
        <v/>
      </c>
      <c r="C3312" s="9">
        <f t="shared" si="156"/>
        <v>1</v>
      </c>
      <c r="D3312" s="14"/>
      <c r="E3312" s="15"/>
      <c r="F3312" s="16"/>
      <c r="G3312" s="17"/>
      <c r="H3312" s="18"/>
      <c r="I3312" s="19"/>
      <c r="J3312" s="18"/>
      <c r="K3312" s="19"/>
      <c r="L3312" s="17"/>
      <c r="M3312" s="93" t="str">
        <f t="shared" si="155"/>
        <v/>
      </c>
      <c r="N3312" s="13" t="str">
        <f t="shared" si="157"/>
        <v/>
      </c>
    </row>
    <row r="3313" spans="2:14" x14ac:dyDescent="0.3">
      <c r="B3313" s="1" t="str">
        <f>IF(C3313=1,"",IF(Kasszakonyv!$K$2&gt;C3313,"q",IF(Kasszakonyv!$K$2=C3313,COUNTIF($C$7:C3313,C3313),"")))</f>
        <v/>
      </c>
      <c r="C3313" s="9">
        <f t="shared" si="156"/>
        <v>1</v>
      </c>
      <c r="D3313" s="14"/>
      <c r="E3313" s="15"/>
      <c r="F3313" s="16"/>
      <c r="G3313" s="17"/>
      <c r="H3313" s="18"/>
      <c r="I3313" s="19"/>
      <c r="J3313" s="18"/>
      <c r="K3313" s="19"/>
      <c r="L3313" s="17"/>
      <c r="M3313" s="93" t="str">
        <f t="shared" si="155"/>
        <v/>
      </c>
      <c r="N3313" s="13" t="str">
        <f t="shared" si="157"/>
        <v/>
      </c>
    </row>
    <row r="3314" spans="2:14" x14ac:dyDescent="0.3">
      <c r="B3314" s="1" t="str">
        <f>IF(C3314=1,"",IF(Kasszakonyv!$K$2&gt;C3314,"q",IF(Kasszakonyv!$K$2=C3314,COUNTIF($C$7:C3314,C3314),"")))</f>
        <v/>
      </c>
      <c r="C3314" s="9">
        <f t="shared" si="156"/>
        <v>1</v>
      </c>
      <c r="D3314" s="14"/>
      <c r="E3314" s="15"/>
      <c r="F3314" s="16"/>
      <c r="G3314" s="17"/>
      <c r="H3314" s="18"/>
      <c r="I3314" s="19"/>
      <c r="J3314" s="18"/>
      <c r="K3314" s="19"/>
      <c r="L3314" s="17"/>
      <c r="M3314" s="93" t="str">
        <f t="shared" si="155"/>
        <v/>
      </c>
      <c r="N3314" s="13" t="str">
        <f t="shared" si="157"/>
        <v/>
      </c>
    </row>
    <row r="3315" spans="2:14" x14ac:dyDescent="0.3">
      <c r="B3315" s="1" t="str">
        <f>IF(C3315=1,"",IF(Kasszakonyv!$K$2&gt;C3315,"q",IF(Kasszakonyv!$K$2=C3315,COUNTIF($C$7:C3315,C3315),"")))</f>
        <v/>
      </c>
      <c r="C3315" s="9">
        <f t="shared" si="156"/>
        <v>1</v>
      </c>
      <c r="D3315" s="14"/>
      <c r="E3315" s="15"/>
      <c r="F3315" s="16"/>
      <c r="G3315" s="17"/>
      <c r="H3315" s="18"/>
      <c r="I3315" s="19"/>
      <c r="J3315" s="18"/>
      <c r="K3315" s="19"/>
      <c r="L3315" s="17"/>
      <c r="M3315" s="93" t="str">
        <f t="shared" si="155"/>
        <v/>
      </c>
      <c r="N3315" s="13" t="str">
        <f t="shared" si="157"/>
        <v/>
      </c>
    </row>
    <row r="3316" spans="2:14" x14ac:dyDescent="0.3">
      <c r="B3316" s="1" t="str">
        <f>IF(C3316=1,"",IF(Kasszakonyv!$K$2&gt;C3316,"q",IF(Kasszakonyv!$K$2=C3316,COUNTIF($C$7:C3316,C3316),"")))</f>
        <v/>
      </c>
      <c r="C3316" s="9">
        <f t="shared" si="156"/>
        <v>1</v>
      </c>
      <c r="D3316" s="14"/>
      <c r="E3316" s="15"/>
      <c r="F3316" s="16"/>
      <c r="G3316" s="17"/>
      <c r="H3316" s="18"/>
      <c r="I3316" s="19"/>
      <c r="J3316" s="18"/>
      <c r="K3316" s="19"/>
      <c r="L3316" s="17"/>
      <c r="M3316" s="93" t="str">
        <f t="shared" si="155"/>
        <v/>
      </c>
      <c r="N3316" s="13" t="str">
        <f t="shared" si="157"/>
        <v/>
      </c>
    </row>
    <row r="3317" spans="2:14" x14ac:dyDescent="0.3">
      <c r="B3317" s="1" t="str">
        <f>IF(C3317=1,"",IF(Kasszakonyv!$K$2&gt;C3317,"q",IF(Kasszakonyv!$K$2=C3317,COUNTIF($C$7:C3317,C3317),"")))</f>
        <v/>
      </c>
      <c r="C3317" s="9">
        <f t="shared" si="156"/>
        <v>1</v>
      </c>
      <c r="D3317" s="14"/>
      <c r="E3317" s="15"/>
      <c r="F3317" s="16"/>
      <c r="G3317" s="17"/>
      <c r="H3317" s="18"/>
      <c r="I3317" s="19"/>
      <c r="J3317" s="18"/>
      <c r="K3317" s="19"/>
      <c r="L3317" s="17"/>
      <c r="M3317" s="93" t="str">
        <f t="shared" si="155"/>
        <v/>
      </c>
      <c r="N3317" s="13" t="str">
        <f t="shared" si="157"/>
        <v/>
      </c>
    </row>
    <row r="3318" spans="2:14" x14ac:dyDescent="0.3">
      <c r="B3318" s="1" t="str">
        <f>IF(C3318=1,"",IF(Kasszakonyv!$K$2&gt;C3318,"q",IF(Kasszakonyv!$K$2=C3318,COUNTIF($C$7:C3318,C3318),"")))</f>
        <v/>
      </c>
      <c r="C3318" s="9">
        <f t="shared" si="156"/>
        <v>1</v>
      </c>
      <c r="D3318" s="14"/>
      <c r="E3318" s="15"/>
      <c r="F3318" s="16"/>
      <c r="G3318" s="17"/>
      <c r="H3318" s="18"/>
      <c r="I3318" s="19"/>
      <c r="J3318" s="18"/>
      <c r="K3318" s="19"/>
      <c r="L3318" s="17"/>
      <c r="M3318" s="93" t="str">
        <f t="shared" si="155"/>
        <v/>
      </c>
      <c r="N3318" s="13" t="str">
        <f t="shared" si="157"/>
        <v/>
      </c>
    </row>
    <row r="3319" spans="2:14" x14ac:dyDescent="0.3">
      <c r="B3319" s="1" t="str">
        <f>IF(C3319=1,"",IF(Kasszakonyv!$K$2&gt;C3319,"q",IF(Kasszakonyv!$K$2=C3319,COUNTIF($C$7:C3319,C3319),"")))</f>
        <v/>
      </c>
      <c r="C3319" s="9">
        <f t="shared" si="156"/>
        <v>1</v>
      </c>
      <c r="D3319" s="14"/>
      <c r="E3319" s="15"/>
      <c r="F3319" s="16"/>
      <c r="G3319" s="17"/>
      <c r="H3319" s="18"/>
      <c r="I3319" s="19"/>
      <c r="J3319" s="18"/>
      <c r="K3319" s="19"/>
      <c r="L3319" s="17"/>
      <c r="M3319" s="93" t="str">
        <f t="shared" si="155"/>
        <v/>
      </c>
      <c r="N3319" s="13" t="str">
        <f t="shared" si="157"/>
        <v/>
      </c>
    </row>
    <row r="3320" spans="2:14" x14ac:dyDescent="0.3">
      <c r="B3320" s="1" t="str">
        <f>IF(C3320=1,"",IF(Kasszakonyv!$K$2&gt;C3320,"q",IF(Kasszakonyv!$K$2=C3320,COUNTIF($C$7:C3320,C3320),"")))</f>
        <v/>
      </c>
      <c r="C3320" s="9">
        <f t="shared" si="156"/>
        <v>1</v>
      </c>
      <c r="D3320" s="14"/>
      <c r="E3320" s="15"/>
      <c r="F3320" s="16"/>
      <c r="G3320" s="17"/>
      <c r="H3320" s="18"/>
      <c r="I3320" s="19"/>
      <c r="J3320" s="18"/>
      <c r="K3320" s="19"/>
      <c r="L3320" s="17"/>
      <c r="M3320" s="93" t="str">
        <f t="shared" si="155"/>
        <v/>
      </c>
      <c r="N3320" s="13" t="str">
        <f t="shared" si="157"/>
        <v/>
      </c>
    </row>
    <row r="3321" spans="2:14" x14ac:dyDescent="0.3">
      <c r="B3321" s="1" t="str">
        <f>IF(C3321=1,"",IF(Kasszakonyv!$K$2&gt;C3321,"q",IF(Kasszakonyv!$K$2=C3321,COUNTIF($C$7:C3321,C3321),"")))</f>
        <v/>
      </c>
      <c r="C3321" s="9">
        <f t="shared" si="156"/>
        <v>1</v>
      </c>
      <c r="D3321" s="14"/>
      <c r="E3321" s="15"/>
      <c r="F3321" s="16"/>
      <c r="G3321" s="17"/>
      <c r="H3321" s="18"/>
      <c r="I3321" s="19"/>
      <c r="J3321" s="18"/>
      <c r="K3321" s="19"/>
      <c r="L3321" s="17"/>
      <c r="M3321" s="93" t="str">
        <f t="shared" si="155"/>
        <v/>
      </c>
      <c r="N3321" s="13" t="str">
        <f t="shared" si="157"/>
        <v/>
      </c>
    </row>
    <row r="3322" spans="2:14" x14ac:dyDescent="0.3">
      <c r="B3322" s="1" t="str">
        <f>IF(C3322=1,"",IF(Kasszakonyv!$K$2&gt;C3322,"q",IF(Kasszakonyv!$K$2=C3322,COUNTIF($C$7:C3322,C3322),"")))</f>
        <v/>
      </c>
      <c r="C3322" s="9">
        <f t="shared" si="156"/>
        <v>1</v>
      </c>
      <c r="D3322" s="14"/>
      <c r="E3322" s="15"/>
      <c r="F3322" s="16"/>
      <c r="G3322" s="17"/>
      <c r="H3322" s="18"/>
      <c r="I3322" s="19"/>
      <c r="J3322" s="18"/>
      <c r="K3322" s="19"/>
      <c r="L3322" s="17"/>
      <c r="M3322" s="93" t="str">
        <f t="shared" si="155"/>
        <v/>
      </c>
      <c r="N3322" s="13" t="str">
        <f t="shared" si="157"/>
        <v/>
      </c>
    </row>
    <row r="3323" spans="2:14" x14ac:dyDescent="0.3">
      <c r="B3323" s="1" t="str">
        <f>IF(C3323=1,"",IF(Kasszakonyv!$K$2&gt;C3323,"q",IF(Kasszakonyv!$K$2=C3323,COUNTIF($C$7:C3323,C3323),"")))</f>
        <v/>
      </c>
      <c r="C3323" s="9">
        <f t="shared" si="156"/>
        <v>1</v>
      </c>
      <c r="D3323" s="14"/>
      <c r="E3323" s="15"/>
      <c r="F3323" s="16"/>
      <c r="G3323" s="17"/>
      <c r="H3323" s="18"/>
      <c r="I3323" s="19"/>
      <c r="J3323" s="18"/>
      <c r="K3323" s="19"/>
      <c r="L3323" s="17"/>
      <c r="M3323" s="93" t="str">
        <f t="shared" si="155"/>
        <v/>
      </c>
      <c r="N3323" s="13" t="str">
        <f t="shared" si="157"/>
        <v/>
      </c>
    </row>
    <row r="3324" spans="2:14" x14ac:dyDescent="0.3">
      <c r="B3324" s="1" t="str">
        <f>IF(C3324=1,"",IF(Kasszakonyv!$K$2&gt;C3324,"q",IF(Kasszakonyv!$K$2=C3324,COUNTIF($C$7:C3324,C3324),"")))</f>
        <v/>
      </c>
      <c r="C3324" s="9">
        <f t="shared" si="156"/>
        <v>1</v>
      </c>
      <c r="D3324" s="14"/>
      <c r="E3324" s="15"/>
      <c r="F3324" s="16"/>
      <c r="G3324" s="17"/>
      <c r="H3324" s="18"/>
      <c r="I3324" s="19"/>
      <c r="J3324" s="18"/>
      <c r="K3324" s="19"/>
      <c r="L3324" s="17"/>
      <c r="M3324" s="93" t="str">
        <f t="shared" si="155"/>
        <v/>
      </c>
      <c r="N3324" s="13" t="str">
        <f t="shared" si="157"/>
        <v/>
      </c>
    </row>
    <row r="3325" spans="2:14" x14ac:dyDescent="0.3">
      <c r="B3325" s="1" t="str">
        <f>IF(C3325=1,"",IF(Kasszakonyv!$K$2&gt;C3325,"q",IF(Kasszakonyv!$K$2=C3325,COUNTIF($C$7:C3325,C3325),"")))</f>
        <v/>
      </c>
      <c r="C3325" s="9">
        <f t="shared" si="156"/>
        <v>1</v>
      </c>
      <c r="D3325" s="14"/>
      <c r="E3325" s="15"/>
      <c r="F3325" s="16"/>
      <c r="G3325" s="17"/>
      <c r="H3325" s="18"/>
      <c r="I3325" s="19"/>
      <c r="J3325" s="18"/>
      <c r="K3325" s="19"/>
      <c r="L3325" s="17"/>
      <c r="M3325" s="93" t="str">
        <f t="shared" si="155"/>
        <v/>
      </c>
      <c r="N3325" s="13" t="str">
        <f t="shared" si="157"/>
        <v/>
      </c>
    </row>
    <row r="3326" spans="2:14" x14ac:dyDescent="0.3">
      <c r="B3326" s="1" t="str">
        <f>IF(C3326=1,"",IF(Kasszakonyv!$K$2&gt;C3326,"q",IF(Kasszakonyv!$K$2=C3326,COUNTIF($C$7:C3326,C3326),"")))</f>
        <v/>
      </c>
      <c r="C3326" s="9">
        <f t="shared" si="156"/>
        <v>1</v>
      </c>
      <c r="D3326" s="14"/>
      <c r="E3326" s="15"/>
      <c r="F3326" s="16"/>
      <c r="G3326" s="17"/>
      <c r="H3326" s="18"/>
      <c r="I3326" s="19"/>
      <c r="J3326" s="18"/>
      <c r="K3326" s="19"/>
      <c r="L3326" s="17"/>
      <c r="M3326" s="93" t="str">
        <f t="shared" si="155"/>
        <v/>
      </c>
      <c r="N3326" s="13" t="str">
        <f t="shared" si="157"/>
        <v/>
      </c>
    </row>
    <row r="3327" spans="2:14" x14ac:dyDescent="0.3">
      <c r="B3327" s="1" t="str">
        <f>IF(C3327=1,"",IF(Kasszakonyv!$K$2&gt;C3327,"q",IF(Kasszakonyv!$K$2=C3327,COUNTIF($C$7:C3327,C3327),"")))</f>
        <v/>
      </c>
      <c r="C3327" s="9">
        <f t="shared" si="156"/>
        <v>1</v>
      </c>
      <c r="D3327" s="14"/>
      <c r="E3327" s="15"/>
      <c r="F3327" s="16"/>
      <c r="G3327" s="17"/>
      <c r="H3327" s="18"/>
      <c r="I3327" s="19"/>
      <c r="J3327" s="18"/>
      <c r="K3327" s="19"/>
      <c r="L3327" s="17"/>
      <c r="M3327" s="93" t="str">
        <f t="shared" si="155"/>
        <v/>
      </c>
      <c r="N3327" s="13" t="str">
        <f t="shared" si="157"/>
        <v/>
      </c>
    </row>
    <row r="3328" spans="2:14" x14ac:dyDescent="0.3">
      <c r="B3328" s="1" t="str">
        <f>IF(C3328=1,"",IF(Kasszakonyv!$K$2&gt;C3328,"q",IF(Kasszakonyv!$K$2=C3328,COUNTIF($C$7:C3328,C3328),"")))</f>
        <v/>
      </c>
      <c r="C3328" s="9">
        <f t="shared" si="156"/>
        <v>1</v>
      </c>
      <c r="D3328" s="14"/>
      <c r="E3328" s="15"/>
      <c r="F3328" s="16"/>
      <c r="G3328" s="17"/>
      <c r="H3328" s="18"/>
      <c r="I3328" s="19"/>
      <c r="J3328" s="18"/>
      <c r="K3328" s="19"/>
      <c r="L3328" s="17"/>
      <c r="M3328" s="93" t="str">
        <f t="shared" si="155"/>
        <v/>
      </c>
      <c r="N3328" s="13" t="str">
        <f t="shared" si="157"/>
        <v/>
      </c>
    </row>
    <row r="3329" spans="2:14" x14ac:dyDescent="0.3">
      <c r="B3329" s="1" t="str">
        <f>IF(C3329=1,"",IF(Kasszakonyv!$K$2&gt;C3329,"q",IF(Kasszakonyv!$K$2=C3329,COUNTIF($C$7:C3329,C3329),"")))</f>
        <v/>
      </c>
      <c r="C3329" s="9">
        <f t="shared" si="156"/>
        <v>1</v>
      </c>
      <c r="D3329" s="14"/>
      <c r="E3329" s="15"/>
      <c r="F3329" s="16"/>
      <c r="G3329" s="17"/>
      <c r="H3329" s="18"/>
      <c r="I3329" s="19"/>
      <c r="J3329" s="18"/>
      <c r="K3329" s="19"/>
      <c r="L3329" s="17"/>
      <c r="M3329" s="93" t="str">
        <f t="shared" si="155"/>
        <v/>
      </c>
      <c r="N3329" s="13" t="str">
        <f t="shared" si="157"/>
        <v/>
      </c>
    </row>
    <row r="3330" spans="2:14" x14ac:dyDescent="0.3">
      <c r="B3330" s="1" t="str">
        <f>IF(C3330=1,"",IF(Kasszakonyv!$K$2&gt;C3330,"q",IF(Kasszakonyv!$K$2=C3330,COUNTIF($C$7:C3330,C3330),"")))</f>
        <v/>
      </c>
      <c r="C3330" s="9">
        <f t="shared" si="156"/>
        <v>1</v>
      </c>
      <c r="D3330" s="14"/>
      <c r="E3330" s="15"/>
      <c r="F3330" s="16"/>
      <c r="G3330" s="17"/>
      <c r="H3330" s="18"/>
      <c r="I3330" s="19"/>
      <c r="J3330" s="18"/>
      <c r="K3330" s="19"/>
      <c r="L3330" s="17"/>
      <c r="M3330" s="93" t="str">
        <f t="shared" si="155"/>
        <v/>
      </c>
      <c r="N3330" s="13" t="str">
        <f t="shared" si="157"/>
        <v/>
      </c>
    </row>
    <row r="3331" spans="2:14" x14ac:dyDescent="0.3">
      <c r="B3331" s="1" t="str">
        <f>IF(C3331=1,"",IF(Kasszakonyv!$K$2&gt;C3331,"q",IF(Kasszakonyv!$K$2=C3331,COUNTIF($C$7:C3331,C3331),"")))</f>
        <v/>
      </c>
      <c r="C3331" s="9">
        <f t="shared" si="156"/>
        <v>1</v>
      </c>
      <c r="D3331" s="14"/>
      <c r="E3331" s="15"/>
      <c r="F3331" s="16"/>
      <c r="G3331" s="17"/>
      <c r="H3331" s="18"/>
      <c r="I3331" s="19"/>
      <c r="J3331" s="18"/>
      <c r="K3331" s="19"/>
      <c r="L3331" s="17"/>
      <c r="M3331" s="93" t="str">
        <f t="shared" si="155"/>
        <v/>
      </c>
      <c r="N3331" s="13" t="str">
        <f t="shared" si="157"/>
        <v/>
      </c>
    </row>
    <row r="3332" spans="2:14" x14ac:dyDescent="0.3">
      <c r="B3332" s="1" t="str">
        <f>IF(C3332=1,"",IF(Kasszakonyv!$K$2&gt;C3332,"q",IF(Kasszakonyv!$K$2=C3332,COUNTIF($C$7:C3332,C3332),"")))</f>
        <v/>
      </c>
      <c r="C3332" s="9">
        <f t="shared" si="156"/>
        <v>1</v>
      </c>
      <c r="D3332" s="14"/>
      <c r="E3332" s="15"/>
      <c r="F3332" s="16"/>
      <c r="G3332" s="17"/>
      <c r="H3332" s="18"/>
      <c r="I3332" s="19"/>
      <c r="J3332" s="18"/>
      <c r="K3332" s="19"/>
      <c r="L3332" s="17"/>
      <c r="M3332" s="93" t="str">
        <f t="shared" si="155"/>
        <v/>
      </c>
      <c r="N3332" s="13" t="str">
        <f t="shared" si="157"/>
        <v/>
      </c>
    </row>
    <row r="3333" spans="2:14" x14ac:dyDescent="0.3">
      <c r="B3333" s="1" t="str">
        <f>IF(C3333=1,"",IF(Kasszakonyv!$K$2&gt;C3333,"q",IF(Kasszakonyv!$K$2=C3333,COUNTIF($C$7:C3333,C3333),"")))</f>
        <v/>
      </c>
      <c r="C3333" s="9">
        <f t="shared" si="156"/>
        <v>1</v>
      </c>
      <c r="D3333" s="14"/>
      <c r="E3333" s="15"/>
      <c r="F3333" s="16"/>
      <c r="G3333" s="17"/>
      <c r="H3333" s="18"/>
      <c r="I3333" s="19"/>
      <c r="J3333" s="18"/>
      <c r="K3333" s="19"/>
      <c r="L3333" s="17"/>
      <c r="M3333" s="93" t="str">
        <f t="shared" si="155"/>
        <v/>
      </c>
      <c r="N3333" s="13" t="str">
        <f t="shared" si="157"/>
        <v/>
      </c>
    </row>
    <row r="3334" spans="2:14" x14ac:dyDescent="0.3">
      <c r="B3334" s="1" t="str">
        <f>IF(C3334=1,"",IF(Kasszakonyv!$K$2&gt;C3334,"q",IF(Kasszakonyv!$K$2=C3334,COUNTIF($C$7:C3334,C3334),"")))</f>
        <v/>
      </c>
      <c r="C3334" s="9">
        <f t="shared" si="156"/>
        <v>1</v>
      </c>
      <c r="D3334" s="14"/>
      <c r="E3334" s="15"/>
      <c r="F3334" s="16"/>
      <c r="G3334" s="17"/>
      <c r="H3334" s="18"/>
      <c r="I3334" s="19"/>
      <c r="J3334" s="18"/>
      <c r="K3334" s="19"/>
      <c r="L3334" s="17"/>
      <c r="M3334" s="93" t="str">
        <f t="shared" si="155"/>
        <v/>
      </c>
      <c r="N3334" s="13" t="str">
        <f t="shared" si="157"/>
        <v/>
      </c>
    </row>
    <row r="3335" spans="2:14" x14ac:dyDescent="0.3">
      <c r="B3335" s="1" t="str">
        <f>IF(C3335=1,"",IF(Kasszakonyv!$K$2&gt;C3335,"q",IF(Kasszakonyv!$K$2=C3335,COUNTIF($C$7:C3335,C3335),"")))</f>
        <v/>
      </c>
      <c r="C3335" s="9">
        <f t="shared" si="156"/>
        <v>1</v>
      </c>
      <c r="D3335" s="14"/>
      <c r="E3335" s="15"/>
      <c r="F3335" s="16"/>
      <c r="G3335" s="17"/>
      <c r="H3335" s="18"/>
      <c r="I3335" s="19"/>
      <c r="J3335" s="18"/>
      <c r="K3335" s="19"/>
      <c r="L3335" s="17"/>
      <c r="M3335" s="93" t="str">
        <f t="shared" ref="M3335:M3398" si="158">IF(I3335&amp;K3335&lt;&gt;"",VLOOKUP(I3335&amp;K3335,fif,3,FALSE),"")</f>
        <v/>
      </c>
      <c r="N3335" s="13" t="str">
        <f t="shared" si="157"/>
        <v/>
      </c>
    </row>
    <row r="3336" spans="2:14" x14ac:dyDescent="0.3">
      <c r="B3336" s="1" t="str">
        <f>IF(C3336=1,"",IF(Kasszakonyv!$K$2&gt;C3336,"q",IF(Kasszakonyv!$K$2=C3336,COUNTIF($C$7:C3336,C3336),"")))</f>
        <v/>
      </c>
      <c r="C3336" s="9">
        <f t="shared" si="156"/>
        <v>1</v>
      </c>
      <c r="D3336" s="14"/>
      <c r="E3336" s="15"/>
      <c r="F3336" s="16"/>
      <c r="G3336" s="17"/>
      <c r="H3336" s="18"/>
      <c r="I3336" s="19"/>
      <c r="J3336" s="18"/>
      <c r="K3336" s="19"/>
      <c r="L3336" s="17"/>
      <c r="M3336" s="93" t="str">
        <f t="shared" si="158"/>
        <v/>
      </c>
      <c r="N3336" s="13" t="str">
        <f t="shared" si="157"/>
        <v/>
      </c>
    </row>
    <row r="3337" spans="2:14" x14ac:dyDescent="0.3">
      <c r="B3337" s="1" t="str">
        <f>IF(C3337=1,"",IF(Kasszakonyv!$K$2&gt;C3337,"q",IF(Kasszakonyv!$K$2=C3337,COUNTIF($C$7:C3337,C3337),"")))</f>
        <v/>
      </c>
      <c r="C3337" s="9">
        <f t="shared" si="156"/>
        <v>1</v>
      </c>
      <c r="D3337" s="14"/>
      <c r="E3337" s="15"/>
      <c r="F3337" s="16"/>
      <c r="G3337" s="17"/>
      <c r="H3337" s="18"/>
      <c r="I3337" s="19"/>
      <c r="J3337" s="18"/>
      <c r="K3337" s="19"/>
      <c r="L3337" s="17"/>
      <c r="M3337" s="93" t="str">
        <f t="shared" si="158"/>
        <v/>
      </c>
      <c r="N3337" s="13" t="str">
        <f t="shared" si="157"/>
        <v/>
      </c>
    </row>
    <row r="3338" spans="2:14" x14ac:dyDescent="0.3">
      <c r="B3338" s="1" t="str">
        <f>IF(C3338=1,"",IF(Kasszakonyv!$K$2&gt;C3338,"q",IF(Kasszakonyv!$K$2=C3338,COUNTIF($C$7:C3338,C3338),"")))</f>
        <v/>
      </c>
      <c r="C3338" s="9">
        <f t="shared" si="156"/>
        <v>1</v>
      </c>
      <c r="D3338" s="14"/>
      <c r="E3338" s="15"/>
      <c r="F3338" s="16"/>
      <c r="G3338" s="17"/>
      <c r="H3338" s="18"/>
      <c r="I3338" s="19"/>
      <c r="J3338" s="18"/>
      <c r="K3338" s="19"/>
      <c r="L3338" s="17"/>
      <c r="M3338" s="93" t="str">
        <f t="shared" si="158"/>
        <v/>
      </c>
      <c r="N3338" s="13" t="str">
        <f t="shared" si="157"/>
        <v/>
      </c>
    </row>
    <row r="3339" spans="2:14" x14ac:dyDescent="0.3">
      <c r="B3339" s="1" t="str">
        <f>IF(C3339=1,"",IF(Kasszakonyv!$K$2&gt;C3339,"q",IF(Kasszakonyv!$K$2=C3339,COUNTIF($C$7:C3339,C3339),"")))</f>
        <v/>
      </c>
      <c r="C3339" s="9">
        <f t="shared" si="156"/>
        <v>1</v>
      </c>
      <c r="D3339" s="14"/>
      <c r="E3339" s="15"/>
      <c r="F3339" s="16"/>
      <c r="G3339" s="17"/>
      <c r="H3339" s="18"/>
      <c r="I3339" s="19"/>
      <c r="J3339" s="18"/>
      <c r="K3339" s="19"/>
      <c r="L3339" s="17"/>
      <c r="M3339" s="93" t="str">
        <f t="shared" si="158"/>
        <v/>
      </c>
      <c r="N3339" s="13" t="str">
        <f t="shared" si="157"/>
        <v/>
      </c>
    </row>
    <row r="3340" spans="2:14" x14ac:dyDescent="0.3">
      <c r="B3340" s="1" t="str">
        <f>IF(C3340=1,"",IF(Kasszakonyv!$K$2&gt;C3340,"q",IF(Kasszakonyv!$K$2=C3340,COUNTIF($C$7:C3340,C3340),"")))</f>
        <v/>
      </c>
      <c r="C3340" s="9">
        <f t="shared" si="156"/>
        <v>1</v>
      </c>
      <c r="D3340" s="14"/>
      <c r="E3340" s="15"/>
      <c r="F3340" s="16"/>
      <c r="G3340" s="17"/>
      <c r="H3340" s="18"/>
      <c r="I3340" s="19"/>
      <c r="J3340" s="18"/>
      <c r="K3340" s="19"/>
      <c r="L3340" s="17"/>
      <c r="M3340" s="93" t="str">
        <f t="shared" si="158"/>
        <v/>
      </c>
      <c r="N3340" s="13" t="str">
        <f t="shared" si="157"/>
        <v/>
      </c>
    </row>
    <row r="3341" spans="2:14" x14ac:dyDescent="0.3">
      <c r="B3341" s="1" t="str">
        <f>IF(C3341=1,"",IF(Kasszakonyv!$K$2&gt;C3341,"q",IF(Kasszakonyv!$K$2=C3341,COUNTIF($C$7:C3341,C3341),"")))</f>
        <v/>
      </c>
      <c r="C3341" s="9">
        <f t="shared" si="156"/>
        <v>1</v>
      </c>
      <c r="D3341" s="14"/>
      <c r="E3341" s="15"/>
      <c r="F3341" s="16"/>
      <c r="G3341" s="17"/>
      <c r="H3341" s="18"/>
      <c r="I3341" s="19"/>
      <c r="J3341" s="18"/>
      <c r="K3341" s="19"/>
      <c r="L3341" s="17"/>
      <c r="M3341" s="93" t="str">
        <f t="shared" si="158"/>
        <v/>
      </c>
      <c r="N3341" s="13" t="str">
        <f t="shared" si="157"/>
        <v/>
      </c>
    </row>
    <row r="3342" spans="2:14" x14ac:dyDescent="0.3">
      <c r="B3342" s="1" t="str">
        <f>IF(C3342=1,"",IF(Kasszakonyv!$K$2&gt;C3342,"q",IF(Kasszakonyv!$K$2=C3342,COUNTIF($C$7:C3342,C3342),"")))</f>
        <v/>
      </c>
      <c r="C3342" s="9">
        <f t="shared" si="156"/>
        <v>1</v>
      </c>
      <c r="D3342" s="14"/>
      <c r="E3342" s="15"/>
      <c r="F3342" s="16"/>
      <c r="G3342" s="17"/>
      <c r="H3342" s="18"/>
      <c r="I3342" s="19"/>
      <c r="J3342" s="18"/>
      <c r="K3342" s="19"/>
      <c r="L3342" s="17"/>
      <c r="M3342" s="93" t="str">
        <f t="shared" si="158"/>
        <v/>
      </c>
      <c r="N3342" s="13" t="str">
        <f t="shared" si="157"/>
        <v/>
      </c>
    </row>
    <row r="3343" spans="2:14" x14ac:dyDescent="0.3">
      <c r="B3343" s="1" t="str">
        <f>IF(C3343=1,"",IF(Kasszakonyv!$K$2&gt;C3343,"q",IF(Kasszakonyv!$K$2=C3343,COUNTIF($C$7:C3343,C3343),"")))</f>
        <v/>
      </c>
      <c r="C3343" s="9">
        <f t="shared" si="156"/>
        <v>1</v>
      </c>
      <c r="D3343" s="14"/>
      <c r="E3343" s="15"/>
      <c r="F3343" s="16"/>
      <c r="G3343" s="17"/>
      <c r="H3343" s="18"/>
      <c r="I3343" s="19"/>
      <c r="J3343" s="18"/>
      <c r="K3343" s="19"/>
      <c r="L3343" s="17"/>
      <c r="M3343" s="93" t="str">
        <f t="shared" si="158"/>
        <v/>
      </c>
      <c r="N3343" s="13" t="str">
        <f t="shared" si="157"/>
        <v/>
      </c>
    </row>
    <row r="3344" spans="2:14" x14ac:dyDescent="0.3">
      <c r="B3344" s="1" t="str">
        <f>IF(C3344=1,"",IF(Kasszakonyv!$K$2&gt;C3344,"q",IF(Kasszakonyv!$K$2=C3344,COUNTIF($C$7:C3344,C3344),"")))</f>
        <v/>
      </c>
      <c r="C3344" s="9">
        <f t="shared" si="156"/>
        <v>1</v>
      </c>
      <c r="D3344" s="14"/>
      <c r="E3344" s="15"/>
      <c r="F3344" s="16"/>
      <c r="G3344" s="17"/>
      <c r="H3344" s="18"/>
      <c r="I3344" s="19"/>
      <c r="J3344" s="18"/>
      <c r="K3344" s="19"/>
      <c r="L3344" s="17"/>
      <c r="M3344" s="93" t="str">
        <f t="shared" si="158"/>
        <v/>
      </c>
      <c r="N3344" s="13" t="str">
        <f t="shared" si="157"/>
        <v/>
      </c>
    </row>
    <row r="3345" spans="2:14" x14ac:dyDescent="0.3">
      <c r="B3345" s="1" t="str">
        <f>IF(C3345=1,"",IF(Kasszakonyv!$K$2&gt;C3345,"q",IF(Kasszakonyv!$K$2=C3345,COUNTIF($C$7:C3345,C3345),"")))</f>
        <v/>
      </c>
      <c r="C3345" s="9">
        <f t="shared" si="156"/>
        <v>1</v>
      </c>
      <c r="D3345" s="14"/>
      <c r="E3345" s="15"/>
      <c r="F3345" s="16"/>
      <c r="G3345" s="17"/>
      <c r="H3345" s="18"/>
      <c r="I3345" s="19"/>
      <c r="J3345" s="18"/>
      <c r="K3345" s="19"/>
      <c r="L3345" s="17"/>
      <c r="M3345" s="93" t="str">
        <f t="shared" si="158"/>
        <v/>
      </c>
      <c r="N3345" s="13" t="str">
        <f t="shared" si="157"/>
        <v/>
      </c>
    </row>
    <row r="3346" spans="2:14" x14ac:dyDescent="0.3">
      <c r="B3346" s="1" t="str">
        <f>IF(C3346=1,"",IF(Kasszakonyv!$K$2&gt;C3346,"q",IF(Kasszakonyv!$K$2=C3346,COUNTIF($C$7:C3346,C3346),"")))</f>
        <v/>
      </c>
      <c r="C3346" s="9">
        <f t="shared" si="156"/>
        <v>1</v>
      </c>
      <c r="D3346" s="14"/>
      <c r="E3346" s="15"/>
      <c r="F3346" s="16"/>
      <c r="G3346" s="17"/>
      <c r="H3346" s="18"/>
      <c r="I3346" s="19"/>
      <c r="J3346" s="18"/>
      <c r="K3346" s="19"/>
      <c r="L3346" s="17"/>
      <c r="M3346" s="93" t="str">
        <f t="shared" si="158"/>
        <v/>
      </c>
      <c r="N3346" s="13" t="str">
        <f t="shared" si="157"/>
        <v/>
      </c>
    </row>
    <row r="3347" spans="2:14" x14ac:dyDescent="0.3">
      <c r="B3347" s="1" t="str">
        <f>IF(C3347=1,"",IF(Kasszakonyv!$K$2&gt;C3347,"q",IF(Kasszakonyv!$K$2=C3347,COUNTIF($C$7:C3347,C3347),"")))</f>
        <v/>
      </c>
      <c r="C3347" s="9">
        <f t="shared" si="156"/>
        <v>1</v>
      </c>
      <c r="D3347" s="14"/>
      <c r="E3347" s="15"/>
      <c r="F3347" s="16"/>
      <c r="G3347" s="17"/>
      <c r="H3347" s="18"/>
      <c r="I3347" s="19"/>
      <c r="J3347" s="18"/>
      <c r="K3347" s="19"/>
      <c r="L3347" s="17"/>
      <c r="M3347" s="93" t="str">
        <f t="shared" si="158"/>
        <v/>
      </c>
      <c r="N3347" s="13" t="str">
        <f t="shared" si="157"/>
        <v/>
      </c>
    </row>
    <row r="3348" spans="2:14" x14ac:dyDescent="0.3">
      <c r="B3348" s="1" t="str">
        <f>IF(C3348=1,"",IF(Kasszakonyv!$K$2&gt;C3348,"q",IF(Kasszakonyv!$K$2=C3348,COUNTIF($C$7:C3348,C3348),"")))</f>
        <v/>
      </c>
      <c r="C3348" s="9">
        <f t="shared" si="156"/>
        <v>1</v>
      </c>
      <c r="D3348" s="14"/>
      <c r="E3348" s="15"/>
      <c r="F3348" s="16"/>
      <c r="G3348" s="17"/>
      <c r="H3348" s="18"/>
      <c r="I3348" s="19"/>
      <c r="J3348" s="18"/>
      <c r="K3348" s="19"/>
      <c r="L3348" s="17"/>
      <c r="M3348" s="93" t="str">
        <f t="shared" si="158"/>
        <v/>
      </c>
      <c r="N3348" s="13" t="str">
        <f t="shared" si="157"/>
        <v/>
      </c>
    </row>
    <row r="3349" spans="2:14" x14ac:dyDescent="0.3">
      <c r="B3349" s="1" t="str">
        <f>IF(C3349=1,"",IF(Kasszakonyv!$K$2&gt;C3349,"q",IF(Kasszakonyv!$K$2=C3349,COUNTIF($C$7:C3349,C3349),"")))</f>
        <v/>
      </c>
      <c r="C3349" s="9">
        <f t="shared" si="156"/>
        <v>1</v>
      </c>
      <c r="D3349" s="14"/>
      <c r="E3349" s="15"/>
      <c r="F3349" s="16"/>
      <c r="G3349" s="17"/>
      <c r="H3349" s="18"/>
      <c r="I3349" s="19"/>
      <c r="J3349" s="18"/>
      <c r="K3349" s="19"/>
      <c r="L3349" s="17"/>
      <c r="M3349" s="93" t="str">
        <f t="shared" si="158"/>
        <v/>
      </c>
      <c r="N3349" s="13" t="str">
        <f t="shared" si="157"/>
        <v/>
      </c>
    </row>
    <row r="3350" spans="2:14" x14ac:dyDescent="0.3">
      <c r="B3350" s="1" t="str">
        <f>IF(C3350=1,"",IF(Kasszakonyv!$K$2&gt;C3350,"q",IF(Kasszakonyv!$K$2=C3350,COUNTIF($C$7:C3350,C3350),"")))</f>
        <v/>
      </c>
      <c r="C3350" s="9">
        <f t="shared" si="156"/>
        <v>1</v>
      </c>
      <c r="D3350" s="14"/>
      <c r="E3350" s="15"/>
      <c r="F3350" s="16"/>
      <c r="G3350" s="17"/>
      <c r="H3350" s="18"/>
      <c r="I3350" s="19"/>
      <c r="J3350" s="18"/>
      <c r="K3350" s="19"/>
      <c r="L3350" s="17"/>
      <c r="M3350" s="93" t="str">
        <f t="shared" si="158"/>
        <v/>
      </c>
      <c r="N3350" s="13" t="str">
        <f t="shared" si="157"/>
        <v/>
      </c>
    </row>
    <row r="3351" spans="2:14" x14ac:dyDescent="0.3">
      <c r="B3351" s="1" t="str">
        <f>IF(C3351=1,"",IF(Kasszakonyv!$K$2&gt;C3351,"q",IF(Kasszakonyv!$K$2=C3351,COUNTIF($C$7:C3351,C3351),"")))</f>
        <v/>
      </c>
      <c r="C3351" s="9">
        <f t="shared" si="156"/>
        <v>1</v>
      </c>
      <c r="D3351" s="14"/>
      <c r="E3351" s="15"/>
      <c r="F3351" s="16"/>
      <c r="G3351" s="17"/>
      <c r="H3351" s="18"/>
      <c r="I3351" s="19"/>
      <c r="J3351" s="18"/>
      <c r="K3351" s="19"/>
      <c r="L3351" s="17"/>
      <c r="M3351" s="93" t="str">
        <f t="shared" si="158"/>
        <v/>
      </c>
      <c r="N3351" s="13" t="str">
        <f t="shared" si="157"/>
        <v/>
      </c>
    </row>
    <row r="3352" spans="2:14" x14ac:dyDescent="0.3">
      <c r="B3352" s="1" t="str">
        <f>IF(C3352=1,"",IF(Kasszakonyv!$K$2&gt;C3352,"q",IF(Kasszakonyv!$K$2=C3352,COUNTIF($C$7:C3352,C3352),"")))</f>
        <v/>
      </c>
      <c r="C3352" s="9">
        <f t="shared" si="156"/>
        <v>1</v>
      </c>
      <c r="D3352" s="14"/>
      <c r="E3352" s="15"/>
      <c r="F3352" s="16"/>
      <c r="G3352" s="17"/>
      <c r="H3352" s="18"/>
      <c r="I3352" s="19"/>
      <c r="J3352" s="18"/>
      <c r="K3352" s="19"/>
      <c r="L3352" s="17"/>
      <c r="M3352" s="93" t="str">
        <f t="shared" si="158"/>
        <v/>
      </c>
      <c r="N3352" s="13" t="str">
        <f t="shared" si="157"/>
        <v/>
      </c>
    </row>
    <row r="3353" spans="2:14" x14ac:dyDescent="0.3">
      <c r="B3353" s="1" t="str">
        <f>IF(C3353=1,"",IF(Kasszakonyv!$K$2&gt;C3353,"q",IF(Kasszakonyv!$K$2=C3353,COUNTIF($C$7:C3353,C3353),"")))</f>
        <v/>
      </c>
      <c r="C3353" s="9">
        <f t="shared" si="156"/>
        <v>1</v>
      </c>
      <c r="D3353" s="14"/>
      <c r="E3353" s="15"/>
      <c r="F3353" s="16"/>
      <c r="G3353" s="17"/>
      <c r="H3353" s="18"/>
      <c r="I3353" s="19"/>
      <c r="J3353" s="18"/>
      <c r="K3353" s="19"/>
      <c r="L3353" s="17"/>
      <c r="M3353" s="93" t="str">
        <f t="shared" si="158"/>
        <v/>
      </c>
      <c r="N3353" s="13" t="str">
        <f t="shared" si="157"/>
        <v/>
      </c>
    </row>
    <row r="3354" spans="2:14" x14ac:dyDescent="0.3">
      <c r="B3354" s="1" t="str">
        <f>IF(C3354=1,"",IF(Kasszakonyv!$K$2&gt;C3354,"q",IF(Kasszakonyv!$K$2=C3354,COUNTIF($C$7:C3354,C3354),"")))</f>
        <v/>
      </c>
      <c r="C3354" s="9">
        <f t="shared" si="156"/>
        <v>1</v>
      </c>
      <c r="D3354" s="14"/>
      <c r="E3354" s="15"/>
      <c r="F3354" s="16"/>
      <c r="G3354" s="17"/>
      <c r="H3354" s="18"/>
      <c r="I3354" s="19"/>
      <c r="J3354" s="18"/>
      <c r="K3354" s="19"/>
      <c r="L3354" s="17"/>
      <c r="M3354" s="93" t="str">
        <f t="shared" si="158"/>
        <v/>
      </c>
      <c r="N3354" s="13" t="str">
        <f t="shared" si="157"/>
        <v/>
      </c>
    </row>
    <row r="3355" spans="2:14" x14ac:dyDescent="0.3">
      <c r="B3355" s="1" t="str">
        <f>IF(C3355=1,"",IF(Kasszakonyv!$K$2&gt;C3355,"q",IF(Kasszakonyv!$K$2=C3355,COUNTIF($C$7:C3355,C3355),"")))</f>
        <v/>
      </c>
      <c r="C3355" s="9">
        <f t="shared" si="156"/>
        <v>1</v>
      </c>
      <c r="D3355" s="14"/>
      <c r="E3355" s="15"/>
      <c r="F3355" s="16"/>
      <c r="G3355" s="17"/>
      <c r="H3355" s="18"/>
      <c r="I3355" s="19"/>
      <c r="J3355" s="18"/>
      <c r="K3355" s="19"/>
      <c r="L3355" s="17"/>
      <c r="M3355" s="93" t="str">
        <f t="shared" si="158"/>
        <v/>
      </c>
      <c r="N3355" s="13" t="str">
        <f t="shared" si="157"/>
        <v/>
      </c>
    </row>
    <row r="3356" spans="2:14" x14ac:dyDescent="0.3">
      <c r="B3356" s="1" t="str">
        <f>IF(C3356=1,"",IF(Kasszakonyv!$K$2&gt;C3356,"q",IF(Kasszakonyv!$K$2=C3356,COUNTIF($C$7:C3356,C3356),"")))</f>
        <v/>
      </c>
      <c r="C3356" s="9">
        <f t="shared" si="156"/>
        <v>1</v>
      </c>
      <c r="D3356" s="14"/>
      <c r="E3356" s="15"/>
      <c r="F3356" s="16"/>
      <c r="G3356" s="17"/>
      <c r="H3356" s="18"/>
      <c r="I3356" s="19"/>
      <c r="J3356" s="18"/>
      <c r="K3356" s="19"/>
      <c r="L3356" s="17"/>
      <c r="M3356" s="93" t="str">
        <f t="shared" si="158"/>
        <v/>
      </c>
      <c r="N3356" s="13" t="str">
        <f t="shared" si="157"/>
        <v/>
      </c>
    </row>
    <row r="3357" spans="2:14" x14ac:dyDescent="0.3">
      <c r="B3357" s="1" t="str">
        <f>IF(C3357=1,"",IF(Kasszakonyv!$K$2&gt;C3357,"q",IF(Kasszakonyv!$K$2=C3357,COUNTIF($C$7:C3357,C3357),"")))</f>
        <v/>
      </c>
      <c r="C3357" s="9">
        <f t="shared" si="156"/>
        <v>1</v>
      </c>
      <c r="D3357" s="14"/>
      <c r="E3357" s="15"/>
      <c r="F3357" s="16"/>
      <c r="G3357" s="17"/>
      <c r="H3357" s="18"/>
      <c r="I3357" s="19"/>
      <c r="J3357" s="18"/>
      <c r="K3357" s="19"/>
      <c r="L3357" s="17"/>
      <c r="M3357" s="93" t="str">
        <f t="shared" si="158"/>
        <v/>
      </c>
      <c r="N3357" s="13" t="str">
        <f t="shared" si="157"/>
        <v/>
      </c>
    </row>
    <row r="3358" spans="2:14" x14ac:dyDescent="0.3">
      <c r="B3358" s="1" t="str">
        <f>IF(C3358=1,"",IF(Kasszakonyv!$K$2&gt;C3358,"q",IF(Kasszakonyv!$K$2=C3358,COUNTIF($C$7:C3358,C3358),"")))</f>
        <v/>
      </c>
      <c r="C3358" s="9">
        <f t="shared" si="156"/>
        <v>1</v>
      </c>
      <c r="D3358" s="14"/>
      <c r="E3358" s="15"/>
      <c r="F3358" s="16"/>
      <c r="G3358" s="17"/>
      <c r="H3358" s="18"/>
      <c r="I3358" s="19"/>
      <c r="J3358" s="18"/>
      <c r="K3358" s="19"/>
      <c r="L3358" s="17"/>
      <c r="M3358" s="93" t="str">
        <f t="shared" si="158"/>
        <v/>
      </c>
      <c r="N3358" s="13" t="str">
        <f t="shared" si="157"/>
        <v/>
      </c>
    </row>
    <row r="3359" spans="2:14" x14ac:dyDescent="0.3">
      <c r="B3359" s="1" t="str">
        <f>IF(C3359=1,"",IF(Kasszakonyv!$K$2&gt;C3359,"q",IF(Kasszakonyv!$K$2=C3359,COUNTIF($C$7:C3359,C3359),"")))</f>
        <v/>
      </c>
      <c r="C3359" s="9">
        <f t="shared" si="156"/>
        <v>1</v>
      </c>
      <c r="D3359" s="14"/>
      <c r="E3359" s="15"/>
      <c r="F3359" s="16"/>
      <c r="G3359" s="17"/>
      <c r="H3359" s="18"/>
      <c r="I3359" s="19"/>
      <c r="J3359" s="18"/>
      <c r="K3359" s="19"/>
      <c r="L3359" s="17"/>
      <c r="M3359" s="93" t="str">
        <f t="shared" si="158"/>
        <v/>
      </c>
      <c r="N3359" s="13" t="str">
        <f t="shared" si="157"/>
        <v/>
      </c>
    </row>
    <row r="3360" spans="2:14" x14ac:dyDescent="0.3">
      <c r="B3360" s="1" t="str">
        <f>IF(C3360=1,"",IF(Kasszakonyv!$K$2&gt;C3360,"q",IF(Kasszakonyv!$K$2=C3360,COUNTIF($C$7:C3360,C3360),"")))</f>
        <v/>
      </c>
      <c r="C3360" s="9">
        <f t="shared" si="156"/>
        <v>1</v>
      </c>
      <c r="D3360" s="14"/>
      <c r="E3360" s="15"/>
      <c r="F3360" s="16"/>
      <c r="G3360" s="17"/>
      <c r="H3360" s="18"/>
      <c r="I3360" s="19"/>
      <c r="J3360" s="18"/>
      <c r="K3360" s="19"/>
      <c r="L3360" s="17"/>
      <c r="M3360" s="93" t="str">
        <f t="shared" si="158"/>
        <v/>
      </c>
      <c r="N3360" s="13" t="str">
        <f t="shared" si="157"/>
        <v/>
      </c>
    </row>
    <row r="3361" spans="2:14" x14ac:dyDescent="0.3">
      <c r="B3361" s="1" t="str">
        <f>IF(C3361=1,"",IF(Kasszakonyv!$K$2&gt;C3361,"q",IF(Kasszakonyv!$K$2=C3361,COUNTIF($C$7:C3361,C3361),"")))</f>
        <v/>
      </c>
      <c r="C3361" s="9">
        <f t="shared" si="156"/>
        <v>1</v>
      </c>
      <c r="D3361" s="14"/>
      <c r="E3361" s="15"/>
      <c r="F3361" s="16"/>
      <c r="G3361" s="17"/>
      <c r="H3361" s="18"/>
      <c r="I3361" s="19"/>
      <c r="J3361" s="18"/>
      <c r="K3361" s="19"/>
      <c r="L3361" s="17"/>
      <c r="M3361" s="93" t="str">
        <f t="shared" si="158"/>
        <v/>
      </c>
      <c r="N3361" s="13" t="str">
        <f t="shared" si="157"/>
        <v/>
      </c>
    </row>
    <row r="3362" spans="2:14" x14ac:dyDescent="0.3">
      <c r="B3362" s="1" t="str">
        <f>IF(C3362=1,"",IF(Kasszakonyv!$K$2&gt;C3362,"q",IF(Kasszakonyv!$K$2=C3362,COUNTIF($C$7:C3362,C3362),"")))</f>
        <v/>
      </c>
      <c r="C3362" s="9">
        <f t="shared" si="156"/>
        <v>1</v>
      </c>
      <c r="D3362" s="14"/>
      <c r="E3362" s="15"/>
      <c r="F3362" s="16"/>
      <c r="G3362" s="17"/>
      <c r="H3362" s="18"/>
      <c r="I3362" s="19"/>
      <c r="J3362" s="18"/>
      <c r="K3362" s="19"/>
      <c r="L3362" s="17"/>
      <c r="M3362" s="93" t="str">
        <f t="shared" si="158"/>
        <v/>
      </c>
      <c r="N3362" s="13" t="str">
        <f t="shared" si="157"/>
        <v/>
      </c>
    </row>
    <row r="3363" spans="2:14" x14ac:dyDescent="0.3">
      <c r="B3363" s="1" t="str">
        <f>IF(C3363=1,"",IF(Kasszakonyv!$K$2&gt;C3363,"q",IF(Kasszakonyv!$K$2=C3363,COUNTIF($C$7:C3363,C3363),"")))</f>
        <v/>
      </c>
      <c r="C3363" s="9">
        <f t="shared" si="156"/>
        <v>1</v>
      </c>
      <c r="D3363" s="14"/>
      <c r="E3363" s="15"/>
      <c r="F3363" s="16"/>
      <c r="G3363" s="17"/>
      <c r="H3363" s="18"/>
      <c r="I3363" s="19"/>
      <c r="J3363" s="18"/>
      <c r="K3363" s="19"/>
      <c r="L3363" s="17"/>
      <c r="M3363" s="93" t="str">
        <f t="shared" si="158"/>
        <v/>
      </c>
      <c r="N3363" s="13" t="str">
        <f t="shared" si="157"/>
        <v/>
      </c>
    </row>
    <row r="3364" spans="2:14" x14ac:dyDescent="0.3">
      <c r="B3364" s="1" t="str">
        <f>IF(C3364=1,"",IF(Kasszakonyv!$K$2&gt;C3364,"q",IF(Kasszakonyv!$K$2=C3364,COUNTIF($C$7:C3364,C3364),"")))</f>
        <v/>
      </c>
      <c r="C3364" s="9">
        <f t="shared" si="156"/>
        <v>1</v>
      </c>
      <c r="D3364" s="14"/>
      <c r="E3364" s="15"/>
      <c r="F3364" s="16"/>
      <c r="G3364" s="17"/>
      <c r="H3364" s="18"/>
      <c r="I3364" s="19"/>
      <c r="J3364" s="18"/>
      <c r="K3364" s="19"/>
      <c r="L3364" s="17"/>
      <c r="M3364" s="93" t="str">
        <f t="shared" si="158"/>
        <v/>
      </c>
      <c r="N3364" s="13" t="str">
        <f t="shared" si="157"/>
        <v/>
      </c>
    </row>
    <row r="3365" spans="2:14" x14ac:dyDescent="0.3">
      <c r="B3365" s="1" t="str">
        <f>IF(C3365=1,"",IF(Kasszakonyv!$K$2&gt;C3365,"q",IF(Kasszakonyv!$K$2=C3365,COUNTIF($C$7:C3365,C3365),"")))</f>
        <v/>
      </c>
      <c r="C3365" s="9">
        <f t="shared" si="156"/>
        <v>1</v>
      </c>
      <c r="D3365" s="14"/>
      <c r="E3365" s="15"/>
      <c r="F3365" s="16"/>
      <c r="G3365" s="17"/>
      <c r="H3365" s="18"/>
      <c r="I3365" s="19"/>
      <c r="J3365" s="18"/>
      <c r="K3365" s="19"/>
      <c r="L3365" s="17"/>
      <c r="M3365" s="93" t="str">
        <f t="shared" si="158"/>
        <v/>
      </c>
      <c r="N3365" s="13" t="str">
        <f t="shared" si="157"/>
        <v/>
      </c>
    </row>
    <row r="3366" spans="2:14" x14ac:dyDescent="0.3">
      <c r="B3366" s="1" t="str">
        <f>IF(C3366=1,"",IF(Kasszakonyv!$K$2&gt;C3366,"q",IF(Kasszakonyv!$K$2=C3366,COUNTIF($C$7:C3366,C3366),"")))</f>
        <v/>
      </c>
      <c r="C3366" s="9">
        <f t="shared" si="156"/>
        <v>1</v>
      </c>
      <c r="D3366" s="14"/>
      <c r="E3366" s="15"/>
      <c r="F3366" s="16"/>
      <c r="G3366" s="17"/>
      <c r="H3366" s="18"/>
      <c r="I3366" s="19"/>
      <c r="J3366" s="18"/>
      <c r="K3366" s="19"/>
      <c r="L3366" s="17"/>
      <c r="M3366" s="93" t="str">
        <f t="shared" si="158"/>
        <v/>
      </c>
      <c r="N3366" s="13" t="str">
        <f t="shared" si="157"/>
        <v/>
      </c>
    </row>
    <row r="3367" spans="2:14" x14ac:dyDescent="0.3">
      <c r="B3367" s="1" t="str">
        <f>IF(C3367=1,"",IF(Kasszakonyv!$K$2&gt;C3367,"q",IF(Kasszakonyv!$K$2=C3367,COUNTIF($C$7:C3367,C3367),"")))</f>
        <v/>
      </c>
      <c r="C3367" s="9">
        <f t="shared" si="156"/>
        <v>1</v>
      </c>
      <c r="D3367" s="14"/>
      <c r="E3367" s="15"/>
      <c r="F3367" s="16"/>
      <c r="G3367" s="17"/>
      <c r="H3367" s="18"/>
      <c r="I3367" s="19"/>
      <c r="J3367" s="18"/>
      <c r="K3367" s="19"/>
      <c r="L3367" s="17"/>
      <c r="M3367" s="93" t="str">
        <f t="shared" si="158"/>
        <v/>
      </c>
      <c r="N3367" s="13" t="str">
        <f t="shared" si="157"/>
        <v/>
      </c>
    </row>
    <row r="3368" spans="2:14" x14ac:dyDescent="0.3">
      <c r="B3368" s="1" t="str">
        <f>IF(C3368=1,"",IF(Kasszakonyv!$K$2&gt;C3368,"q",IF(Kasszakonyv!$K$2=C3368,COUNTIF($C$7:C3368,C3368),"")))</f>
        <v/>
      </c>
      <c r="C3368" s="9">
        <f t="shared" ref="C3368:C3431" si="159">IF(AND(D3368&lt;&gt;0,D3368&gt;=$C$1,D3368&lt;=$C$3),D3368,IF(SUM(H3368:J3378)&lt;&gt;0,C3367,1))</f>
        <v>1</v>
      </c>
      <c r="D3368" s="14"/>
      <c r="E3368" s="15"/>
      <c r="F3368" s="16"/>
      <c r="G3368" s="17"/>
      <c r="H3368" s="18"/>
      <c r="I3368" s="19"/>
      <c r="J3368" s="18"/>
      <c r="K3368" s="19"/>
      <c r="L3368" s="17"/>
      <c r="M3368" s="93" t="str">
        <f t="shared" si="158"/>
        <v/>
      </c>
      <c r="N3368" s="13" t="str">
        <f t="shared" ref="N3368:N3431" si="160">IF(I3368&amp;K3368&lt;&gt;"",VLOOKUP(I3368&amp;K3368,fi,2,FALSE),"")</f>
        <v/>
      </c>
    </row>
    <row r="3369" spans="2:14" x14ac:dyDescent="0.3">
      <c r="B3369" s="1" t="str">
        <f>IF(C3369=1,"",IF(Kasszakonyv!$K$2&gt;C3369,"q",IF(Kasszakonyv!$K$2=C3369,COUNTIF($C$7:C3369,C3369),"")))</f>
        <v/>
      </c>
      <c r="C3369" s="9">
        <f t="shared" si="159"/>
        <v>1</v>
      </c>
      <c r="D3369" s="14"/>
      <c r="E3369" s="15"/>
      <c r="F3369" s="16"/>
      <c r="G3369" s="17"/>
      <c r="H3369" s="18"/>
      <c r="I3369" s="19"/>
      <c r="J3369" s="18"/>
      <c r="K3369" s="19"/>
      <c r="L3369" s="17"/>
      <c r="M3369" s="93" t="str">
        <f t="shared" si="158"/>
        <v/>
      </c>
      <c r="N3369" s="13" t="str">
        <f t="shared" si="160"/>
        <v/>
      </c>
    </row>
    <row r="3370" spans="2:14" x14ac:dyDescent="0.3">
      <c r="B3370" s="1" t="str">
        <f>IF(C3370=1,"",IF(Kasszakonyv!$K$2&gt;C3370,"q",IF(Kasszakonyv!$K$2=C3370,COUNTIF($C$7:C3370,C3370),"")))</f>
        <v/>
      </c>
      <c r="C3370" s="9">
        <f t="shared" si="159"/>
        <v>1</v>
      </c>
      <c r="D3370" s="14"/>
      <c r="E3370" s="15"/>
      <c r="F3370" s="16"/>
      <c r="G3370" s="17"/>
      <c r="H3370" s="18"/>
      <c r="I3370" s="19"/>
      <c r="J3370" s="18"/>
      <c r="K3370" s="19"/>
      <c r="L3370" s="17"/>
      <c r="M3370" s="93" t="str">
        <f t="shared" si="158"/>
        <v/>
      </c>
      <c r="N3370" s="13" t="str">
        <f t="shared" si="160"/>
        <v/>
      </c>
    </row>
    <row r="3371" spans="2:14" x14ac:dyDescent="0.3">
      <c r="B3371" s="1" t="str">
        <f>IF(C3371=1,"",IF(Kasszakonyv!$K$2&gt;C3371,"q",IF(Kasszakonyv!$K$2=C3371,COUNTIF($C$7:C3371,C3371),"")))</f>
        <v/>
      </c>
      <c r="C3371" s="9">
        <f t="shared" si="159"/>
        <v>1</v>
      </c>
      <c r="D3371" s="14"/>
      <c r="E3371" s="15"/>
      <c r="F3371" s="16"/>
      <c r="G3371" s="17"/>
      <c r="H3371" s="18"/>
      <c r="I3371" s="19"/>
      <c r="J3371" s="18"/>
      <c r="K3371" s="19"/>
      <c r="L3371" s="17"/>
      <c r="M3371" s="93" t="str">
        <f t="shared" si="158"/>
        <v/>
      </c>
      <c r="N3371" s="13" t="str">
        <f t="shared" si="160"/>
        <v/>
      </c>
    </row>
    <row r="3372" spans="2:14" x14ac:dyDescent="0.3">
      <c r="B3372" s="1" t="str">
        <f>IF(C3372=1,"",IF(Kasszakonyv!$K$2&gt;C3372,"q",IF(Kasszakonyv!$K$2=C3372,COUNTIF($C$7:C3372,C3372),"")))</f>
        <v/>
      </c>
      <c r="C3372" s="9">
        <f t="shared" si="159"/>
        <v>1</v>
      </c>
      <c r="D3372" s="14"/>
      <c r="E3372" s="15"/>
      <c r="F3372" s="16"/>
      <c r="G3372" s="17"/>
      <c r="H3372" s="18"/>
      <c r="I3372" s="19"/>
      <c r="J3372" s="18"/>
      <c r="K3372" s="19"/>
      <c r="L3372" s="17"/>
      <c r="M3372" s="93" t="str">
        <f t="shared" si="158"/>
        <v/>
      </c>
      <c r="N3372" s="13" t="str">
        <f t="shared" si="160"/>
        <v/>
      </c>
    </row>
    <row r="3373" spans="2:14" x14ac:dyDescent="0.3">
      <c r="B3373" s="1" t="str">
        <f>IF(C3373=1,"",IF(Kasszakonyv!$K$2&gt;C3373,"q",IF(Kasszakonyv!$K$2=C3373,COUNTIF($C$7:C3373,C3373),"")))</f>
        <v/>
      </c>
      <c r="C3373" s="9">
        <f t="shared" si="159"/>
        <v>1</v>
      </c>
      <c r="D3373" s="14"/>
      <c r="E3373" s="15"/>
      <c r="F3373" s="16"/>
      <c r="G3373" s="17"/>
      <c r="H3373" s="18"/>
      <c r="I3373" s="19"/>
      <c r="J3373" s="18"/>
      <c r="K3373" s="19"/>
      <c r="L3373" s="17"/>
      <c r="M3373" s="93" t="str">
        <f t="shared" si="158"/>
        <v/>
      </c>
      <c r="N3373" s="13" t="str">
        <f t="shared" si="160"/>
        <v/>
      </c>
    </row>
    <row r="3374" spans="2:14" x14ac:dyDescent="0.3">
      <c r="B3374" s="1" t="str">
        <f>IF(C3374=1,"",IF(Kasszakonyv!$K$2&gt;C3374,"q",IF(Kasszakonyv!$K$2=C3374,COUNTIF($C$7:C3374,C3374),"")))</f>
        <v/>
      </c>
      <c r="C3374" s="9">
        <f t="shared" si="159"/>
        <v>1</v>
      </c>
      <c r="D3374" s="14"/>
      <c r="E3374" s="15"/>
      <c r="F3374" s="16"/>
      <c r="G3374" s="17"/>
      <c r="H3374" s="18"/>
      <c r="I3374" s="19"/>
      <c r="J3374" s="18"/>
      <c r="K3374" s="19"/>
      <c r="L3374" s="17"/>
      <c r="M3374" s="93" t="str">
        <f t="shared" si="158"/>
        <v/>
      </c>
      <c r="N3374" s="13" t="str">
        <f t="shared" si="160"/>
        <v/>
      </c>
    </row>
    <row r="3375" spans="2:14" x14ac:dyDescent="0.3">
      <c r="B3375" s="1" t="str">
        <f>IF(C3375=1,"",IF(Kasszakonyv!$K$2&gt;C3375,"q",IF(Kasszakonyv!$K$2=C3375,COUNTIF($C$7:C3375,C3375),"")))</f>
        <v/>
      </c>
      <c r="C3375" s="9">
        <f t="shared" si="159"/>
        <v>1</v>
      </c>
      <c r="D3375" s="14"/>
      <c r="E3375" s="15"/>
      <c r="F3375" s="16"/>
      <c r="G3375" s="17"/>
      <c r="H3375" s="18"/>
      <c r="I3375" s="19"/>
      <c r="J3375" s="18"/>
      <c r="K3375" s="19"/>
      <c r="L3375" s="17"/>
      <c r="M3375" s="93" t="str">
        <f t="shared" si="158"/>
        <v/>
      </c>
      <c r="N3375" s="13" t="str">
        <f t="shared" si="160"/>
        <v/>
      </c>
    </row>
    <row r="3376" spans="2:14" x14ac:dyDescent="0.3">
      <c r="B3376" s="1" t="str">
        <f>IF(C3376=1,"",IF(Kasszakonyv!$K$2&gt;C3376,"q",IF(Kasszakonyv!$K$2=C3376,COUNTIF($C$7:C3376,C3376),"")))</f>
        <v/>
      </c>
      <c r="C3376" s="9">
        <f t="shared" si="159"/>
        <v>1</v>
      </c>
      <c r="D3376" s="14"/>
      <c r="E3376" s="15"/>
      <c r="F3376" s="16"/>
      <c r="G3376" s="17"/>
      <c r="H3376" s="18"/>
      <c r="I3376" s="19"/>
      <c r="J3376" s="18"/>
      <c r="K3376" s="19"/>
      <c r="L3376" s="17"/>
      <c r="M3376" s="93" t="str">
        <f t="shared" si="158"/>
        <v/>
      </c>
      <c r="N3376" s="13" t="str">
        <f t="shared" si="160"/>
        <v/>
      </c>
    </row>
    <row r="3377" spans="2:14" x14ac:dyDescent="0.3">
      <c r="B3377" s="1" t="str">
        <f>IF(C3377=1,"",IF(Kasszakonyv!$K$2&gt;C3377,"q",IF(Kasszakonyv!$K$2=C3377,COUNTIF($C$7:C3377,C3377),"")))</f>
        <v/>
      </c>
      <c r="C3377" s="9">
        <f t="shared" si="159"/>
        <v>1</v>
      </c>
      <c r="D3377" s="14"/>
      <c r="E3377" s="15"/>
      <c r="F3377" s="16"/>
      <c r="G3377" s="17"/>
      <c r="H3377" s="18"/>
      <c r="I3377" s="19"/>
      <c r="J3377" s="18"/>
      <c r="K3377" s="19"/>
      <c r="L3377" s="17"/>
      <c r="M3377" s="93" t="str">
        <f t="shared" si="158"/>
        <v/>
      </c>
      <c r="N3377" s="13" t="str">
        <f t="shared" si="160"/>
        <v/>
      </c>
    </row>
    <row r="3378" spans="2:14" x14ac:dyDescent="0.3">
      <c r="B3378" s="1" t="str">
        <f>IF(C3378=1,"",IF(Kasszakonyv!$K$2&gt;C3378,"q",IF(Kasszakonyv!$K$2=C3378,COUNTIF($C$7:C3378,C3378),"")))</f>
        <v/>
      </c>
      <c r="C3378" s="9">
        <f t="shared" si="159"/>
        <v>1</v>
      </c>
      <c r="D3378" s="14"/>
      <c r="E3378" s="15"/>
      <c r="F3378" s="16"/>
      <c r="G3378" s="17"/>
      <c r="H3378" s="18"/>
      <c r="I3378" s="19"/>
      <c r="J3378" s="18"/>
      <c r="K3378" s="19"/>
      <c r="L3378" s="17"/>
      <c r="M3378" s="93" t="str">
        <f t="shared" si="158"/>
        <v/>
      </c>
      <c r="N3378" s="13" t="str">
        <f t="shared" si="160"/>
        <v/>
      </c>
    </row>
    <row r="3379" spans="2:14" x14ac:dyDescent="0.3">
      <c r="B3379" s="1" t="str">
        <f>IF(C3379=1,"",IF(Kasszakonyv!$K$2&gt;C3379,"q",IF(Kasszakonyv!$K$2=C3379,COUNTIF($C$7:C3379,C3379),"")))</f>
        <v/>
      </c>
      <c r="C3379" s="9">
        <f t="shared" si="159"/>
        <v>1</v>
      </c>
      <c r="D3379" s="14"/>
      <c r="E3379" s="15"/>
      <c r="F3379" s="16"/>
      <c r="G3379" s="17"/>
      <c r="H3379" s="18"/>
      <c r="I3379" s="19"/>
      <c r="J3379" s="18"/>
      <c r="K3379" s="19"/>
      <c r="L3379" s="17"/>
      <c r="M3379" s="93" t="str">
        <f t="shared" si="158"/>
        <v/>
      </c>
      <c r="N3379" s="13" t="str">
        <f t="shared" si="160"/>
        <v/>
      </c>
    </row>
    <row r="3380" spans="2:14" x14ac:dyDescent="0.3">
      <c r="B3380" s="1" t="str">
        <f>IF(C3380=1,"",IF(Kasszakonyv!$K$2&gt;C3380,"q",IF(Kasszakonyv!$K$2=C3380,COUNTIF($C$7:C3380,C3380),"")))</f>
        <v/>
      </c>
      <c r="C3380" s="9">
        <f t="shared" si="159"/>
        <v>1</v>
      </c>
      <c r="D3380" s="14"/>
      <c r="E3380" s="15"/>
      <c r="F3380" s="16"/>
      <c r="G3380" s="17"/>
      <c r="H3380" s="18"/>
      <c r="I3380" s="19"/>
      <c r="J3380" s="18"/>
      <c r="K3380" s="19"/>
      <c r="L3380" s="17"/>
      <c r="M3380" s="93" t="str">
        <f t="shared" si="158"/>
        <v/>
      </c>
      <c r="N3380" s="13" t="str">
        <f t="shared" si="160"/>
        <v/>
      </c>
    </row>
    <row r="3381" spans="2:14" x14ac:dyDescent="0.3">
      <c r="B3381" s="1" t="str">
        <f>IF(C3381=1,"",IF(Kasszakonyv!$K$2&gt;C3381,"q",IF(Kasszakonyv!$K$2=C3381,COUNTIF($C$7:C3381,C3381),"")))</f>
        <v/>
      </c>
      <c r="C3381" s="9">
        <f t="shared" si="159"/>
        <v>1</v>
      </c>
      <c r="D3381" s="14"/>
      <c r="E3381" s="15"/>
      <c r="F3381" s="16"/>
      <c r="G3381" s="17"/>
      <c r="H3381" s="18"/>
      <c r="I3381" s="19"/>
      <c r="J3381" s="18"/>
      <c r="K3381" s="19"/>
      <c r="L3381" s="17"/>
      <c r="M3381" s="93" t="str">
        <f t="shared" si="158"/>
        <v/>
      </c>
      <c r="N3381" s="13" t="str">
        <f t="shared" si="160"/>
        <v/>
      </c>
    </row>
    <row r="3382" spans="2:14" x14ac:dyDescent="0.3">
      <c r="B3382" s="1" t="str">
        <f>IF(C3382=1,"",IF(Kasszakonyv!$K$2&gt;C3382,"q",IF(Kasszakonyv!$K$2=C3382,COUNTIF($C$7:C3382,C3382),"")))</f>
        <v/>
      </c>
      <c r="C3382" s="9">
        <f t="shared" si="159"/>
        <v>1</v>
      </c>
      <c r="D3382" s="14"/>
      <c r="E3382" s="15"/>
      <c r="F3382" s="16"/>
      <c r="G3382" s="17"/>
      <c r="H3382" s="18"/>
      <c r="I3382" s="19"/>
      <c r="J3382" s="18"/>
      <c r="K3382" s="19"/>
      <c r="L3382" s="17"/>
      <c r="M3382" s="93" t="str">
        <f t="shared" si="158"/>
        <v/>
      </c>
      <c r="N3382" s="13" t="str">
        <f t="shared" si="160"/>
        <v/>
      </c>
    </row>
    <row r="3383" spans="2:14" x14ac:dyDescent="0.3">
      <c r="B3383" s="1" t="str">
        <f>IF(C3383=1,"",IF(Kasszakonyv!$K$2&gt;C3383,"q",IF(Kasszakonyv!$K$2=C3383,COUNTIF($C$7:C3383,C3383),"")))</f>
        <v/>
      </c>
      <c r="C3383" s="9">
        <f t="shared" si="159"/>
        <v>1</v>
      </c>
      <c r="D3383" s="14"/>
      <c r="E3383" s="15"/>
      <c r="F3383" s="16"/>
      <c r="G3383" s="17"/>
      <c r="H3383" s="18"/>
      <c r="I3383" s="19"/>
      <c r="J3383" s="18"/>
      <c r="K3383" s="19"/>
      <c r="L3383" s="17"/>
      <c r="M3383" s="93" t="str">
        <f t="shared" si="158"/>
        <v/>
      </c>
      <c r="N3383" s="13" t="str">
        <f t="shared" si="160"/>
        <v/>
      </c>
    </row>
    <row r="3384" spans="2:14" x14ac:dyDescent="0.3">
      <c r="B3384" s="1" t="str">
        <f>IF(C3384=1,"",IF(Kasszakonyv!$K$2&gt;C3384,"q",IF(Kasszakonyv!$K$2=C3384,COUNTIF($C$7:C3384,C3384),"")))</f>
        <v/>
      </c>
      <c r="C3384" s="9">
        <f t="shared" si="159"/>
        <v>1</v>
      </c>
      <c r="D3384" s="14"/>
      <c r="E3384" s="15"/>
      <c r="F3384" s="16"/>
      <c r="G3384" s="17"/>
      <c r="H3384" s="18"/>
      <c r="I3384" s="19"/>
      <c r="J3384" s="18"/>
      <c r="K3384" s="19"/>
      <c r="L3384" s="17"/>
      <c r="M3384" s="93" t="str">
        <f t="shared" si="158"/>
        <v/>
      </c>
      <c r="N3384" s="13" t="str">
        <f t="shared" si="160"/>
        <v/>
      </c>
    </row>
    <row r="3385" spans="2:14" x14ac:dyDescent="0.3">
      <c r="B3385" s="1" t="str">
        <f>IF(C3385=1,"",IF(Kasszakonyv!$K$2&gt;C3385,"q",IF(Kasszakonyv!$K$2=C3385,COUNTIF($C$7:C3385,C3385),"")))</f>
        <v/>
      </c>
      <c r="C3385" s="9">
        <f t="shared" si="159"/>
        <v>1</v>
      </c>
      <c r="D3385" s="14"/>
      <c r="E3385" s="15"/>
      <c r="F3385" s="16"/>
      <c r="G3385" s="17"/>
      <c r="H3385" s="18"/>
      <c r="I3385" s="19"/>
      <c r="J3385" s="18"/>
      <c r="K3385" s="19"/>
      <c r="L3385" s="17"/>
      <c r="M3385" s="93" t="str">
        <f t="shared" si="158"/>
        <v/>
      </c>
      <c r="N3385" s="13" t="str">
        <f t="shared" si="160"/>
        <v/>
      </c>
    </row>
    <row r="3386" spans="2:14" x14ac:dyDescent="0.3">
      <c r="B3386" s="1" t="str">
        <f>IF(C3386=1,"",IF(Kasszakonyv!$K$2&gt;C3386,"q",IF(Kasszakonyv!$K$2=C3386,COUNTIF($C$7:C3386,C3386),"")))</f>
        <v/>
      </c>
      <c r="C3386" s="9">
        <f t="shared" si="159"/>
        <v>1</v>
      </c>
      <c r="D3386" s="14"/>
      <c r="E3386" s="15"/>
      <c r="F3386" s="16"/>
      <c r="G3386" s="17"/>
      <c r="H3386" s="18"/>
      <c r="I3386" s="19"/>
      <c r="J3386" s="18"/>
      <c r="K3386" s="19"/>
      <c r="L3386" s="17"/>
      <c r="M3386" s="93" t="str">
        <f t="shared" si="158"/>
        <v/>
      </c>
      <c r="N3386" s="13" t="str">
        <f t="shared" si="160"/>
        <v/>
      </c>
    </row>
    <row r="3387" spans="2:14" x14ac:dyDescent="0.3">
      <c r="B3387" s="1" t="str">
        <f>IF(C3387=1,"",IF(Kasszakonyv!$K$2&gt;C3387,"q",IF(Kasszakonyv!$K$2=C3387,COUNTIF($C$7:C3387,C3387),"")))</f>
        <v/>
      </c>
      <c r="C3387" s="9">
        <f t="shared" si="159"/>
        <v>1</v>
      </c>
      <c r="D3387" s="14"/>
      <c r="E3387" s="15"/>
      <c r="F3387" s="16"/>
      <c r="G3387" s="17"/>
      <c r="H3387" s="18"/>
      <c r="I3387" s="19"/>
      <c r="J3387" s="18"/>
      <c r="K3387" s="19"/>
      <c r="L3387" s="17"/>
      <c r="M3387" s="93" t="str">
        <f t="shared" si="158"/>
        <v/>
      </c>
      <c r="N3387" s="13" t="str">
        <f t="shared" si="160"/>
        <v/>
      </c>
    </row>
    <row r="3388" spans="2:14" x14ac:dyDescent="0.3">
      <c r="B3388" s="1" t="str">
        <f>IF(C3388=1,"",IF(Kasszakonyv!$K$2&gt;C3388,"q",IF(Kasszakonyv!$K$2=C3388,COUNTIF($C$7:C3388,C3388),"")))</f>
        <v/>
      </c>
      <c r="C3388" s="9">
        <f t="shared" si="159"/>
        <v>1</v>
      </c>
      <c r="D3388" s="14"/>
      <c r="E3388" s="15"/>
      <c r="F3388" s="16"/>
      <c r="G3388" s="17"/>
      <c r="H3388" s="18"/>
      <c r="I3388" s="19"/>
      <c r="J3388" s="18"/>
      <c r="K3388" s="19"/>
      <c r="L3388" s="17"/>
      <c r="M3388" s="93" t="str">
        <f t="shared" si="158"/>
        <v/>
      </c>
      <c r="N3388" s="13" t="str">
        <f t="shared" si="160"/>
        <v/>
      </c>
    </row>
    <row r="3389" spans="2:14" x14ac:dyDescent="0.3">
      <c r="B3389" s="1" t="str">
        <f>IF(C3389=1,"",IF(Kasszakonyv!$K$2&gt;C3389,"q",IF(Kasszakonyv!$K$2=C3389,COUNTIF($C$7:C3389,C3389),"")))</f>
        <v/>
      </c>
      <c r="C3389" s="9">
        <f t="shared" si="159"/>
        <v>1</v>
      </c>
      <c r="D3389" s="14"/>
      <c r="E3389" s="15"/>
      <c r="F3389" s="16"/>
      <c r="G3389" s="17"/>
      <c r="H3389" s="18"/>
      <c r="I3389" s="19"/>
      <c r="J3389" s="18"/>
      <c r="K3389" s="19"/>
      <c r="L3389" s="17"/>
      <c r="M3389" s="93" t="str">
        <f t="shared" si="158"/>
        <v/>
      </c>
      <c r="N3389" s="13" t="str">
        <f t="shared" si="160"/>
        <v/>
      </c>
    </row>
    <row r="3390" spans="2:14" x14ac:dyDescent="0.3">
      <c r="B3390" s="1" t="str">
        <f>IF(C3390=1,"",IF(Kasszakonyv!$K$2&gt;C3390,"q",IF(Kasszakonyv!$K$2=C3390,COUNTIF($C$7:C3390,C3390),"")))</f>
        <v/>
      </c>
      <c r="C3390" s="9">
        <f t="shared" si="159"/>
        <v>1</v>
      </c>
      <c r="D3390" s="14"/>
      <c r="E3390" s="15"/>
      <c r="F3390" s="16"/>
      <c r="G3390" s="17"/>
      <c r="H3390" s="18"/>
      <c r="I3390" s="19"/>
      <c r="J3390" s="18"/>
      <c r="K3390" s="19"/>
      <c r="L3390" s="17"/>
      <c r="M3390" s="93" t="str">
        <f t="shared" si="158"/>
        <v/>
      </c>
      <c r="N3390" s="13" t="str">
        <f t="shared" si="160"/>
        <v/>
      </c>
    </row>
    <row r="3391" spans="2:14" x14ac:dyDescent="0.3">
      <c r="B3391" s="1" t="str">
        <f>IF(C3391=1,"",IF(Kasszakonyv!$K$2&gt;C3391,"q",IF(Kasszakonyv!$K$2=C3391,COUNTIF($C$7:C3391,C3391),"")))</f>
        <v/>
      </c>
      <c r="C3391" s="9">
        <f t="shared" si="159"/>
        <v>1</v>
      </c>
      <c r="D3391" s="14"/>
      <c r="E3391" s="15"/>
      <c r="F3391" s="16"/>
      <c r="G3391" s="17"/>
      <c r="H3391" s="18"/>
      <c r="I3391" s="19"/>
      <c r="J3391" s="18"/>
      <c r="K3391" s="19"/>
      <c r="L3391" s="17"/>
      <c r="M3391" s="93" t="str">
        <f t="shared" si="158"/>
        <v/>
      </c>
      <c r="N3391" s="13" t="str">
        <f t="shared" si="160"/>
        <v/>
      </c>
    </row>
    <row r="3392" spans="2:14" x14ac:dyDescent="0.3">
      <c r="B3392" s="1" t="str">
        <f>IF(C3392=1,"",IF(Kasszakonyv!$K$2&gt;C3392,"q",IF(Kasszakonyv!$K$2=C3392,COUNTIF($C$7:C3392,C3392),"")))</f>
        <v/>
      </c>
      <c r="C3392" s="9">
        <f t="shared" si="159"/>
        <v>1</v>
      </c>
      <c r="D3392" s="14"/>
      <c r="E3392" s="15"/>
      <c r="F3392" s="16"/>
      <c r="G3392" s="17"/>
      <c r="H3392" s="18"/>
      <c r="I3392" s="19"/>
      <c r="J3392" s="18"/>
      <c r="K3392" s="19"/>
      <c r="L3392" s="17"/>
      <c r="M3392" s="93" t="str">
        <f t="shared" si="158"/>
        <v/>
      </c>
      <c r="N3392" s="13" t="str">
        <f t="shared" si="160"/>
        <v/>
      </c>
    </row>
    <row r="3393" spans="2:14" x14ac:dyDescent="0.3">
      <c r="B3393" s="1" t="str">
        <f>IF(C3393=1,"",IF(Kasszakonyv!$K$2&gt;C3393,"q",IF(Kasszakonyv!$K$2=C3393,COUNTIF($C$7:C3393,C3393),"")))</f>
        <v/>
      </c>
      <c r="C3393" s="9">
        <f t="shared" si="159"/>
        <v>1</v>
      </c>
      <c r="D3393" s="14"/>
      <c r="E3393" s="15"/>
      <c r="F3393" s="16"/>
      <c r="G3393" s="17"/>
      <c r="H3393" s="18"/>
      <c r="I3393" s="19"/>
      <c r="J3393" s="18"/>
      <c r="K3393" s="19"/>
      <c r="L3393" s="17"/>
      <c r="M3393" s="93" t="str">
        <f t="shared" si="158"/>
        <v/>
      </c>
      <c r="N3393" s="13" t="str">
        <f t="shared" si="160"/>
        <v/>
      </c>
    </row>
    <row r="3394" spans="2:14" x14ac:dyDescent="0.3">
      <c r="B3394" s="1" t="str">
        <f>IF(C3394=1,"",IF(Kasszakonyv!$K$2&gt;C3394,"q",IF(Kasszakonyv!$K$2=C3394,COUNTIF($C$7:C3394,C3394),"")))</f>
        <v/>
      </c>
      <c r="C3394" s="9">
        <f t="shared" si="159"/>
        <v>1</v>
      </c>
      <c r="D3394" s="14"/>
      <c r="E3394" s="15"/>
      <c r="F3394" s="16"/>
      <c r="G3394" s="17"/>
      <c r="H3394" s="18"/>
      <c r="I3394" s="19"/>
      <c r="J3394" s="18"/>
      <c r="K3394" s="19"/>
      <c r="L3394" s="17"/>
      <c r="M3394" s="93" t="str">
        <f t="shared" si="158"/>
        <v/>
      </c>
      <c r="N3394" s="13" t="str">
        <f t="shared" si="160"/>
        <v/>
      </c>
    </row>
    <row r="3395" spans="2:14" x14ac:dyDescent="0.3">
      <c r="B3395" s="1" t="str">
        <f>IF(C3395=1,"",IF(Kasszakonyv!$K$2&gt;C3395,"q",IF(Kasszakonyv!$K$2=C3395,COUNTIF($C$7:C3395,C3395),"")))</f>
        <v/>
      </c>
      <c r="C3395" s="9">
        <f t="shared" si="159"/>
        <v>1</v>
      </c>
      <c r="D3395" s="14"/>
      <c r="E3395" s="15"/>
      <c r="F3395" s="16"/>
      <c r="G3395" s="17"/>
      <c r="H3395" s="18"/>
      <c r="I3395" s="19"/>
      <c r="J3395" s="18"/>
      <c r="K3395" s="19"/>
      <c r="L3395" s="17"/>
      <c r="M3395" s="93" t="str">
        <f t="shared" si="158"/>
        <v/>
      </c>
      <c r="N3395" s="13" t="str">
        <f t="shared" si="160"/>
        <v/>
      </c>
    </row>
    <row r="3396" spans="2:14" x14ac:dyDescent="0.3">
      <c r="B3396" s="1" t="str">
        <f>IF(C3396=1,"",IF(Kasszakonyv!$K$2&gt;C3396,"q",IF(Kasszakonyv!$K$2=C3396,COUNTIF($C$7:C3396,C3396),"")))</f>
        <v/>
      </c>
      <c r="C3396" s="9">
        <f t="shared" si="159"/>
        <v>1</v>
      </c>
      <c r="D3396" s="14"/>
      <c r="E3396" s="15"/>
      <c r="F3396" s="16"/>
      <c r="G3396" s="17"/>
      <c r="H3396" s="18"/>
      <c r="I3396" s="19"/>
      <c r="J3396" s="18"/>
      <c r="K3396" s="19"/>
      <c r="L3396" s="17"/>
      <c r="M3396" s="93" t="str">
        <f t="shared" si="158"/>
        <v/>
      </c>
      <c r="N3396" s="13" t="str">
        <f t="shared" si="160"/>
        <v/>
      </c>
    </row>
    <row r="3397" spans="2:14" x14ac:dyDescent="0.3">
      <c r="B3397" s="1" t="str">
        <f>IF(C3397=1,"",IF(Kasszakonyv!$K$2&gt;C3397,"q",IF(Kasszakonyv!$K$2=C3397,COUNTIF($C$7:C3397,C3397),"")))</f>
        <v/>
      </c>
      <c r="C3397" s="9">
        <f t="shared" si="159"/>
        <v>1</v>
      </c>
      <c r="D3397" s="14"/>
      <c r="E3397" s="15"/>
      <c r="F3397" s="16"/>
      <c r="G3397" s="17"/>
      <c r="H3397" s="18"/>
      <c r="I3397" s="19"/>
      <c r="J3397" s="18"/>
      <c r="K3397" s="19"/>
      <c r="L3397" s="17"/>
      <c r="M3397" s="93" t="str">
        <f t="shared" si="158"/>
        <v/>
      </c>
      <c r="N3397" s="13" t="str">
        <f t="shared" si="160"/>
        <v/>
      </c>
    </row>
    <row r="3398" spans="2:14" x14ac:dyDescent="0.3">
      <c r="B3398" s="1" t="str">
        <f>IF(C3398=1,"",IF(Kasszakonyv!$K$2&gt;C3398,"q",IF(Kasszakonyv!$K$2=C3398,COUNTIF($C$7:C3398,C3398),"")))</f>
        <v/>
      </c>
      <c r="C3398" s="9">
        <f t="shared" si="159"/>
        <v>1</v>
      </c>
      <c r="D3398" s="14"/>
      <c r="E3398" s="15"/>
      <c r="F3398" s="16"/>
      <c r="G3398" s="17"/>
      <c r="H3398" s="18"/>
      <c r="I3398" s="19"/>
      <c r="J3398" s="18"/>
      <c r="K3398" s="19"/>
      <c r="L3398" s="17"/>
      <c r="M3398" s="93" t="str">
        <f t="shared" si="158"/>
        <v/>
      </c>
      <c r="N3398" s="13" t="str">
        <f t="shared" si="160"/>
        <v/>
      </c>
    </row>
    <row r="3399" spans="2:14" x14ac:dyDescent="0.3">
      <c r="B3399" s="1" t="str">
        <f>IF(C3399=1,"",IF(Kasszakonyv!$K$2&gt;C3399,"q",IF(Kasszakonyv!$K$2=C3399,COUNTIF($C$7:C3399,C3399),"")))</f>
        <v/>
      </c>
      <c r="C3399" s="9">
        <f t="shared" si="159"/>
        <v>1</v>
      </c>
      <c r="D3399" s="14"/>
      <c r="E3399" s="15"/>
      <c r="F3399" s="16"/>
      <c r="G3399" s="17"/>
      <c r="H3399" s="18"/>
      <c r="I3399" s="19"/>
      <c r="J3399" s="18"/>
      <c r="K3399" s="19"/>
      <c r="L3399" s="17"/>
      <c r="M3399" s="93" t="str">
        <f t="shared" ref="M3399:M3462" si="161">IF(I3399&amp;K3399&lt;&gt;"",VLOOKUP(I3399&amp;K3399,fif,3,FALSE),"")</f>
        <v/>
      </c>
      <c r="N3399" s="13" t="str">
        <f t="shared" si="160"/>
        <v/>
      </c>
    </row>
    <row r="3400" spans="2:14" x14ac:dyDescent="0.3">
      <c r="B3400" s="1" t="str">
        <f>IF(C3400=1,"",IF(Kasszakonyv!$K$2&gt;C3400,"q",IF(Kasszakonyv!$K$2=C3400,COUNTIF($C$7:C3400,C3400),"")))</f>
        <v/>
      </c>
      <c r="C3400" s="9">
        <f t="shared" si="159"/>
        <v>1</v>
      </c>
      <c r="D3400" s="14"/>
      <c r="E3400" s="15"/>
      <c r="F3400" s="16"/>
      <c r="G3400" s="17"/>
      <c r="H3400" s="18"/>
      <c r="I3400" s="19"/>
      <c r="J3400" s="18"/>
      <c r="K3400" s="19"/>
      <c r="L3400" s="17"/>
      <c r="M3400" s="93" t="str">
        <f t="shared" si="161"/>
        <v/>
      </c>
      <c r="N3400" s="13" t="str">
        <f t="shared" si="160"/>
        <v/>
      </c>
    </row>
    <row r="3401" spans="2:14" x14ac:dyDescent="0.3">
      <c r="B3401" s="1" t="str">
        <f>IF(C3401=1,"",IF(Kasszakonyv!$K$2&gt;C3401,"q",IF(Kasszakonyv!$K$2=C3401,COUNTIF($C$7:C3401,C3401),"")))</f>
        <v/>
      </c>
      <c r="C3401" s="9">
        <f t="shared" si="159"/>
        <v>1</v>
      </c>
      <c r="D3401" s="14"/>
      <c r="E3401" s="15"/>
      <c r="F3401" s="16"/>
      <c r="G3401" s="17"/>
      <c r="H3401" s="18"/>
      <c r="I3401" s="19"/>
      <c r="J3401" s="18"/>
      <c r="K3401" s="19"/>
      <c r="L3401" s="17"/>
      <c r="M3401" s="93" t="str">
        <f t="shared" si="161"/>
        <v/>
      </c>
      <c r="N3401" s="13" t="str">
        <f t="shared" si="160"/>
        <v/>
      </c>
    </row>
    <row r="3402" spans="2:14" x14ac:dyDescent="0.3">
      <c r="B3402" s="1" t="str">
        <f>IF(C3402=1,"",IF(Kasszakonyv!$K$2&gt;C3402,"q",IF(Kasszakonyv!$K$2=C3402,COUNTIF($C$7:C3402,C3402),"")))</f>
        <v/>
      </c>
      <c r="C3402" s="9">
        <f t="shared" si="159"/>
        <v>1</v>
      </c>
      <c r="D3402" s="14"/>
      <c r="E3402" s="15"/>
      <c r="F3402" s="16"/>
      <c r="G3402" s="17"/>
      <c r="H3402" s="18"/>
      <c r="I3402" s="19"/>
      <c r="J3402" s="18"/>
      <c r="K3402" s="19"/>
      <c r="L3402" s="17"/>
      <c r="M3402" s="93" t="str">
        <f t="shared" si="161"/>
        <v/>
      </c>
      <c r="N3402" s="13" t="str">
        <f t="shared" si="160"/>
        <v/>
      </c>
    </row>
    <row r="3403" spans="2:14" x14ac:dyDescent="0.3">
      <c r="B3403" s="1" t="str">
        <f>IF(C3403=1,"",IF(Kasszakonyv!$K$2&gt;C3403,"q",IF(Kasszakonyv!$K$2=C3403,COUNTIF($C$7:C3403,C3403),"")))</f>
        <v/>
      </c>
      <c r="C3403" s="9">
        <f t="shared" si="159"/>
        <v>1</v>
      </c>
      <c r="D3403" s="14"/>
      <c r="E3403" s="15"/>
      <c r="F3403" s="16"/>
      <c r="G3403" s="17"/>
      <c r="H3403" s="18"/>
      <c r="I3403" s="19"/>
      <c r="J3403" s="18"/>
      <c r="K3403" s="19"/>
      <c r="L3403" s="17"/>
      <c r="M3403" s="93" t="str">
        <f t="shared" si="161"/>
        <v/>
      </c>
      <c r="N3403" s="13" t="str">
        <f t="shared" si="160"/>
        <v/>
      </c>
    </row>
    <row r="3404" spans="2:14" x14ac:dyDescent="0.3">
      <c r="B3404" s="1" t="str">
        <f>IF(C3404=1,"",IF(Kasszakonyv!$K$2&gt;C3404,"q",IF(Kasszakonyv!$K$2=C3404,COUNTIF($C$7:C3404,C3404),"")))</f>
        <v/>
      </c>
      <c r="C3404" s="9">
        <f t="shared" si="159"/>
        <v>1</v>
      </c>
      <c r="D3404" s="14"/>
      <c r="E3404" s="15"/>
      <c r="F3404" s="16"/>
      <c r="G3404" s="17"/>
      <c r="H3404" s="18"/>
      <c r="I3404" s="19"/>
      <c r="J3404" s="18"/>
      <c r="K3404" s="19"/>
      <c r="L3404" s="17"/>
      <c r="M3404" s="93" t="str">
        <f t="shared" si="161"/>
        <v/>
      </c>
      <c r="N3404" s="13" t="str">
        <f t="shared" si="160"/>
        <v/>
      </c>
    </row>
    <row r="3405" spans="2:14" x14ac:dyDescent="0.3">
      <c r="B3405" s="1" t="str">
        <f>IF(C3405=1,"",IF(Kasszakonyv!$K$2&gt;C3405,"q",IF(Kasszakonyv!$K$2=C3405,COUNTIF($C$7:C3405,C3405),"")))</f>
        <v/>
      </c>
      <c r="C3405" s="9">
        <f t="shared" si="159"/>
        <v>1</v>
      </c>
      <c r="D3405" s="14"/>
      <c r="E3405" s="15"/>
      <c r="F3405" s="16"/>
      <c r="G3405" s="17"/>
      <c r="H3405" s="18"/>
      <c r="I3405" s="19"/>
      <c r="J3405" s="18"/>
      <c r="K3405" s="19"/>
      <c r="L3405" s="17"/>
      <c r="M3405" s="93" t="str">
        <f t="shared" si="161"/>
        <v/>
      </c>
      <c r="N3405" s="13" t="str">
        <f t="shared" si="160"/>
        <v/>
      </c>
    </row>
    <row r="3406" spans="2:14" x14ac:dyDescent="0.3">
      <c r="B3406" s="1" t="str">
        <f>IF(C3406=1,"",IF(Kasszakonyv!$K$2&gt;C3406,"q",IF(Kasszakonyv!$K$2=C3406,COUNTIF($C$7:C3406,C3406),"")))</f>
        <v/>
      </c>
      <c r="C3406" s="9">
        <f t="shared" si="159"/>
        <v>1</v>
      </c>
      <c r="D3406" s="14"/>
      <c r="E3406" s="15"/>
      <c r="F3406" s="16"/>
      <c r="G3406" s="17"/>
      <c r="H3406" s="18"/>
      <c r="I3406" s="19"/>
      <c r="J3406" s="18"/>
      <c r="K3406" s="19"/>
      <c r="L3406" s="17"/>
      <c r="M3406" s="93" t="str">
        <f t="shared" si="161"/>
        <v/>
      </c>
      <c r="N3406" s="13" t="str">
        <f t="shared" si="160"/>
        <v/>
      </c>
    </row>
    <row r="3407" spans="2:14" x14ac:dyDescent="0.3">
      <c r="B3407" s="1" t="str">
        <f>IF(C3407=1,"",IF(Kasszakonyv!$K$2&gt;C3407,"q",IF(Kasszakonyv!$K$2=C3407,COUNTIF($C$7:C3407,C3407),"")))</f>
        <v/>
      </c>
      <c r="C3407" s="9">
        <f t="shared" si="159"/>
        <v>1</v>
      </c>
      <c r="D3407" s="14"/>
      <c r="E3407" s="15"/>
      <c r="F3407" s="16"/>
      <c r="G3407" s="17"/>
      <c r="H3407" s="18"/>
      <c r="I3407" s="19"/>
      <c r="J3407" s="18"/>
      <c r="K3407" s="19"/>
      <c r="L3407" s="17"/>
      <c r="M3407" s="93" t="str">
        <f t="shared" si="161"/>
        <v/>
      </c>
      <c r="N3407" s="13" t="str">
        <f t="shared" si="160"/>
        <v/>
      </c>
    </row>
    <row r="3408" spans="2:14" x14ac:dyDescent="0.3">
      <c r="B3408" s="1" t="str">
        <f>IF(C3408=1,"",IF(Kasszakonyv!$K$2&gt;C3408,"q",IF(Kasszakonyv!$K$2=C3408,COUNTIF($C$7:C3408,C3408),"")))</f>
        <v/>
      </c>
      <c r="C3408" s="9">
        <f t="shared" si="159"/>
        <v>1</v>
      </c>
      <c r="D3408" s="14"/>
      <c r="E3408" s="15"/>
      <c r="F3408" s="16"/>
      <c r="G3408" s="17"/>
      <c r="H3408" s="18"/>
      <c r="I3408" s="19"/>
      <c r="J3408" s="18"/>
      <c r="K3408" s="19"/>
      <c r="L3408" s="17"/>
      <c r="M3408" s="93" t="str">
        <f t="shared" si="161"/>
        <v/>
      </c>
      <c r="N3408" s="13" t="str">
        <f t="shared" si="160"/>
        <v/>
      </c>
    </row>
    <row r="3409" spans="2:14" x14ac:dyDescent="0.3">
      <c r="B3409" s="1" t="str">
        <f>IF(C3409=1,"",IF(Kasszakonyv!$K$2&gt;C3409,"q",IF(Kasszakonyv!$K$2=C3409,COUNTIF($C$7:C3409,C3409),"")))</f>
        <v/>
      </c>
      <c r="C3409" s="9">
        <f t="shared" si="159"/>
        <v>1</v>
      </c>
      <c r="D3409" s="14"/>
      <c r="E3409" s="15"/>
      <c r="F3409" s="16"/>
      <c r="G3409" s="17"/>
      <c r="H3409" s="18"/>
      <c r="I3409" s="19"/>
      <c r="J3409" s="18"/>
      <c r="K3409" s="19"/>
      <c r="L3409" s="17"/>
      <c r="M3409" s="93" t="str">
        <f t="shared" si="161"/>
        <v/>
      </c>
      <c r="N3409" s="13" t="str">
        <f t="shared" si="160"/>
        <v/>
      </c>
    </row>
    <row r="3410" spans="2:14" x14ac:dyDescent="0.3">
      <c r="B3410" s="1" t="str">
        <f>IF(C3410=1,"",IF(Kasszakonyv!$K$2&gt;C3410,"q",IF(Kasszakonyv!$K$2=C3410,COUNTIF($C$7:C3410,C3410),"")))</f>
        <v/>
      </c>
      <c r="C3410" s="9">
        <f t="shared" si="159"/>
        <v>1</v>
      </c>
      <c r="D3410" s="14"/>
      <c r="E3410" s="15"/>
      <c r="F3410" s="16"/>
      <c r="G3410" s="17"/>
      <c r="H3410" s="18"/>
      <c r="I3410" s="19"/>
      <c r="J3410" s="18"/>
      <c r="K3410" s="19"/>
      <c r="L3410" s="17"/>
      <c r="M3410" s="93" t="str">
        <f t="shared" si="161"/>
        <v/>
      </c>
      <c r="N3410" s="13" t="str">
        <f t="shared" si="160"/>
        <v/>
      </c>
    </row>
    <row r="3411" spans="2:14" x14ac:dyDescent="0.3">
      <c r="B3411" s="1" t="str">
        <f>IF(C3411=1,"",IF(Kasszakonyv!$K$2&gt;C3411,"q",IF(Kasszakonyv!$K$2=C3411,COUNTIF($C$7:C3411,C3411),"")))</f>
        <v/>
      </c>
      <c r="C3411" s="9">
        <f t="shared" si="159"/>
        <v>1</v>
      </c>
      <c r="D3411" s="14"/>
      <c r="E3411" s="15"/>
      <c r="F3411" s="16"/>
      <c r="G3411" s="17"/>
      <c r="H3411" s="18"/>
      <c r="I3411" s="19"/>
      <c r="J3411" s="18"/>
      <c r="K3411" s="19"/>
      <c r="L3411" s="17"/>
      <c r="M3411" s="93" t="str">
        <f t="shared" si="161"/>
        <v/>
      </c>
      <c r="N3411" s="13" t="str">
        <f t="shared" si="160"/>
        <v/>
      </c>
    </row>
    <row r="3412" spans="2:14" x14ac:dyDescent="0.3">
      <c r="B3412" s="1" t="str">
        <f>IF(C3412=1,"",IF(Kasszakonyv!$K$2&gt;C3412,"q",IF(Kasszakonyv!$K$2=C3412,COUNTIF($C$7:C3412,C3412),"")))</f>
        <v/>
      </c>
      <c r="C3412" s="9">
        <f t="shared" si="159"/>
        <v>1</v>
      </c>
      <c r="D3412" s="14"/>
      <c r="E3412" s="15"/>
      <c r="F3412" s="16"/>
      <c r="G3412" s="17"/>
      <c r="H3412" s="18"/>
      <c r="I3412" s="19"/>
      <c r="J3412" s="18"/>
      <c r="K3412" s="19"/>
      <c r="L3412" s="17"/>
      <c r="M3412" s="93" t="str">
        <f t="shared" si="161"/>
        <v/>
      </c>
      <c r="N3412" s="13" t="str">
        <f t="shared" si="160"/>
        <v/>
      </c>
    </row>
    <row r="3413" spans="2:14" x14ac:dyDescent="0.3">
      <c r="B3413" s="1" t="str">
        <f>IF(C3413=1,"",IF(Kasszakonyv!$K$2&gt;C3413,"q",IF(Kasszakonyv!$K$2=C3413,COUNTIF($C$7:C3413,C3413),"")))</f>
        <v/>
      </c>
      <c r="C3413" s="9">
        <f t="shared" si="159"/>
        <v>1</v>
      </c>
      <c r="D3413" s="14"/>
      <c r="E3413" s="15"/>
      <c r="F3413" s="16"/>
      <c r="G3413" s="17"/>
      <c r="H3413" s="18"/>
      <c r="I3413" s="19"/>
      <c r="J3413" s="18"/>
      <c r="K3413" s="19"/>
      <c r="L3413" s="17"/>
      <c r="M3413" s="93" t="str">
        <f t="shared" si="161"/>
        <v/>
      </c>
      <c r="N3413" s="13" t="str">
        <f t="shared" si="160"/>
        <v/>
      </c>
    </row>
    <row r="3414" spans="2:14" x14ac:dyDescent="0.3">
      <c r="B3414" s="1" t="str">
        <f>IF(C3414=1,"",IF(Kasszakonyv!$K$2&gt;C3414,"q",IF(Kasszakonyv!$K$2=C3414,COUNTIF($C$7:C3414,C3414),"")))</f>
        <v/>
      </c>
      <c r="C3414" s="9">
        <f t="shared" si="159"/>
        <v>1</v>
      </c>
      <c r="D3414" s="14"/>
      <c r="E3414" s="15"/>
      <c r="F3414" s="16"/>
      <c r="G3414" s="17"/>
      <c r="H3414" s="18"/>
      <c r="I3414" s="19"/>
      <c r="J3414" s="18"/>
      <c r="K3414" s="19"/>
      <c r="L3414" s="17"/>
      <c r="M3414" s="93" t="str">
        <f t="shared" si="161"/>
        <v/>
      </c>
      <c r="N3414" s="13" t="str">
        <f t="shared" si="160"/>
        <v/>
      </c>
    </row>
    <row r="3415" spans="2:14" x14ac:dyDescent="0.3">
      <c r="B3415" s="1" t="str">
        <f>IF(C3415=1,"",IF(Kasszakonyv!$K$2&gt;C3415,"q",IF(Kasszakonyv!$K$2=C3415,COUNTIF($C$7:C3415,C3415),"")))</f>
        <v/>
      </c>
      <c r="C3415" s="9">
        <f t="shared" si="159"/>
        <v>1</v>
      </c>
      <c r="D3415" s="14"/>
      <c r="E3415" s="15"/>
      <c r="F3415" s="16"/>
      <c r="G3415" s="17"/>
      <c r="H3415" s="18"/>
      <c r="I3415" s="19"/>
      <c r="J3415" s="18"/>
      <c r="K3415" s="19"/>
      <c r="L3415" s="17"/>
      <c r="M3415" s="93" t="str">
        <f t="shared" si="161"/>
        <v/>
      </c>
      <c r="N3415" s="13" t="str">
        <f t="shared" si="160"/>
        <v/>
      </c>
    </row>
    <row r="3416" spans="2:14" x14ac:dyDescent="0.3">
      <c r="B3416" s="1" t="str">
        <f>IF(C3416=1,"",IF(Kasszakonyv!$K$2&gt;C3416,"q",IF(Kasszakonyv!$K$2=C3416,COUNTIF($C$7:C3416,C3416),"")))</f>
        <v/>
      </c>
      <c r="C3416" s="9">
        <f t="shared" si="159"/>
        <v>1</v>
      </c>
      <c r="D3416" s="14"/>
      <c r="E3416" s="15"/>
      <c r="F3416" s="16"/>
      <c r="G3416" s="17"/>
      <c r="H3416" s="18"/>
      <c r="I3416" s="19"/>
      <c r="J3416" s="18"/>
      <c r="K3416" s="19"/>
      <c r="L3416" s="17"/>
      <c r="M3416" s="93" t="str">
        <f t="shared" si="161"/>
        <v/>
      </c>
      <c r="N3416" s="13" t="str">
        <f t="shared" si="160"/>
        <v/>
      </c>
    </row>
    <row r="3417" spans="2:14" x14ac:dyDescent="0.3">
      <c r="B3417" s="1" t="str">
        <f>IF(C3417=1,"",IF(Kasszakonyv!$K$2&gt;C3417,"q",IF(Kasszakonyv!$K$2=C3417,COUNTIF($C$7:C3417,C3417),"")))</f>
        <v/>
      </c>
      <c r="C3417" s="9">
        <f t="shared" si="159"/>
        <v>1</v>
      </c>
      <c r="D3417" s="14"/>
      <c r="E3417" s="15"/>
      <c r="F3417" s="16"/>
      <c r="G3417" s="17"/>
      <c r="H3417" s="18"/>
      <c r="I3417" s="19"/>
      <c r="J3417" s="18"/>
      <c r="K3417" s="19"/>
      <c r="L3417" s="17"/>
      <c r="M3417" s="93" t="str">
        <f t="shared" si="161"/>
        <v/>
      </c>
      <c r="N3417" s="13" t="str">
        <f t="shared" si="160"/>
        <v/>
      </c>
    </row>
    <row r="3418" spans="2:14" x14ac:dyDescent="0.3">
      <c r="B3418" s="1" t="str">
        <f>IF(C3418=1,"",IF(Kasszakonyv!$K$2&gt;C3418,"q",IF(Kasszakonyv!$K$2=C3418,COUNTIF($C$7:C3418,C3418),"")))</f>
        <v/>
      </c>
      <c r="C3418" s="9">
        <f t="shared" si="159"/>
        <v>1</v>
      </c>
      <c r="D3418" s="14"/>
      <c r="E3418" s="15"/>
      <c r="F3418" s="16"/>
      <c r="G3418" s="17"/>
      <c r="H3418" s="18"/>
      <c r="I3418" s="19"/>
      <c r="J3418" s="18"/>
      <c r="K3418" s="19"/>
      <c r="L3418" s="17"/>
      <c r="M3418" s="93" t="str">
        <f t="shared" si="161"/>
        <v/>
      </c>
      <c r="N3418" s="13" t="str">
        <f t="shared" si="160"/>
        <v/>
      </c>
    </row>
    <row r="3419" spans="2:14" x14ac:dyDescent="0.3">
      <c r="B3419" s="1" t="str">
        <f>IF(C3419=1,"",IF(Kasszakonyv!$K$2&gt;C3419,"q",IF(Kasszakonyv!$K$2=C3419,COUNTIF($C$7:C3419,C3419),"")))</f>
        <v/>
      </c>
      <c r="C3419" s="9">
        <f t="shared" si="159"/>
        <v>1</v>
      </c>
      <c r="D3419" s="14"/>
      <c r="E3419" s="15"/>
      <c r="F3419" s="16"/>
      <c r="G3419" s="17"/>
      <c r="H3419" s="18"/>
      <c r="I3419" s="19"/>
      <c r="J3419" s="18"/>
      <c r="K3419" s="19"/>
      <c r="L3419" s="17"/>
      <c r="M3419" s="93" t="str">
        <f t="shared" si="161"/>
        <v/>
      </c>
      <c r="N3419" s="13" t="str">
        <f t="shared" si="160"/>
        <v/>
      </c>
    </row>
    <row r="3420" spans="2:14" x14ac:dyDescent="0.3">
      <c r="B3420" s="1" t="str">
        <f>IF(C3420=1,"",IF(Kasszakonyv!$K$2&gt;C3420,"q",IF(Kasszakonyv!$K$2=C3420,COUNTIF($C$7:C3420,C3420),"")))</f>
        <v/>
      </c>
      <c r="C3420" s="9">
        <f t="shared" si="159"/>
        <v>1</v>
      </c>
      <c r="D3420" s="14"/>
      <c r="E3420" s="15"/>
      <c r="F3420" s="16"/>
      <c r="G3420" s="17"/>
      <c r="H3420" s="18"/>
      <c r="I3420" s="19"/>
      <c r="J3420" s="18"/>
      <c r="K3420" s="19"/>
      <c r="L3420" s="17"/>
      <c r="M3420" s="93" t="str">
        <f t="shared" si="161"/>
        <v/>
      </c>
      <c r="N3420" s="13" t="str">
        <f t="shared" si="160"/>
        <v/>
      </c>
    </row>
    <row r="3421" spans="2:14" x14ac:dyDescent="0.3">
      <c r="B3421" s="1" t="str">
        <f>IF(C3421=1,"",IF(Kasszakonyv!$K$2&gt;C3421,"q",IF(Kasszakonyv!$K$2=C3421,COUNTIF($C$7:C3421,C3421),"")))</f>
        <v/>
      </c>
      <c r="C3421" s="9">
        <f t="shared" si="159"/>
        <v>1</v>
      </c>
      <c r="D3421" s="14"/>
      <c r="E3421" s="15"/>
      <c r="F3421" s="16"/>
      <c r="G3421" s="17"/>
      <c r="H3421" s="18"/>
      <c r="I3421" s="19"/>
      <c r="J3421" s="18"/>
      <c r="K3421" s="19"/>
      <c r="L3421" s="17"/>
      <c r="M3421" s="93" t="str">
        <f t="shared" si="161"/>
        <v/>
      </c>
      <c r="N3421" s="13" t="str">
        <f t="shared" si="160"/>
        <v/>
      </c>
    </row>
    <row r="3422" spans="2:14" x14ac:dyDescent="0.3">
      <c r="B3422" s="1" t="str">
        <f>IF(C3422=1,"",IF(Kasszakonyv!$K$2&gt;C3422,"q",IF(Kasszakonyv!$K$2=C3422,COUNTIF($C$7:C3422,C3422),"")))</f>
        <v/>
      </c>
      <c r="C3422" s="9">
        <f t="shared" si="159"/>
        <v>1</v>
      </c>
      <c r="D3422" s="14"/>
      <c r="E3422" s="15"/>
      <c r="F3422" s="16"/>
      <c r="G3422" s="17"/>
      <c r="H3422" s="18"/>
      <c r="I3422" s="19"/>
      <c r="J3422" s="18"/>
      <c r="K3422" s="19"/>
      <c r="L3422" s="17"/>
      <c r="M3422" s="93" t="str">
        <f t="shared" si="161"/>
        <v/>
      </c>
      <c r="N3422" s="13" t="str">
        <f t="shared" si="160"/>
        <v/>
      </c>
    </row>
    <row r="3423" spans="2:14" x14ac:dyDescent="0.3">
      <c r="B3423" s="1" t="str">
        <f>IF(C3423=1,"",IF(Kasszakonyv!$K$2&gt;C3423,"q",IF(Kasszakonyv!$K$2=C3423,COUNTIF($C$7:C3423,C3423),"")))</f>
        <v/>
      </c>
      <c r="C3423" s="9">
        <f t="shared" si="159"/>
        <v>1</v>
      </c>
      <c r="D3423" s="14"/>
      <c r="E3423" s="15"/>
      <c r="F3423" s="16"/>
      <c r="G3423" s="17"/>
      <c r="H3423" s="18"/>
      <c r="I3423" s="19"/>
      <c r="J3423" s="18"/>
      <c r="K3423" s="19"/>
      <c r="L3423" s="17"/>
      <c r="M3423" s="93" t="str">
        <f t="shared" si="161"/>
        <v/>
      </c>
      <c r="N3423" s="13" t="str">
        <f t="shared" si="160"/>
        <v/>
      </c>
    </row>
    <row r="3424" spans="2:14" x14ac:dyDescent="0.3">
      <c r="B3424" s="1" t="str">
        <f>IF(C3424=1,"",IF(Kasszakonyv!$K$2&gt;C3424,"q",IF(Kasszakonyv!$K$2=C3424,COUNTIF($C$7:C3424,C3424),"")))</f>
        <v/>
      </c>
      <c r="C3424" s="9">
        <f t="shared" si="159"/>
        <v>1</v>
      </c>
      <c r="D3424" s="14"/>
      <c r="E3424" s="15"/>
      <c r="F3424" s="16"/>
      <c r="G3424" s="17"/>
      <c r="H3424" s="18"/>
      <c r="I3424" s="19"/>
      <c r="J3424" s="18"/>
      <c r="K3424" s="19"/>
      <c r="L3424" s="17"/>
      <c r="M3424" s="93" t="str">
        <f t="shared" si="161"/>
        <v/>
      </c>
      <c r="N3424" s="13" t="str">
        <f t="shared" si="160"/>
        <v/>
      </c>
    </row>
    <row r="3425" spans="2:14" x14ac:dyDescent="0.3">
      <c r="B3425" s="1" t="str">
        <f>IF(C3425=1,"",IF(Kasszakonyv!$K$2&gt;C3425,"q",IF(Kasszakonyv!$K$2=C3425,COUNTIF($C$7:C3425,C3425),"")))</f>
        <v/>
      </c>
      <c r="C3425" s="9">
        <f t="shared" si="159"/>
        <v>1</v>
      </c>
      <c r="D3425" s="14"/>
      <c r="E3425" s="15"/>
      <c r="F3425" s="16"/>
      <c r="G3425" s="17"/>
      <c r="H3425" s="18"/>
      <c r="I3425" s="19"/>
      <c r="J3425" s="18"/>
      <c r="K3425" s="19"/>
      <c r="L3425" s="17"/>
      <c r="M3425" s="93" t="str">
        <f t="shared" si="161"/>
        <v/>
      </c>
      <c r="N3425" s="13" t="str">
        <f t="shared" si="160"/>
        <v/>
      </c>
    </row>
    <row r="3426" spans="2:14" x14ac:dyDescent="0.3">
      <c r="B3426" s="1" t="str">
        <f>IF(C3426=1,"",IF(Kasszakonyv!$K$2&gt;C3426,"q",IF(Kasszakonyv!$K$2=C3426,COUNTIF($C$7:C3426,C3426),"")))</f>
        <v/>
      </c>
      <c r="C3426" s="9">
        <f t="shared" si="159"/>
        <v>1</v>
      </c>
      <c r="D3426" s="14"/>
      <c r="E3426" s="15"/>
      <c r="F3426" s="16"/>
      <c r="G3426" s="17"/>
      <c r="H3426" s="18"/>
      <c r="I3426" s="19"/>
      <c r="J3426" s="18"/>
      <c r="K3426" s="19"/>
      <c r="L3426" s="17"/>
      <c r="M3426" s="93" t="str">
        <f t="shared" si="161"/>
        <v/>
      </c>
      <c r="N3426" s="13" t="str">
        <f t="shared" si="160"/>
        <v/>
      </c>
    </row>
    <row r="3427" spans="2:14" x14ac:dyDescent="0.3">
      <c r="B3427" s="1" t="str">
        <f>IF(C3427=1,"",IF(Kasszakonyv!$K$2&gt;C3427,"q",IF(Kasszakonyv!$K$2=C3427,COUNTIF($C$7:C3427,C3427),"")))</f>
        <v/>
      </c>
      <c r="C3427" s="9">
        <f t="shared" si="159"/>
        <v>1</v>
      </c>
      <c r="D3427" s="14"/>
      <c r="E3427" s="15"/>
      <c r="F3427" s="16"/>
      <c r="G3427" s="17"/>
      <c r="H3427" s="18"/>
      <c r="I3427" s="19"/>
      <c r="J3427" s="18"/>
      <c r="K3427" s="19"/>
      <c r="L3427" s="17"/>
      <c r="M3427" s="93" t="str">
        <f t="shared" si="161"/>
        <v/>
      </c>
      <c r="N3427" s="13" t="str">
        <f t="shared" si="160"/>
        <v/>
      </c>
    </row>
    <row r="3428" spans="2:14" x14ac:dyDescent="0.3">
      <c r="B3428" s="1" t="str">
        <f>IF(C3428=1,"",IF(Kasszakonyv!$K$2&gt;C3428,"q",IF(Kasszakonyv!$K$2=C3428,COUNTIF($C$7:C3428,C3428),"")))</f>
        <v/>
      </c>
      <c r="C3428" s="9">
        <f t="shared" si="159"/>
        <v>1</v>
      </c>
      <c r="D3428" s="14"/>
      <c r="E3428" s="15"/>
      <c r="F3428" s="16"/>
      <c r="G3428" s="17"/>
      <c r="H3428" s="18"/>
      <c r="I3428" s="19"/>
      <c r="J3428" s="18"/>
      <c r="K3428" s="19"/>
      <c r="L3428" s="17"/>
      <c r="M3428" s="93" t="str">
        <f t="shared" si="161"/>
        <v/>
      </c>
      <c r="N3428" s="13" t="str">
        <f t="shared" si="160"/>
        <v/>
      </c>
    </row>
    <row r="3429" spans="2:14" x14ac:dyDescent="0.3">
      <c r="B3429" s="1" t="str">
        <f>IF(C3429=1,"",IF(Kasszakonyv!$K$2&gt;C3429,"q",IF(Kasszakonyv!$K$2=C3429,COUNTIF($C$7:C3429,C3429),"")))</f>
        <v/>
      </c>
      <c r="C3429" s="9">
        <f t="shared" si="159"/>
        <v>1</v>
      </c>
      <c r="D3429" s="14"/>
      <c r="E3429" s="15"/>
      <c r="F3429" s="16"/>
      <c r="G3429" s="17"/>
      <c r="H3429" s="18"/>
      <c r="I3429" s="19"/>
      <c r="J3429" s="18"/>
      <c r="K3429" s="19"/>
      <c r="L3429" s="17"/>
      <c r="M3429" s="93" t="str">
        <f t="shared" si="161"/>
        <v/>
      </c>
      <c r="N3429" s="13" t="str">
        <f t="shared" si="160"/>
        <v/>
      </c>
    </row>
    <row r="3430" spans="2:14" x14ac:dyDescent="0.3">
      <c r="B3430" s="1" t="str">
        <f>IF(C3430=1,"",IF(Kasszakonyv!$K$2&gt;C3430,"q",IF(Kasszakonyv!$K$2=C3430,COUNTIF($C$7:C3430,C3430),"")))</f>
        <v/>
      </c>
      <c r="C3430" s="9">
        <f t="shared" si="159"/>
        <v>1</v>
      </c>
      <c r="D3430" s="14"/>
      <c r="E3430" s="15"/>
      <c r="F3430" s="16"/>
      <c r="G3430" s="17"/>
      <c r="H3430" s="18"/>
      <c r="I3430" s="19"/>
      <c r="J3430" s="18"/>
      <c r="K3430" s="19"/>
      <c r="L3430" s="17"/>
      <c r="M3430" s="93" t="str">
        <f t="shared" si="161"/>
        <v/>
      </c>
      <c r="N3430" s="13" t="str">
        <f t="shared" si="160"/>
        <v/>
      </c>
    </row>
    <row r="3431" spans="2:14" x14ac:dyDescent="0.3">
      <c r="B3431" s="1" t="str">
        <f>IF(C3431=1,"",IF(Kasszakonyv!$K$2&gt;C3431,"q",IF(Kasszakonyv!$K$2=C3431,COUNTIF($C$7:C3431,C3431),"")))</f>
        <v/>
      </c>
      <c r="C3431" s="9">
        <f t="shared" si="159"/>
        <v>1</v>
      </c>
      <c r="D3431" s="14"/>
      <c r="E3431" s="15"/>
      <c r="F3431" s="16"/>
      <c r="G3431" s="17"/>
      <c r="H3431" s="18"/>
      <c r="I3431" s="19"/>
      <c r="J3431" s="18"/>
      <c r="K3431" s="19"/>
      <c r="L3431" s="17"/>
      <c r="M3431" s="93" t="str">
        <f t="shared" si="161"/>
        <v/>
      </c>
      <c r="N3431" s="13" t="str">
        <f t="shared" si="160"/>
        <v/>
      </c>
    </row>
    <row r="3432" spans="2:14" x14ac:dyDescent="0.3">
      <c r="B3432" s="1" t="str">
        <f>IF(C3432=1,"",IF(Kasszakonyv!$K$2&gt;C3432,"q",IF(Kasszakonyv!$K$2=C3432,COUNTIF($C$7:C3432,C3432),"")))</f>
        <v/>
      </c>
      <c r="C3432" s="9">
        <f t="shared" ref="C3432:C3495" si="162">IF(AND(D3432&lt;&gt;0,D3432&gt;=$C$1,D3432&lt;=$C$3),D3432,IF(SUM(H3432:J3442)&lt;&gt;0,C3431,1))</f>
        <v>1</v>
      </c>
      <c r="D3432" s="14"/>
      <c r="E3432" s="15"/>
      <c r="F3432" s="16"/>
      <c r="G3432" s="17"/>
      <c r="H3432" s="18"/>
      <c r="I3432" s="19"/>
      <c r="J3432" s="18"/>
      <c r="K3432" s="19"/>
      <c r="L3432" s="17"/>
      <c r="M3432" s="93" t="str">
        <f t="shared" si="161"/>
        <v/>
      </c>
      <c r="N3432" s="13" t="str">
        <f t="shared" ref="N3432:N3495" si="163">IF(I3432&amp;K3432&lt;&gt;"",VLOOKUP(I3432&amp;K3432,fi,2,FALSE),"")</f>
        <v/>
      </c>
    </row>
    <row r="3433" spans="2:14" x14ac:dyDescent="0.3">
      <c r="B3433" s="1" t="str">
        <f>IF(C3433=1,"",IF(Kasszakonyv!$K$2&gt;C3433,"q",IF(Kasszakonyv!$K$2=C3433,COUNTIF($C$7:C3433,C3433),"")))</f>
        <v/>
      </c>
      <c r="C3433" s="9">
        <f t="shared" si="162"/>
        <v>1</v>
      </c>
      <c r="D3433" s="14"/>
      <c r="E3433" s="15"/>
      <c r="F3433" s="16"/>
      <c r="G3433" s="17"/>
      <c r="H3433" s="18"/>
      <c r="I3433" s="19"/>
      <c r="J3433" s="18"/>
      <c r="K3433" s="19"/>
      <c r="L3433" s="17"/>
      <c r="M3433" s="93" t="str">
        <f t="shared" si="161"/>
        <v/>
      </c>
      <c r="N3433" s="13" t="str">
        <f t="shared" si="163"/>
        <v/>
      </c>
    </row>
    <row r="3434" spans="2:14" x14ac:dyDescent="0.3">
      <c r="B3434" s="1" t="str">
        <f>IF(C3434=1,"",IF(Kasszakonyv!$K$2&gt;C3434,"q",IF(Kasszakonyv!$K$2=C3434,COUNTIF($C$7:C3434,C3434),"")))</f>
        <v/>
      </c>
      <c r="C3434" s="9">
        <f t="shared" si="162"/>
        <v>1</v>
      </c>
      <c r="D3434" s="14"/>
      <c r="E3434" s="15"/>
      <c r="F3434" s="16"/>
      <c r="G3434" s="17"/>
      <c r="H3434" s="18"/>
      <c r="I3434" s="19"/>
      <c r="J3434" s="18"/>
      <c r="K3434" s="19"/>
      <c r="L3434" s="17"/>
      <c r="M3434" s="93" t="str">
        <f t="shared" si="161"/>
        <v/>
      </c>
      <c r="N3434" s="13" t="str">
        <f t="shared" si="163"/>
        <v/>
      </c>
    </row>
    <row r="3435" spans="2:14" x14ac:dyDescent="0.3">
      <c r="B3435" s="1" t="str">
        <f>IF(C3435=1,"",IF(Kasszakonyv!$K$2&gt;C3435,"q",IF(Kasszakonyv!$K$2=C3435,COUNTIF($C$7:C3435,C3435),"")))</f>
        <v/>
      </c>
      <c r="C3435" s="9">
        <f t="shared" si="162"/>
        <v>1</v>
      </c>
      <c r="D3435" s="14"/>
      <c r="E3435" s="15"/>
      <c r="F3435" s="16"/>
      <c r="G3435" s="17"/>
      <c r="H3435" s="18"/>
      <c r="I3435" s="19"/>
      <c r="J3435" s="18"/>
      <c r="K3435" s="19"/>
      <c r="L3435" s="17"/>
      <c r="M3435" s="93" t="str">
        <f t="shared" si="161"/>
        <v/>
      </c>
      <c r="N3435" s="13" t="str">
        <f t="shared" si="163"/>
        <v/>
      </c>
    </row>
    <row r="3436" spans="2:14" x14ac:dyDescent="0.3">
      <c r="B3436" s="1" t="str">
        <f>IF(C3436=1,"",IF(Kasszakonyv!$K$2&gt;C3436,"q",IF(Kasszakonyv!$K$2=C3436,COUNTIF($C$7:C3436,C3436),"")))</f>
        <v/>
      </c>
      <c r="C3436" s="9">
        <f t="shared" si="162"/>
        <v>1</v>
      </c>
      <c r="D3436" s="14"/>
      <c r="E3436" s="15"/>
      <c r="F3436" s="16"/>
      <c r="G3436" s="17"/>
      <c r="H3436" s="18"/>
      <c r="I3436" s="19"/>
      <c r="J3436" s="18"/>
      <c r="K3436" s="19"/>
      <c r="L3436" s="17"/>
      <c r="M3436" s="93" t="str">
        <f t="shared" si="161"/>
        <v/>
      </c>
      <c r="N3436" s="13" t="str">
        <f t="shared" si="163"/>
        <v/>
      </c>
    </row>
    <row r="3437" spans="2:14" x14ac:dyDescent="0.3">
      <c r="B3437" s="1" t="str">
        <f>IF(C3437=1,"",IF(Kasszakonyv!$K$2&gt;C3437,"q",IF(Kasszakonyv!$K$2=C3437,COUNTIF($C$7:C3437,C3437),"")))</f>
        <v/>
      </c>
      <c r="C3437" s="9">
        <f t="shared" si="162"/>
        <v>1</v>
      </c>
      <c r="D3437" s="14"/>
      <c r="E3437" s="15"/>
      <c r="F3437" s="16"/>
      <c r="G3437" s="17"/>
      <c r="H3437" s="18"/>
      <c r="I3437" s="19"/>
      <c r="J3437" s="18"/>
      <c r="K3437" s="19"/>
      <c r="L3437" s="17"/>
      <c r="M3437" s="93" t="str">
        <f t="shared" si="161"/>
        <v/>
      </c>
      <c r="N3437" s="13" t="str">
        <f t="shared" si="163"/>
        <v/>
      </c>
    </row>
    <row r="3438" spans="2:14" x14ac:dyDescent="0.3">
      <c r="B3438" s="1" t="str">
        <f>IF(C3438=1,"",IF(Kasszakonyv!$K$2&gt;C3438,"q",IF(Kasszakonyv!$K$2=C3438,COUNTIF($C$7:C3438,C3438),"")))</f>
        <v/>
      </c>
      <c r="C3438" s="9">
        <f t="shared" si="162"/>
        <v>1</v>
      </c>
      <c r="D3438" s="14"/>
      <c r="E3438" s="15"/>
      <c r="F3438" s="16"/>
      <c r="G3438" s="17"/>
      <c r="H3438" s="18"/>
      <c r="I3438" s="19"/>
      <c r="J3438" s="18"/>
      <c r="K3438" s="19"/>
      <c r="L3438" s="17"/>
      <c r="M3438" s="93" t="str">
        <f t="shared" si="161"/>
        <v/>
      </c>
      <c r="N3438" s="13" t="str">
        <f t="shared" si="163"/>
        <v/>
      </c>
    </row>
    <row r="3439" spans="2:14" x14ac:dyDescent="0.3">
      <c r="B3439" s="1" t="str">
        <f>IF(C3439=1,"",IF(Kasszakonyv!$K$2&gt;C3439,"q",IF(Kasszakonyv!$K$2=C3439,COUNTIF($C$7:C3439,C3439),"")))</f>
        <v/>
      </c>
      <c r="C3439" s="9">
        <f t="shared" si="162"/>
        <v>1</v>
      </c>
      <c r="D3439" s="14"/>
      <c r="E3439" s="15"/>
      <c r="F3439" s="16"/>
      <c r="G3439" s="17"/>
      <c r="H3439" s="18"/>
      <c r="I3439" s="19"/>
      <c r="J3439" s="18"/>
      <c r="K3439" s="19"/>
      <c r="L3439" s="17"/>
      <c r="M3439" s="93" t="str">
        <f t="shared" si="161"/>
        <v/>
      </c>
      <c r="N3439" s="13" t="str">
        <f t="shared" si="163"/>
        <v/>
      </c>
    </row>
    <row r="3440" spans="2:14" x14ac:dyDescent="0.3">
      <c r="B3440" s="1" t="str">
        <f>IF(C3440=1,"",IF(Kasszakonyv!$K$2&gt;C3440,"q",IF(Kasszakonyv!$K$2=C3440,COUNTIF($C$7:C3440,C3440),"")))</f>
        <v/>
      </c>
      <c r="C3440" s="9">
        <f t="shared" si="162"/>
        <v>1</v>
      </c>
      <c r="D3440" s="14"/>
      <c r="E3440" s="15"/>
      <c r="F3440" s="16"/>
      <c r="G3440" s="17"/>
      <c r="H3440" s="18"/>
      <c r="I3440" s="19"/>
      <c r="J3440" s="18"/>
      <c r="K3440" s="19"/>
      <c r="L3440" s="17"/>
      <c r="M3440" s="93" t="str">
        <f t="shared" si="161"/>
        <v/>
      </c>
      <c r="N3440" s="13" t="str">
        <f t="shared" si="163"/>
        <v/>
      </c>
    </row>
    <row r="3441" spans="2:14" x14ac:dyDescent="0.3">
      <c r="B3441" s="1" t="str">
        <f>IF(C3441=1,"",IF(Kasszakonyv!$K$2&gt;C3441,"q",IF(Kasszakonyv!$K$2=C3441,COUNTIF($C$7:C3441,C3441),"")))</f>
        <v/>
      </c>
      <c r="C3441" s="9">
        <f t="shared" si="162"/>
        <v>1</v>
      </c>
      <c r="D3441" s="14"/>
      <c r="E3441" s="15"/>
      <c r="F3441" s="16"/>
      <c r="G3441" s="17"/>
      <c r="H3441" s="18"/>
      <c r="I3441" s="19"/>
      <c r="J3441" s="18"/>
      <c r="K3441" s="19"/>
      <c r="L3441" s="17"/>
      <c r="M3441" s="93" t="str">
        <f t="shared" si="161"/>
        <v/>
      </c>
      <c r="N3441" s="13" t="str">
        <f t="shared" si="163"/>
        <v/>
      </c>
    </row>
    <row r="3442" spans="2:14" x14ac:dyDescent="0.3">
      <c r="B3442" s="1" t="str">
        <f>IF(C3442=1,"",IF(Kasszakonyv!$K$2&gt;C3442,"q",IF(Kasszakonyv!$K$2=C3442,COUNTIF($C$7:C3442,C3442),"")))</f>
        <v/>
      </c>
      <c r="C3442" s="9">
        <f t="shared" si="162"/>
        <v>1</v>
      </c>
      <c r="D3442" s="14"/>
      <c r="E3442" s="15"/>
      <c r="F3442" s="16"/>
      <c r="G3442" s="17"/>
      <c r="H3442" s="18"/>
      <c r="I3442" s="19"/>
      <c r="J3442" s="18"/>
      <c r="K3442" s="19"/>
      <c r="L3442" s="17"/>
      <c r="M3442" s="93" t="str">
        <f t="shared" si="161"/>
        <v/>
      </c>
      <c r="N3442" s="13" t="str">
        <f t="shared" si="163"/>
        <v/>
      </c>
    </row>
    <row r="3443" spans="2:14" x14ac:dyDescent="0.3">
      <c r="B3443" s="1" t="str">
        <f>IF(C3443=1,"",IF(Kasszakonyv!$K$2&gt;C3443,"q",IF(Kasszakonyv!$K$2=C3443,COUNTIF($C$7:C3443,C3443),"")))</f>
        <v/>
      </c>
      <c r="C3443" s="9">
        <f t="shared" si="162"/>
        <v>1</v>
      </c>
      <c r="D3443" s="14"/>
      <c r="E3443" s="15"/>
      <c r="F3443" s="16"/>
      <c r="G3443" s="17"/>
      <c r="H3443" s="18"/>
      <c r="I3443" s="19"/>
      <c r="J3443" s="18"/>
      <c r="K3443" s="19"/>
      <c r="L3443" s="17"/>
      <c r="M3443" s="93" t="str">
        <f t="shared" si="161"/>
        <v/>
      </c>
      <c r="N3443" s="13" t="str">
        <f t="shared" si="163"/>
        <v/>
      </c>
    </row>
    <row r="3444" spans="2:14" x14ac:dyDescent="0.3">
      <c r="B3444" s="1" t="str">
        <f>IF(C3444=1,"",IF(Kasszakonyv!$K$2&gt;C3444,"q",IF(Kasszakonyv!$K$2=C3444,COUNTIF($C$7:C3444,C3444),"")))</f>
        <v/>
      </c>
      <c r="C3444" s="9">
        <f t="shared" si="162"/>
        <v>1</v>
      </c>
      <c r="D3444" s="14"/>
      <c r="E3444" s="15"/>
      <c r="F3444" s="16"/>
      <c r="G3444" s="17"/>
      <c r="H3444" s="18"/>
      <c r="I3444" s="19"/>
      <c r="J3444" s="18"/>
      <c r="K3444" s="19"/>
      <c r="L3444" s="17"/>
      <c r="M3444" s="93" t="str">
        <f t="shared" si="161"/>
        <v/>
      </c>
      <c r="N3444" s="13" t="str">
        <f t="shared" si="163"/>
        <v/>
      </c>
    </row>
    <row r="3445" spans="2:14" x14ac:dyDescent="0.3">
      <c r="B3445" s="1" t="str">
        <f>IF(C3445=1,"",IF(Kasszakonyv!$K$2&gt;C3445,"q",IF(Kasszakonyv!$K$2=C3445,COUNTIF($C$7:C3445,C3445),"")))</f>
        <v/>
      </c>
      <c r="C3445" s="9">
        <f t="shared" si="162"/>
        <v>1</v>
      </c>
      <c r="D3445" s="14"/>
      <c r="E3445" s="15"/>
      <c r="F3445" s="16"/>
      <c r="G3445" s="17"/>
      <c r="H3445" s="18"/>
      <c r="I3445" s="19"/>
      <c r="J3445" s="18"/>
      <c r="K3445" s="19"/>
      <c r="L3445" s="17"/>
      <c r="M3445" s="93" t="str">
        <f t="shared" si="161"/>
        <v/>
      </c>
      <c r="N3445" s="13" t="str">
        <f t="shared" si="163"/>
        <v/>
      </c>
    </row>
    <row r="3446" spans="2:14" x14ac:dyDescent="0.3">
      <c r="B3446" s="1" t="str">
        <f>IF(C3446=1,"",IF(Kasszakonyv!$K$2&gt;C3446,"q",IF(Kasszakonyv!$K$2=C3446,COUNTIF($C$7:C3446,C3446),"")))</f>
        <v/>
      </c>
      <c r="C3446" s="9">
        <f t="shared" si="162"/>
        <v>1</v>
      </c>
      <c r="D3446" s="14"/>
      <c r="E3446" s="15"/>
      <c r="F3446" s="16"/>
      <c r="G3446" s="17"/>
      <c r="H3446" s="18"/>
      <c r="I3446" s="19"/>
      <c r="J3446" s="18"/>
      <c r="K3446" s="19"/>
      <c r="L3446" s="17"/>
      <c r="M3446" s="93" t="str">
        <f t="shared" si="161"/>
        <v/>
      </c>
      <c r="N3446" s="13" t="str">
        <f t="shared" si="163"/>
        <v/>
      </c>
    </row>
    <row r="3447" spans="2:14" x14ac:dyDescent="0.3">
      <c r="B3447" s="1" t="str">
        <f>IF(C3447=1,"",IF(Kasszakonyv!$K$2&gt;C3447,"q",IF(Kasszakonyv!$K$2=C3447,COUNTIF($C$7:C3447,C3447),"")))</f>
        <v/>
      </c>
      <c r="C3447" s="9">
        <f t="shared" si="162"/>
        <v>1</v>
      </c>
      <c r="D3447" s="14"/>
      <c r="E3447" s="15"/>
      <c r="F3447" s="16"/>
      <c r="G3447" s="17"/>
      <c r="H3447" s="18"/>
      <c r="I3447" s="19"/>
      <c r="J3447" s="18"/>
      <c r="K3447" s="19"/>
      <c r="L3447" s="17"/>
      <c r="M3447" s="93" t="str">
        <f t="shared" si="161"/>
        <v/>
      </c>
      <c r="N3447" s="13" t="str">
        <f t="shared" si="163"/>
        <v/>
      </c>
    </row>
    <row r="3448" spans="2:14" x14ac:dyDescent="0.3">
      <c r="B3448" s="1" t="str">
        <f>IF(C3448=1,"",IF(Kasszakonyv!$K$2&gt;C3448,"q",IF(Kasszakonyv!$K$2=C3448,COUNTIF($C$7:C3448,C3448),"")))</f>
        <v/>
      </c>
      <c r="C3448" s="9">
        <f t="shared" si="162"/>
        <v>1</v>
      </c>
      <c r="D3448" s="14"/>
      <c r="E3448" s="15"/>
      <c r="F3448" s="16"/>
      <c r="G3448" s="17"/>
      <c r="H3448" s="18"/>
      <c r="I3448" s="19"/>
      <c r="J3448" s="18"/>
      <c r="K3448" s="19"/>
      <c r="L3448" s="17"/>
      <c r="M3448" s="93" t="str">
        <f t="shared" si="161"/>
        <v/>
      </c>
      <c r="N3448" s="13" t="str">
        <f t="shared" si="163"/>
        <v/>
      </c>
    </row>
    <row r="3449" spans="2:14" x14ac:dyDescent="0.3">
      <c r="B3449" s="1" t="str">
        <f>IF(C3449=1,"",IF(Kasszakonyv!$K$2&gt;C3449,"q",IF(Kasszakonyv!$K$2=C3449,COUNTIF($C$7:C3449,C3449),"")))</f>
        <v/>
      </c>
      <c r="C3449" s="9">
        <f t="shared" si="162"/>
        <v>1</v>
      </c>
      <c r="D3449" s="14"/>
      <c r="E3449" s="15"/>
      <c r="F3449" s="16"/>
      <c r="G3449" s="17"/>
      <c r="H3449" s="18"/>
      <c r="I3449" s="19"/>
      <c r="J3449" s="18"/>
      <c r="K3449" s="19"/>
      <c r="L3449" s="17"/>
      <c r="M3449" s="93" t="str">
        <f t="shared" si="161"/>
        <v/>
      </c>
      <c r="N3449" s="13" t="str">
        <f t="shared" si="163"/>
        <v/>
      </c>
    </row>
    <row r="3450" spans="2:14" x14ac:dyDescent="0.3">
      <c r="B3450" s="1" t="str">
        <f>IF(C3450=1,"",IF(Kasszakonyv!$K$2&gt;C3450,"q",IF(Kasszakonyv!$K$2=C3450,COUNTIF($C$7:C3450,C3450),"")))</f>
        <v/>
      </c>
      <c r="C3450" s="9">
        <f t="shared" si="162"/>
        <v>1</v>
      </c>
      <c r="D3450" s="14"/>
      <c r="E3450" s="15"/>
      <c r="F3450" s="16"/>
      <c r="G3450" s="17"/>
      <c r="H3450" s="18"/>
      <c r="I3450" s="19"/>
      <c r="J3450" s="18"/>
      <c r="K3450" s="19"/>
      <c r="L3450" s="17"/>
      <c r="M3450" s="93" t="str">
        <f t="shared" si="161"/>
        <v/>
      </c>
      <c r="N3450" s="13" t="str">
        <f t="shared" si="163"/>
        <v/>
      </c>
    </row>
    <row r="3451" spans="2:14" x14ac:dyDescent="0.3">
      <c r="B3451" s="1" t="str">
        <f>IF(C3451=1,"",IF(Kasszakonyv!$K$2&gt;C3451,"q",IF(Kasszakonyv!$K$2=C3451,COUNTIF($C$7:C3451,C3451),"")))</f>
        <v/>
      </c>
      <c r="C3451" s="9">
        <f t="shared" si="162"/>
        <v>1</v>
      </c>
      <c r="D3451" s="14"/>
      <c r="E3451" s="15"/>
      <c r="F3451" s="16"/>
      <c r="G3451" s="17"/>
      <c r="H3451" s="18"/>
      <c r="I3451" s="19"/>
      <c r="J3451" s="18"/>
      <c r="K3451" s="19"/>
      <c r="L3451" s="17"/>
      <c r="M3451" s="93" t="str">
        <f t="shared" si="161"/>
        <v/>
      </c>
      <c r="N3451" s="13" t="str">
        <f t="shared" si="163"/>
        <v/>
      </c>
    </row>
    <row r="3452" spans="2:14" x14ac:dyDescent="0.3">
      <c r="B3452" s="1" t="str">
        <f>IF(C3452=1,"",IF(Kasszakonyv!$K$2&gt;C3452,"q",IF(Kasszakonyv!$K$2=C3452,COUNTIF($C$7:C3452,C3452),"")))</f>
        <v/>
      </c>
      <c r="C3452" s="9">
        <f t="shared" si="162"/>
        <v>1</v>
      </c>
      <c r="D3452" s="14"/>
      <c r="E3452" s="15"/>
      <c r="F3452" s="16"/>
      <c r="G3452" s="17"/>
      <c r="H3452" s="18"/>
      <c r="I3452" s="19"/>
      <c r="J3452" s="18"/>
      <c r="K3452" s="19"/>
      <c r="L3452" s="17"/>
      <c r="M3452" s="93" t="str">
        <f t="shared" si="161"/>
        <v/>
      </c>
      <c r="N3452" s="13" t="str">
        <f t="shared" si="163"/>
        <v/>
      </c>
    </row>
    <row r="3453" spans="2:14" x14ac:dyDescent="0.3">
      <c r="B3453" s="1" t="str">
        <f>IF(C3453=1,"",IF(Kasszakonyv!$K$2&gt;C3453,"q",IF(Kasszakonyv!$K$2=C3453,COUNTIF($C$7:C3453,C3453),"")))</f>
        <v/>
      </c>
      <c r="C3453" s="9">
        <f t="shared" si="162"/>
        <v>1</v>
      </c>
      <c r="D3453" s="14"/>
      <c r="E3453" s="15"/>
      <c r="F3453" s="16"/>
      <c r="G3453" s="17"/>
      <c r="H3453" s="18"/>
      <c r="I3453" s="19"/>
      <c r="J3453" s="18"/>
      <c r="K3453" s="19"/>
      <c r="L3453" s="17"/>
      <c r="M3453" s="93" t="str">
        <f t="shared" si="161"/>
        <v/>
      </c>
      <c r="N3453" s="13" t="str">
        <f t="shared" si="163"/>
        <v/>
      </c>
    </row>
    <row r="3454" spans="2:14" x14ac:dyDescent="0.3">
      <c r="B3454" s="1" t="str">
        <f>IF(C3454=1,"",IF(Kasszakonyv!$K$2&gt;C3454,"q",IF(Kasszakonyv!$K$2=C3454,COUNTIF($C$7:C3454,C3454),"")))</f>
        <v/>
      </c>
      <c r="C3454" s="9">
        <f t="shared" si="162"/>
        <v>1</v>
      </c>
      <c r="D3454" s="14"/>
      <c r="E3454" s="15"/>
      <c r="F3454" s="16"/>
      <c r="G3454" s="17"/>
      <c r="H3454" s="18"/>
      <c r="I3454" s="19"/>
      <c r="J3454" s="18"/>
      <c r="K3454" s="19"/>
      <c r="L3454" s="17"/>
      <c r="M3454" s="93" t="str">
        <f t="shared" si="161"/>
        <v/>
      </c>
      <c r="N3454" s="13" t="str">
        <f t="shared" si="163"/>
        <v/>
      </c>
    </row>
    <row r="3455" spans="2:14" x14ac:dyDescent="0.3">
      <c r="B3455" s="1" t="str">
        <f>IF(C3455=1,"",IF(Kasszakonyv!$K$2&gt;C3455,"q",IF(Kasszakonyv!$K$2=C3455,COUNTIF($C$7:C3455,C3455),"")))</f>
        <v/>
      </c>
      <c r="C3455" s="9">
        <f t="shared" si="162"/>
        <v>1</v>
      </c>
      <c r="D3455" s="14"/>
      <c r="E3455" s="15"/>
      <c r="F3455" s="16"/>
      <c r="G3455" s="17"/>
      <c r="H3455" s="18"/>
      <c r="I3455" s="19"/>
      <c r="J3455" s="18"/>
      <c r="K3455" s="19"/>
      <c r="L3455" s="17"/>
      <c r="M3455" s="93" t="str">
        <f t="shared" si="161"/>
        <v/>
      </c>
      <c r="N3455" s="13" t="str">
        <f t="shared" si="163"/>
        <v/>
      </c>
    </row>
    <row r="3456" spans="2:14" x14ac:dyDescent="0.3">
      <c r="B3456" s="1" t="str">
        <f>IF(C3456=1,"",IF(Kasszakonyv!$K$2&gt;C3456,"q",IF(Kasszakonyv!$K$2=C3456,COUNTIF($C$7:C3456,C3456),"")))</f>
        <v/>
      </c>
      <c r="C3456" s="9">
        <f t="shared" si="162"/>
        <v>1</v>
      </c>
      <c r="D3456" s="14"/>
      <c r="E3456" s="15"/>
      <c r="F3456" s="16"/>
      <c r="G3456" s="17"/>
      <c r="H3456" s="18"/>
      <c r="I3456" s="19"/>
      <c r="J3456" s="18"/>
      <c r="K3456" s="19"/>
      <c r="L3456" s="17"/>
      <c r="M3456" s="93" t="str">
        <f t="shared" si="161"/>
        <v/>
      </c>
      <c r="N3456" s="13" t="str">
        <f t="shared" si="163"/>
        <v/>
      </c>
    </row>
    <row r="3457" spans="2:14" x14ac:dyDescent="0.3">
      <c r="B3457" s="1" t="str">
        <f>IF(C3457=1,"",IF(Kasszakonyv!$K$2&gt;C3457,"q",IF(Kasszakonyv!$K$2=C3457,COUNTIF($C$7:C3457,C3457),"")))</f>
        <v/>
      </c>
      <c r="C3457" s="9">
        <f t="shared" si="162"/>
        <v>1</v>
      </c>
      <c r="D3457" s="14"/>
      <c r="E3457" s="15"/>
      <c r="F3457" s="16"/>
      <c r="G3457" s="17"/>
      <c r="H3457" s="18"/>
      <c r="I3457" s="19"/>
      <c r="J3457" s="18"/>
      <c r="K3457" s="19"/>
      <c r="L3457" s="17"/>
      <c r="M3457" s="93" t="str">
        <f t="shared" si="161"/>
        <v/>
      </c>
      <c r="N3457" s="13" t="str">
        <f t="shared" si="163"/>
        <v/>
      </c>
    </row>
    <row r="3458" spans="2:14" x14ac:dyDescent="0.3">
      <c r="B3458" s="1" t="str">
        <f>IF(C3458=1,"",IF(Kasszakonyv!$K$2&gt;C3458,"q",IF(Kasszakonyv!$K$2=C3458,COUNTIF($C$7:C3458,C3458),"")))</f>
        <v/>
      </c>
      <c r="C3458" s="9">
        <f t="shared" si="162"/>
        <v>1</v>
      </c>
      <c r="D3458" s="14"/>
      <c r="E3458" s="15"/>
      <c r="F3458" s="16"/>
      <c r="G3458" s="17"/>
      <c r="H3458" s="18"/>
      <c r="I3458" s="19"/>
      <c r="J3458" s="18"/>
      <c r="K3458" s="19"/>
      <c r="L3458" s="17"/>
      <c r="M3458" s="93" t="str">
        <f t="shared" si="161"/>
        <v/>
      </c>
      <c r="N3458" s="13" t="str">
        <f t="shared" si="163"/>
        <v/>
      </c>
    </row>
    <row r="3459" spans="2:14" x14ac:dyDescent="0.3">
      <c r="B3459" s="1" t="str">
        <f>IF(C3459=1,"",IF(Kasszakonyv!$K$2&gt;C3459,"q",IF(Kasszakonyv!$K$2=C3459,COUNTIF($C$7:C3459,C3459),"")))</f>
        <v/>
      </c>
      <c r="C3459" s="9">
        <f t="shared" si="162"/>
        <v>1</v>
      </c>
      <c r="D3459" s="14"/>
      <c r="E3459" s="15"/>
      <c r="F3459" s="16"/>
      <c r="G3459" s="17"/>
      <c r="H3459" s="18"/>
      <c r="I3459" s="19"/>
      <c r="J3459" s="18"/>
      <c r="K3459" s="19"/>
      <c r="L3459" s="17"/>
      <c r="M3459" s="93" t="str">
        <f t="shared" si="161"/>
        <v/>
      </c>
      <c r="N3459" s="13" t="str">
        <f t="shared" si="163"/>
        <v/>
      </c>
    </row>
    <row r="3460" spans="2:14" x14ac:dyDescent="0.3">
      <c r="B3460" s="1" t="str">
        <f>IF(C3460=1,"",IF(Kasszakonyv!$K$2&gt;C3460,"q",IF(Kasszakonyv!$K$2=C3460,COUNTIF($C$7:C3460,C3460),"")))</f>
        <v/>
      </c>
      <c r="C3460" s="9">
        <f t="shared" si="162"/>
        <v>1</v>
      </c>
      <c r="D3460" s="14"/>
      <c r="E3460" s="15"/>
      <c r="F3460" s="16"/>
      <c r="G3460" s="17"/>
      <c r="H3460" s="18"/>
      <c r="I3460" s="19"/>
      <c r="J3460" s="18"/>
      <c r="K3460" s="19"/>
      <c r="L3460" s="17"/>
      <c r="M3460" s="93" t="str">
        <f t="shared" si="161"/>
        <v/>
      </c>
      <c r="N3460" s="13" t="str">
        <f t="shared" si="163"/>
        <v/>
      </c>
    </row>
    <row r="3461" spans="2:14" x14ac:dyDescent="0.3">
      <c r="B3461" s="1" t="str">
        <f>IF(C3461=1,"",IF(Kasszakonyv!$K$2&gt;C3461,"q",IF(Kasszakonyv!$K$2=C3461,COUNTIF($C$7:C3461,C3461),"")))</f>
        <v/>
      </c>
      <c r="C3461" s="9">
        <f t="shared" si="162"/>
        <v>1</v>
      </c>
      <c r="D3461" s="14"/>
      <c r="E3461" s="15"/>
      <c r="F3461" s="16"/>
      <c r="G3461" s="17"/>
      <c r="H3461" s="18"/>
      <c r="I3461" s="19"/>
      <c r="J3461" s="18"/>
      <c r="K3461" s="19"/>
      <c r="L3461" s="17"/>
      <c r="M3461" s="93" t="str">
        <f t="shared" si="161"/>
        <v/>
      </c>
      <c r="N3461" s="13" t="str">
        <f t="shared" si="163"/>
        <v/>
      </c>
    </row>
    <row r="3462" spans="2:14" x14ac:dyDescent="0.3">
      <c r="B3462" s="1" t="str">
        <f>IF(C3462=1,"",IF(Kasszakonyv!$K$2&gt;C3462,"q",IF(Kasszakonyv!$K$2=C3462,COUNTIF($C$7:C3462,C3462),"")))</f>
        <v/>
      </c>
      <c r="C3462" s="9">
        <f t="shared" si="162"/>
        <v>1</v>
      </c>
      <c r="D3462" s="14"/>
      <c r="E3462" s="15"/>
      <c r="F3462" s="16"/>
      <c r="G3462" s="17"/>
      <c r="H3462" s="18"/>
      <c r="I3462" s="19"/>
      <c r="J3462" s="18"/>
      <c r="K3462" s="19"/>
      <c r="L3462" s="17"/>
      <c r="M3462" s="93" t="str">
        <f t="shared" si="161"/>
        <v/>
      </c>
      <c r="N3462" s="13" t="str">
        <f t="shared" si="163"/>
        <v/>
      </c>
    </row>
    <row r="3463" spans="2:14" x14ac:dyDescent="0.3">
      <c r="B3463" s="1" t="str">
        <f>IF(C3463=1,"",IF(Kasszakonyv!$K$2&gt;C3463,"q",IF(Kasszakonyv!$K$2=C3463,COUNTIF($C$7:C3463,C3463),"")))</f>
        <v/>
      </c>
      <c r="C3463" s="9">
        <f t="shared" si="162"/>
        <v>1</v>
      </c>
      <c r="D3463" s="14"/>
      <c r="E3463" s="15"/>
      <c r="F3463" s="16"/>
      <c r="G3463" s="17"/>
      <c r="H3463" s="18"/>
      <c r="I3463" s="19"/>
      <c r="J3463" s="18"/>
      <c r="K3463" s="19"/>
      <c r="L3463" s="17"/>
      <c r="M3463" s="93" t="str">
        <f t="shared" ref="M3463:M3526" si="164">IF(I3463&amp;K3463&lt;&gt;"",VLOOKUP(I3463&amp;K3463,fif,3,FALSE),"")</f>
        <v/>
      </c>
      <c r="N3463" s="13" t="str">
        <f t="shared" si="163"/>
        <v/>
      </c>
    </row>
    <row r="3464" spans="2:14" x14ac:dyDescent="0.3">
      <c r="B3464" s="1" t="str">
        <f>IF(C3464=1,"",IF(Kasszakonyv!$K$2&gt;C3464,"q",IF(Kasszakonyv!$K$2=C3464,COUNTIF($C$7:C3464,C3464),"")))</f>
        <v/>
      </c>
      <c r="C3464" s="9">
        <f t="shared" si="162"/>
        <v>1</v>
      </c>
      <c r="D3464" s="14"/>
      <c r="E3464" s="15"/>
      <c r="F3464" s="16"/>
      <c r="G3464" s="17"/>
      <c r="H3464" s="18"/>
      <c r="I3464" s="19"/>
      <c r="J3464" s="18"/>
      <c r="K3464" s="19"/>
      <c r="L3464" s="17"/>
      <c r="M3464" s="93" t="str">
        <f t="shared" si="164"/>
        <v/>
      </c>
      <c r="N3464" s="13" t="str">
        <f t="shared" si="163"/>
        <v/>
      </c>
    </row>
    <row r="3465" spans="2:14" x14ac:dyDescent="0.3">
      <c r="B3465" s="1" t="str">
        <f>IF(C3465=1,"",IF(Kasszakonyv!$K$2&gt;C3465,"q",IF(Kasszakonyv!$K$2=C3465,COUNTIF($C$7:C3465,C3465),"")))</f>
        <v/>
      </c>
      <c r="C3465" s="9">
        <f t="shared" si="162"/>
        <v>1</v>
      </c>
      <c r="D3465" s="14"/>
      <c r="E3465" s="15"/>
      <c r="F3465" s="16"/>
      <c r="G3465" s="17"/>
      <c r="H3465" s="18"/>
      <c r="I3465" s="19"/>
      <c r="J3465" s="18"/>
      <c r="K3465" s="19"/>
      <c r="L3465" s="17"/>
      <c r="M3465" s="93" t="str">
        <f t="shared" si="164"/>
        <v/>
      </c>
      <c r="N3465" s="13" t="str">
        <f t="shared" si="163"/>
        <v/>
      </c>
    </row>
    <row r="3466" spans="2:14" x14ac:dyDescent="0.3">
      <c r="B3466" s="1" t="str">
        <f>IF(C3466=1,"",IF(Kasszakonyv!$K$2&gt;C3466,"q",IF(Kasszakonyv!$K$2=C3466,COUNTIF($C$7:C3466,C3466),"")))</f>
        <v/>
      </c>
      <c r="C3466" s="9">
        <f t="shared" si="162"/>
        <v>1</v>
      </c>
      <c r="D3466" s="14"/>
      <c r="E3466" s="15"/>
      <c r="F3466" s="16"/>
      <c r="G3466" s="17"/>
      <c r="H3466" s="18"/>
      <c r="I3466" s="19"/>
      <c r="J3466" s="18"/>
      <c r="K3466" s="19"/>
      <c r="L3466" s="17"/>
      <c r="M3466" s="93" t="str">
        <f t="shared" si="164"/>
        <v/>
      </c>
      <c r="N3466" s="13" t="str">
        <f t="shared" si="163"/>
        <v/>
      </c>
    </row>
    <row r="3467" spans="2:14" x14ac:dyDescent="0.3">
      <c r="B3467" s="1" t="str">
        <f>IF(C3467=1,"",IF(Kasszakonyv!$K$2&gt;C3467,"q",IF(Kasszakonyv!$K$2=C3467,COUNTIF($C$7:C3467,C3467),"")))</f>
        <v/>
      </c>
      <c r="C3467" s="9">
        <f t="shared" si="162"/>
        <v>1</v>
      </c>
      <c r="D3467" s="14"/>
      <c r="E3467" s="15"/>
      <c r="F3467" s="16"/>
      <c r="G3467" s="17"/>
      <c r="H3467" s="18"/>
      <c r="I3467" s="19"/>
      <c r="J3467" s="18"/>
      <c r="K3467" s="19"/>
      <c r="L3467" s="17"/>
      <c r="M3467" s="93" t="str">
        <f t="shared" si="164"/>
        <v/>
      </c>
      <c r="N3467" s="13" t="str">
        <f t="shared" si="163"/>
        <v/>
      </c>
    </row>
    <row r="3468" spans="2:14" x14ac:dyDescent="0.3">
      <c r="B3468" s="1" t="str">
        <f>IF(C3468=1,"",IF(Kasszakonyv!$K$2&gt;C3468,"q",IF(Kasszakonyv!$K$2=C3468,COUNTIF($C$7:C3468,C3468),"")))</f>
        <v/>
      </c>
      <c r="C3468" s="9">
        <f t="shared" si="162"/>
        <v>1</v>
      </c>
      <c r="D3468" s="14"/>
      <c r="E3468" s="15"/>
      <c r="F3468" s="16"/>
      <c r="G3468" s="17"/>
      <c r="H3468" s="18"/>
      <c r="I3468" s="19"/>
      <c r="J3468" s="18"/>
      <c r="K3468" s="19"/>
      <c r="L3468" s="17"/>
      <c r="M3468" s="93" t="str">
        <f t="shared" si="164"/>
        <v/>
      </c>
      <c r="N3468" s="13" t="str">
        <f t="shared" si="163"/>
        <v/>
      </c>
    </row>
    <row r="3469" spans="2:14" x14ac:dyDescent="0.3">
      <c r="B3469" s="1" t="str">
        <f>IF(C3469=1,"",IF(Kasszakonyv!$K$2&gt;C3469,"q",IF(Kasszakonyv!$K$2=C3469,COUNTIF($C$7:C3469,C3469),"")))</f>
        <v/>
      </c>
      <c r="C3469" s="9">
        <f t="shared" si="162"/>
        <v>1</v>
      </c>
      <c r="D3469" s="14"/>
      <c r="E3469" s="15"/>
      <c r="F3469" s="16"/>
      <c r="G3469" s="17"/>
      <c r="H3469" s="18"/>
      <c r="I3469" s="19"/>
      <c r="J3469" s="18"/>
      <c r="K3469" s="19"/>
      <c r="L3469" s="17"/>
      <c r="M3469" s="93" t="str">
        <f t="shared" si="164"/>
        <v/>
      </c>
      <c r="N3469" s="13" t="str">
        <f t="shared" si="163"/>
        <v/>
      </c>
    </row>
    <row r="3470" spans="2:14" x14ac:dyDescent="0.3">
      <c r="B3470" s="1" t="str">
        <f>IF(C3470=1,"",IF(Kasszakonyv!$K$2&gt;C3470,"q",IF(Kasszakonyv!$K$2=C3470,COUNTIF($C$7:C3470,C3470),"")))</f>
        <v/>
      </c>
      <c r="C3470" s="9">
        <f t="shared" si="162"/>
        <v>1</v>
      </c>
      <c r="D3470" s="14"/>
      <c r="E3470" s="15"/>
      <c r="F3470" s="16"/>
      <c r="G3470" s="17"/>
      <c r="H3470" s="18"/>
      <c r="I3470" s="19"/>
      <c r="J3470" s="18"/>
      <c r="K3470" s="19"/>
      <c r="L3470" s="17"/>
      <c r="M3470" s="93" t="str">
        <f t="shared" si="164"/>
        <v/>
      </c>
      <c r="N3470" s="13" t="str">
        <f t="shared" si="163"/>
        <v/>
      </c>
    </row>
    <row r="3471" spans="2:14" x14ac:dyDescent="0.3">
      <c r="B3471" s="1" t="str">
        <f>IF(C3471=1,"",IF(Kasszakonyv!$K$2&gt;C3471,"q",IF(Kasszakonyv!$K$2=C3471,COUNTIF($C$7:C3471,C3471),"")))</f>
        <v/>
      </c>
      <c r="C3471" s="9">
        <f t="shared" si="162"/>
        <v>1</v>
      </c>
      <c r="D3471" s="14"/>
      <c r="E3471" s="15"/>
      <c r="F3471" s="16"/>
      <c r="G3471" s="17"/>
      <c r="H3471" s="18"/>
      <c r="I3471" s="19"/>
      <c r="J3471" s="18"/>
      <c r="K3471" s="19"/>
      <c r="L3471" s="17"/>
      <c r="M3471" s="93" t="str">
        <f t="shared" si="164"/>
        <v/>
      </c>
      <c r="N3471" s="13" t="str">
        <f t="shared" si="163"/>
        <v/>
      </c>
    </row>
    <row r="3472" spans="2:14" x14ac:dyDescent="0.3">
      <c r="B3472" s="1" t="str">
        <f>IF(C3472=1,"",IF(Kasszakonyv!$K$2&gt;C3472,"q",IF(Kasszakonyv!$K$2=C3472,COUNTIF($C$7:C3472,C3472),"")))</f>
        <v/>
      </c>
      <c r="C3472" s="9">
        <f t="shared" si="162"/>
        <v>1</v>
      </c>
      <c r="D3472" s="14"/>
      <c r="E3472" s="15"/>
      <c r="F3472" s="16"/>
      <c r="G3472" s="17"/>
      <c r="H3472" s="18"/>
      <c r="I3472" s="19"/>
      <c r="J3472" s="18"/>
      <c r="K3472" s="19"/>
      <c r="L3472" s="17"/>
      <c r="M3472" s="93" t="str">
        <f t="shared" si="164"/>
        <v/>
      </c>
      <c r="N3472" s="13" t="str">
        <f t="shared" si="163"/>
        <v/>
      </c>
    </row>
    <row r="3473" spans="2:14" x14ac:dyDescent="0.3">
      <c r="B3473" s="1" t="str">
        <f>IF(C3473=1,"",IF(Kasszakonyv!$K$2&gt;C3473,"q",IF(Kasszakonyv!$K$2=C3473,COUNTIF($C$7:C3473,C3473),"")))</f>
        <v/>
      </c>
      <c r="C3473" s="9">
        <f t="shared" si="162"/>
        <v>1</v>
      </c>
      <c r="D3473" s="14"/>
      <c r="E3473" s="15"/>
      <c r="F3473" s="16"/>
      <c r="G3473" s="17"/>
      <c r="H3473" s="18"/>
      <c r="I3473" s="19"/>
      <c r="J3473" s="18"/>
      <c r="K3473" s="19"/>
      <c r="L3473" s="17"/>
      <c r="M3473" s="93" t="str">
        <f t="shared" si="164"/>
        <v/>
      </c>
      <c r="N3473" s="13" t="str">
        <f t="shared" si="163"/>
        <v/>
      </c>
    </row>
    <row r="3474" spans="2:14" x14ac:dyDescent="0.3">
      <c r="B3474" s="1" t="str">
        <f>IF(C3474=1,"",IF(Kasszakonyv!$K$2&gt;C3474,"q",IF(Kasszakonyv!$K$2=C3474,COUNTIF($C$7:C3474,C3474),"")))</f>
        <v/>
      </c>
      <c r="C3474" s="9">
        <f t="shared" si="162"/>
        <v>1</v>
      </c>
      <c r="D3474" s="14"/>
      <c r="E3474" s="15"/>
      <c r="F3474" s="16"/>
      <c r="G3474" s="17"/>
      <c r="H3474" s="18"/>
      <c r="I3474" s="19"/>
      <c r="J3474" s="18"/>
      <c r="K3474" s="19"/>
      <c r="L3474" s="17"/>
      <c r="M3474" s="93" t="str">
        <f t="shared" si="164"/>
        <v/>
      </c>
      <c r="N3474" s="13" t="str">
        <f t="shared" si="163"/>
        <v/>
      </c>
    </row>
    <row r="3475" spans="2:14" x14ac:dyDescent="0.3">
      <c r="B3475" s="1" t="str">
        <f>IF(C3475=1,"",IF(Kasszakonyv!$K$2&gt;C3475,"q",IF(Kasszakonyv!$K$2=C3475,COUNTIF($C$7:C3475,C3475),"")))</f>
        <v/>
      </c>
      <c r="C3475" s="9">
        <f t="shared" si="162"/>
        <v>1</v>
      </c>
      <c r="D3475" s="14"/>
      <c r="E3475" s="15"/>
      <c r="F3475" s="16"/>
      <c r="G3475" s="17"/>
      <c r="H3475" s="18"/>
      <c r="I3475" s="19"/>
      <c r="J3475" s="18"/>
      <c r="K3475" s="19"/>
      <c r="L3475" s="17"/>
      <c r="M3475" s="93" t="str">
        <f t="shared" si="164"/>
        <v/>
      </c>
      <c r="N3475" s="13" t="str">
        <f t="shared" si="163"/>
        <v/>
      </c>
    </row>
    <row r="3476" spans="2:14" x14ac:dyDescent="0.3">
      <c r="B3476" s="1" t="str">
        <f>IF(C3476=1,"",IF(Kasszakonyv!$K$2&gt;C3476,"q",IF(Kasszakonyv!$K$2=C3476,COUNTIF($C$7:C3476,C3476),"")))</f>
        <v/>
      </c>
      <c r="C3476" s="9">
        <f t="shared" si="162"/>
        <v>1</v>
      </c>
      <c r="D3476" s="14"/>
      <c r="E3476" s="15"/>
      <c r="F3476" s="16"/>
      <c r="G3476" s="17"/>
      <c r="H3476" s="18"/>
      <c r="I3476" s="19"/>
      <c r="J3476" s="18"/>
      <c r="K3476" s="19"/>
      <c r="L3476" s="17"/>
      <c r="M3476" s="93" t="str">
        <f t="shared" si="164"/>
        <v/>
      </c>
      <c r="N3476" s="13" t="str">
        <f t="shared" si="163"/>
        <v/>
      </c>
    </row>
    <row r="3477" spans="2:14" x14ac:dyDescent="0.3">
      <c r="B3477" s="1" t="str">
        <f>IF(C3477=1,"",IF(Kasszakonyv!$K$2&gt;C3477,"q",IF(Kasszakonyv!$K$2=C3477,COUNTIF($C$7:C3477,C3477),"")))</f>
        <v/>
      </c>
      <c r="C3477" s="9">
        <f t="shared" si="162"/>
        <v>1</v>
      </c>
      <c r="D3477" s="14"/>
      <c r="E3477" s="15"/>
      <c r="F3477" s="16"/>
      <c r="G3477" s="17"/>
      <c r="H3477" s="18"/>
      <c r="I3477" s="19"/>
      <c r="J3477" s="18"/>
      <c r="K3477" s="19"/>
      <c r="L3477" s="17"/>
      <c r="M3477" s="93" t="str">
        <f t="shared" si="164"/>
        <v/>
      </c>
      <c r="N3477" s="13" t="str">
        <f t="shared" si="163"/>
        <v/>
      </c>
    </row>
    <row r="3478" spans="2:14" x14ac:dyDescent="0.3">
      <c r="B3478" s="1" t="str">
        <f>IF(C3478=1,"",IF(Kasszakonyv!$K$2&gt;C3478,"q",IF(Kasszakonyv!$K$2=C3478,COUNTIF($C$7:C3478,C3478),"")))</f>
        <v/>
      </c>
      <c r="C3478" s="9">
        <f t="shared" si="162"/>
        <v>1</v>
      </c>
      <c r="D3478" s="14"/>
      <c r="E3478" s="15"/>
      <c r="F3478" s="16"/>
      <c r="G3478" s="17"/>
      <c r="H3478" s="18"/>
      <c r="I3478" s="19"/>
      <c r="J3478" s="18"/>
      <c r="K3478" s="19"/>
      <c r="L3478" s="17"/>
      <c r="M3478" s="93" t="str">
        <f t="shared" si="164"/>
        <v/>
      </c>
      <c r="N3478" s="13" t="str">
        <f t="shared" si="163"/>
        <v/>
      </c>
    </row>
    <row r="3479" spans="2:14" x14ac:dyDescent="0.3">
      <c r="B3479" s="1" t="str">
        <f>IF(C3479=1,"",IF(Kasszakonyv!$K$2&gt;C3479,"q",IF(Kasszakonyv!$K$2=C3479,COUNTIF($C$7:C3479,C3479),"")))</f>
        <v/>
      </c>
      <c r="C3479" s="9">
        <f t="shared" si="162"/>
        <v>1</v>
      </c>
      <c r="D3479" s="14"/>
      <c r="E3479" s="15"/>
      <c r="F3479" s="16"/>
      <c r="G3479" s="17"/>
      <c r="H3479" s="18"/>
      <c r="I3479" s="19"/>
      <c r="J3479" s="18"/>
      <c r="K3479" s="19"/>
      <c r="L3479" s="17"/>
      <c r="M3479" s="93" t="str">
        <f t="shared" si="164"/>
        <v/>
      </c>
      <c r="N3479" s="13" t="str">
        <f t="shared" si="163"/>
        <v/>
      </c>
    </row>
    <row r="3480" spans="2:14" x14ac:dyDescent="0.3">
      <c r="B3480" s="1" t="str">
        <f>IF(C3480=1,"",IF(Kasszakonyv!$K$2&gt;C3480,"q",IF(Kasszakonyv!$K$2=C3480,COUNTIF($C$7:C3480,C3480),"")))</f>
        <v/>
      </c>
      <c r="C3480" s="9">
        <f t="shared" si="162"/>
        <v>1</v>
      </c>
      <c r="D3480" s="14"/>
      <c r="E3480" s="15"/>
      <c r="F3480" s="16"/>
      <c r="G3480" s="17"/>
      <c r="H3480" s="18"/>
      <c r="I3480" s="19"/>
      <c r="J3480" s="18"/>
      <c r="K3480" s="19"/>
      <c r="L3480" s="17"/>
      <c r="M3480" s="93" t="str">
        <f t="shared" si="164"/>
        <v/>
      </c>
      <c r="N3480" s="13" t="str">
        <f t="shared" si="163"/>
        <v/>
      </c>
    </row>
    <row r="3481" spans="2:14" x14ac:dyDescent="0.3">
      <c r="B3481" s="1" t="str">
        <f>IF(C3481=1,"",IF(Kasszakonyv!$K$2&gt;C3481,"q",IF(Kasszakonyv!$K$2=C3481,COUNTIF($C$7:C3481,C3481),"")))</f>
        <v/>
      </c>
      <c r="C3481" s="9">
        <f t="shared" si="162"/>
        <v>1</v>
      </c>
      <c r="D3481" s="14"/>
      <c r="E3481" s="15"/>
      <c r="F3481" s="16"/>
      <c r="G3481" s="17"/>
      <c r="H3481" s="18"/>
      <c r="I3481" s="19"/>
      <c r="J3481" s="18"/>
      <c r="K3481" s="19"/>
      <c r="L3481" s="17"/>
      <c r="M3481" s="93" t="str">
        <f t="shared" si="164"/>
        <v/>
      </c>
      <c r="N3481" s="13" t="str">
        <f t="shared" si="163"/>
        <v/>
      </c>
    </row>
    <row r="3482" spans="2:14" x14ac:dyDescent="0.3">
      <c r="B3482" s="1" t="str">
        <f>IF(C3482=1,"",IF(Kasszakonyv!$K$2&gt;C3482,"q",IF(Kasszakonyv!$K$2=C3482,COUNTIF($C$7:C3482,C3482),"")))</f>
        <v/>
      </c>
      <c r="C3482" s="9">
        <f t="shared" si="162"/>
        <v>1</v>
      </c>
      <c r="D3482" s="14"/>
      <c r="E3482" s="15"/>
      <c r="F3482" s="16"/>
      <c r="G3482" s="17"/>
      <c r="H3482" s="18"/>
      <c r="I3482" s="19"/>
      <c r="J3482" s="18"/>
      <c r="K3482" s="19"/>
      <c r="L3482" s="17"/>
      <c r="M3482" s="93" t="str">
        <f t="shared" si="164"/>
        <v/>
      </c>
      <c r="N3482" s="13" t="str">
        <f t="shared" si="163"/>
        <v/>
      </c>
    </row>
    <row r="3483" spans="2:14" x14ac:dyDescent="0.3">
      <c r="B3483" s="1" t="str">
        <f>IF(C3483=1,"",IF(Kasszakonyv!$K$2&gt;C3483,"q",IF(Kasszakonyv!$K$2=C3483,COUNTIF($C$7:C3483,C3483),"")))</f>
        <v/>
      </c>
      <c r="C3483" s="9">
        <f t="shared" si="162"/>
        <v>1</v>
      </c>
      <c r="D3483" s="14"/>
      <c r="E3483" s="15"/>
      <c r="F3483" s="16"/>
      <c r="G3483" s="17"/>
      <c r="H3483" s="18"/>
      <c r="I3483" s="19"/>
      <c r="J3483" s="18"/>
      <c r="K3483" s="19"/>
      <c r="L3483" s="17"/>
      <c r="M3483" s="93" t="str">
        <f t="shared" si="164"/>
        <v/>
      </c>
      <c r="N3483" s="13" t="str">
        <f t="shared" si="163"/>
        <v/>
      </c>
    </row>
    <row r="3484" spans="2:14" x14ac:dyDescent="0.3">
      <c r="B3484" s="1" t="str">
        <f>IF(C3484=1,"",IF(Kasszakonyv!$K$2&gt;C3484,"q",IF(Kasszakonyv!$K$2=C3484,COUNTIF($C$7:C3484,C3484),"")))</f>
        <v/>
      </c>
      <c r="C3484" s="9">
        <f t="shared" si="162"/>
        <v>1</v>
      </c>
      <c r="D3484" s="14"/>
      <c r="E3484" s="15"/>
      <c r="F3484" s="16"/>
      <c r="G3484" s="17"/>
      <c r="H3484" s="18"/>
      <c r="I3484" s="19"/>
      <c r="J3484" s="18"/>
      <c r="K3484" s="19"/>
      <c r="L3484" s="17"/>
      <c r="M3484" s="93" t="str">
        <f t="shared" si="164"/>
        <v/>
      </c>
      <c r="N3484" s="13" t="str">
        <f t="shared" si="163"/>
        <v/>
      </c>
    </row>
    <row r="3485" spans="2:14" x14ac:dyDescent="0.3">
      <c r="B3485" s="1" t="str">
        <f>IF(C3485=1,"",IF(Kasszakonyv!$K$2&gt;C3485,"q",IF(Kasszakonyv!$K$2=C3485,COUNTIF($C$7:C3485,C3485),"")))</f>
        <v/>
      </c>
      <c r="C3485" s="9">
        <f t="shared" si="162"/>
        <v>1</v>
      </c>
      <c r="D3485" s="14"/>
      <c r="E3485" s="15"/>
      <c r="F3485" s="16"/>
      <c r="G3485" s="17"/>
      <c r="H3485" s="18"/>
      <c r="I3485" s="19"/>
      <c r="J3485" s="18"/>
      <c r="K3485" s="19"/>
      <c r="L3485" s="17"/>
      <c r="M3485" s="93" t="str">
        <f t="shared" si="164"/>
        <v/>
      </c>
      <c r="N3485" s="13" t="str">
        <f t="shared" si="163"/>
        <v/>
      </c>
    </row>
    <row r="3486" spans="2:14" x14ac:dyDescent="0.3">
      <c r="B3486" s="1" t="str">
        <f>IF(C3486=1,"",IF(Kasszakonyv!$K$2&gt;C3486,"q",IF(Kasszakonyv!$K$2=C3486,COUNTIF($C$7:C3486,C3486),"")))</f>
        <v/>
      </c>
      <c r="C3486" s="9">
        <f t="shared" si="162"/>
        <v>1</v>
      </c>
      <c r="D3486" s="14"/>
      <c r="E3486" s="15"/>
      <c r="F3486" s="16"/>
      <c r="G3486" s="17"/>
      <c r="H3486" s="18"/>
      <c r="I3486" s="19"/>
      <c r="J3486" s="18"/>
      <c r="K3486" s="19"/>
      <c r="L3486" s="17"/>
      <c r="M3486" s="93" t="str">
        <f t="shared" si="164"/>
        <v/>
      </c>
      <c r="N3486" s="13" t="str">
        <f t="shared" si="163"/>
        <v/>
      </c>
    </row>
    <row r="3487" spans="2:14" x14ac:dyDescent="0.3">
      <c r="B3487" s="1" t="str">
        <f>IF(C3487=1,"",IF(Kasszakonyv!$K$2&gt;C3487,"q",IF(Kasszakonyv!$K$2=C3487,COUNTIF($C$7:C3487,C3487),"")))</f>
        <v/>
      </c>
      <c r="C3487" s="9">
        <f t="shared" si="162"/>
        <v>1</v>
      </c>
      <c r="D3487" s="14"/>
      <c r="E3487" s="15"/>
      <c r="F3487" s="16"/>
      <c r="G3487" s="17"/>
      <c r="H3487" s="18"/>
      <c r="I3487" s="19"/>
      <c r="J3487" s="18"/>
      <c r="K3487" s="19"/>
      <c r="L3487" s="17"/>
      <c r="M3487" s="93" t="str">
        <f t="shared" si="164"/>
        <v/>
      </c>
      <c r="N3487" s="13" t="str">
        <f t="shared" si="163"/>
        <v/>
      </c>
    </row>
    <row r="3488" spans="2:14" x14ac:dyDescent="0.3">
      <c r="B3488" s="1" t="str">
        <f>IF(C3488=1,"",IF(Kasszakonyv!$K$2&gt;C3488,"q",IF(Kasszakonyv!$K$2=C3488,COUNTIF($C$7:C3488,C3488),"")))</f>
        <v/>
      </c>
      <c r="C3488" s="9">
        <f t="shared" si="162"/>
        <v>1</v>
      </c>
      <c r="D3488" s="14"/>
      <c r="E3488" s="15"/>
      <c r="F3488" s="16"/>
      <c r="G3488" s="17"/>
      <c r="H3488" s="18"/>
      <c r="I3488" s="19"/>
      <c r="J3488" s="18"/>
      <c r="K3488" s="19"/>
      <c r="L3488" s="17"/>
      <c r="M3488" s="93" t="str">
        <f t="shared" si="164"/>
        <v/>
      </c>
      <c r="N3488" s="13" t="str">
        <f t="shared" si="163"/>
        <v/>
      </c>
    </row>
    <row r="3489" spans="2:14" x14ac:dyDescent="0.3">
      <c r="B3489" s="1" t="str">
        <f>IF(C3489=1,"",IF(Kasszakonyv!$K$2&gt;C3489,"q",IF(Kasszakonyv!$K$2=C3489,COUNTIF($C$7:C3489,C3489),"")))</f>
        <v/>
      </c>
      <c r="C3489" s="9">
        <f t="shared" si="162"/>
        <v>1</v>
      </c>
      <c r="D3489" s="14"/>
      <c r="E3489" s="15"/>
      <c r="F3489" s="16"/>
      <c r="G3489" s="17"/>
      <c r="H3489" s="18"/>
      <c r="I3489" s="19"/>
      <c r="J3489" s="18"/>
      <c r="K3489" s="19"/>
      <c r="L3489" s="17"/>
      <c r="M3489" s="93" t="str">
        <f t="shared" si="164"/>
        <v/>
      </c>
      <c r="N3489" s="13" t="str">
        <f t="shared" si="163"/>
        <v/>
      </c>
    </row>
    <row r="3490" spans="2:14" x14ac:dyDescent="0.3">
      <c r="B3490" s="1" t="str">
        <f>IF(C3490=1,"",IF(Kasszakonyv!$K$2&gt;C3490,"q",IF(Kasszakonyv!$K$2=C3490,COUNTIF($C$7:C3490,C3490),"")))</f>
        <v/>
      </c>
      <c r="C3490" s="9">
        <f t="shared" si="162"/>
        <v>1</v>
      </c>
      <c r="D3490" s="14"/>
      <c r="E3490" s="15"/>
      <c r="F3490" s="16"/>
      <c r="G3490" s="17"/>
      <c r="H3490" s="18"/>
      <c r="I3490" s="19"/>
      <c r="J3490" s="18"/>
      <c r="K3490" s="19"/>
      <c r="L3490" s="17"/>
      <c r="M3490" s="93" t="str">
        <f t="shared" si="164"/>
        <v/>
      </c>
      <c r="N3490" s="13" t="str">
        <f t="shared" si="163"/>
        <v/>
      </c>
    </row>
    <row r="3491" spans="2:14" x14ac:dyDescent="0.3">
      <c r="B3491" s="1" t="str">
        <f>IF(C3491=1,"",IF(Kasszakonyv!$K$2&gt;C3491,"q",IF(Kasszakonyv!$K$2=C3491,COUNTIF($C$7:C3491,C3491),"")))</f>
        <v/>
      </c>
      <c r="C3491" s="9">
        <f t="shared" si="162"/>
        <v>1</v>
      </c>
      <c r="D3491" s="14"/>
      <c r="E3491" s="15"/>
      <c r="F3491" s="16"/>
      <c r="G3491" s="17"/>
      <c r="H3491" s="18"/>
      <c r="I3491" s="19"/>
      <c r="J3491" s="18"/>
      <c r="K3491" s="19"/>
      <c r="L3491" s="17"/>
      <c r="M3491" s="93" t="str">
        <f t="shared" si="164"/>
        <v/>
      </c>
      <c r="N3491" s="13" t="str">
        <f t="shared" si="163"/>
        <v/>
      </c>
    </row>
    <row r="3492" spans="2:14" x14ac:dyDescent="0.3">
      <c r="B3492" s="1" t="str">
        <f>IF(C3492=1,"",IF(Kasszakonyv!$K$2&gt;C3492,"q",IF(Kasszakonyv!$K$2=C3492,COUNTIF($C$7:C3492,C3492),"")))</f>
        <v/>
      </c>
      <c r="C3492" s="9">
        <f t="shared" si="162"/>
        <v>1</v>
      </c>
      <c r="D3492" s="14"/>
      <c r="E3492" s="15"/>
      <c r="F3492" s="16"/>
      <c r="G3492" s="17"/>
      <c r="H3492" s="18"/>
      <c r="I3492" s="19"/>
      <c r="J3492" s="18"/>
      <c r="K3492" s="19"/>
      <c r="L3492" s="17"/>
      <c r="M3492" s="93" t="str">
        <f t="shared" si="164"/>
        <v/>
      </c>
      <c r="N3492" s="13" t="str">
        <f t="shared" si="163"/>
        <v/>
      </c>
    </row>
    <row r="3493" spans="2:14" x14ac:dyDescent="0.3">
      <c r="B3493" s="1" t="str">
        <f>IF(C3493=1,"",IF(Kasszakonyv!$K$2&gt;C3493,"q",IF(Kasszakonyv!$K$2=C3493,COUNTIF($C$7:C3493,C3493),"")))</f>
        <v/>
      </c>
      <c r="C3493" s="9">
        <f t="shared" si="162"/>
        <v>1</v>
      </c>
      <c r="D3493" s="14"/>
      <c r="E3493" s="15"/>
      <c r="F3493" s="16"/>
      <c r="G3493" s="17"/>
      <c r="H3493" s="18"/>
      <c r="I3493" s="19"/>
      <c r="J3493" s="18"/>
      <c r="K3493" s="19"/>
      <c r="L3493" s="17"/>
      <c r="M3493" s="93" t="str">
        <f t="shared" si="164"/>
        <v/>
      </c>
      <c r="N3493" s="13" t="str">
        <f t="shared" si="163"/>
        <v/>
      </c>
    </row>
    <row r="3494" spans="2:14" x14ac:dyDescent="0.3">
      <c r="B3494" s="1" t="str">
        <f>IF(C3494=1,"",IF(Kasszakonyv!$K$2&gt;C3494,"q",IF(Kasszakonyv!$K$2=C3494,COUNTIF($C$7:C3494,C3494),"")))</f>
        <v/>
      </c>
      <c r="C3494" s="9">
        <f t="shared" si="162"/>
        <v>1</v>
      </c>
      <c r="D3494" s="14"/>
      <c r="E3494" s="15"/>
      <c r="F3494" s="16"/>
      <c r="G3494" s="17"/>
      <c r="H3494" s="18"/>
      <c r="I3494" s="19"/>
      <c r="J3494" s="18"/>
      <c r="K3494" s="19"/>
      <c r="L3494" s="17"/>
      <c r="M3494" s="93" t="str">
        <f t="shared" si="164"/>
        <v/>
      </c>
      <c r="N3494" s="13" t="str">
        <f t="shared" si="163"/>
        <v/>
      </c>
    </row>
    <row r="3495" spans="2:14" x14ac:dyDescent="0.3">
      <c r="B3495" s="1" t="str">
        <f>IF(C3495=1,"",IF(Kasszakonyv!$K$2&gt;C3495,"q",IF(Kasszakonyv!$K$2=C3495,COUNTIF($C$7:C3495,C3495),"")))</f>
        <v/>
      </c>
      <c r="C3495" s="9">
        <f t="shared" si="162"/>
        <v>1</v>
      </c>
      <c r="D3495" s="14"/>
      <c r="E3495" s="15"/>
      <c r="F3495" s="16"/>
      <c r="G3495" s="17"/>
      <c r="H3495" s="18"/>
      <c r="I3495" s="19"/>
      <c r="J3495" s="18"/>
      <c r="K3495" s="19"/>
      <c r="L3495" s="17"/>
      <c r="M3495" s="93" t="str">
        <f t="shared" si="164"/>
        <v/>
      </c>
      <c r="N3495" s="13" t="str">
        <f t="shared" si="163"/>
        <v/>
      </c>
    </row>
    <row r="3496" spans="2:14" x14ac:dyDescent="0.3">
      <c r="B3496" s="1" t="str">
        <f>IF(C3496=1,"",IF(Kasszakonyv!$K$2&gt;C3496,"q",IF(Kasszakonyv!$K$2=C3496,COUNTIF($C$7:C3496,C3496),"")))</f>
        <v/>
      </c>
      <c r="C3496" s="9">
        <f t="shared" ref="C3496:C3559" si="165">IF(AND(D3496&lt;&gt;0,D3496&gt;=$C$1,D3496&lt;=$C$3),D3496,IF(SUM(H3496:J3506)&lt;&gt;0,C3495,1))</f>
        <v>1</v>
      </c>
      <c r="D3496" s="14"/>
      <c r="E3496" s="15"/>
      <c r="F3496" s="16"/>
      <c r="G3496" s="17"/>
      <c r="H3496" s="18"/>
      <c r="I3496" s="19"/>
      <c r="J3496" s="18"/>
      <c r="K3496" s="19"/>
      <c r="L3496" s="17"/>
      <c r="M3496" s="93" t="str">
        <f t="shared" si="164"/>
        <v/>
      </c>
      <c r="N3496" s="13" t="str">
        <f t="shared" ref="N3496:N3559" si="166">IF(I3496&amp;K3496&lt;&gt;"",VLOOKUP(I3496&amp;K3496,fi,2,FALSE),"")</f>
        <v/>
      </c>
    </row>
    <row r="3497" spans="2:14" x14ac:dyDescent="0.3">
      <c r="B3497" s="1" t="str">
        <f>IF(C3497=1,"",IF(Kasszakonyv!$K$2&gt;C3497,"q",IF(Kasszakonyv!$K$2=C3497,COUNTIF($C$7:C3497,C3497),"")))</f>
        <v/>
      </c>
      <c r="C3497" s="9">
        <f t="shared" si="165"/>
        <v>1</v>
      </c>
      <c r="D3497" s="14"/>
      <c r="E3497" s="15"/>
      <c r="F3497" s="16"/>
      <c r="G3497" s="17"/>
      <c r="H3497" s="18"/>
      <c r="I3497" s="19"/>
      <c r="J3497" s="18"/>
      <c r="K3497" s="19"/>
      <c r="L3497" s="17"/>
      <c r="M3497" s="93" t="str">
        <f t="shared" si="164"/>
        <v/>
      </c>
      <c r="N3497" s="13" t="str">
        <f t="shared" si="166"/>
        <v/>
      </c>
    </row>
    <row r="3498" spans="2:14" x14ac:dyDescent="0.3">
      <c r="B3498" s="1" t="str">
        <f>IF(C3498=1,"",IF(Kasszakonyv!$K$2&gt;C3498,"q",IF(Kasszakonyv!$K$2=C3498,COUNTIF($C$7:C3498,C3498),"")))</f>
        <v/>
      </c>
      <c r="C3498" s="9">
        <f t="shared" si="165"/>
        <v>1</v>
      </c>
      <c r="D3498" s="14"/>
      <c r="E3498" s="15"/>
      <c r="F3498" s="16"/>
      <c r="G3498" s="17"/>
      <c r="H3498" s="18"/>
      <c r="I3498" s="19"/>
      <c r="J3498" s="18"/>
      <c r="K3498" s="19"/>
      <c r="L3498" s="17"/>
      <c r="M3498" s="93" t="str">
        <f t="shared" si="164"/>
        <v/>
      </c>
      <c r="N3498" s="13" t="str">
        <f t="shared" si="166"/>
        <v/>
      </c>
    </row>
    <row r="3499" spans="2:14" x14ac:dyDescent="0.3">
      <c r="B3499" s="1" t="str">
        <f>IF(C3499=1,"",IF(Kasszakonyv!$K$2&gt;C3499,"q",IF(Kasszakonyv!$K$2=C3499,COUNTIF($C$7:C3499,C3499),"")))</f>
        <v/>
      </c>
      <c r="C3499" s="9">
        <f t="shared" si="165"/>
        <v>1</v>
      </c>
      <c r="D3499" s="14"/>
      <c r="E3499" s="15"/>
      <c r="F3499" s="16"/>
      <c r="G3499" s="17"/>
      <c r="H3499" s="18"/>
      <c r="I3499" s="19"/>
      <c r="J3499" s="18"/>
      <c r="K3499" s="19"/>
      <c r="L3499" s="17"/>
      <c r="M3499" s="93" t="str">
        <f t="shared" si="164"/>
        <v/>
      </c>
      <c r="N3499" s="13" t="str">
        <f t="shared" si="166"/>
        <v/>
      </c>
    </row>
    <row r="3500" spans="2:14" x14ac:dyDescent="0.3">
      <c r="B3500" s="1" t="str">
        <f>IF(C3500=1,"",IF(Kasszakonyv!$K$2&gt;C3500,"q",IF(Kasszakonyv!$K$2=C3500,COUNTIF($C$7:C3500,C3500),"")))</f>
        <v/>
      </c>
      <c r="C3500" s="9">
        <f t="shared" si="165"/>
        <v>1</v>
      </c>
      <c r="D3500" s="14"/>
      <c r="E3500" s="15"/>
      <c r="F3500" s="16"/>
      <c r="G3500" s="17"/>
      <c r="H3500" s="18"/>
      <c r="I3500" s="19"/>
      <c r="J3500" s="18"/>
      <c r="K3500" s="19"/>
      <c r="L3500" s="17"/>
      <c r="M3500" s="93" t="str">
        <f t="shared" si="164"/>
        <v/>
      </c>
      <c r="N3500" s="13" t="str">
        <f t="shared" si="166"/>
        <v/>
      </c>
    </row>
    <row r="3501" spans="2:14" x14ac:dyDescent="0.3">
      <c r="B3501" s="1" t="str">
        <f>IF(C3501=1,"",IF(Kasszakonyv!$K$2&gt;C3501,"q",IF(Kasszakonyv!$K$2=C3501,COUNTIF($C$7:C3501,C3501),"")))</f>
        <v/>
      </c>
      <c r="C3501" s="9">
        <f t="shared" si="165"/>
        <v>1</v>
      </c>
      <c r="D3501" s="14"/>
      <c r="E3501" s="15"/>
      <c r="F3501" s="16"/>
      <c r="G3501" s="17"/>
      <c r="H3501" s="18"/>
      <c r="I3501" s="19"/>
      <c r="J3501" s="18"/>
      <c r="K3501" s="19"/>
      <c r="L3501" s="17"/>
      <c r="M3501" s="93" t="str">
        <f t="shared" si="164"/>
        <v/>
      </c>
      <c r="N3501" s="13" t="str">
        <f t="shared" si="166"/>
        <v/>
      </c>
    </row>
    <row r="3502" spans="2:14" x14ac:dyDescent="0.3">
      <c r="B3502" s="1" t="str">
        <f>IF(C3502=1,"",IF(Kasszakonyv!$K$2&gt;C3502,"q",IF(Kasszakonyv!$K$2=C3502,COUNTIF($C$7:C3502,C3502),"")))</f>
        <v/>
      </c>
      <c r="C3502" s="9">
        <f t="shared" si="165"/>
        <v>1</v>
      </c>
      <c r="D3502" s="14"/>
      <c r="E3502" s="15"/>
      <c r="F3502" s="16"/>
      <c r="G3502" s="17"/>
      <c r="H3502" s="18"/>
      <c r="I3502" s="19"/>
      <c r="J3502" s="18"/>
      <c r="K3502" s="19"/>
      <c r="L3502" s="17"/>
      <c r="M3502" s="93" t="str">
        <f t="shared" si="164"/>
        <v/>
      </c>
      <c r="N3502" s="13" t="str">
        <f t="shared" si="166"/>
        <v/>
      </c>
    </row>
    <row r="3503" spans="2:14" x14ac:dyDescent="0.3">
      <c r="B3503" s="1" t="str">
        <f>IF(C3503=1,"",IF(Kasszakonyv!$K$2&gt;C3503,"q",IF(Kasszakonyv!$K$2=C3503,COUNTIF($C$7:C3503,C3503),"")))</f>
        <v/>
      </c>
      <c r="C3503" s="9">
        <f t="shared" si="165"/>
        <v>1</v>
      </c>
      <c r="D3503" s="14"/>
      <c r="E3503" s="15"/>
      <c r="F3503" s="16"/>
      <c r="G3503" s="17"/>
      <c r="H3503" s="18"/>
      <c r="I3503" s="19"/>
      <c r="J3503" s="18"/>
      <c r="K3503" s="19"/>
      <c r="L3503" s="17"/>
      <c r="M3503" s="93" t="str">
        <f t="shared" si="164"/>
        <v/>
      </c>
      <c r="N3503" s="13" t="str">
        <f t="shared" si="166"/>
        <v/>
      </c>
    </row>
    <row r="3504" spans="2:14" x14ac:dyDescent="0.3">
      <c r="B3504" s="1" t="str">
        <f>IF(C3504=1,"",IF(Kasszakonyv!$K$2&gt;C3504,"q",IF(Kasszakonyv!$K$2=C3504,COUNTIF($C$7:C3504,C3504),"")))</f>
        <v/>
      </c>
      <c r="C3504" s="9">
        <f t="shared" si="165"/>
        <v>1</v>
      </c>
      <c r="D3504" s="14"/>
      <c r="E3504" s="15"/>
      <c r="F3504" s="16"/>
      <c r="G3504" s="17"/>
      <c r="H3504" s="18"/>
      <c r="I3504" s="19"/>
      <c r="J3504" s="18"/>
      <c r="K3504" s="19"/>
      <c r="L3504" s="17"/>
      <c r="M3504" s="93" t="str">
        <f t="shared" si="164"/>
        <v/>
      </c>
      <c r="N3504" s="13" t="str">
        <f t="shared" si="166"/>
        <v/>
      </c>
    </row>
    <row r="3505" spans="2:14" x14ac:dyDescent="0.3">
      <c r="B3505" s="1" t="str">
        <f>IF(C3505=1,"",IF(Kasszakonyv!$K$2&gt;C3505,"q",IF(Kasszakonyv!$K$2=C3505,COUNTIF($C$7:C3505,C3505),"")))</f>
        <v/>
      </c>
      <c r="C3505" s="9">
        <f t="shared" si="165"/>
        <v>1</v>
      </c>
      <c r="D3505" s="14"/>
      <c r="E3505" s="15"/>
      <c r="F3505" s="16"/>
      <c r="G3505" s="17"/>
      <c r="H3505" s="18"/>
      <c r="I3505" s="19"/>
      <c r="J3505" s="18"/>
      <c r="K3505" s="19"/>
      <c r="L3505" s="17"/>
      <c r="M3505" s="93" t="str">
        <f t="shared" si="164"/>
        <v/>
      </c>
      <c r="N3505" s="13" t="str">
        <f t="shared" si="166"/>
        <v/>
      </c>
    </row>
    <row r="3506" spans="2:14" x14ac:dyDescent="0.3">
      <c r="B3506" s="1" t="str">
        <f>IF(C3506=1,"",IF(Kasszakonyv!$K$2&gt;C3506,"q",IF(Kasszakonyv!$K$2=C3506,COUNTIF($C$7:C3506,C3506),"")))</f>
        <v/>
      </c>
      <c r="C3506" s="9">
        <f t="shared" si="165"/>
        <v>1</v>
      </c>
      <c r="D3506" s="14"/>
      <c r="E3506" s="15"/>
      <c r="F3506" s="16"/>
      <c r="G3506" s="17"/>
      <c r="H3506" s="18"/>
      <c r="I3506" s="19"/>
      <c r="J3506" s="18"/>
      <c r="K3506" s="19"/>
      <c r="L3506" s="17"/>
      <c r="M3506" s="93" t="str">
        <f t="shared" si="164"/>
        <v/>
      </c>
      <c r="N3506" s="13" t="str">
        <f t="shared" si="166"/>
        <v/>
      </c>
    </row>
    <row r="3507" spans="2:14" x14ac:dyDescent="0.3">
      <c r="B3507" s="1" t="str">
        <f>IF(C3507=1,"",IF(Kasszakonyv!$K$2&gt;C3507,"q",IF(Kasszakonyv!$K$2=C3507,COUNTIF($C$7:C3507,C3507),"")))</f>
        <v/>
      </c>
      <c r="C3507" s="9">
        <f t="shared" si="165"/>
        <v>1</v>
      </c>
      <c r="D3507" s="14"/>
      <c r="E3507" s="15"/>
      <c r="F3507" s="16"/>
      <c r="G3507" s="17"/>
      <c r="H3507" s="18"/>
      <c r="I3507" s="19"/>
      <c r="J3507" s="18"/>
      <c r="K3507" s="19"/>
      <c r="L3507" s="17"/>
      <c r="M3507" s="93" t="str">
        <f t="shared" si="164"/>
        <v/>
      </c>
      <c r="N3507" s="13" t="str">
        <f t="shared" si="166"/>
        <v/>
      </c>
    </row>
    <row r="3508" spans="2:14" x14ac:dyDescent="0.3">
      <c r="B3508" s="1" t="str">
        <f>IF(C3508=1,"",IF(Kasszakonyv!$K$2&gt;C3508,"q",IF(Kasszakonyv!$K$2=C3508,COUNTIF($C$7:C3508,C3508),"")))</f>
        <v/>
      </c>
      <c r="C3508" s="9">
        <f t="shared" si="165"/>
        <v>1</v>
      </c>
      <c r="D3508" s="14"/>
      <c r="E3508" s="15"/>
      <c r="F3508" s="16"/>
      <c r="G3508" s="17"/>
      <c r="H3508" s="18"/>
      <c r="I3508" s="19"/>
      <c r="J3508" s="18"/>
      <c r="K3508" s="19"/>
      <c r="L3508" s="17"/>
      <c r="M3508" s="93" t="str">
        <f t="shared" si="164"/>
        <v/>
      </c>
      <c r="N3508" s="13" t="str">
        <f t="shared" si="166"/>
        <v/>
      </c>
    </row>
    <row r="3509" spans="2:14" x14ac:dyDescent="0.3">
      <c r="B3509" s="1" t="str">
        <f>IF(C3509=1,"",IF(Kasszakonyv!$K$2&gt;C3509,"q",IF(Kasszakonyv!$K$2=C3509,COUNTIF($C$7:C3509,C3509),"")))</f>
        <v/>
      </c>
      <c r="C3509" s="9">
        <f t="shared" si="165"/>
        <v>1</v>
      </c>
      <c r="D3509" s="14"/>
      <c r="E3509" s="15"/>
      <c r="F3509" s="16"/>
      <c r="G3509" s="17"/>
      <c r="H3509" s="18"/>
      <c r="I3509" s="19"/>
      <c r="J3509" s="18"/>
      <c r="K3509" s="19"/>
      <c r="L3509" s="17"/>
      <c r="M3509" s="93" t="str">
        <f t="shared" si="164"/>
        <v/>
      </c>
      <c r="N3509" s="13" t="str">
        <f t="shared" si="166"/>
        <v/>
      </c>
    </row>
    <row r="3510" spans="2:14" x14ac:dyDescent="0.3">
      <c r="B3510" s="1" t="str">
        <f>IF(C3510=1,"",IF(Kasszakonyv!$K$2&gt;C3510,"q",IF(Kasszakonyv!$K$2=C3510,COUNTIF($C$7:C3510,C3510),"")))</f>
        <v/>
      </c>
      <c r="C3510" s="9">
        <f t="shared" si="165"/>
        <v>1</v>
      </c>
      <c r="D3510" s="14"/>
      <c r="E3510" s="15"/>
      <c r="F3510" s="16"/>
      <c r="G3510" s="17"/>
      <c r="H3510" s="18"/>
      <c r="I3510" s="19"/>
      <c r="J3510" s="18"/>
      <c r="K3510" s="19"/>
      <c r="L3510" s="17"/>
      <c r="M3510" s="93" t="str">
        <f t="shared" si="164"/>
        <v/>
      </c>
      <c r="N3510" s="13" t="str">
        <f t="shared" si="166"/>
        <v/>
      </c>
    </row>
    <row r="3511" spans="2:14" x14ac:dyDescent="0.3">
      <c r="B3511" s="1" t="str">
        <f>IF(C3511=1,"",IF(Kasszakonyv!$K$2&gt;C3511,"q",IF(Kasszakonyv!$K$2=C3511,COUNTIF($C$7:C3511,C3511),"")))</f>
        <v/>
      </c>
      <c r="C3511" s="9">
        <f t="shared" si="165"/>
        <v>1</v>
      </c>
      <c r="D3511" s="14"/>
      <c r="E3511" s="15"/>
      <c r="F3511" s="16"/>
      <c r="G3511" s="17"/>
      <c r="H3511" s="18"/>
      <c r="I3511" s="19"/>
      <c r="J3511" s="18"/>
      <c r="K3511" s="19"/>
      <c r="L3511" s="17"/>
      <c r="M3511" s="93" t="str">
        <f t="shared" si="164"/>
        <v/>
      </c>
      <c r="N3511" s="13" t="str">
        <f t="shared" si="166"/>
        <v/>
      </c>
    </row>
    <row r="3512" spans="2:14" x14ac:dyDescent="0.3">
      <c r="B3512" s="1" t="str">
        <f>IF(C3512=1,"",IF(Kasszakonyv!$K$2&gt;C3512,"q",IF(Kasszakonyv!$K$2=C3512,COUNTIF($C$7:C3512,C3512),"")))</f>
        <v/>
      </c>
      <c r="C3512" s="9">
        <f t="shared" si="165"/>
        <v>1</v>
      </c>
      <c r="D3512" s="14"/>
      <c r="E3512" s="15"/>
      <c r="F3512" s="16"/>
      <c r="G3512" s="17"/>
      <c r="H3512" s="18"/>
      <c r="I3512" s="19"/>
      <c r="J3512" s="18"/>
      <c r="K3512" s="19"/>
      <c r="L3512" s="17"/>
      <c r="M3512" s="93" t="str">
        <f t="shared" si="164"/>
        <v/>
      </c>
      <c r="N3512" s="13" t="str">
        <f t="shared" si="166"/>
        <v/>
      </c>
    </row>
    <row r="3513" spans="2:14" x14ac:dyDescent="0.3">
      <c r="B3513" s="1" t="str">
        <f>IF(C3513=1,"",IF(Kasszakonyv!$K$2&gt;C3513,"q",IF(Kasszakonyv!$K$2=C3513,COUNTIF($C$7:C3513,C3513),"")))</f>
        <v/>
      </c>
      <c r="C3513" s="9">
        <f t="shared" si="165"/>
        <v>1</v>
      </c>
      <c r="D3513" s="14"/>
      <c r="E3513" s="15"/>
      <c r="F3513" s="16"/>
      <c r="G3513" s="17"/>
      <c r="H3513" s="18"/>
      <c r="I3513" s="19"/>
      <c r="J3513" s="18"/>
      <c r="K3513" s="19"/>
      <c r="L3513" s="17"/>
      <c r="M3513" s="93" t="str">
        <f t="shared" si="164"/>
        <v/>
      </c>
      <c r="N3513" s="13" t="str">
        <f t="shared" si="166"/>
        <v/>
      </c>
    </row>
    <row r="3514" spans="2:14" x14ac:dyDescent="0.3">
      <c r="B3514" s="1" t="str">
        <f>IF(C3514=1,"",IF(Kasszakonyv!$K$2&gt;C3514,"q",IF(Kasszakonyv!$K$2=C3514,COUNTIF($C$7:C3514,C3514),"")))</f>
        <v/>
      </c>
      <c r="C3514" s="9">
        <f t="shared" si="165"/>
        <v>1</v>
      </c>
      <c r="D3514" s="14"/>
      <c r="E3514" s="15"/>
      <c r="F3514" s="16"/>
      <c r="G3514" s="17"/>
      <c r="H3514" s="18"/>
      <c r="I3514" s="19"/>
      <c r="J3514" s="18"/>
      <c r="K3514" s="19"/>
      <c r="L3514" s="17"/>
      <c r="M3514" s="93" t="str">
        <f t="shared" si="164"/>
        <v/>
      </c>
      <c r="N3514" s="13" t="str">
        <f t="shared" si="166"/>
        <v/>
      </c>
    </row>
    <row r="3515" spans="2:14" x14ac:dyDescent="0.3">
      <c r="B3515" s="1" t="str">
        <f>IF(C3515=1,"",IF(Kasszakonyv!$K$2&gt;C3515,"q",IF(Kasszakonyv!$K$2=C3515,COUNTIF($C$7:C3515,C3515),"")))</f>
        <v/>
      </c>
      <c r="C3515" s="9">
        <f t="shared" si="165"/>
        <v>1</v>
      </c>
      <c r="D3515" s="14"/>
      <c r="E3515" s="15"/>
      <c r="F3515" s="16"/>
      <c r="G3515" s="17"/>
      <c r="H3515" s="18"/>
      <c r="I3515" s="19"/>
      <c r="J3515" s="18"/>
      <c r="K3515" s="19"/>
      <c r="L3515" s="17"/>
      <c r="M3515" s="93" t="str">
        <f t="shared" si="164"/>
        <v/>
      </c>
      <c r="N3515" s="13" t="str">
        <f t="shared" si="166"/>
        <v/>
      </c>
    </row>
    <row r="3516" spans="2:14" x14ac:dyDescent="0.3">
      <c r="B3516" s="1" t="str">
        <f>IF(C3516=1,"",IF(Kasszakonyv!$K$2&gt;C3516,"q",IF(Kasszakonyv!$K$2=C3516,COUNTIF($C$7:C3516,C3516),"")))</f>
        <v/>
      </c>
      <c r="C3516" s="9">
        <f t="shared" si="165"/>
        <v>1</v>
      </c>
      <c r="D3516" s="14"/>
      <c r="E3516" s="15"/>
      <c r="F3516" s="16"/>
      <c r="G3516" s="17"/>
      <c r="H3516" s="18"/>
      <c r="I3516" s="19"/>
      <c r="J3516" s="18"/>
      <c r="K3516" s="19"/>
      <c r="L3516" s="17"/>
      <c r="M3516" s="93" t="str">
        <f t="shared" si="164"/>
        <v/>
      </c>
      <c r="N3516" s="13" t="str">
        <f t="shared" si="166"/>
        <v/>
      </c>
    </row>
    <row r="3517" spans="2:14" x14ac:dyDescent="0.3">
      <c r="B3517" s="1" t="str">
        <f>IF(C3517=1,"",IF(Kasszakonyv!$K$2&gt;C3517,"q",IF(Kasszakonyv!$K$2=C3517,COUNTIF($C$7:C3517,C3517),"")))</f>
        <v/>
      </c>
      <c r="C3517" s="9">
        <f t="shared" si="165"/>
        <v>1</v>
      </c>
      <c r="D3517" s="14"/>
      <c r="E3517" s="15"/>
      <c r="F3517" s="16"/>
      <c r="G3517" s="17"/>
      <c r="H3517" s="18"/>
      <c r="I3517" s="19"/>
      <c r="J3517" s="18"/>
      <c r="K3517" s="19"/>
      <c r="L3517" s="17"/>
      <c r="M3517" s="93" t="str">
        <f t="shared" si="164"/>
        <v/>
      </c>
      <c r="N3517" s="13" t="str">
        <f t="shared" si="166"/>
        <v/>
      </c>
    </row>
    <row r="3518" spans="2:14" x14ac:dyDescent="0.3">
      <c r="B3518" s="1" t="str">
        <f>IF(C3518=1,"",IF(Kasszakonyv!$K$2&gt;C3518,"q",IF(Kasszakonyv!$K$2=C3518,COUNTIF($C$7:C3518,C3518),"")))</f>
        <v/>
      </c>
      <c r="C3518" s="9">
        <f t="shared" si="165"/>
        <v>1</v>
      </c>
      <c r="D3518" s="14"/>
      <c r="E3518" s="15"/>
      <c r="F3518" s="16"/>
      <c r="G3518" s="17"/>
      <c r="H3518" s="18"/>
      <c r="I3518" s="19"/>
      <c r="J3518" s="18"/>
      <c r="K3518" s="19"/>
      <c r="L3518" s="17"/>
      <c r="M3518" s="93" t="str">
        <f t="shared" si="164"/>
        <v/>
      </c>
      <c r="N3518" s="13" t="str">
        <f t="shared" si="166"/>
        <v/>
      </c>
    </row>
    <row r="3519" spans="2:14" x14ac:dyDescent="0.3">
      <c r="B3519" s="1" t="str">
        <f>IF(C3519=1,"",IF(Kasszakonyv!$K$2&gt;C3519,"q",IF(Kasszakonyv!$K$2=C3519,COUNTIF($C$7:C3519,C3519),"")))</f>
        <v/>
      </c>
      <c r="C3519" s="9">
        <f t="shared" si="165"/>
        <v>1</v>
      </c>
      <c r="D3519" s="14"/>
      <c r="E3519" s="15"/>
      <c r="F3519" s="16"/>
      <c r="G3519" s="17"/>
      <c r="H3519" s="18"/>
      <c r="I3519" s="19"/>
      <c r="J3519" s="18"/>
      <c r="K3519" s="19"/>
      <c r="L3519" s="17"/>
      <c r="M3519" s="93" t="str">
        <f t="shared" si="164"/>
        <v/>
      </c>
      <c r="N3519" s="13" t="str">
        <f t="shared" si="166"/>
        <v/>
      </c>
    </row>
    <row r="3520" spans="2:14" x14ac:dyDescent="0.3">
      <c r="B3520" s="1" t="str">
        <f>IF(C3520=1,"",IF(Kasszakonyv!$K$2&gt;C3520,"q",IF(Kasszakonyv!$K$2=C3520,COUNTIF($C$7:C3520,C3520),"")))</f>
        <v/>
      </c>
      <c r="C3520" s="9">
        <f t="shared" si="165"/>
        <v>1</v>
      </c>
      <c r="D3520" s="14"/>
      <c r="E3520" s="15"/>
      <c r="F3520" s="16"/>
      <c r="G3520" s="17"/>
      <c r="H3520" s="18"/>
      <c r="I3520" s="19"/>
      <c r="J3520" s="18"/>
      <c r="K3520" s="19"/>
      <c r="L3520" s="17"/>
      <c r="M3520" s="93" t="str">
        <f t="shared" si="164"/>
        <v/>
      </c>
      <c r="N3520" s="13" t="str">
        <f t="shared" si="166"/>
        <v/>
      </c>
    </row>
    <row r="3521" spans="2:14" x14ac:dyDescent="0.3">
      <c r="B3521" s="1" t="str">
        <f>IF(C3521=1,"",IF(Kasszakonyv!$K$2&gt;C3521,"q",IF(Kasszakonyv!$K$2=C3521,COUNTIF($C$7:C3521,C3521),"")))</f>
        <v/>
      </c>
      <c r="C3521" s="9">
        <f t="shared" si="165"/>
        <v>1</v>
      </c>
      <c r="D3521" s="14"/>
      <c r="E3521" s="15"/>
      <c r="F3521" s="16"/>
      <c r="G3521" s="17"/>
      <c r="H3521" s="18"/>
      <c r="I3521" s="19"/>
      <c r="J3521" s="18"/>
      <c r="K3521" s="19"/>
      <c r="L3521" s="17"/>
      <c r="M3521" s="93" t="str">
        <f t="shared" si="164"/>
        <v/>
      </c>
      <c r="N3521" s="13" t="str">
        <f t="shared" si="166"/>
        <v/>
      </c>
    </row>
    <row r="3522" spans="2:14" x14ac:dyDescent="0.3">
      <c r="B3522" s="1" t="str">
        <f>IF(C3522=1,"",IF(Kasszakonyv!$K$2&gt;C3522,"q",IF(Kasszakonyv!$K$2=C3522,COUNTIF($C$7:C3522,C3522),"")))</f>
        <v/>
      </c>
      <c r="C3522" s="9">
        <f t="shared" si="165"/>
        <v>1</v>
      </c>
      <c r="D3522" s="14"/>
      <c r="E3522" s="15"/>
      <c r="F3522" s="16"/>
      <c r="G3522" s="17"/>
      <c r="H3522" s="18"/>
      <c r="I3522" s="19"/>
      <c r="J3522" s="18"/>
      <c r="K3522" s="19"/>
      <c r="L3522" s="17"/>
      <c r="M3522" s="93" t="str">
        <f t="shared" si="164"/>
        <v/>
      </c>
      <c r="N3522" s="13" t="str">
        <f t="shared" si="166"/>
        <v/>
      </c>
    </row>
    <row r="3523" spans="2:14" x14ac:dyDescent="0.3">
      <c r="B3523" s="1" t="str">
        <f>IF(C3523=1,"",IF(Kasszakonyv!$K$2&gt;C3523,"q",IF(Kasszakonyv!$K$2=C3523,COUNTIF($C$7:C3523,C3523),"")))</f>
        <v/>
      </c>
      <c r="C3523" s="9">
        <f t="shared" si="165"/>
        <v>1</v>
      </c>
      <c r="D3523" s="14"/>
      <c r="E3523" s="15"/>
      <c r="F3523" s="16"/>
      <c r="G3523" s="17"/>
      <c r="H3523" s="18"/>
      <c r="I3523" s="19"/>
      <c r="J3523" s="18"/>
      <c r="K3523" s="19"/>
      <c r="L3523" s="17"/>
      <c r="M3523" s="93" t="str">
        <f t="shared" si="164"/>
        <v/>
      </c>
      <c r="N3523" s="13" t="str">
        <f t="shared" si="166"/>
        <v/>
      </c>
    </row>
    <row r="3524" spans="2:14" x14ac:dyDescent="0.3">
      <c r="B3524" s="1" t="str">
        <f>IF(C3524=1,"",IF(Kasszakonyv!$K$2&gt;C3524,"q",IF(Kasszakonyv!$K$2=C3524,COUNTIF($C$7:C3524,C3524),"")))</f>
        <v/>
      </c>
      <c r="C3524" s="9">
        <f t="shared" si="165"/>
        <v>1</v>
      </c>
      <c r="D3524" s="14"/>
      <c r="E3524" s="15"/>
      <c r="F3524" s="16"/>
      <c r="G3524" s="17"/>
      <c r="H3524" s="18"/>
      <c r="I3524" s="19"/>
      <c r="J3524" s="18"/>
      <c r="K3524" s="19"/>
      <c r="L3524" s="17"/>
      <c r="M3524" s="93" t="str">
        <f t="shared" si="164"/>
        <v/>
      </c>
      <c r="N3524" s="13" t="str">
        <f t="shared" si="166"/>
        <v/>
      </c>
    </row>
    <row r="3525" spans="2:14" x14ac:dyDescent="0.3">
      <c r="B3525" s="1" t="str">
        <f>IF(C3525=1,"",IF(Kasszakonyv!$K$2&gt;C3525,"q",IF(Kasszakonyv!$K$2=C3525,COUNTIF($C$7:C3525,C3525),"")))</f>
        <v/>
      </c>
      <c r="C3525" s="9">
        <f t="shared" si="165"/>
        <v>1</v>
      </c>
      <c r="D3525" s="14"/>
      <c r="E3525" s="15"/>
      <c r="F3525" s="16"/>
      <c r="G3525" s="17"/>
      <c r="H3525" s="18"/>
      <c r="I3525" s="19"/>
      <c r="J3525" s="18"/>
      <c r="K3525" s="19"/>
      <c r="L3525" s="17"/>
      <c r="M3525" s="93" t="str">
        <f t="shared" si="164"/>
        <v/>
      </c>
      <c r="N3525" s="13" t="str">
        <f t="shared" si="166"/>
        <v/>
      </c>
    </row>
    <row r="3526" spans="2:14" x14ac:dyDescent="0.3">
      <c r="B3526" s="1" t="str">
        <f>IF(C3526=1,"",IF(Kasszakonyv!$K$2&gt;C3526,"q",IF(Kasszakonyv!$K$2=C3526,COUNTIF($C$7:C3526,C3526),"")))</f>
        <v/>
      </c>
      <c r="C3526" s="9">
        <f t="shared" si="165"/>
        <v>1</v>
      </c>
      <c r="D3526" s="14"/>
      <c r="E3526" s="15"/>
      <c r="F3526" s="16"/>
      <c r="G3526" s="17"/>
      <c r="H3526" s="18"/>
      <c r="I3526" s="19"/>
      <c r="J3526" s="18"/>
      <c r="K3526" s="19"/>
      <c r="L3526" s="17"/>
      <c r="M3526" s="93" t="str">
        <f t="shared" si="164"/>
        <v/>
      </c>
      <c r="N3526" s="13" t="str">
        <f t="shared" si="166"/>
        <v/>
      </c>
    </row>
    <row r="3527" spans="2:14" x14ac:dyDescent="0.3">
      <c r="B3527" s="1" t="str">
        <f>IF(C3527=1,"",IF(Kasszakonyv!$K$2&gt;C3527,"q",IF(Kasszakonyv!$K$2=C3527,COUNTIF($C$7:C3527,C3527),"")))</f>
        <v/>
      </c>
      <c r="C3527" s="9">
        <f t="shared" si="165"/>
        <v>1</v>
      </c>
      <c r="D3527" s="14"/>
      <c r="E3527" s="15"/>
      <c r="F3527" s="16"/>
      <c r="G3527" s="17"/>
      <c r="H3527" s="18"/>
      <c r="I3527" s="19"/>
      <c r="J3527" s="18"/>
      <c r="K3527" s="19"/>
      <c r="L3527" s="17"/>
      <c r="M3527" s="93" t="str">
        <f t="shared" ref="M3527:M3590" si="167">IF(I3527&amp;K3527&lt;&gt;"",VLOOKUP(I3527&amp;K3527,fif,3,FALSE),"")</f>
        <v/>
      </c>
      <c r="N3527" s="13" t="str">
        <f t="shared" si="166"/>
        <v/>
      </c>
    </row>
    <row r="3528" spans="2:14" x14ac:dyDescent="0.3">
      <c r="B3528" s="1" t="str">
        <f>IF(C3528=1,"",IF(Kasszakonyv!$K$2&gt;C3528,"q",IF(Kasszakonyv!$K$2=C3528,COUNTIF($C$7:C3528,C3528),"")))</f>
        <v/>
      </c>
      <c r="C3528" s="9">
        <f t="shared" si="165"/>
        <v>1</v>
      </c>
      <c r="D3528" s="14"/>
      <c r="E3528" s="15"/>
      <c r="F3528" s="16"/>
      <c r="G3528" s="17"/>
      <c r="H3528" s="18"/>
      <c r="I3528" s="19"/>
      <c r="J3528" s="18"/>
      <c r="K3528" s="19"/>
      <c r="L3528" s="17"/>
      <c r="M3528" s="93" t="str">
        <f t="shared" si="167"/>
        <v/>
      </c>
      <c r="N3528" s="13" t="str">
        <f t="shared" si="166"/>
        <v/>
      </c>
    </row>
    <row r="3529" spans="2:14" x14ac:dyDescent="0.3">
      <c r="B3529" s="1" t="str">
        <f>IF(C3529=1,"",IF(Kasszakonyv!$K$2&gt;C3529,"q",IF(Kasszakonyv!$K$2=C3529,COUNTIF($C$7:C3529,C3529),"")))</f>
        <v/>
      </c>
      <c r="C3529" s="9">
        <f t="shared" si="165"/>
        <v>1</v>
      </c>
      <c r="D3529" s="14"/>
      <c r="E3529" s="15"/>
      <c r="F3529" s="16"/>
      <c r="G3529" s="17"/>
      <c r="H3529" s="18"/>
      <c r="I3529" s="19"/>
      <c r="J3529" s="18"/>
      <c r="K3529" s="19"/>
      <c r="L3529" s="17"/>
      <c r="M3529" s="93" t="str">
        <f t="shared" si="167"/>
        <v/>
      </c>
      <c r="N3529" s="13" t="str">
        <f t="shared" si="166"/>
        <v/>
      </c>
    </row>
    <row r="3530" spans="2:14" x14ac:dyDescent="0.3">
      <c r="B3530" s="1" t="str">
        <f>IF(C3530=1,"",IF(Kasszakonyv!$K$2&gt;C3530,"q",IF(Kasszakonyv!$K$2=C3530,COUNTIF($C$7:C3530,C3530),"")))</f>
        <v/>
      </c>
      <c r="C3530" s="9">
        <f t="shared" si="165"/>
        <v>1</v>
      </c>
      <c r="D3530" s="14"/>
      <c r="E3530" s="15"/>
      <c r="F3530" s="16"/>
      <c r="G3530" s="17"/>
      <c r="H3530" s="18"/>
      <c r="I3530" s="19"/>
      <c r="J3530" s="18"/>
      <c r="K3530" s="19"/>
      <c r="L3530" s="17"/>
      <c r="M3530" s="93" t="str">
        <f t="shared" si="167"/>
        <v/>
      </c>
      <c r="N3530" s="13" t="str">
        <f t="shared" si="166"/>
        <v/>
      </c>
    </row>
    <row r="3531" spans="2:14" x14ac:dyDescent="0.3">
      <c r="B3531" s="1" t="str">
        <f>IF(C3531=1,"",IF(Kasszakonyv!$K$2&gt;C3531,"q",IF(Kasszakonyv!$K$2=C3531,COUNTIF($C$7:C3531,C3531),"")))</f>
        <v/>
      </c>
      <c r="C3531" s="9">
        <f t="shared" si="165"/>
        <v>1</v>
      </c>
      <c r="D3531" s="14"/>
      <c r="E3531" s="15"/>
      <c r="F3531" s="16"/>
      <c r="G3531" s="17"/>
      <c r="H3531" s="18"/>
      <c r="I3531" s="19"/>
      <c r="J3531" s="18"/>
      <c r="K3531" s="19"/>
      <c r="L3531" s="17"/>
      <c r="M3531" s="93" t="str">
        <f t="shared" si="167"/>
        <v/>
      </c>
      <c r="N3531" s="13" t="str">
        <f t="shared" si="166"/>
        <v/>
      </c>
    </row>
    <row r="3532" spans="2:14" x14ac:dyDescent="0.3">
      <c r="B3532" s="1" t="str">
        <f>IF(C3532=1,"",IF(Kasszakonyv!$K$2&gt;C3532,"q",IF(Kasszakonyv!$K$2=C3532,COUNTIF($C$7:C3532,C3532),"")))</f>
        <v/>
      </c>
      <c r="C3532" s="9">
        <f t="shared" si="165"/>
        <v>1</v>
      </c>
      <c r="D3532" s="14"/>
      <c r="E3532" s="15"/>
      <c r="F3532" s="16"/>
      <c r="G3532" s="17"/>
      <c r="H3532" s="18"/>
      <c r="I3532" s="19"/>
      <c r="J3532" s="18"/>
      <c r="K3532" s="19"/>
      <c r="L3532" s="17"/>
      <c r="M3532" s="93" t="str">
        <f t="shared" si="167"/>
        <v/>
      </c>
      <c r="N3532" s="13" t="str">
        <f t="shared" si="166"/>
        <v/>
      </c>
    </row>
    <row r="3533" spans="2:14" x14ac:dyDescent="0.3">
      <c r="B3533" s="1" t="str">
        <f>IF(C3533=1,"",IF(Kasszakonyv!$K$2&gt;C3533,"q",IF(Kasszakonyv!$K$2=C3533,COUNTIF($C$7:C3533,C3533),"")))</f>
        <v/>
      </c>
      <c r="C3533" s="9">
        <f t="shared" si="165"/>
        <v>1</v>
      </c>
      <c r="D3533" s="14"/>
      <c r="E3533" s="15"/>
      <c r="F3533" s="16"/>
      <c r="G3533" s="17"/>
      <c r="H3533" s="18"/>
      <c r="I3533" s="19"/>
      <c r="J3533" s="18"/>
      <c r="K3533" s="19"/>
      <c r="L3533" s="17"/>
      <c r="M3533" s="93" t="str">
        <f t="shared" si="167"/>
        <v/>
      </c>
      <c r="N3533" s="13" t="str">
        <f t="shared" si="166"/>
        <v/>
      </c>
    </row>
    <row r="3534" spans="2:14" x14ac:dyDescent="0.3">
      <c r="B3534" s="1" t="str">
        <f>IF(C3534=1,"",IF(Kasszakonyv!$K$2&gt;C3534,"q",IF(Kasszakonyv!$K$2=C3534,COUNTIF($C$7:C3534,C3534),"")))</f>
        <v/>
      </c>
      <c r="C3534" s="9">
        <f t="shared" si="165"/>
        <v>1</v>
      </c>
      <c r="D3534" s="14"/>
      <c r="E3534" s="15"/>
      <c r="F3534" s="16"/>
      <c r="G3534" s="17"/>
      <c r="H3534" s="18"/>
      <c r="I3534" s="19"/>
      <c r="J3534" s="18"/>
      <c r="K3534" s="19"/>
      <c r="L3534" s="17"/>
      <c r="M3534" s="93" t="str">
        <f t="shared" si="167"/>
        <v/>
      </c>
      <c r="N3534" s="13" t="str">
        <f t="shared" si="166"/>
        <v/>
      </c>
    </row>
    <row r="3535" spans="2:14" x14ac:dyDescent="0.3">
      <c r="B3535" s="1" t="str">
        <f>IF(C3535=1,"",IF(Kasszakonyv!$K$2&gt;C3535,"q",IF(Kasszakonyv!$K$2=C3535,COUNTIF($C$7:C3535,C3535),"")))</f>
        <v/>
      </c>
      <c r="C3535" s="9">
        <f t="shared" si="165"/>
        <v>1</v>
      </c>
      <c r="D3535" s="14"/>
      <c r="E3535" s="15"/>
      <c r="F3535" s="16"/>
      <c r="G3535" s="17"/>
      <c r="H3535" s="18"/>
      <c r="I3535" s="19"/>
      <c r="J3535" s="18"/>
      <c r="K3535" s="19"/>
      <c r="L3535" s="17"/>
      <c r="M3535" s="93" t="str">
        <f t="shared" si="167"/>
        <v/>
      </c>
      <c r="N3535" s="13" t="str">
        <f t="shared" si="166"/>
        <v/>
      </c>
    </row>
    <row r="3536" spans="2:14" x14ac:dyDescent="0.3">
      <c r="B3536" s="1" t="str">
        <f>IF(C3536=1,"",IF(Kasszakonyv!$K$2&gt;C3536,"q",IF(Kasszakonyv!$K$2=C3536,COUNTIF($C$7:C3536,C3536),"")))</f>
        <v/>
      </c>
      <c r="C3536" s="9">
        <f t="shared" si="165"/>
        <v>1</v>
      </c>
      <c r="D3536" s="14"/>
      <c r="E3536" s="15"/>
      <c r="F3536" s="16"/>
      <c r="G3536" s="17"/>
      <c r="H3536" s="18"/>
      <c r="I3536" s="19"/>
      <c r="J3536" s="18"/>
      <c r="K3536" s="19"/>
      <c r="L3536" s="17"/>
      <c r="M3536" s="93" t="str">
        <f t="shared" si="167"/>
        <v/>
      </c>
      <c r="N3536" s="13" t="str">
        <f t="shared" si="166"/>
        <v/>
      </c>
    </row>
    <row r="3537" spans="2:14" x14ac:dyDescent="0.3">
      <c r="B3537" s="1" t="str">
        <f>IF(C3537=1,"",IF(Kasszakonyv!$K$2&gt;C3537,"q",IF(Kasszakonyv!$K$2=C3537,COUNTIF($C$7:C3537,C3537),"")))</f>
        <v/>
      </c>
      <c r="C3537" s="9">
        <f t="shared" si="165"/>
        <v>1</v>
      </c>
      <c r="D3537" s="14"/>
      <c r="E3537" s="15"/>
      <c r="F3537" s="16"/>
      <c r="G3537" s="17"/>
      <c r="H3537" s="18"/>
      <c r="I3537" s="19"/>
      <c r="J3537" s="18"/>
      <c r="K3537" s="19"/>
      <c r="L3537" s="17"/>
      <c r="M3537" s="93" t="str">
        <f t="shared" si="167"/>
        <v/>
      </c>
      <c r="N3537" s="13" t="str">
        <f t="shared" si="166"/>
        <v/>
      </c>
    </row>
    <row r="3538" spans="2:14" x14ac:dyDescent="0.3">
      <c r="B3538" s="1" t="str">
        <f>IF(C3538=1,"",IF(Kasszakonyv!$K$2&gt;C3538,"q",IF(Kasszakonyv!$K$2=C3538,COUNTIF($C$7:C3538,C3538),"")))</f>
        <v/>
      </c>
      <c r="C3538" s="9">
        <f t="shared" si="165"/>
        <v>1</v>
      </c>
      <c r="D3538" s="14"/>
      <c r="E3538" s="15"/>
      <c r="F3538" s="16"/>
      <c r="G3538" s="17"/>
      <c r="H3538" s="18"/>
      <c r="I3538" s="19"/>
      <c r="J3538" s="18"/>
      <c r="K3538" s="19"/>
      <c r="L3538" s="17"/>
      <c r="M3538" s="93" t="str">
        <f t="shared" si="167"/>
        <v/>
      </c>
      <c r="N3538" s="13" t="str">
        <f t="shared" si="166"/>
        <v/>
      </c>
    </row>
    <row r="3539" spans="2:14" x14ac:dyDescent="0.3">
      <c r="B3539" s="1" t="str">
        <f>IF(C3539=1,"",IF(Kasszakonyv!$K$2&gt;C3539,"q",IF(Kasszakonyv!$K$2=C3539,COUNTIF($C$7:C3539,C3539),"")))</f>
        <v/>
      </c>
      <c r="C3539" s="9">
        <f t="shared" si="165"/>
        <v>1</v>
      </c>
      <c r="D3539" s="14"/>
      <c r="E3539" s="15"/>
      <c r="F3539" s="16"/>
      <c r="G3539" s="17"/>
      <c r="H3539" s="18"/>
      <c r="I3539" s="19"/>
      <c r="J3539" s="18"/>
      <c r="K3539" s="19"/>
      <c r="L3539" s="17"/>
      <c r="M3539" s="93" t="str">
        <f t="shared" si="167"/>
        <v/>
      </c>
      <c r="N3539" s="13" t="str">
        <f t="shared" si="166"/>
        <v/>
      </c>
    </row>
    <row r="3540" spans="2:14" x14ac:dyDescent="0.3">
      <c r="B3540" s="1" t="str">
        <f>IF(C3540=1,"",IF(Kasszakonyv!$K$2&gt;C3540,"q",IF(Kasszakonyv!$K$2=C3540,COUNTIF($C$7:C3540,C3540),"")))</f>
        <v/>
      </c>
      <c r="C3540" s="9">
        <f t="shared" si="165"/>
        <v>1</v>
      </c>
      <c r="D3540" s="14"/>
      <c r="E3540" s="15"/>
      <c r="F3540" s="16"/>
      <c r="G3540" s="17"/>
      <c r="H3540" s="18"/>
      <c r="I3540" s="19"/>
      <c r="J3540" s="18"/>
      <c r="K3540" s="19"/>
      <c r="L3540" s="17"/>
      <c r="M3540" s="93" t="str">
        <f t="shared" si="167"/>
        <v/>
      </c>
      <c r="N3540" s="13" t="str">
        <f t="shared" si="166"/>
        <v/>
      </c>
    </row>
    <row r="3541" spans="2:14" x14ac:dyDescent="0.3">
      <c r="B3541" s="1" t="str">
        <f>IF(C3541=1,"",IF(Kasszakonyv!$K$2&gt;C3541,"q",IF(Kasszakonyv!$K$2=C3541,COUNTIF($C$7:C3541,C3541),"")))</f>
        <v/>
      </c>
      <c r="C3541" s="9">
        <f t="shared" si="165"/>
        <v>1</v>
      </c>
      <c r="D3541" s="14"/>
      <c r="E3541" s="15"/>
      <c r="F3541" s="16"/>
      <c r="G3541" s="17"/>
      <c r="H3541" s="18"/>
      <c r="I3541" s="19"/>
      <c r="J3541" s="18"/>
      <c r="K3541" s="19"/>
      <c r="L3541" s="17"/>
      <c r="M3541" s="93" t="str">
        <f t="shared" si="167"/>
        <v/>
      </c>
      <c r="N3541" s="13" t="str">
        <f t="shared" si="166"/>
        <v/>
      </c>
    </row>
    <row r="3542" spans="2:14" x14ac:dyDescent="0.3">
      <c r="B3542" s="1" t="str">
        <f>IF(C3542=1,"",IF(Kasszakonyv!$K$2&gt;C3542,"q",IF(Kasszakonyv!$K$2=C3542,COUNTIF($C$7:C3542,C3542),"")))</f>
        <v/>
      </c>
      <c r="C3542" s="9">
        <f t="shared" si="165"/>
        <v>1</v>
      </c>
      <c r="D3542" s="14"/>
      <c r="E3542" s="15"/>
      <c r="F3542" s="16"/>
      <c r="G3542" s="17"/>
      <c r="H3542" s="18"/>
      <c r="I3542" s="19"/>
      <c r="J3542" s="18"/>
      <c r="K3542" s="19"/>
      <c r="L3542" s="17"/>
      <c r="M3542" s="93" t="str">
        <f t="shared" si="167"/>
        <v/>
      </c>
      <c r="N3542" s="13" t="str">
        <f t="shared" si="166"/>
        <v/>
      </c>
    </row>
    <row r="3543" spans="2:14" x14ac:dyDescent="0.3">
      <c r="B3543" s="1" t="str">
        <f>IF(C3543=1,"",IF(Kasszakonyv!$K$2&gt;C3543,"q",IF(Kasszakonyv!$K$2=C3543,COUNTIF($C$7:C3543,C3543),"")))</f>
        <v/>
      </c>
      <c r="C3543" s="9">
        <f t="shared" si="165"/>
        <v>1</v>
      </c>
      <c r="D3543" s="14"/>
      <c r="E3543" s="15"/>
      <c r="F3543" s="16"/>
      <c r="G3543" s="17"/>
      <c r="H3543" s="18"/>
      <c r="I3543" s="19"/>
      <c r="J3543" s="18"/>
      <c r="K3543" s="19"/>
      <c r="L3543" s="17"/>
      <c r="M3543" s="93" t="str">
        <f t="shared" si="167"/>
        <v/>
      </c>
      <c r="N3543" s="13" t="str">
        <f t="shared" si="166"/>
        <v/>
      </c>
    </row>
    <row r="3544" spans="2:14" x14ac:dyDescent="0.3">
      <c r="B3544" s="1" t="str">
        <f>IF(C3544=1,"",IF(Kasszakonyv!$K$2&gt;C3544,"q",IF(Kasszakonyv!$K$2=C3544,COUNTIF($C$7:C3544,C3544),"")))</f>
        <v/>
      </c>
      <c r="C3544" s="9">
        <f t="shared" si="165"/>
        <v>1</v>
      </c>
      <c r="D3544" s="14"/>
      <c r="E3544" s="15"/>
      <c r="F3544" s="16"/>
      <c r="G3544" s="17"/>
      <c r="H3544" s="18"/>
      <c r="I3544" s="19"/>
      <c r="J3544" s="18"/>
      <c r="K3544" s="19"/>
      <c r="L3544" s="17"/>
      <c r="M3544" s="93" t="str">
        <f t="shared" si="167"/>
        <v/>
      </c>
      <c r="N3544" s="13" t="str">
        <f t="shared" si="166"/>
        <v/>
      </c>
    </row>
    <row r="3545" spans="2:14" x14ac:dyDescent="0.3">
      <c r="B3545" s="1" t="str">
        <f>IF(C3545=1,"",IF(Kasszakonyv!$K$2&gt;C3545,"q",IF(Kasszakonyv!$K$2=C3545,COUNTIF($C$7:C3545,C3545),"")))</f>
        <v/>
      </c>
      <c r="C3545" s="9">
        <f t="shared" si="165"/>
        <v>1</v>
      </c>
      <c r="D3545" s="14"/>
      <c r="E3545" s="15"/>
      <c r="F3545" s="16"/>
      <c r="G3545" s="17"/>
      <c r="H3545" s="18"/>
      <c r="I3545" s="19"/>
      <c r="J3545" s="18"/>
      <c r="K3545" s="19"/>
      <c r="L3545" s="17"/>
      <c r="M3545" s="93" t="str">
        <f t="shared" si="167"/>
        <v/>
      </c>
      <c r="N3545" s="13" t="str">
        <f t="shared" si="166"/>
        <v/>
      </c>
    </row>
    <row r="3546" spans="2:14" x14ac:dyDescent="0.3">
      <c r="B3546" s="1" t="str">
        <f>IF(C3546=1,"",IF(Kasszakonyv!$K$2&gt;C3546,"q",IF(Kasszakonyv!$K$2=C3546,COUNTIF($C$7:C3546,C3546),"")))</f>
        <v/>
      </c>
      <c r="C3546" s="9">
        <f t="shared" si="165"/>
        <v>1</v>
      </c>
      <c r="D3546" s="14"/>
      <c r="E3546" s="15"/>
      <c r="F3546" s="16"/>
      <c r="G3546" s="17"/>
      <c r="H3546" s="18"/>
      <c r="I3546" s="19"/>
      <c r="J3546" s="18"/>
      <c r="K3546" s="19"/>
      <c r="L3546" s="17"/>
      <c r="M3546" s="93" t="str">
        <f t="shared" si="167"/>
        <v/>
      </c>
      <c r="N3546" s="13" t="str">
        <f t="shared" si="166"/>
        <v/>
      </c>
    </row>
    <row r="3547" spans="2:14" x14ac:dyDescent="0.3">
      <c r="B3547" s="1" t="str">
        <f>IF(C3547=1,"",IF(Kasszakonyv!$K$2&gt;C3547,"q",IF(Kasszakonyv!$K$2=C3547,COUNTIF($C$7:C3547,C3547),"")))</f>
        <v/>
      </c>
      <c r="C3547" s="9">
        <f t="shared" si="165"/>
        <v>1</v>
      </c>
      <c r="D3547" s="14"/>
      <c r="E3547" s="15"/>
      <c r="F3547" s="16"/>
      <c r="G3547" s="17"/>
      <c r="H3547" s="18"/>
      <c r="I3547" s="19"/>
      <c r="J3547" s="18"/>
      <c r="K3547" s="19"/>
      <c r="L3547" s="17"/>
      <c r="M3547" s="93" t="str">
        <f t="shared" si="167"/>
        <v/>
      </c>
      <c r="N3547" s="13" t="str">
        <f t="shared" si="166"/>
        <v/>
      </c>
    </row>
    <row r="3548" spans="2:14" x14ac:dyDescent="0.3">
      <c r="B3548" s="1" t="str">
        <f>IF(C3548=1,"",IF(Kasszakonyv!$K$2&gt;C3548,"q",IF(Kasszakonyv!$K$2=C3548,COUNTIF($C$7:C3548,C3548),"")))</f>
        <v/>
      </c>
      <c r="C3548" s="9">
        <f t="shared" si="165"/>
        <v>1</v>
      </c>
      <c r="D3548" s="14"/>
      <c r="E3548" s="15"/>
      <c r="F3548" s="16"/>
      <c r="G3548" s="17"/>
      <c r="H3548" s="18"/>
      <c r="I3548" s="19"/>
      <c r="J3548" s="18"/>
      <c r="K3548" s="19"/>
      <c r="L3548" s="17"/>
      <c r="M3548" s="93" t="str">
        <f t="shared" si="167"/>
        <v/>
      </c>
      <c r="N3548" s="13" t="str">
        <f t="shared" si="166"/>
        <v/>
      </c>
    </row>
    <row r="3549" spans="2:14" x14ac:dyDescent="0.3">
      <c r="B3549" s="1" t="str">
        <f>IF(C3549=1,"",IF(Kasszakonyv!$K$2&gt;C3549,"q",IF(Kasszakonyv!$K$2=C3549,COUNTIF($C$7:C3549,C3549),"")))</f>
        <v/>
      </c>
      <c r="C3549" s="9">
        <f t="shared" si="165"/>
        <v>1</v>
      </c>
      <c r="D3549" s="14"/>
      <c r="E3549" s="15"/>
      <c r="F3549" s="16"/>
      <c r="G3549" s="17"/>
      <c r="H3549" s="18"/>
      <c r="I3549" s="19"/>
      <c r="J3549" s="18"/>
      <c r="K3549" s="19"/>
      <c r="L3549" s="17"/>
      <c r="M3549" s="93" t="str">
        <f t="shared" si="167"/>
        <v/>
      </c>
      <c r="N3549" s="13" t="str">
        <f t="shared" si="166"/>
        <v/>
      </c>
    </row>
    <row r="3550" spans="2:14" x14ac:dyDescent="0.3">
      <c r="B3550" s="1" t="str">
        <f>IF(C3550=1,"",IF(Kasszakonyv!$K$2&gt;C3550,"q",IF(Kasszakonyv!$K$2=C3550,COUNTIF($C$7:C3550,C3550),"")))</f>
        <v/>
      </c>
      <c r="C3550" s="9">
        <f t="shared" si="165"/>
        <v>1</v>
      </c>
      <c r="D3550" s="14"/>
      <c r="E3550" s="15"/>
      <c r="F3550" s="16"/>
      <c r="G3550" s="17"/>
      <c r="H3550" s="18"/>
      <c r="I3550" s="19"/>
      <c r="J3550" s="18"/>
      <c r="K3550" s="19"/>
      <c r="L3550" s="17"/>
      <c r="M3550" s="93" t="str">
        <f t="shared" si="167"/>
        <v/>
      </c>
      <c r="N3550" s="13" t="str">
        <f t="shared" si="166"/>
        <v/>
      </c>
    </row>
    <row r="3551" spans="2:14" x14ac:dyDescent="0.3">
      <c r="B3551" s="1" t="str">
        <f>IF(C3551=1,"",IF(Kasszakonyv!$K$2&gt;C3551,"q",IF(Kasszakonyv!$K$2=C3551,COUNTIF($C$7:C3551,C3551),"")))</f>
        <v/>
      </c>
      <c r="C3551" s="9">
        <f t="shared" si="165"/>
        <v>1</v>
      </c>
      <c r="D3551" s="14"/>
      <c r="E3551" s="15"/>
      <c r="F3551" s="16"/>
      <c r="G3551" s="17"/>
      <c r="H3551" s="18"/>
      <c r="I3551" s="19"/>
      <c r="J3551" s="18"/>
      <c r="K3551" s="19"/>
      <c r="L3551" s="17"/>
      <c r="M3551" s="93" t="str">
        <f t="shared" si="167"/>
        <v/>
      </c>
      <c r="N3551" s="13" t="str">
        <f t="shared" si="166"/>
        <v/>
      </c>
    </row>
    <row r="3552" spans="2:14" x14ac:dyDescent="0.3">
      <c r="B3552" s="1" t="str">
        <f>IF(C3552=1,"",IF(Kasszakonyv!$K$2&gt;C3552,"q",IF(Kasszakonyv!$K$2=C3552,COUNTIF($C$7:C3552,C3552),"")))</f>
        <v/>
      </c>
      <c r="C3552" s="9">
        <f t="shared" si="165"/>
        <v>1</v>
      </c>
      <c r="D3552" s="14"/>
      <c r="E3552" s="15"/>
      <c r="F3552" s="16"/>
      <c r="G3552" s="17"/>
      <c r="H3552" s="18"/>
      <c r="I3552" s="19"/>
      <c r="J3552" s="18"/>
      <c r="K3552" s="19"/>
      <c r="L3552" s="17"/>
      <c r="M3552" s="93" t="str">
        <f t="shared" si="167"/>
        <v/>
      </c>
      <c r="N3552" s="13" t="str">
        <f t="shared" si="166"/>
        <v/>
      </c>
    </row>
    <row r="3553" spans="2:14" x14ac:dyDescent="0.3">
      <c r="B3553" s="1" t="str">
        <f>IF(C3553=1,"",IF(Kasszakonyv!$K$2&gt;C3553,"q",IF(Kasszakonyv!$K$2=C3553,COUNTIF($C$7:C3553,C3553),"")))</f>
        <v/>
      </c>
      <c r="C3553" s="9">
        <f t="shared" si="165"/>
        <v>1</v>
      </c>
      <c r="D3553" s="14"/>
      <c r="E3553" s="15"/>
      <c r="F3553" s="16"/>
      <c r="G3553" s="17"/>
      <c r="H3553" s="18"/>
      <c r="I3553" s="19"/>
      <c r="J3553" s="18"/>
      <c r="K3553" s="19"/>
      <c r="L3553" s="17"/>
      <c r="M3553" s="93" t="str">
        <f t="shared" si="167"/>
        <v/>
      </c>
      <c r="N3553" s="13" t="str">
        <f t="shared" si="166"/>
        <v/>
      </c>
    </row>
    <row r="3554" spans="2:14" x14ac:dyDescent="0.3">
      <c r="B3554" s="1" t="str">
        <f>IF(C3554=1,"",IF(Kasszakonyv!$K$2&gt;C3554,"q",IF(Kasszakonyv!$K$2=C3554,COUNTIF($C$7:C3554,C3554),"")))</f>
        <v/>
      </c>
      <c r="C3554" s="9">
        <f t="shared" si="165"/>
        <v>1</v>
      </c>
      <c r="D3554" s="14"/>
      <c r="E3554" s="15"/>
      <c r="F3554" s="16"/>
      <c r="G3554" s="17"/>
      <c r="H3554" s="18"/>
      <c r="I3554" s="19"/>
      <c r="J3554" s="18"/>
      <c r="K3554" s="19"/>
      <c r="L3554" s="17"/>
      <c r="M3554" s="93" t="str">
        <f t="shared" si="167"/>
        <v/>
      </c>
      <c r="N3554" s="13" t="str">
        <f t="shared" si="166"/>
        <v/>
      </c>
    </row>
    <row r="3555" spans="2:14" x14ac:dyDescent="0.3">
      <c r="B3555" s="1" t="str">
        <f>IF(C3555=1,"",IF(Kasszakonyv!$K$2&gt;C3555,"q",IF(Kasszakonyv!$K$2=C3555,COUNTIF($C$7:C3555,C3555),"")))</f>
        <v/>
      </c>
      <c r="C3555" s="9">
        <f t="shared" si="165"/>
        <v>1</v>
      </c>
      <c r="D3555" s="14"/>
      <c r="E3555" s="15"/>
      <c r="F3555" s="16"/>
      <c r="G3555" s="17"/>
      <c r="H3555" s="18"/>
      <c r="I3555" s="19"/>
      <c r="J3555" s="18"/>
      <c r="K3555" s="19"/>
      <c r="L3555" s="17"/>
      <c r="M3555" s="93" t="str">
        <f t="shared" si="167"/>
        <v/>
      </c>
      <c r="N3555" s="13" t="str">
        <f t="shared" si="166"/>
        <v/>
      </c>
    </row>
    <row r="3556" spans="2:14" x14ac:dyDescent="0.3">
      <c r="B3556" s="1" t="str">
        <f>IF(C3556=1,"",IF(Kasszakonyv!$K$2&gt;C3556,"q",IF(Kasszakonyv!$K$2=C3556,COUNTIF($C$7:C3556,C3556),"")))</f>
        <v/>
      </c>
      <c r="C3556" s="9">
        <f t="shared" si="165"/>
        <v>1</v>
      </c>
      <c r="D3556" s="14"/>
      <c r="E3556" s="15"/>
      <c r="F3556" s="16"/>
      <c r="G3556" s="17"/>
      <c r="H3556" s="18"/>
      <c r="I3556" s="19"/>
      <c r="J3556" s="18"/>
      <c r="K3556" s="19"/>
      <c r="L3556" s="17"/>
      <c r="M3556" s="93" t="str">
        <f t="shared" si="167"/>
        <v/>
      </c>
      <c r="N3556" s="13" t="str">
        <f t="shared" si="166"/>
        <v/>
      </c>
    </row>
    <row r="3557" spans="2:14" x14ac:dyDescent="0.3">
      <c r="B3557" s="1" t="str">
        <f>IF(C3557=1,"",IF(Kasszakonyv!$K$2&gt;C3557,"q",IF(Kasszakonyv!$K$2=C3557,COUNTIF($C$7:C3557,C3557),"")))</f>
        <v/>
      </c>
      <c r="C3557" s="9">
        <f t="shared" si="165"/>
        <v>1</v>
      </c>
      <c r="D3557" s="14"/>
      <c r="E3557" s="15"/>
      <c r="F3557" s="16"/>
      <c r="G3557" s="17"/>
      <c r="H3557" s="18"/>
      <c r="I3557" s="19"/>
      <c r="J3557" s="18"/>
      <c r="K3557" s="19"/>
      <c r="L3557" s="17"/>
      <c r="M3557" s="93" t="str">
        <f t="shared" si="167"/>
        <v/>
      </c>
      <c r="N3557" s="13" t="str">
        <f t="shared" si="166"/>
        <v/>
      </c>
    </row>
    <row r="3558" spans="2:14" x14ac:dyDescent="0.3">
      <c r="B3558" s="1" t="str">
        <f>IF(C3558=1,"",IF(Kasszakonyv!$K$2&gt;C3558,"q",IF(Kasszakonyv!$K$2=C3558,COUNTIF($C$7:C3558,C3558),"")))</f>
        <v/>
      </c>
      <c r="C3558" s="9">
        <f t="shared" si="165"/>
        <v>1</v>
      </c>
      <c r="D3558" s="14"/>
      <c r="E3558" s="15"/>
      <c r="F3558" s="16"/>
      <c r="G3558" s="17"/>
      <c r="H3558" s="18"/>
      <c r="I3558" s="19"/>
      <c r="J3558" s="18"/>
      <c r="K3558" s="19"/>
      <c r="L3558" s="17"/>
      <c r="M3558" s="93" t="str">
        <f t="shared" si="167"/>
        <v/>
      </c>
      <c r="N3558" s="13" t="str">
        <f t="shared" si="166"/>
        <v/>
      </c>
    </row>
    <row r="3559" spans="2:14" x14ac:dyDescent="0.3">
      <c r="B3559" s="1" t="str">
        <f>IF(C3559=1,"",IF(Kasszakonyv!$K$2&gt;C3559,"q",IF(Kasszakonyv!$K$2=C3559,COUNTIF($C$7:C3559,C3559),"")))</f>
        <v/>
      </c>
      <c r="C3559" s="9">
        <f t="shared" si="165"/>
        <v>1</v>
      </c>
      <c r="D3559" s="14"/>
      <c r="E3559" s="15"/>
      <c r="F3559" s="16"/>
      <c r="G3559" s="17"/>
      <c r="H3559" s="18"/>
      <c r="I3559" s="19"/>
      <c r="J3559" s="18"/>
      <c r="K3559" s="19"/>
      <c r="L3559" s="17"/>
      <c r="M3559" s="93" t="str">
        <f t="shared" si="167"/>
        <v/>
      </c>
      <c r="N3559" s="13" t="str">
        <f t="shared" si="166"/>
        <v/>
      </c>
    </row>
    <row r="3560" spans="2:14" x14ac:dyDescent="0.3">
      <c r="B3560" s="1" t="str">
        <f>IF(C3560=1,"",IF(Kasszakonyv!$K$2&gt;C3560,"q",IF(Kasszakonyv!$K$2=C3560,COUNTIF($C$7:C3560,C3560),"")))</f>
        <v/>
      </c>
      <c r="C3560" s="9">
        <f t="shared" ref="C3560:C3623" si="168">IF(AND(D3560&lt;&gt;0,D3560&gt;=$C$1,D3560&lt;=$C$3),D3560,IF(SUM(H3560:J3570)&lt;&gt;0,C3559,1))</f>
        <v>1</v>
      </c>
      <c r="D3560" s="14"/>
      <c r="E3560" s="15"/>
      <c r="F3560" s="16"/>
      <c r="G3560" s="17"/>
      <c r="H3560" s="18"/>
      <c r="I3560" s="19"/>
      <c r="J3560" s="18"/>
      <c r="K3560" s="19"/>
      <c r="L3560" s="17"/>
      <c r="M3560" s="93" t="str">
        <f t="shared" si="167"/>
        <v/>
      </c>
      <c r="N3560" s="13" t="str">
        <f t="shared" ref="N3560:N3623" si="169">IF(I3560&amp;K3560&lt;&gt;"",VLOOKUP(I3560&amp;K3560,fi,2,FALSE),"")</f>
        <v/>
      </c>
    </row>
    <row r="3561" spans="2:14" x14ac:dyDescent="0.3">
      <c r="B3561" s="1" t="str">
        <f>IF(C3561=1,"",IF(Kasszakonyv!$K$2&gt;C3561,"q",IF(Kasszakonyv!$K$2=C3561,COUNTIF($C$7:C3561,C3561),"")))</f>
        <v/>
      </c>
      <c r="C3561" s="9">
        <f t="shared" si="168"/>
        <v>1</v>
      </c>
      <c r="D3561" s="14"/>
      <c r="E3561" s="15"/>
      <c r="F3561" s="16"/>
      <c r="G3561" s="17"/>
      <c r="H3561" s="18"/>
      <c r="I3561" s="19"/>
      <c r="J3561" s="18"/>
      <c r="K3561" s="19"/>
      <c r="L3561" s="17"/>
      <c r="M3561" s="93" t="str">
        <f t="shared" si="167"/>
        <v/>
      </c>
      <c r="N3561" s="13" t="str">
        <f t="shared" si="169"/>
        <v/>
      </c>
    </row>
    <row r="3562" spans="2:14" x14ac:dyDescent="0.3">
      <c r="B3562" s="1" t="str">
        <f>IF(C3562=1,"",IF(Kasszakonyv!$K$2&gt;C3562,"q",IF(Kasszakonyv!$K$2=C3562,COUNTIF($C$7:C3562,C3562),"")))</f>
        <v/>
      </c>
      <c r="C3562" s="9">
        <f t="shared" si="168"/>
        <v>1</v>
      </c>
      <c r="D3562" s="14"/>
      <c r="E3562" s="15"/>
      <c r="F3562" s="16"/>
      <c r="G3562" s="17"/>
      <c r="H3562" s="18"/>
      <c r="I3562" s="19"/>
      <c r="J3562" s="18"/>
      <c r="K3562" s="19"/>
      <c r="L3562" s="17"/>
      <c r="M3562" s="93" t="str">
        <f t="shared" si="167"/>
        <v/>
      </c>
      <c r="N3562" s="13" t="str">
        <f t="shared" si="169"/>
        <v/>
      </c>
    </row>
    <row r="3563" spans="2:14" x14ac:dyDescent="0.3">
      <c r="B3563" s="1" t="str">
        <f>IF(C3563=1,"",IF(Kasszakonyv!$K$2&gt;C3563,"q",IF(Kasszakonyv!$K$2=C3563,COUNTIF($C$7:C3563,C3563),"")))</f>
        <v/>
      </c>
      <c r="C3563" s="9">
        <f t="shared" si="168"/>
        <v>1</v>
      </c>
      <c r="D3563" s="14"/>
      <c r="E3563" s="15"/>
      <c r="F3563" s="16"/>
      <c r="G3563" s="17"/>
      <c r="H3563" s="18"/>
      <c r="I3563" s="19"/>
      <c r="J3563" s="18"/>
      <c r="K3563" s="19"/>
      <c r="L3563" s="17"/>
      <c r="M3563" s="93" t="str">
        <f t="shared" si="167"/>
        <v/>
      </c>
      <c r="N3563" s="13" t="str">
        <f t="shared" si="169"/>
        <v/>
      </c>
    </row>
    <row r="3564" spans="2:14" x14ac:dyDescent="0.3">
      <c r="B3564" s="1" t="str">
        <f>IF(C3564=1,"",IF(Kasszakonyv!$K$2&gt;C3564,"q",IF(Kasszakonyv!$K$2=C3564,COUNTIF($C$7:C3564,C3564),"")))</f>
        <v/>
      </c>
      <c r="C3564" s="9">
        <f t="shared" si="168"/>
        <v>1</v>
      </c>
      <c r="D3564" s="14"/>
      <c r="E3564" s="15"/>
      <c r="F3564" s="16"/>
      <c r="G3564" s="17"/>
      <c r="H3564" s="18"/>
      <c r="I3564" s="19"/>
      <c r="J3564" s="18"/>
      <c r="K3564" s="19"/>
      <c r="L3564" s="17"/>
      <c r="M3564" s="93" t="str">
        <f t="shared" si="167"/>
        <v/>
      </c>
      <c r="N3564" s="13" t="str">
        <f t="shared" si="169"/>
        <v/>
      </c>
    </row>
    <row r="3565" spans="2:14" x14ac:dyDescent="0.3">
      <c r="B3565" s="1" t="str">
        <f>IF(C3565=1,"",IF(Kasszakonyv!$K$2&gt;C3565,"q",IF(Kasszakonyv!$K$2=C3565,COUNTIF($C$7:C3565,C3565),"")))</f>
        <v/>
      </c>
      <c r="C3565" s="9">
        <f t="shared" si="168"/>
        <v>1</v>
      </c>
      <c r="D3565" s="14"/>
      <c r="E3565" s="15"/>
      <c r="F3565" s="16"/>
      <c r="G3565" s="17"/>
      <c r="H3565" s="18"/>
      <c r="I3565" s="19"/>
      <c r="J3565" s="18"/>
      <c r="K3565" s="19"/>
      <c r="L3565" s="17"/>
      <c r="M3565" s="93" t="str">
        <f t="shared" si="167"/>
        <v/>
      </c>
      <c r="N3565" s="13" t="str">
        <f t="shared" si="169"/>
        <v/>
      </c>
    </row>
    <row r="3566" spans="2:14" x14ac:dyDescent="0.3">
      <c r="B3566" s="1" t="str">
        <f>IF(C3566=1,"",IF(Kasszakonyv!$K$2&gt;C3566,"q",IF(Kasszakonyv!$K$2=C3566,COUNTIF($C$7:C3566,C3566),"")))</f>
        <v/>
      </c>
      <c r="C3566" s="9">
        <f t="shared" si="168"/>
        <v>1</v>
      </c>
      <c r="D3566" s="14"/>
      <c r="E3566" s="15"/>
      <c r="F3566" s="16"/>
      <c r="G3566" s="17"/>
      <c r="H3566" s="18"/>
      <c r="I3566" s="19"/>
      <c r="J3566" s="18"/>
      <c r="K3566" s="19"/>
      <c r="L3566" s="17"/>
      <c r="M3566" s="93" t="str">
        <f t="shared" si="167"/>
        <v/>
      </c>
      <c r="N3566" s="13" t="str">
        <f t="shared" si="169"/>
        <v/>
      </c>
    </row>
    <row r="3567" spans="2:14" x14ac:dyDescent="0.3">
      <c r="B3567" s="1" t="str">
        <f>IF(C3567=1,"",IF(Kasszakonyv!$K$2&gt;C3567,"q",IF(Kasszakonyv!$K$2=C3567,COUNTIF($C$7:C3567,C3567),"")))</f>
        <v/>
      </c>
      <c r="C3567" s="9">
        <f t="shared" si="168"/>
        <v>1</v>
      </c>
      <c r="D3567" s="14"/>
      <c r="E3567" s="15"/>
      <c r="F3567" s="16"/>
      <c r="G3567" s="17"/>
      <c r="H3567" s="18"/>
      <c r="I3567" s="19"/>
      <c r="J3567" s="18"/>
      <c r="K3567" s="19"/>
      <c r="L3567" s="17"/>
      <c r="M3567" s="93" t="str">
        <f t="shared" si="167"/>
        <v/>
      </c>
      <c r="N3567" s="13" t="str">
        <f t="shared" si="169"/>
        <v/>
      </c>
    </row>
    <row r="3568" spans="2:14" x14ac:dyDescent="0.3">
      <c r="B3568" s="1" t="str">
        <f>IF(C3568=1,"",IF(Kasszakonyv!$K$2&gt;C3568,"q",IF(Kasszakonyv!$K$2=C3568,COUNTIF($C$7:C3568,C3568),"")))</f>
        <v/>
      </c>
      <c r="C3568" s="9">
        <f t="shared" si="168"/>
        <v>1</v>
      </c>
      <c r="D3568" s="14"/>
      <c r="E3568" s="15"/>
      <c r="F3568" s="16"/>
      <c r="G3568" s="17"/>
      <c r="H3568" s="18"/>
      <c r="I3568" s="19"/>
      <c r="J3568" s="18"/>
      <c r="K3568" s="19"/>
      <c r="L3568" s="17"/>
      <c r="M3568" s="93" t="str">
        <f t="shared" si="167"/>
        <v/>
      </c>
      <c r="N3568" s="13" t="str">
        <f t="shared" si="169"/>
        <v/>
      </c>
    </row>
    <row r="3569" spans="2:14" x14ac:dyDescent="0.3">
      <c r="B3569" s="1" t="str">
        <f>IF(C3569=1,"",IF(Kasszakonyv!$K$2&gt;C3569,"q",IF(Kasszakonyv!$K$2=C3569,COUNTIF($C$7:C3569,C3569),"")))</f>
        <v/>
      </c>
      <c r="C3569" s="9">
        <f t="shared" si="168"/>
        <v>1</v>
      </c>
      <c r="D3569" s="14"/>
      <c r="E3569" s="15"/>
      <c r="F3569" s="16"/>
      <c r="G3569" s="17"/>
      <c r="H3569" s="18"/>
      <c r="I3569" s="19"/>
      <c r="J3569" s="18"/>
      <c r="K3569" s="19"/>
      <c r="L3569" s="17"/>
      <c r="M3569" s="93" t="str">
        <f t="shared" si="167"/>
        <v/>
      </c>
      <c r="N3569" s="13" t="str">
        <f t="shared" si="169"/>
        <v/>
      </c>
    </row>
    <row r="3570" spans="2:14" x14ac:dyDescent="0.3">
      <c r="B3570" s="1" t="str">
        <f>IF(C3570=1,"",IF(Kasszakonyv!$K$2&gt;C3570,"q",IF(Kasszakonyv!$K$2=C3570,COUNTIF($C$7:C3570,C3570),"")))</f>
        <v/>
      </c>
      <c r="C3570" s="9">
        <f t="shared" si="168"/>
        <v>1</v>
      </c>
      <c r="D3570" s="14"/>
      <c r="E3570" s="15"/>
      <c r="F3570" s="16"/>
      <c r="G3570" s="17"/>
      <c r="H3570" s="18"/>
      <c r="I3570" s="19"/>
      <c r="J3570" s="18"/>
      <c r="K3570" s="19"/>
      <c r="L3570" s="17"/>
      <c r="M3570" s="93" t="str">
        <f t="shared" si="167"/>
        <v/>
      </c>
      <c r="N3570" s="13" t="str">
        <f t="shared" si="169"/>
        <v/>
      </c>
    </row>
    <row r="3571" spans="2:14" x14ac:dyDescent="0.3">
      <c r="B3571" s="1" t="str">
        <f>IF(C3571=1,"",IF(Kasszakonyv!$K$2&gt;C3571,"q",IF(Kasszakonyv!$K$2=C3571,COUNTIF($C$7:C3571,C3571),"")))</f>
        <v/>
      </c>
      <c r="C3571" s="9">
        <f t="shared" si="168"/>
        <v>1</v>
      </c>
      <c r="D3571" s="14"/>
      <c r="E3571" s="15"/>
      <c r="F3571" s="16"/>
      <c r="G3571" s="17"/>
      <c r="H3571" s="18"/>
      <c r="I3571" s="19"/>
      <c r="J3571" s="18"/>
      <c r="K3571" s="19"/>
      <c r="L3571" s="17"/>
      <c r="M3571" s="93" t="str">
        <f t="shared" si="167"/>
        <v/>
      </c>
      <c r="N3571" s="13" t="str">
        <f t="shared" si="169"/>
        <v/>
      </c>
    </row>
    <row r="3572" spans="2:14" x14ac:dyDescent="0.3">
      <c r="B3572" s="1" t="str">
        <f>IF(C3572=1,"",IF(Kasszakonyv!$K$2&gt;C3572,"q",IF(Kasszakonyv!$K$2=C3572,COUNTIF($C$7:C3572,C3572),"")))</f>
        <v/>
      </c>
      <c r="C3572" s="9">
        <f t="shared" si="168"/>
        <v>1</v>
      </c>
      <c r="D3572" s="14"/>
      <c r="E3572" s="15"/>
      <c r="F3572" s="16"/>
      <c r="G3572" s="17"/>
      <c r="H3572" s="18"/>
      <c r="I3572" s="19"/>
      <c r="J3572" s="18"/>
      <c r="K3572" s="19"/>
      <c r="L3572" s="17"/>
      <c r="M3572" s="93" t="str">
        <f t="shared" si="167"/>
        <v/>
      </c>
      <c r="N3572" s="13" t="str">
        <f t="shared" si="169"/>
        <v/>
      </c>
    </row>
    <row r="3573" spans="2:14" x14ac:dyDescent="0.3">
      <c r="B3573" s="1" t="str">
        <f>IF(C3573=1,"",IF(Kasszakonyv!$K$2&gt;C3573,"q",IF(Kasszakonyv!$K$2=C3573,COUNTIF($C$7:C3573,C3573),"")))</f>
        <v/>
      </c>
      <c r="C3573" s="9">
        <f t="shared" si="168"/>
        <v>1</v>
      </c>
      <c r="D3573" s="14"/>
      <c r="E3573" s="15"/>
      <c r="F3573" s="16"/>
      <c r="G3573" s="17"/>
      <c r="H3573" s="18"/>
      <c r="I3573" s="19"/>
      <c r="J3573" s="18"/>
      <c r="K3573" s="19"/>
      <c r="L3573" s="17"/>
      <c r="M3573" s="93" t="str">
        <f t="shared" si="167"/>
        <v/>
      </c>
      <c r="N3573" s="13" t="str">
        <f t="shared" si="169"/>
        <v/>
      </c>
    </row>
    <row r="3574" spans="2:14" x14ac:dyDescent="0.3">
      <c r="B3574" s="1" t="str">
        <f>IF(C3574=1,"",IF(Kasszakonyv!$K$2&gt;C3574,"q",IF(Kasszakonyv!$K$2=C3574,COUNTIF($C$7:C3574,C3574),"")))</f>
        <v/>
      </c>
      <c r="C3574" s="9">
        <f t="shared" si="168"/>
        <v>1</v>
      </c>
      <c r="D3574" s="14"/>
      <c r="E3574" s="15"/>
      <c r="F3574" s="16"/>
      <c r="G3574" s="17"/>
      <c r="H3574" s="18"/>
      <c r="I3574" s="19"/>
      <c r="J3574" s="18"/>
      <c r="K3574" s="19"/>
      <c r="L3574" s="17"/>
      <c r="M3574" s="93" t="str">
        <f t="shared" si="167"/>
        <v/>
      </c>
      <c r="N3574" s="13" t="str">
        <f t="shared" si="169"/>
        <v/>
      </c>
    </row>
    <row r="3575" spans="2:14" x14ac:dyDescent="0.3">
      <c r="B3575" s="1" t="str">
        <f>IF(C3575=1,"",IF(Kasszakonyv!$K$2&gt;C3575,"q",IF(Kasszakonyv!$K$2=C3575,COUNTIF($C$7:C3575,C3575),"")))</f>
        <v/>
      </c>
      <c r="C3575" s="9">
        <f t="shared" si="168"/>
        <v>1</v>
      </c>
      <c r="D3575" s="14"/>
      <c r="E3575" s="15"/>
      <c r="F3575" s="16"/>
      <c r="G3575" s="17"/>
      <c r="H3575" s="18"/>
      <c r="I3575" s="19"/>
      <c r="J3575" s="18"/>
      <c r="K3575" s="19"/>
      <c r="L3575" s="17"/>
      <c r="M3575" s="93" t="str">
        <f t="shared" si="167"/>
        <v/>
      </c>
      <c r="N3575" s="13" t="str">
        <f t="shared" si="169"/>
        <v/>
      </c>
    </row>
    <row r="3576" spans="2:14" x14ac:dyDescent="0.3">
      <c r="B3576" s="1" t="str">
        <f>IF(C3576=1,"",IF(Kasszakonyv!$K$2&gt;C3576,"q",IF(Kasszakonyv!$K$2=C3576,COUNTIF($C$7:C3576,C3576),"")))</f>
        <v/>
      </c>
      <c r="C3576" s="9">
        <f t="shared" si="168"/>
        <v>1</v>
      </c>
      <c r="D3576" s="14"/>
      <c r="E3576" s="15"/>
      <c r="F3576" s="16"/>
      <c r="G3576" s="17"/>
      <c r="H3576" s="18"/>
      <c r="I3576" s="19"/>
      <c r="J3576" s="18"/>
      <c r="K3576" s="19"/>
      <c r="L3576" s="17"/>
      <c r="M3576" s="93" t="str">
        <f t="shared" si="167"/>
        <v/>
      </c>
      <c r="N3576" s="13" t="str">
        <f t="shared" si="169"/>
        <v/>
      </c>
    </row>
    <row r="3577" spans="2:14" x14ac:dyDescent="0.3">
      <c r="B3577" s="1" t="str">
        <f>IF(C3577=1,"",IF(Kasszakonyv!$K$2&gt;C3577,"q",IF(Kasszakonyv!$K$2=C3577,COUNTIF($C$7:C3577,C3577),"")))</f>
        <v/>
      </c>
      <c r="C3577" s="9">
        <f t="shared" si="168"/>
        <v>1</v>
      </c>
      <c r="D3577" s="14"/>
      <c r="E3577" s="15"/>
      <c r="F3577" s="16"/>
      <c r="G3577" s="17"/>
      <c r="H3577" s="18"/>
      <c r="I3577" s="19"/>
      <c r="J3577" s="18"/>
      <c r="K3577" s="19"/>
      <c r="L3577" s="17"/>
      <c r="M3577" s="93" t="str">
        <f t="shared" si="167"/>
        <v/>
      </c>
      <c r="N3577" s="13" t="str">
        <f t="shared" si="169"/>
        <v/>
      </c>
    </row>
    <row r="3578" spans="2:14" x14ac:dyDescent="0.3">
      <c r="B3578" s="1" t="str">
        <f>IF(C3578=1,"",IF(Kasszakonyv!$K$2&gt;C3578,"q",IF(Kasszakonyv!$K$2=C3578,COUNTIF($C$7:C3578,C3578),"")))</f>
        <v/>
      </c>
      <c r="C3578" s="9">
        <f t="shared" si="168"/>
        <v>1</v>
      </c>
      <c r="D3578" s="14"/>
      <c r="E3578" s="15"/>
      <c r="F3578" s="16"/>
      <c r="G3578" s="17"/>
      <c r="H3578" s="18"/>
      <c r="I3578" s="19"/>
      <c r="J3578" s="18"/>
      <c r="K3578" s="19"/>
      <c r="L3578" s="17"/>
      <c r="M3578" s="93" t="str">
        <f t="shared" si="167"/>
        <v/>
      </c>
      <c r="N3578" s="13" t="str">
        <f t="shared" si="169"/>
        <v/>
      </c>
    </row>
    <row r="3579" spans="2:14" x14ac:dyDescent="0.3">
      <c r="B3579" s="1" t="str">
        <f>IF(C3579=1,"",IF(Kasszakonyv!$K$2&gt;C3579,"q",IF(Kasszakonyv!$K$2=C3579,COUNTIF($C$7:C3579,C3579),"")))</f>
        <v/>
      </c>
      <c r="C3579" s="9">
        <f t="shared" si="168"/>
        <v>1</v>
      </c>
      <c r="D3579" s="14"/>
      <c r="E3579" s="15"/>
      <c r="F3579" s="16"/>
      <c r="G3579" s="17"/>
      <c r="H3579" s="18"/>
      <c r="I3579" s="19"/>
      <c r="J3579" s="18"/>
      <c r="K3579" s="19"/>
      <c r="L3579" s="17"/>
      <c r="M3579" s="93" t="str">
        <f t="shared" si="167"/>
        <v/>
      </c>
      <c r="N3579" s="13" t="str">
        <f t="shared" si="169"/>
        <v/>
      </c>
    </row>
    <row r="3580" spans="2:14" x14ac:dyDescent="0.3">
      <c r="B3580" s="1" t="str">
        <f>IF(C3580=1,"",IF(Kasszakonyv!$K$2&gt;C3580,"q",IF(Kasszakonyv!$K$2=C3580,COUNTIF($C$7:C3580,C3580),"")))</f>
        <v/>
      </c>
      <c r="C3580" s="9">
        <f t="shared" si="168"/>
        <v>1</v>
      </c>
      <c r="D3580" s="14"/>
      <c r="E3580" s="15"/>
      <c r="F3580" s="16"/>
      <c r="G3580" s="17"/>
      <c r="H3580" s="18"/>
      <c r="I3580" s="19"/>
      <c r="J3580" s="18"/>
      <c r="K3580" s="19"/>
      <c r="L3580" s="17"/>
      <c r="M3580" s="93" t="str">
        <f t="shared" si="167"/>
        <v/>
      </c>
      <c r="N3580" s="13" t="str">
        <f t="shared" si="169"/>
        <v/>
      </c>
    </row>
    <row r="3581" spans="2:14" x14ac:dyDescent="0.3">
      <c r="B3581" s="1" t="str">
        <f>IF(C3581=1,"",IF(Kasszakonyv!$K$2&gt;C3581,"q",IF(Kasszakonyv!$K$2=C3581,COUNTIF($C$7:C3581,C3581),"")))</f>
        <v/>
      </c>
      <c r="C3581" s="9">
        <f t="shared" si="168"/>
        <v>1</v>
      </c>
      <c r="D3581" s="14"/>
      <c r="E3581" s="15"/>
      <c r="F3581" s="16"/>
      <c r="G3581" s="17"/>
      <c r="H3581" s="18"/>
      <c r="I3581" s="19"/>
      <c r="J3581" s="18"/>
      <c r="K3581" s="19"/>
      <c r="L3581" s="17"/>
      <c r="M3581" s="93" t="str">
        <f t="shared" si="167"/>
        <v/>
      </c>
      <c r="N3581" s="13" t="str">
        <f t="shared" si="169"/>
        <v/>
      </c>
    </row>
    <row r="3582" spans="2:14" x14ac:dyDescent="0.3">
      <c r="B3582" s="1" t="str">
        <f>IF(C3582=1,"",IF(Kasszakonyv!$K$2&gt;C3582,"q",IF(Kasszakonyv!$K$2=C3582,COUNTIF($C$7:C3582,C3582),"")))</f>
        <v/>
      </c>
      <c r="C3582" s="9">
        <f t="shared" si="168"/>
        <v>1</v>
      </c>
      <c r="D3582" s="14"/>
      <c r="E3582" s="15"/>
      <c r="F3582" s="16"/>
      <c r="G3582" s="17"/>
      <c r="H3582" s="18"/>
      <c r="I3582" s="19"/>
      <c r="J3582" s="18"/>
      <c r="K3582" s="19"/>
      <c r="L3582" s="17"/>
      <c r="M3582" s="93" t="str">
        <f t="shared" si="167"/>
        <v/>
      </c>
      <c r="N3582" s="13" t="str">
        <f t="shared" si="169"/>
        <v/>
      </c>
    </row>
    <row r="3583" spans="2:14" x14ac:dyDescent="0.3">
      <c r="B3583" s="1" t="str">
        <f>IF(C3583=1,"",IF(Kasszakonyv!$K$2&gt;C3583,"q",IF(Kasszakonyv!$K$2=C3583,COUNTIF($C$7:C3583,C3583),"")))</f>
        <v/>
      </c>
      <c r="C3583" s="9">
        <f t="shared" si="168"/>
        <v>1</v>
      </c>
      <c r="D3583" s="14"/>
      <c r="E3583" s="15"/>
      <c r="F3583" s="16"/>
      <c r="G3583" s="17"/>
      <c r="H3583" s="18"/>
      <c r="I3583" s="19"/>
      <c r="J3583" s="18"/>
      <c r="K3583" s="19"/>
      <c r="L3583" s="17"/>
      <c r="M3583" s="93" t="str">
        <f t="shared" si="167"/>
        <v/>
      </c>
      <c r="N3583" s="13" t="str">
        <f t="shared" si="169"/>
        <v/>
      </c>
    </row>
    <row r="3584" spans="2:14" x14ac:dyDescent="0.3">
      <c r="B3584" s="1" t="str">
        <f>IF(C3584=1,"",IF(Kasszakonyv!$K$2&gt;C3584,"q",IF(Kasszakonyv!$K$2=C3584,COUNTIF($C$7:C3584,C3584),"")))</f>
        <v/>
      </c>
      <c r="C3584" s="9">
        <f t="shared" si="168"/>
        <v>1</v>
      </c>
      <c r="D3584" s="14"/>
      <c r="E3584" s="15"/>
      <c r="F3584" s="16"/>
      <c r="G3584" s="17"/>
      <c r="H3584" s="18"/>
      <c r="I3584" s="19"/>
      <c r="J3584" s="18"/>
      <c r="K3584" s="19"/>
      <c r="L3584" s="17"/>
      <c r="M3584" s="93" t="str">
        <f t="shared" si="167"/>
        <v/>
      </c>
      <c r="N3584" s="13" t="str">
        <f t="shared" si="169"/>
        <v/>
      </c>
    </row>
    <row r="3585" spans="2:14" x14ac:dyDescent="0.3">
      <c r="B3585" s="1" t="str">
        <f>IF(C3585=1,"",IF(Kasszakonyv!$K$2&gt;C3585,"q",IF(Kasszakonyv!$K$2=C3585,COUNTIF($C$7:C3585,C3585),"")))</f>
        <v/>
      </c>
      <c r="C3585" s="9">
        <f t="shared" si="168"/>
        <v>1</v>
      </c>
      <c r="D3585" s="14"/>
      <c r="E3585" s="15"/>
      <c r="F3585" s="16"/>
      <c r="G3585" s="17"/>
      <c r="H3585" s="18"/>
      <c r="I3585" s="19"/>
      <c r="J3585" s="18"/>
      <c r="K3585" s="19"/>
      <c r="L3585" s="17"/>
      <c r="M3585" s="93" t="str">
        <f t="shared" si="167"/>
        <v/>
      </c>
      <c r="N3585" s="13" t="str">
        <f t="shared" si="169"/>
        <v/>
      </c>
    </row>
    <row r="3586" spans="2:14" x14ac:dyDescent="0.3">
      <c r="B3586" s="1" t="str">
        <f>IF(C3586=1,"",IF(Kasszakonyv!$K$2&gt;C3586,"q",IF(Kasszakonyv!$K$2=C3586,COUNTIF($C$7:C3586,C3586),"")))</f>
        <v/>
      </c>
      <c r="C3586" s="9">
        <f t="shared" si="168"/>
        <v>1</v>
      </c>
      <c r="D3586" s="14"/>
      <c r="E3586" s="15"/>
      <c r="F3586" s="16"/>
      <c r="G3586" s="17"/>
      <c r="H3586" s="18"/>
      <c r="I3586" s="19"/>
      <c r="J3586" s="18"/>
      <c r="K3586" s="19"/>
      <c r="L3586" s="17"/>
      <c r="M3586" s="93" t="str">
        <f t="shared" si="167"/>
        <v/>
      </c>
      <c r="N3586" s="13" t="str">
        <f t="shared" si="169"/>
        <v/>
      </c>
    </row>
    <row r="3587" spans="2:14" x14ac:dyDescent="0.3">
      <c r="B3587" s="1" t="str">
        <f>IF(C3587=1,"",IF(Kasszakonyv!$K$2&gt;C3587,"q",IF(Kasszakonyv!$K$2=C3587,COUNTIF($C$7:C3587,C3587),"")))</f>
        <v/>
      </c>
      <c r="C3587" s="9">
        <f t="shared" si="168"/>
        <v>1</v>
      </c>
      <c r="D3587" s="14"/>
      <c r="E3587" s="15"/>
      <c r="F3587" s="16"/>
      <c r="G3587" s="17"/>
      <c r="H3587" s="18"/>
      <c r="I3587" s="19"/>
      <c r="J3587" s="18"/>
      <c r="K3587" s="19"/>
      <c r="L3587" s="17"/>
      <c r="M3587" s="93" t="str">
        <f t="shared" si="167"/>
        <v/>
      </c>
      <c r="N3587" s="13" t="str">
        <f t="shared" si="169"/>
        <v/>
      </c>
    </row>
    <row r="3588" spans="2:14" x14ac:dyDescent="0.3">
      <c r="B3588" s="1" t="str">
        <f>IF(C3588=1,"",IF(Kasszakonyv!$K$2&gt;C3588,"q",IF(Kasszakonyv!$K$2=C3588,COUNTIF($C$7:C3588,C3588),"")))</f>
        <v/>
      </c>
      <c r="C3588" s="9">
        <f t="shared" si="168"/>
        <v>1</v>
      </c>
      <c r="D3588" s="14"/>
      <c r="E3588" s="15"/>
      <c r="F3588" s="16"/>
      <c r="G3588" s="17"/>
      <c r="H3588" s="18"/>
      <c r="I3588" s="19"/>
      <c r="J3588" s="18"/>
      <c r="K3588" s="19"/>
      <c r="L3588" s="17"/>
      <c r="M3588" s="93" t="str">
        <f t="shared" si="167"/>
        <v/>
      </c>
      <c r="N3588" s="13" t="str">
        <f t="shared" si="169"/>
        <v/>
      </c>
    </row>
    <row r="3589" spans="2:14" x14ac:dyDescent="0.3">
      <c r="B3589" s="1" t="str">
        <f>IF(C3589=1,"",IF(Kasszakonyv!$K$2&gt;C3589,"q",IF(Kasszakonyv!$K$2=C3589,COUNTIF($C$7:C3589,C3589),"")))</f>
        <v/>
      </c>
      <c r="C3589" s="9">
        <f t="shared" si="168"/>
        <v>1</v>
      </c>
      <c r="D3589" s="14"/>
      <c r="E3589" s="15"/>
      <c r="F3589" s="16"/>
      <c r="G3589" s="17"/>
      <c r="H3589" s="18"/>
      <c r="I3589" s="19"/>
      <c r="J3589" s="18"/>
      <c r="K3589" s="19"/>
      <c r="L3589" s="17"/>
      <c r="M3589" s="93" t="str">
        <f t="shared" si="167"/>
        <v/>
      </c>
      <c r="N3589" s="13" t="str">
        <f t="shared" si="169"/>
        <v/>
      </c>
    </row>
    <row r="3590" spans="2:14" x14ac:dyDescent="0.3">
      <c r="B3590" s="1" t="str">
        <f>IF(C3590=1,"",IF(Kasszakonyv!$K$2&gt;C3590,"q",IF(Kasszakonyv!$K$2=C3590,COUNTIF($C$7:C3590,C3590),"")))</f>
        <v/>
      </c>
      <c r="C3590" s="9">
        <f t="shared" si="168"/>
        <v>1</v>
      </c>
      <c r="D3590" s="14"/>
      <c r="E3590" s="15"/>
      <c r="F3590" s="16"/>
      <c r="G3590" s="17"/>
      <c r="H3590" s="18"/>
      <c r="I3590" s="19"/>
      <c r="J3590" s="18"/>
      <c r="K3590" s="19"/>
      <c r="L3590" s="17"/>
      <c r="M3590" s="93" t="str">
        <f t="shared" si="167"/>
        <v/>
      </c>
      <c r="N3590" s="13" t="str">
        <f t="shared" si="169"/>
        <v/>
      </c>
    </row>
    <row r="3591" spans="2:14" x14ac:dyDescent="0.3">
      <c r="B3591" s="1" t="str">
        <f>IF(C3591=1,"",IF(Kasszakonyv!$K$2&gt;C3591,"q",IF(Kasszakonyv!$K$2=C3591,COUNTIF($C$7:C3591,C3591),"")))</f>
        <v/>
      </c>
      <c r="C3591" s="9">
        <f t="shared" si="168"/>
        <v>1</v>
      </c>
      <c r="D3591" s="14"/>
      <c r="E3591" s="15"/>
      <c r="F3591" s="16"/>
      <c r="G3591" s="17"/>
      <c r="H3591" s="18"/>
      <c r="I3591" s="19"/>
      <c r="J3591" s="18"/>
      <c r="K3591" s="19"/>
      <c r="L3591" s="17"/>
      <c r="M3591" s="93" t="str">
        <f t="shared" ref="M3591:M3654" si="170">IF(I3591&amp;K3591&lt;&gt;"",VLOOKUP(I3591&amp;K3591,fif,3,FALSE),"")</f>
        <v/>
      </c>
      <c r="N3591" s="13" t="str">
        <f t="shared" si="169"/>
        <v/>
      </c>
    </row>
    <row r="3592" spans="2:14" x14ac:dyDescent="0.3">
      <c r="B3592" s="1" t="str">
        <f>IF(C3592=1,"",IF(Kasszakonyv!$K$2&gt;C3592,"q",IF(Kasszakonyv!$K$2=C3592,COUNTIF($C$7:C3592,C3592),"")))</f>
        <v/>
      </c>
      <c r="C3592" s="9">
        <f t="shared" si="168"/>
        <v>1</v>
      </c>
      <c r="D3592" s="14"/>
      <c r="E3592" s="15"/>
      <c r="F3592" s="16"/>
      <c r="G3592" s="17"/>
      <c r="H3592" s="18"/>
      <c r="I3592" s="19"/>
      <c r="J3592" s="18"/>
      <c r="K3592" s="19"/>
      <c r="L3592" s="17"/>
      <c r="M3592" s="93" t="str">
        <f t="shared" si="170"/>
        <v/>
      </c>
      <c r="N3592" s="13" t="str">
        <f t="shared" si="169"/>
        <v/>
      </c>
    </row>
    <row r="3593" spans="2:14" x14ac:dyDescent="0.3">
      <c r="B3593" s="1" t="str">
        <f>IF(C3593=1,"",IF(Kasszakonyv!$K$2&gt;C3593,"q",IF(Kasszakonyv!$K$2=C3593,COUNTIF($C$7:C3593,C3593),"")))</f>
        <v/>
      </c>
      <c r="C3593" s="9">
        <f t="shared" si="168"/>
        <v>1</v>
      </c>
      <c r="D3593" s="14"/>
      <c r="E3593" s="15"/>
      <c r="F3593" s="16"/>
      <c r="G3593" s="17"/>
      <c r="H3593" s="18"/>
      <c r="I3593" s="19"/>
      <c r="J3593" s="18"/>
      <c r="K3593" s="19"/>
      <c r="L3593" s="17"/>
      <c r="M3593" s="93" t="str">
        <f t="shared" si="170"/>
        <v/>
      </c>
      <c r="N3593" s="13" t="str">
        <f t="shared" si="169"/>
        <v/>
      </c>
    </row>
    <row r="3594" spans="2:14" x14ac:dyDescent="0.3">
      <c r="B3594" s="1" t="str">
        <f>IF(C3594=1,"",IF(Kasszakonyv!$K$2&gt;C3594,"q",IF(Kasszakonyv!$K$2=C3594,COUNTIF($C$7:C3594,C3594),"")))</f>
        <v/>
      </c>
      <c r="C3594" s="9">
        <f t="shared" si="168"/>
        <v>1</v>
      </c>
      <c r="D3594" s="14"/>
      <c r="E3594" s="15"/>
      <c r="F3594" s="16"/>
      <c r="G3594" s="17"/>
      <c r="H3594" s="18"/>
      <c r="I3594" s="19"/>
      <c r="J3594" s="18"/>
      <c r="K3594" s="19"/>
      <c r="L3594" s="17"/>
      <c r="M3594" s="93" t="str">
        <f t="shared" si="170"/>
        <v/>
      </c>
      <c r="N3594" s="13" t="str">
        <f t="shared" si="169"/>
        <v/>
      </c>
    </row>
    <row r="3595" spans="2:14" x14ac:dyDescent="0.3">
      <c r="B3595" s="1" t="str">
        <f>IF(C3595=1,"",IF(Kasszakonyv!$K$2&gt;C3595,"q",IF(Kasszakonyv!$K$2=C3595,COUNTIF($C$7:C3595,C3595),"")))</f>
        <v/>
      </c>
      <c r="C3595" s="9">
        <f t="shared" si="168"/>
        <v>1</v>
      </c>
      <c r="D3595" s="14"/>
      <c r="E3595" s="15"/>
      <c r="F3595" s="16"/>
      <c r="G3595" s="17"/>
      <c r="H3595" s="18"/>
      <c r="I3595" s="19"/>
      <c r="J3595" s="18"/>
      <c r="K3595" s="19"/>
      <c r="L3595" s="17"/>
      <c r="M3595" s="93" t="str">
        <f t="shared" si="170"/>
        <v/>
      </c>
      <c r="N3595" s="13" t="str">
        <f t="shared" si="169"/>
        <v/>
      </c>
    </row>
    <row r="3596" spans="2:14" x14ac:dyDescent="0.3">
      <c r="B3596" s="1" t="str">
        <f>IF(C3596=1,"",IF(Kasszakonyv!$K$2&gt;C3596,"q",IF(Kasszakonyv!$K$2=C3596,COUNTIF($C$7:C3596,C3596),"")))</f>
        <v/>
      </c>
      <c r="C3596" s="9">
        <f t="shared" si="168"/>
        <v>1</v>
      </c>
      <c r="D3596" s="14"/>
      <c r="E3596" s="15"/>
      <c r="F3596" s="16"/>
      <c r="G3596" s="17"/>
      <c r="H3596" s="18"/>
      <c r="I3596" s="19"/>
      <c r="J3596" s="18"/>
      <c r="K3596" s="19"/>
      <c r="L3596" s="17"/>
      <c r="M3596" s="93" t="str">
        <f t="shared" si="170"/>
        <v/>
      </c>
      <c r="N3596" s="13" t="str">
        <f t="shared" si="169"/>
        <v/>
      </c>
    </row>
    <row r="3597" spans="2:14" x14ac:dyDescent="0.3">
      <c r="B3597" s="1" t="str">
        <f>IF(C3597=1,"",IF(Kasszakonyv!$K$2&gt;C3597,"q",IF(Kasszakonyv!$K$2=C3597,COUNTIF($C$7:C3597,C3597),"")))</f>
        <v/>
      </c>
      <c r="C3597" s="9">
        <f t="shared" si="168"/>
        <v>1</v>
      </c>
      <c r="D3597" s="14"/>
      <c r="E3597" s="15"/>
      <c r="F3597" s="16"/>
      <c r="G3597" s="17"/>
      <c r="H3597" s="18"/>
      <c r="I3597" s="19"/>
      <c r="J3597" s="18"/>
      <c r="K3597" s="19"/>
      <c r="L3597" s="17"/>
      <c r="M3597" s="93" t="str">
        <f t="shared" si="170"/>
        <v/>
      </c>
      <c r="N3597" s="13" t="str">
        <f t="shared" si="169"/>
        <v/>
      </c>
    </row>
    <row r="3598" spans="2:14" x14ac:dyDescent="0.3">
      <c r="B3598" s="1" t="str">
        <f>IF(C3598=1,"",IF(Kasszakonyv!$K$2&gt;C3598,"q",IF(Kasszakonyv!$K$2=C3598,COUNTIF($C$7:C3598,C3598),"")))</f>
        <v/>
      </c>
      <c r="C3598" s="9">
        <f t="shared" si="168"/>
        <v>1</v>
      </c>
      <c r="D3598" s="14"/>
      <c r="E3598" s="15"/>
      <c r="F3598" s="16"/>
      <c r="G3598" s="17"/>
      <c r="H3598" s="18"/>
      <c r="I3598" s="19"/>
      <c r="J3598" s="18"/>
      <c r="K3598" s="19"/>
      <c r="L3598" s="17"/>
      <c r="M3598" s="93" t="str">
        <f t="shared" si="170"/>
        <v/>
      </c>
      <c r="N3598" s="13" t="str">
        <f t="shared" si="169"/>
        <v/>
      </c>
    </row>
    <row r="3599" spans="2:14" x14ac:dyDescent="0.3">
      <c r="B3599" s="1" t="str">
        <f>IF(C3599=1,"",IF(Kasszakonyv!$K$2&gt;C3599,"q",IF(Kasszakonyv!$K$2=C3599,COUNTIF($C$7:C3599,C3599),"")))</f>
        <v/>
      </c>
      <c r="C3599" s="9">
        <f t="shared" si="168"/>
        <v>1</v>
      </c>
      <c r="D3599" s="14"/>
      <c r="E3599" s="15"/>
      <c r="F3599" s="16"/>
      <c r="G3599" s="17"/>
      <c r="H3599" s="18"/>
      <c r="I3599" s="19"/>
      <c r="J3599" s="18"/>
      <c r="K3599" s="19"/>
      <c r="L3599" s="17"/>
      <c r="M3599" s="93" t="str">
        <f t="shared" si="170"/>
        <v/>
      </c>
      <c r="N3599" s="13" t="str">
        <f t="shared" si="169"/>
        <v/>
      </c>
    </row>
    <row r="3600" spans="2:14" x14ac:dyDescent="0.3">
      <c r="B3600" s="1" t="str">
        <f>IF(C3600=1,"",IF(Kasszakonyv!$K$2&gt;C3600,"q",IF(Kasszakonyv!$K$2=C3600,COUNTIF($C$7:C3600,C3600),"")))</f>
        <v/>
      </c>
      <c r="C3600" s="9">
        <f t="shared" si="168"/>
        <v>1</v>
      </c>
      <c r="D3600" s="14"/>
      <c r="E3600" s="15"/>
      <c r="F3600" s="16"/>
      <c r="G3600" s="17"/>
      <c r="H3600" s="18"/>
      <c r="I3600" s="19"/>
      <c r="J3600" s="18"/>
      <c r="K3600" s="19"/>
      <c r="L3600" s="17"/>
      <c r="M3600" s="93" t="str">
        <f t="shared" si="170"/>
        <v/>
      </c>
      <c r="N3600" s="13" t="str">
        <f t="shared" si="169"/>
        <v/>
      </c>
    </row>
    <row r="3601" spans="2:14" x14ac:dyDescent="0.3">
      <c r="B3601" s="1" t="str">
        <f>IF(C3601=1,"",IF(Kasszakonyv!$K$2&gt;C3601,"q",IF(Kasszakonyv!$K$2=C3601,COUNTIF($C$7:C3601,C3601),"")))</f>
        <v/>
      </c>
      <c r="C3601" s="9">
        <f t="shared" si="168"/>
        <v>1</v>
      </c>
      <c r="D3601" s="14"/>
      <c r="E3601" s="15"/>
      <c r="F3601" s="16"/>
      <c r="G3601" s="17"/>
      <c r="H3601" s="18"/>
      <c r="I3601" s="19"/>
      <c r="J3601" s="18"/>
      <c r="K3601" s="19"/>
      <c r="L3601" s="17"/>
      <c r="M3601" s="93" t="str">
        <f t="shared" si="170"/>
        <v/>
      </c>
      <c r="N3601" s="13" t="str">
        <f t="shared" si="169"/>
        <v/>
      </c>
    </row>
    <row r="3602" spans="2:14" x14ac:dyDescent="0.3">
      <c r="B3602" s="1" t="str">
        <f>IF(C3602=1,"",IF(Kasszakonyv!$K$2&gt;C3602,"q",IF(Kasszakonyv!$K$2=C3602,COUNTIF($C$7:C3602,C3602),"")))</f>
        <v/>
      </c>
      <c r="C3602" s="9">
        <f t="shared" si="168"/>
        <v>1</v>
      </c>
      <c r="D3602" s="14"/>
      <c r="E3602" s="15"/>
      <c r="F3602" s="16"/>
      <c r="G3602" s="17"/>
      <c r="H3602" s="18"/>
      <c r="I3602" s="19"/>
      <c r="J3602" s="18"/>
      <c r="K3602" s="19"/>
      <c r="L3602" s="17"/>
      <c r="M3602" s="93" t="str">
        <f t="shared" si="170"/>
        <v/>
      </c>
      <c r="N3602" s="13" t="str">
        <f t="shared" si="169"/>
        <v/>
      </c>
    </row>
    <row r="3603" spans="2:14" x14ac:dyDescent="0.3">
      <c r="B3603" s="1" t="str">
        <f>IF(C3603=1,"",IF(Kasszakonyv!$K$2&gt;C3603,"q",IF(Kasszakonyv!$K$2=C3603,COUNTIF($C$7:C3603,C3603),"")))</f>
        <v/>
      </c>
      <c r="C3603" s="9">
        <f t="shared" si="168"/>
        <v>1</v>
      </c>
      <c r="D3603" s="14"/>
      <c r="E3603" s="15"/>
      <c r="F3603" s="16"/>
      <c r="G3603" s="17"/>
      <c r="H3603" s="18"/>
      <c r="I3603" s="19"/>
      <c r="J3603" s="18"/>
      <c r="K3603" s="19"/>
      <c r="L3603" s="17"/>
      <c r="M3603" s="93" t="str">
        <f t="shared" si="170"/>
        <v/>
      </c>
      <c r="N3603" s="13" t="str">
        <f t="shared" si="169"/>
        <v/>
      </c>
    </row>
    <row r="3604" spans="2:14" x14ac:dyDescent="0.3">
      <c r="B3604" s="1" t="str">
        <f>IF(C3604=1,"",IF(Kasszakonyv!$K$2&gt;C3604,"q",IF(Kasszakonyv!$K$2=C3604,COUNTIF($C$7:C3604,C3604),"")))</f>
        <v/>
      </c>
      <c r="C3604" s="9">
        <f t="shared" si="168"/>
        <v>1</v>
      </c>
      <c r="D3604" s="14"/>
      <c r="E3604" s="15"/>
      <c r="F3604" s="16"/>
      <c r="G3604" s="17"/>
      <c r="H3604" s="18"/>
      <c r="I3604" s="19"/>
      <c r="J3604" s="18"/>
      <c r="K3604" s="19"/>
      <c r="L3604" s="17"/>
      <c r="M3604" s="93" t="str">
        <f t="shared" si="170"/>
        <v/>
      </c>
      <c r="N3604" s="13" t="str">
        <f t="shared" si="169"/>
        <v/>
      </c>
    </row>
    <row r="3605" spans="2:14" x14ac:dyDescent="0.3">
      <c r="B3605" s="1" t="str">
        <f>IF(C3605=1,"",IF(Kasszakonyv!$K$2&gt;C3605,"q",IF(Kasszakonyv!$K$2=C3605,COUNTIF($C$7:C3605,C3605),"")))</f>
        <v/>
      </c>
      <c r="C3605" s="9">
        <f t="shared" si="168"/>
        <v>1</v>
      </c>
      <c r="D3605" s="14"/>
      <c r="E3605" s="15"/>
      <c r="F3605" s="16"/>
      <c r="G3605" s="17"/>
      <c r="H3605" s="18"/>
      <c r="I3605" s="19"/>
      <c r="J3605" s="18"/>
      <c r="K3605" s="19"/>
      <c r="L3605" s="17"/>
      <c r="M3605" s="93" t="str">
        <f t="shared" si="170"/>
        <v/>
      </c>
      <c r="N3605" s="13" t="str">
        <f t="shared" si="169"/>
        <v/>
      </c>
    </row>
    <row r="3606" spans="2:14" x14ac:dyDescent="0.3">
      <c r="B3606" s="1" t="str">
        <f>IF(C3606=1,"",IF(Kasszakonyv!$K$2&gt;C3606,"q",IF(Kasszakonyv!$K$2=C3606,COUNTIF($C$7:C3606,C3606),"")))</f>
        <v/>
      </c>
      <c r="C3606" s="9">
        <f t="shared" si="168"/>
        <v>1</v>
      </c>
      <c r="D3606" s="14"/>
      <c r="E3606" s="15"/>
      <c r="F3606" s="16"/>
      <c r="G3606" s="17"/>
      <c r="H3606" s="18"/>
      <c r="I3606" s="19"/>
      <c r="J3606" s="18"/>
      <c r="K3606" s="19"/>
      <c r="L3606" s="17"/>
      <c r="M3606" s="93" t="str">
        <f t="shared" si="170"/>
        <v/>
      </c>
      <c r="N3606" s="13" t="str">
        <f t="shared" si="169"/>
        <v/>
      </c>
    </row>
    <row r="3607" spans="2:14" x14ac:dyDescent="0.3">
      <c r="B3607" s="1" t="str">
        <f>IF(C3607=1,"",IF(Kasszakonyv!$K$2&gt;C3607,"q",IF(Kasszakonyv!$K$2=C3607,COUNTIF($C$7:C3607,C3607),"")))</f>
        <v/>
      </c>
      <c r="C3607" s="9">
        <f t="shared" si="168"/>
        <v>1</v>
      </c>
      <c r="D3607" s="14"/>
      <c r="E3607" s="15"/>
      <c r="F3607" s="16"/>
      <c r="G3607" s="17"/>
      <c r="H3607" s="18"/>
      <c r="I3607" s="19"/>
      <c r="J3607" s="18"/>
      <c r="K3607" s="19"/>
      <c r="L3607" s="17"/>
      <c r="M3607" s="93" t="str">
        <f t="shared" si="170"/>
        <v/>
      </c>
      <c r="N3607" s="13" t="str">
        <f t="shared" si="169"/>
        <v/>
      </c>
    </row>
    <row r="3608" spans="2:14" x14ac:dyDescent="0.3">
      <c r="B3608" s="1" t="str">
        <f>IF(C3608=1,"",IF(Kasszakonyv!$K$2&gt;C3608,"q",IF(Kasszakonyv!$K$2=C3608,COUNTIF($C$7:C3608,C3608),"")))</f>
        <v/>
      </c>
      <c r="C3608" s="9">
        <f t="shared" si="168"/>
        <v>1</v>
      </c>
      <c r="D3608" s="14"/>
      <c r="E3608" s="15"/>
      <c r="F3608" s="16"/>
      <c r="G3608" s="17"/>
      <c r="H3608" s="18"/>
      <c r="I3608" s="19"/>
      <c r="J3608" s="18"/>
      <c r="K3608" s="19"/>
      <c r="L3608" s="17"/>
      <c r="M3608" s="93" t="str">
        <f t="shared" si="170"/>
        <v/>
      </c>
      <c r="N3608" s="13" t="str">
        <f t="shared" si="169"/>
        <v/>
      </c>
    </row>
    <row r="3609" spans="2:14" x14ac:dyDescent="0.3">
      <c r="B3609" s="1" t="str">
        <f>IF(C3609=1,"",IF(Kasszakonyv!$K$2&gt;C3609,"q",IF(Kasszakonyv!$K$2=C3609,COUNTIF($C$7:C3609,C3609),"")))</f>
        <v/>
      </c>
      <c r="C3609" s="9">
        <f t="shared" si="168"/>
        <v>1</v>
      </c>
      <c r="D3609" s="14"/>
      <c r="E3609" s="15"/>
      <c r="F3609" s="16"/>
      <c r="G3609" s="17"/>
      <c r="H3609" s="18"/>
      <c r="I3609" s="19"/>
      <c r="J3609" s="18"/>
      <c r="K3609" s="19"/>
      <c r="L3609" s="17"/>
      <c r="M3609" s="93" t="str">
        <f t="shared" si="170"/>
        <v/>
      </c>
      <c r="N3609" s="13" t="str">
        <f t="shared" si="169"/>
        <v/>
      </c>
    </row>
    <row r="3610" spans="2:14" x14ac:dyDescent="0.3">
      <c r="B3610" s="1" t="str">
        <f>IF(C3610=1,"",IF(Kasszakonyv!$K$2&gt;C3610,"q",IF(Kasszakonyv!$K$2=C3610,COUNTIF($C$7:C3610,C3610),"")))</f>
        <v/>
      </c>
      <c r="C3610" s="9">
        <f t="shared" si="168"/>
        <v>1</v>
      </c>
      <c r="D3610" s="14"/>
      <c r="E3610" s="15"/>
      <c r="F3610" s="16"/>
      <c r="G3610" s="17"/>
      <c r="H3610" s="18"/>
      <c r="I3610" s="19"/>
      <c r="J3610" s="18"/>
      <c r="K3610" s="19"/>
      <c r="L3610" s="17"/>
      <c r="M3610" s="93" t="str">
        <f t="shared" si="170"/>
        <v/>
      </c>
      <c r="N3610" s="13" t="str">
        <f t="shared" si="169"/>
        <v/>
      </c>
    </row>
    <row r="3611" spans="2:14" x14ac:dyDescent="0.3">
      <c r="B3611" s="1" t="str">
        <f>IF(C3611=1,"",IF(Kasszakonyv!$K$2&gt;C3611,"q",IF(Kasszakonyv!$K$2=C3611,COUNTIF($C$7:C3611,C3611),"")))</f>
        <v/>
      </c>
      <c r="C3611" s="9">
        <f t="shared" si="168"/>
        <v>1</v>
      </c>
      <c r="D3611" s="14"/>
      <c r="E3611" s="15"/>
      <c r="F3611" s="16"/>
      <c r="G3611" s="17"/>
      <c r="H3611" s="18"/>
      <c r="I3611" s="19"/>
      <c r="J3611" s="18"/>
      <c r="K3611" s="19"/>
      <c r="L3611" s="17"/>
      <c r="M3611" s="93" t="str">
        <f t="shared" si="170"/>
        <v/>
      </c>
      <c r="N3611" s="13" t="str">
        <f t="shared" si="169"/>
        <v/>
      </c>
    </row>
    <row r="3612" spans="2:14" x14ac:dyDescent="0.3">
      <c r="B3612" s="1" t="str">
        <f>IF(C3612=1,"",IF(Kasszakonyv!$K$2&gt;C3612,"q",IF(Kasszakonyv!$K$2=C3612,COUNTIF($C$7:C3612,C3612),"")))</f>
        <v/>
      </c>
      <c r="C3612" s="9">
        <f t="shared" si="168"/>
        <v>1</v>
      </c>
      <c r="D3612" s="14"/>
      <c r="E3612" s="15"/>
      <c r="F3612" s="16"/>
      <c r="G3612" s="17"/>
      <c r="H3612" s="18"/>
      <c r="I3612" s="19"/>
      <c r="J3612" s="18"/>
      <c r="K3612" s="19"/>
      <c r="L3612" s="17"/>
      <c r="M3612" s="93" t="str">
        <f t="shared" si="170"/>
        <v/>
      </c>
      <c r="N3612" s="13" t="str">
        <f t="shared" si="169"/>
        <v/>
      </c>
    </row>
    <row r="3613" spans="2:14" x14ac:dyDescent="0.3">
      <c r="B3613" s="1" t="str">
        <f>IF(C3613=1,"",IF(Kasszakonyv!$K$2&gt;C3613,"q",IF(Kasszakonyv!$K$2=C3613,COUNTIF($C$7:C3613,C3613),"")))</f>
        <v/>
      </c>
      <c r="C3613" s="9">
        <f t="shared" si="168"/>
        <v>1</v>
      </c>
      <c r="D3613" s="14"/>
      <c r="E3613" s="15"/>
      <c r="F3613" s="16"/>
      <c r="G3613" s="17"/>
      <c r="H3613" s="18"/>
      <c r="I3613" s="19"/>
      <c r="J3613" s="18"/>
      <c r="K3613" s="19"/>
      <c r="L3613" s="17"/>
      <c r="M3613" s="93" t="str">
        <f t="shared" si="170"/>
        <v/>
      </c>
      <c r="N3613" s="13" t="str">
        <f t="shared" si="169"/>
        <v/>
      </c>
    </row>
    <row r="3614" spans="2:14" x14ac:dyDescent="0.3">
      <c r="B3614" s="1" t="str">
        <f>IF(C3614=1,"",IF(Kasszakonyv!$K$2&gt;C3614,"q",IF(Kasszakonyv!$K$2=C3614,COUNTIF($C$7:C3614,C3614),"")))</f>
        <v/>
      </c>
      <c r="C3614" s="9">
        <f t="shared" si="168"/>
        <v>1</v>
      </c>
      <c r="D3614" s="14"/>
      <c r="E3614" s="15"/>
      <c r="F3614" s="16"/>
      <c r="G3614" s="17"/>
      <c r="H3614" s="18"/>
      <c r="I3614" s="19"/>
      <c r="J3614" s="18"/>
      <c r="K3614" s="19"/>
      <c r="L3614" s="17"/>
      <c r="M3614" s="93" t="str">
        <f t="shared" si="170"/>
        <v/>
      </c>
      <c r="N3614" s="13" t="str">
        <f t="shared" si="169"/>
        <v/>
      </c>
    </row>
    <row r="3615" spans="2:14" x14ac:dyDescent="0.3">
      <c r="B3615" s="1" t="str">
        <f>IF(C3615=1,"",IF(Kasszakonyv!$K$2&gt;C3615,"q",IF(Kasszakonyv!$K$2=C3615,COUNTIF($C$7:C3615,C3615),"")))</f>
        <v/>
      </c>
      <c r="C3615" s="9">
        <f t="shared" si="168"/>
        <v>1</v>
      </c>
      <c r="D3615" s="14"/>
      <c r="E3615" s="15"/>
      <c r="F3615" s="16"/>
      <c r="G3615" s="17"/>
      <c r="H3615" s="18"/>
      <c r="I3615" s="19"/>
      <c r="J3615" s="18"/>
      <c r="K3615" s="19"/>
      <c r="L3615" s="17"/>
      <c r="M3615" s="93" t="str">
        <f t="shared" si="170"/>
        <v/>
      </c>
      <c r="N3615" s="13" t="str">
        <f t="shared" si="169"/>
        <v/>
      </c>
    </row>
    <row r="3616" spans="2:14" x14ac:dyDescent="0.3">
      <c r="B3616" s="1" t="str">
        <f>IF(C3616=1,"",IF(Kasszakonyv!$K$2&gt;C3616,"q",IF(Kasszakonyv!$K$2=C3616,COUNTIF($C$7:C3616,C3616),"")))</f>
        <v/>
      </c>
      <c r="C3616" s="9">
        <f t="shared" si="168"/>
        <v>1</v>
      </c>
      <c r="D3616" s="14"/>
      <c r="E3616" s="15"/>
      <c r="F3616" s="16"/>
      <c r="G3616" s="17"/>
      <c r="H3616" s="18"/>
      <c r="I3616" s="19"/>
      <c r="J3616" s="18"/>
      <c r="K3616" s="19"/>
      <c r="L3616" s="17"/>
      <c r="M3616" s="93" t="str">
        <f t="shared" si="170"/>
        <v/>
      </c>
      <c r="N3616" s="13" t="str">
        <f t="shared" si="169"/>
        <v/>
      </c>
    </row>
    <row r="3617" spans="2:14" x14ac:dyDescent="0.3">
      <c r="B3617" s="1" t="str">
        <f>IF(C3617=1,"",IF(Kasszakonyv!$K$2&gt;C3617,"q",IF(Kasszakonyv!$K$2=C3617,COUNTIF($C$7:C3617,C3617),"")))</f>
        <v/>
      </c>
      <c r="C3617" s="9">
        <f t="shared" si="168"/>
        <v>1</v>
      </c>
      <c r="D3617" s="14"/>
      <c r="E3617" s="15"/>
      <c r="F3617" s="16"/>
      <c r="G3617" s="17"/>
      <c r="H3617" s="18"/>
      <c r="I3617" s="19"/>
      <c r="J3617" s="18"/>
      <c r="K3617" s="19"/>
      <c r="L3617" s="17"/>
      <c r="M3617" s="93" t="str">
        <f t="shared" si="170"/>
        <v/>
      </c>
      <c r="N3617" s="13" t="str">
        <f t="shared" si="169"/>
        <v/>
      </c>
    </row>
    <row r="3618" spans="2:14" x14ac:dyDescent="0.3">
      <c r="B3618" s="1" t="str">
        <f>IF(C3618=1,"",IF(Kasszakonyv!$K$2&gt;C3618,"q",IF(Kasszakonyv!$K$2=C3618,COUNTIF($C$7:C3618,C3618),"")))</f>
        <v/>
      </c>
      <c r="C3618" s="9">
        <f t="shared" si="168"/>
        <v>1</v>
      </c>
      <c r="D3618" s="14"/>
      <c r="E3618" s="15"/>
      <c r="F3618" s="16"/>
      <c r="G3618" s="17"/>
      <c r="H3618" s="18"/>
      <c r="I3618" s="19"/>
      <c r="J3618" s="18"/>
      <c r="K3618" s="19"/>
      <c r="L3618" s="17"/>
      <c r="M3618" s="93" t="str">
        <f t="shared" si="170"/>
        <v/>
      </c>
      <c r="N3618" s="13" t="str">
        <f t="shared" si="169"/>
        <v/>
      </c>
    </row>
    <row r="3619" spans="2:14" x14ac:dyDescent="0.3">
      <c r="B3619" s="1" t="str">
        <f>IF(C3619=1,"",IF(Kasszakonyv!$K$2&gt;C3619,"q",IF(Kasszakonyv!$K$2=C3619,COUNTIF($C$7:C3619,C3619),"")))</f>
        <v/>
      </c>
      <c r="C3619" s="9">
        <f t="shared" si="168"/>
        <v>1</v>
      </c>
      <c r="D3619" s="14"/>
      <c r="E3619" s="15"/>
      <c r="F3619" s="16"/>
      <c r="G3619" s="17"/>
      <c r="H3619" s="18"/>
      <c r="I3619" s="19"/>
      <c r="J3619" s="18"/>
      <c r="K3619" s="19"/>
      <c r="L3619" s="17"/>
      <c r="M3619" s="93" t="str">
        <f t="shared" si="170"/>
        <v/>
      </c>
      <c r="N3619" s="13" t="str">
        <f t="shared" si="169"/>
        <v/>
      </c>
    </row>
    <row r="3620" spans="2:14" x14ac:dyDescent="0.3">
      <c r="B3620" s="1" t="str">
        <f>IF(C3620=1,"",IF(Kasszakonyv!$K$2&gt;C3620,"q",IF(Kasszakonyv!$K$2=C3620,COUNTIF($C$7:C3620,C3620),"")))</f>
        <v/>
      </c>
      <c r="C3620" s="9">
        <f t="shared" si="168"/>
        <v>1</v>
      </c>
      <c r="D3620" s="14"/>
      <c r="E3620" s="15"/>
      <c r="F3620" s="16"/>
      <c r="G3620" s="17"/>
      <c r="H3620" s="18"/>
      <c r="I3620" s="19"/>
      <c r="J3620" s="18"/>
      <c r="K3620" s="19"/>
      <c r="L3620" s="17"/>
      <c r="M3620" s="93" t="str">
        <f t="shared" si="170"/>
        <v/>
      </c>
      <c r="N3620" s="13" t="str">
        <f t="shared" si="169"/>
        <v/>
      </c>
    </row>
    <row r="3621" spans="2:14" x14ac:dyDescent="0.3">
      <c r="B3621" s="1" t="str">
        <f>IF(C3621=1,"",IF(Kasszakonyv!$K$2&gt;C3621,"q",IF(Kasszakonyv!$K$2=C3621,COUNTIF($C$7:C3621,C3621),"")))</f>
        <v/>
      </c>
      <c r="C3621" s="9">
        <f t="shared" si="168"/>
        <v>1</v>
      </c>
      <c r="D3621" s="14"/>
      <c r="E3621" s="15"/>
      <c r="F3621" s="16"/>
      <c r="G3621" s="17"/>
      <c r="H3621" s="18"/>
      <c r="I3621" s="19"/>
      <c r="J3621" s="18"/>
      <c r="K3621" s="19"/>
      <c r="L3621" s="17"/>
      <c r="M3621" s="93" t="str">
        <f t="shared" si="170"/>
        <v/>
      </c>
      <c r="N3621" s="13" t="str">
        <f t="shared" si="169"/>
        <v/>
      </c>
    </row>
    <row r="3622" spans="2:14" x14ac:dyDescent="0.3">
      <c r="B3622" s="1" t="str">
        <f>IF(C3622=1,"",IF(Kasszakonyv!$K$2&gt;C3622,"q",IF(Kasszakonyv!$K$2=C3622,COUNTIF($C$7:C3622,C3622),"")))</f>
        <v/>
      </c>
      <c r="C3622" s="9">
        <f t="shared" si="168"/>
        <v>1</v>
      </c>
      <c r="D3622" s="14"/>
      <c r="E3622" s="15"/>
      <c r="F3622" s="16"/>
      <c r="G3622" s="17"/>
      <c r="H3622" s="18"/>
      <c r="I3622" s="19"/>
      <c r="J3622" s="18"/>
      <c r="K3622" s="19"/>
      <c r="L3622" s="17"/>
      <c r="M3622" s="93" t="str">
        <f t="shared" si="170"/>
        <v/>
      </c>
      <c r="N3622" s="13" t="str">
        <f t="shared" si="169"/>
        <v/>
      </c>
    </row>
    <row r="3623" spans="2:14" x14ac:dyDescent="0.3">
      <c r="B3623" s="1" t="str">
        <f>IF(C3623=1,"",IF(Kasszakonyv!$K$2&gt;C3623,"q",IF(Kasszakonyv!$K$2=C3623,COUNTIF($C$7:C3623,C3623),"")))</f>
        <v/>
      </c>
      <c r="C3623" s="9">
        <f t="shared" si="168"/>
        <v>1</v>
      </c>
      <c r="D3623" s="14"/>
      <c r="E3623" s="15"/>
      <c r="F3623" s="16"/>
      <c r="G3623" s="17"/>
      <c r="H3623" s="18"/>
      <c r="I3623" s="19"/>
      <c r="J3623" s="18"/>
      <c r="K3623" s="19"/>
      <c r="L3623" s="17"/>
      <c r="M3623" s="93" t="str">
        <f t="shared" si="170"/>
        <v/>
      </c>
      <c r="N3623" s="13" t="str">
        <f t="shared" si="169"/>
        <v/>
      </c>
    </row>
    <row r="3624" spans="2:14" x14ac:dyDescent="0.3">
      <c r="B3624" s="1" t="str">
        <f>IF(C3624=1,"",IF(Kasszakonyv!$K$2&gt;C3624,"q",IF(Kasszakonyv!$K$2=C3624,COUNTIF($C$7:C3624,C3624),"")))</f>
        <v/>
      </c>
      <c r="C3624" s="9">
        <f t="shared" ref="C3624:C3687" si="171">IF(AND(D3624&lt;&gt;0,D3624&gt;=$C$1,D3624&lt;=$C$3),D3624,IF(SUM(H3624:J3634)&lt;&gt;0,C3623,1))</f>
        <v>1</v>
      </c>
      <c r="D3624" s="14"/>
      <c r="E3624" s="15"/>
      <c r="F3624" s="16"/>
      <c r="G3624" s="17"/>
      <c r="H3624" s="18"/>
      <c r="I3624" s="19"/>
      <c r="J3624" s="18"/>
      <c r="K3624" s="19"/>
      <c r="L3624" s="17"/>
      <c r="M3624" s="93" t="str">
        <f t="shared" si="170"/>
        <v/>
      </c>
      <c r="N3624" s="13" t="str">
        <f t="shared" ref="N3624:N3687" si="172">IF(I3624&amp;K3624&lt;&gt;"",VLOOKUP(I3624&amp;K3624,fi,2,FALSE),"")</f>
        <v/>
      </c>
    </row>
    <row r="3625" spans="2:14" x14ac:dyDescent="0.3">
      <c r="B3625" s="1" t="str">
        <f>IF(C3625=1,"",IF(Kasszakonyv!$K$2&gt;C3625,"q",IF(Kasszakonyv!$K$2=C3625,COUNTIF($C$7:C3625,C3625),"")))</f>
        <v/>
      </c>
      <c r="C3625" s="9">
        <f t="shared" si="171"/>
        <v>1</v>
      </c>
      <c r="D3625" s="14"/>
      <c r="E3625" s="15"/>
      <c r="F3625" s="16"/>
      <c r="G3625" s="17"/>
      <c r="H3625" s="18"/>
      <c r="I3625" s="19"/>
      <c r="J3625" s="18"/>
      <c r="K3625" s="19"/>
      <c r="L3625" s="17"/>
      <c r="M3625" s="93" t="str">
        <f t="shared" si="170"/>
        <v/>
      </c>
      <c r="N3625" s="13" t="str">
        <f t="shared" si="172"/>
        <v/>
      </c>
    </row>
    <row r="3626" spans="2:14" x14ac:dyDescent="0.3">
      <c r="B3626" s="1" t="str">
        <f>IF(C3626=1,"",IF(Kasszakonyv!$K$2&gt;C3626,"q",IF(Kasszakonyv!$K$2=C3626,COUNTIF($C$7:C3626,C3626),"")))</f>
        <v/>
      </c>
      <c r="C3626" s="9">
        <f t="shared" si="171"/>
        <v>1</v>
      </c>
      <c r="D3626" s="14"/>
      <c r="E3626" s="15"/>
      <c r="F3626" s="16"/>
      <c r="G3626" s="17"/>
      <c r="H3626" s="18"/>
      <c r="I3626" s="19"/>
      <c r="J3626" s="18"/>
      <c r="K3626" s="19"/>
      <c r="L3626" s="17"/>
      <c r="M3626" s="93" t="str">
        <f t="shared" si="170"/>
        <v/>
      </c>
      <c r="N3626" s="13" t="str">
        <f t="shared" si="172"/>
        <v/>
      </c>
    </row>
    <row r="3627" spans="2:14" x14ac:dyDescent="0.3">
      <c r="B3627" s="1" t="str">
        <f>IF(C3627=1,"",IF(Kasszakonyv!$K$2&gt;C3627,"q",IF(Kasszakonyv!$K$2=C3627,COUNTIF($C$7:C3627,C3627),"")))</f>
        <v/>
      </c>
      <c r="C3627" s="9">
        <f t="shared" si="171"/>
        <v>1</v>
      </c>
      <c r="D3627" s="14"/>
      <c r="E3627" s="15"/>
      <c r="F3627" s="16"/>
      <c r="G3627" s="17"/>
      <c r="H3627" s="18"/>
      <c r="I3627" s="19"/>
      <c r="J3627" s="18"/>
      <c r="K3627" s="19"/>
      <c r="L3627" s="17"/>
      <c r="M3627" s="93" t="str">
        <f t="shared" si="170"/>
        <v/>
      </c>
      <c r="N3627" s="13" t="str">
        <f t="shared" si="172"/>
        <v/>
      </c>
    </row>
    <row r="3628" spans="2:14" x14ac:dyDescent="0.3">
      <c r="B3628" s="1" t="str">
        <f>IF(C3628=1,"",IF(Kasszakonyv!$K$2&gt;C3628,"q",IF(Kasszakonyv!$K$2=C3628,COUNTIF($C$7:C3628,C3628),"")))</f>
        <v/>
      </c>
      <c r="C3628" s="9">
        <f t="shared" si="171"/>
        <v>1</v>
      </c>
      <c r="D3628" s="14"/>
      <c r="E3628" s="15"/>
      <c r="F3628" s="16"/>
      <c r="G3628" s="17"/>
      <c r="H3628" s="18"/>
      <c r="I3628" s="19"/>
      <c r="J3628" s="18"/>
      <c r="K3628" s="19"/>
      <c r="L3628" s="17"/>
      <c r="M3628" s="93" t="str">
        <f t="shared" si="170"/>
        <v/>
      </c>
      <c r="N3628" s="13" t="str">
        <f t="shared" si="172"/>
        <v/>
      </c>
    </row>
    <row r="3629" spans="2:14" x14ac:dyDescent="0.3">
      <c r="B3629" s="1" t="str">
        <f>IF(C3629=1,"",IF(Kasszakonyv!$K$2&gt;C3629,"q",IF(Kasszakonyv!$K$2=C3629,COUNTIF($C$7:C3629,C3629),"")))</f>
        <v/>
      </c>
      <c r="C3629" s="9">
        <f t="shared" si="171"/>
        <v>1</v>
      </c>
      <c r="D3629" s="14"/>
      <c r="E3629" s="15"/>
      <c r="F3629" s="16"/>
      <c r="G3629" s="17"/>
      <c r="H3629" s="18"/>
      <c r="I3629" s="19"/>
      <c r="J3629" s="18"/>
      <c r="K3629" s="19"/>
      <c r="L3629" s="17"/>
      <c r="M3629" s="93" t="str">
        <f t="shared" si="170"/>
        <v/>
      </c>
      <c r="N3629" s="13" t="str">
        <f t="shared" si="172"/>
        <v/>
      </c>
    </row>
    <row r="3630" spans="2:14" x14ac:dyDescent="0.3">
      <c r="B3630" s="1" t="str">
        <f>IF(C3630=1,"",IF(Kasszakonyv!$K$2&gt;C3630,"q",IF(Kasszakonyv!$K$2=C3630,COUNTIF($C$7:C3630,C3630),"")))</f>
        <v/>
      </c>
      <c r="C3630" s="9">
        <f t="shared" si="171"/>
        <v>1</v>
      </c>
      <c r="D3630" s="14"/>
      <c r="E3630" s="15"/>
      <c r="F3630" s="16"/>
      <c r="G3630" s="17"/>
      <c r="H3630" s="18"/>
      <c r="I3630" s="19"/>
      <c r="J3630" s="18"/>
      <c r="K3630" s="19"/>
      <c r="L3630" s="17"/>
      <c r="M3630" s="93" t="str">
        <f t="shared" si="170"/>
        <v/>
      </c>
      <c r="N3630" s="13" t="str">
        <f t="shared" si="172"/>
        <v/>
      </c>
    </row>
    <row r="3631" spans="2:14" x14ac:dyDescent="0.3">
      <c r="B3631" s="1" t="str">
        <f>IF(C3631=1,"",IF(Kasszakonyv!$K$2&gt;C3631,"q",IF(Kasszakonyv!$K$2=C3631,COUNTIF($C$7:C3631,C3631),"")))</f>
        <v/>
      </c>
      <c r="C3631" s="9">
        <f t="shared" si="171"/>
        <v>1</v>
      </c>
      <c r="D3631" s="14"/>
      <c r="E3631" s="15"/>
      <c r="F3631" s="16"/>
      <c r="G3631" s="17"/>
      <c r="H3631" s="18"/>
      <c r="I3631" s="19"/>
      <c r="J3631" s="18"/>
      <c r="K3631" s="19"/>
      <c r="L3631" s="17"/>
      <c r="M3631" s="93" t="str">
        <f t="shared" si="170"/>
        <v/>
      </c>
      <c r="N3631" s="13" t="str">
        <f t="shared" si="172"/>
        <v/>
      </c>
    </row>
    <row r="3632" spans="2:14" x14ac:dyDescent="0.3">
      <c r="B3632" s="1" t="str">
        <f>IF(C3632=1,"",IF(Kasszakonyv!$K$2&gt;C3632,"q",IF(Kasszakonyv!$K$2=C3632,COUNTIF($C$7:C3632,C3632),"")))</f>
        <v/>
      </c>
      <c r="C3632" s="9">
        <f t="shared" si="171"/>
        <v>1</v>
      </c>
      <c r="D3632" s="14"/>
      <c r="E3632" s="15"/>
      <c r="F3632" s="16"/>
      <c r="G3632" s="17"/>
      <c r="H3632" s="18"/>
      <c r="I3632" s="19"/>
      <c r="J3632" s="18"/>
      <c r="K3632" s="19"/>
      <c r="L3632" s="17"/>
      <c r="M3632" s="93" t="str">
        <f t="shared" si="170"/>
        <v/>
      </c>
      <c r="N3632" s="13" t="str">
        <f t="shared" si="172"/>
        <v/>
      </c>
    </row>
    <row r="3633" spans="2:14" x14ac:dyDescent="0.3">
      <c r="B3633" s="1" t="str">
        <f>IF(C3633=1,"",IF(Kasszakonyv!$K$2&gt;C3633,"q",IF(Kasszakonyv!$K$2=C3633,COUNTIF($C$7:C3633,C3633),"")))</f>
        <v/>
      </c>
      <c r="C3633" s="9">
        <f t="shared" si="171"/>
        <v>1</v>
      </c>
      <c r="D3633" s="14"/>
      <c r="E3633" s="15"/>
      <c r="F3633" s="16"/>
      <c r="G3633" s="17"/>
      <c r="H3633" s="18"/>
      <c r="I3633" s="19"/>
      <c r="J3633" s="18"/>
      <c r="K3633" s="19"/>
      <c r="L3633" s="17"/>
      <c r="M3633" s="93" t="str">
        <f t="shared" si="170"/>
        <v/>
      </c>
      <c r="N3633" s="13" t="str">
        <f t="shared" si="172"/>
        <v/>
      </c>
    </row>
    <row r="3634" spans="2:14" x14ac:dyDescent="0.3">
      <c r="B3634" s="1" t="str">
        <f>IF(C3634=1,"",IF(Kasszakonyv!$K$2&gt;C3634,"q",IF(Kasszakonyv!$K$2=C3634,COUNTIF($C$7:C3634,C3634),"")))</f>
        <v/>
      </c>
      <c r="C3634" s="9">
        <f t="shared" si="171"/>
        <v>1</v>
      </c>
      <c r="D3634" s="14"/>
      <c r="E3634" s="15"/>
      <c r="F3634" s="16"/>
      <c r="G3634" s="17"/>
      <c r="H3634" s="18"/>
      <c r="I3634" s="19"/>
      <c r="J3634" s="18"/>
      <c r="K3634" s="19"/>
      <c r="L3634" s="17"/>
      <c r="M3634" s="93" t="str">
        <f t="shared" si="170"/>
        <v/>
      </c>
      <c r="N3634" s="13" t="str">
        <f t="shared" si="172"/>
        <v/>
      </c>
    </row>
    <row r="3635" spans="2:14" x14ac:dyDescent="0.3">
      <c r="B3635" s="1" t="str">
        <f>IF(C3635=1,"",IF(Kasszakonyv!$K$2&gt;C3635,"q",IF(Kasszakonyv!$K$2=C3635,COUNTIF($C$7:C3635,C3635),"")))</f>
        <v/>
      </c>
      <c r="C3635" s="9">
        <f t="shared" si="171"/>
        <v>1</v>
      </c>
      <c r="D3635" s="14"/>
      <c r="E3635" s="15"/>
      <c r="F3635" s="16"/>
      <c r="G3635" s="17"/>
      <c r="H3635" s="18"/>
      <c r="I3635" s="19"/>
      <c r="J3635" s="18"/>
      <c r="K3635" s="19"/>
      <c r="L3635" s="17"/>
      <c r="M3635" s="93" t="str">
        <f t="shared" si="170"/>
        <v/>
      </c>
      <c r="N3635" s="13" t="str">
        <f t="shared" si="172"/>
        <v/>
      </c>
    </row>
    <row r="3636" spans="2:14" x14ac:dyDescent="0.3">
      <c r="B3636" s="1" t="str">
        <f>IF(C3636=1,"",IF(Kasszakonyv!$K$2&gt;C3636,"q",IF(Kasszakonyv!$K$2=C3636,COUNTIF($C$7:C3636,C3636),"")))</f>
        <v/>
      </c>
      <c r="C3636" s="9">
        <f t="shared" si="171"/>
        <v>1</v>
      </c>
      <c r="D3636" s="14"/>
      <c r="E3636" s="15"/>
      <c r="F3636" s="16"/>
      <c r="G3636" s="17"/>
      <c r="H3636" s="18"/>
      <c r="I3636" s="19"/>
      <c r="J3636" s="18"/>
      <c r="K3636" s="19"/>
      <c r="L3636" s="17"/>
      <c r="M3636" s="93" t="str">
        <f t="shared" si="170"/>
        <v/>
      </c>
      <c r="N3636" s="13" t="str">
        <f t="shared" si="172"/>
        <v/>
      </c>
    </row>
    <row r="3637" spans="2:14" x14ac:dyDescent="0.3">
      <c r="B3637" s="1" t="str">
        <f>IF(C3637=1,"",IF(Kasszakonyv!$K$2&gt;C3637,"q",IF(Kasszakonyv!$K$2=C3637,COUNTIF($C$7:C3637,C3637),"")))</f>
        <v/>
      </c>
      <c r="C3637" s="9">
        <f t="shared" si="171"/>
        <v>1</v>
      </c>
      <c r="D3637" s="14"/>
      <c r="E3637" s="15"/>
      <c r="F3637" s="16"/>
      <c r="G3637" s="17"/>
      <c r="H3637" s="18"/>
      <c r="I3637" s="19"/>
      <c r="J3637" s="18"/>
      <c r="K3637" s="19"/>
      <c r="L3637" s="17"/>
      <c r="M3637" s="93" t="str">
        <f t="shared" si="170"/>
        <v/>
      </c>
      <c r="N3637" s="13" t="str">
        <f t="shared" si="172"/>
        <v/>
      </c>
    </row>
    <row r="3638" spans="2:14" x14ac:dyDescent="0.3">
      <c r="B3638" s="1" t="str">
        <f>IF(C3638=1,"",IF(Kasszakonyv!$K$2&gt;C3638,"q",IF(Kasszakonyv!$K$2=C3638,COUNTIF($C$7:C3638,C3638),"")))</f>
        <v/>
      </c>
      <c r="C3638" s="9">
        <f t="shared" si="171"/>
        <v>1</v>
      </c>
      <c r="D3638" s="14"/>
      <c r="E3638" s="15"/>
      <c r="F3638" s="16"/>
      <c r="G3638" s="17"/>
      <c r="H3638" s="18"/>
      <c r="I3638" s="19"/>
      <c r="J3638" s="18"/>
      <c r="K3638" s="19"/>
      <c r="L3638" s="17"/>
      <c r="M3638" s="93" t="str">
        <f t="shared" si="170"/>
        <v/>
      </c>
      <c r="N3638" s="13" t="str">
        <f t="shared" si="172"/>
        <v/>
      </c>
    </row>
    <row r="3639" spans="2:14" x14ac:dyDescent="0.3">
      <c r="B3639" s="1" t="str">
        <f>IF(C3639=1,"",IF(Kasszakonyv!$K$2&gt;C3639,"q",IF(Kasszakonyv!$K$2=C3639,COUNTIF($C$7:C3639,C3639),"")))</f>
        <v/>
      </c>
      <c r="C3639" s="9">
        <f t="shared" si="171"/>
        <v>1</v>
      </c>
      <c r="D3639" s="14"/>
      <c r="E3639" s="15"/>
      <c r="F3639" s="16"/>
      <c r="G3639" s="17"/>
      <c r="H3639" s="18"/>
      <c r="I3639" s="19"/>
      <c r="J3639" s="18"/>
      <c r="K3639" s="19"/>
      <c r="L3639" s="17"/>
      <c r="M3639" s="93" t="str">
        <f t="shared" si="170"/>
        <v/>
      </c>
      <c r="N3639" s="13" t="str">
        <f t="shared" si="172"/>
        <v/>
      </c>
    </row>
    <row r="3640" spans="2:14" x14ac:dyDescent="0.3">
      <c r="B3640" s="1" t="str">
        <f>IF(C3640=1,"",IF(Kasszakonyv!$K$2&gt;C3640,"q",IF(Kasszakonyv!$K$2=C3640,COUNTIF($C$7:C3640,C3640),"")))</f>
        <v/>
      </c>
      <c r="C3640" s="9">
        <f t="shared" si="171"/>
        <v>1</v>
      </c>
      <c r="D3640" s="14"/>
      <c r="E3640" s="15"/>
      <c r="F3640" s="16"/>
      <c r="G3640" s="17"/>
      <c r="H3640" s="18"/>
      <c r="I3640" s="19"/>
      <c r="J3640" s="18"/>
      <c r="K3640" s="19"/>
      <c r="L3640" s="17"/>
      <c r="M3640" s="93" t="str">
        <f t="shared" si="170"/>
        <v/>
      </c>
      <c r="N3640" s="13" t="str">
        <f t="shared" si="172"/>
        <v/>
      </c>
    </row>
    <row r="3641" spans="2:14" x14ac:dyDescent="0.3">
      <c r="B3641" s="1" t="str">
        <f>IF(C3641=1,"",IF(Kasszakonyv!$K$2&gt;C3641,"q",IF(Kasszakonyv!$K$2=C3641,COUNTIF($C$7:C3641,C3641),"")))</f>
        <v/>
      </c>
      <c r="C3641" s="9">
        <f t="shared" si="171"/>
        <v>1</v>
      </c>
      <c r="D3641" s="14"/>
      <c r="E3641" s="15"/>
      <c r="F3641" s="16"/>
      <c r="G3641" s="17"/>
      <c r="H3641" s="18"/>
      <c r="I3641" s="19"/>
      <c r="J3641" s="18"/>
      <c r="K3641" s="19"/>
      <c r="L3641" s="17"/>
      <c r="M3641" s="93" t="str">
        <f t="shared" si="170"/>
        <v/>
      </c>
      <c r="N3641" s="13" t="str">
        <f t="shared" si="172"/>
        <v/>
      </c>
    </row>
    <row r="3642" spans="2:14" x14ac:dyDescent="0.3">
      <c r="B3642" s="1" t="str">
        <f>IF(C3642=1,"",IF(Kasszakonyv!$K$2&gt;C3642,"q",IF(Kasszakonyv!$K$2=C3642,COUNTIF($C$7:C3642,C3642),"")))</f>
        <v/>
      </c>
      <c r="C3642" s="9">
        <f t="shared" si="171"/>
        <v>1</v>
      </c>
      <c r="D3642" s="14"/>
      <c r="E3642" s="15"/>
      <c r="F3642" s="16"/>
      <c r="G3642" s="17"/>
      <c r="H3642" s="18"/>
      <c r="I3642" s="19"/>
      <c r="J3642" s="18"/>
      <c r="K3642" s="19"/>
      <c r="L3642" s="17"/>
      <c r="M3642" s="93" t="str">
        <f t="shared" si="170"/>
        <v/>
      </c>
      <c r="N3642" s="13" t="str">
        <f t="shared" si="172"/>
        <v/>
      </c>
    </row>
    <row r="3643" spans="2:14" x14ac:dyDescent="0.3">
      <c r="B3643" s="1" t="str">
        <f>IF(C3643=1,"",IF(Kasszakonyv!$K$2&gt;C3643,"q",IF(Kasszakonyv!$K$2=C3643,COUNTIF($C$7:C3643,C3643),"")))</f>
        <v/>
      </c>
      <c r="C3643" s="9">
        <f t="shared" si="171"/>
        <v>1</v>
      </c>
      <c r="D3643" s="14"/>
      <c r="E3643" s="15"/>
      <c r="F3643" s="16"/>
      <c r="G3643" s="17"/>
      <c r="H3643" s="18"/>
      <c r="I3643" s="19"/>
      <c r="J3643" s="18"/>
      <c r="K3643" s="19"/>
      <c r="L3643" s="17"/>
      <c r="M3643" s="93" t="str">
        <f t="shared" si="170"/>
        <v/>
      </c>
      <c r="N3643" s="13" t="str">
        <f t="shared" si="172"/>
        <v/>
      </c>
    </row>
    <row r="3644" spans="2:14" x14ac:dyDescent="0.3">
      <c r="B3644" s="1" t="str">
        <f>IF(C3644=1,"",IF(Kasszakonyv!$K$2&gt;C3644,"q",IF(Kasszakonyv!$K$2=C3644,COUNTIF($C$7:C3644,C3644),"")))</f>
        <v/>
      </c>
      <c r="C3644" s="9">
        <f t="shared" si="171"/>
        <v>1</v>
      </c>
      <c r="D3644" s="14"/>
      <c r="E3644" s="15"/>
      <c r="F3644" s="16"/>
      <c r="G3644" s="17"/>
      <c r="H3644" s="18"/>
      <c r="I3644" s="19"/>
      <c r="J3644" s="18"/>
      <c r="K3644" s="19"/>
      <c r="L3644" s="17"/>
      <c r="M3644" s="93" t="str">
        <f t="shared" si="170"/>
        <v/>
      </c>
      <c r="N3644" s="13" t="str">
        <f t="shared" si="172"/>
        <v/>
      </c>
    </row>
    <row r="3645" spans="2:14" x14ac:dyDescent="0.3">
      <c r="B3645" s="1" t="str">
        <f>IF(C3645=1,"",IF(Kasszakonyv!$K$2&gt;C3645,"q",IF(Kasszakonyv!$K$2=C3645,COUNTIF($C$7:C3645,C3645),"")))</f>
        <v/>
      </c>
      <c r="C3645" s="9">
        <f t="shared" si="171"/>
        <v>1</v>
      </c>
      <c r="D3645" s="14"/>
      <c r="E3645" s="15"/>
      <c r="F3645" s="16"/>
      <c r="G3645" s="17"/>
      <c r="H3645" s="18"/>
      <c r="I3645" s="19"/>
      <c r="J3645" s="18"/>
      <c r="K3645" s="19"/>
      <c r="L3645" s="17"/>
      <c r="M3645" s="93" t="str">
        <f t="shared" si="170"/>
        <v/>
      </c>
      <c r="N3645" s="13" t="str">
        <f t="shared" si="172"/>
        <v/>
      </c>
    </row>
    <row r="3646" spans="2:14" x14ac:dyDescent="0.3">
      <c r="B3646" s="1" t="str">
        <f>IF(C3646=1,"",IF(Kasszakonyv!$K$2&gt;C3646,"q",IF(Kasszakonyv!$K$2=C3646,COUNTIF($C$7:C3646,C3646),"")))</f>
        <v/>
      </c>
      <c r="C3646" s="9">
        <f t="shared" si="171"/>
        <v>1</v>
      </c>
      <c r="D3646" s="14"/>
      <c r="E3646" s="15"/>
      <c r="F3646" s="16"/>
      <c r="G3646" s="17"/>
      <c r="H3646" s="18"/>
      <c r="I3646" s="19"/>
      <c r="J3646" s="18"/>
      <c r="K3646" s="19"/>
      <c r="L3646" s="17"/>
      <c r="M3646" s="93" t="str">
        <f t="shared" si="170"/>
        <v/>
      </c>
      <c r="N3646" s="13" t="str">
        <f t="shared" si="172"/>
        <v/>
      </c>
    </row>
    <row r="3647" spans="2:14" x14ac:dyDescent="0.3">
      <c r="B3647" s="1" t="str">
        <f>IF(C3647=1,"",IF(Kasszakonyv!$K$2&gt;C3647,"q",IF(Kasszakonyv!$K$2=C3647,COUNTIF($C$7:C3647,C3647),"")))</f>
        <v/>
      </c>
      <c r="C3647" s="9">
        <f t="shared" si="171"/>
        <v>1</v>
      </c>
      <c r="D3647" s="14"/>
      <c r="E3647" s="15"/>
      <c r="F3647" s="16"/>
      <c r="G3647" s="17"/>
      <c r="H3647" s="18"/>
      <c r="I3647" s="19"/>
      <c r="J3647" s="18"/>
      <c r="K3647" s="19"/>
      <c r="L3647" s="17"/>
      <c r="M3647" s="93" t="str">
        <f t="shared" si="170"/>
        <v/>
      </c>
      <c r="N3647" s="13" t="str">
        <f t="shared" si="172"/>
        <v/>
      </c>
    </row>
    <row r="3648" spans="2:14" x14ac:dyDescent="0.3">
      <c r="B3648" s="1" t="str">
        <f>IF(C3648=1,"",IF(Kasszakonyv!$K$2&gt;C3648,"q",IF(Kasszakonyv!$K$2=C3648,COUNTIF($C$7:C3648,C3648),"")))</f>
        <v/>
      </c>
      <c r="C3648" s="9">
        <f t="shared" si="171"/>
        <v>1</v>
      </c>
      <c r="D3648" s="14"/>
      <c r="E3648" s="15"/>
      <c r="F3648" s="16"/>
      <c r="G3648" s="17"/>
      <c r="H3648" s="18"/>
      <c r="I3648" s="19"/>
      <c r="J3648" s="18"/>
      <c r="K3648" s="19"/>
      <c r="L3648" s="17"/>
      <c r="M3648" s="93" t="str">
        <f t="shared" si="170"/>
        <v/>
      </c>
      <c r="N3648" s="13" t="str">
        <f t="shared" si="172"/>
        <v/>
      </c>
    </row>
    <row r="3649" spans="2:14" x14ac:dyDescent="0.3">
      <c r="B3649" s="1" t="str">
        <f>IF(C3649=1,"",IF(Kasszakonyv!$K$2&gt;C3649,"q",IF(Kasszakonyv!$K$2=C3649,COUNTIF($C$7:C3649,C3649),"")))</f>
        <v/>
      </c>
      <c r="C3649" s="9">
        <f t="shared" si="171"/>
        <v>1</v>
      </c>
      <c r="D3649" s="14"/>
      <c r="E3649" s="15"/>
      <c r="F3649" s="16"/>
      <c r="G3649" s="17"/>
      <c r="H3649" s="18"/>
      <c r="I3649" s="19"/>
      <c r="J3649" s="18"/>
      <c r="K3649" s="19"/>
      <c r="L3649" s="17"/>
      <c r="M3649" s="93" t="str">
        <f t="shared" si="170"/>
        <v/>
      </c>
      <c r="N3649" s="13" t="str">
        <f t="shared" si="172"/>
        <v/>
      </c>
    </row>
    <row r="3650" spans="2:14" x14ac:dyDescent="0.3">
      <c r="B3650" s="1" t="str">
        <f>IF(C3650=1,"",IF(Kasszakonyv!$K$2&gt;C3650,"q",IF(Kasszakonyv!$K$2=C3650,COUNTIF($C$7:C3650,C3650),"")))</f>
        <v/>
      </c>
      <c r="C3650" s="9">
        <f t="shared" si="171"/>
        <v>1</v>
      </c>
      <c r="D3650" s="14"/>
      <c r="E3650" s="15"/>
      <c r="F3650" s="16"/>
      <c r="G3650" s="17"/>
      <c r="H3650" s="18"/>
      <c r="I3650" s="19"/>
      <c r="J3650" s="18"/>
      <c r="K3650" s="19"/>
      <c r="L3650" s="17"/>
      <c r="M3650" s="93" t="str">
        <f t="shared" si="170"/>
        <v/>
      </c>
      <c r="N3650" s="13" t="str">
        <f t="shared" si="172"/>
        <v/>
      </c>
    </row>
    <row r="3651" spans="2:14" x14ac:dyDescent="0.3">
      <c r="B3651" s="1" t="str">
        <f>IF(C3651=1,"",IF(Kasszakonyv!$K$2&gt;C3651,"q",IF(Kasszakonyv!$K$2=C3651,COUNTIF($C$7:C3651,C3651),"")))</f>
        <v/>
      </c>
      <c r="C3651" s="9">
        <f t="shared" si="171"/>
        <v>1</v>
      </c>
      <c r="D3651" s="14"/>
      <c r="E3651" s="15"/>
      <c r="F3651" s="16"/>
      <c r="G3651" s="17"/>
      <c r="H3651" s="18"/>
      <c r="I3651" s="19"/>
      <c r="J3651" s="18"/>
      <c r="K3651" s="19"/>
      <c r="L3651" s="17"/>
      <c r="M3651" s="93" t="str">
        <f t="shared" si="170"/>
        <v/>
      </c>
      <c r="N3651" s="13" t="str">
        <f t="shared" si="172"/>
        <v/>
      </c>
    </row>
    <row r="3652" spans="2:14" x14ac:dyDescent="0.3">
      <c r="B3652" s="1" t="str">
        <f>IF(C3652=1,"",IF(Kasszakonyv!$K$2&gt;C3652,"q",IF(Kasszakonyv!$K$2=C3652,COUNTIF($C$7:C3652,C3652),"")))</f>
        <v/>
      </c>
      <c r="C3652" s="9">
        <f t="shared" si="171"/>
        <v>1</v>
      </c>
      <c r="D3652" s="14"/>
      <c r="E3652" s="15"/>
      <c r="F3652" s="16"/>
      <c r="G3652" s="17"/>
      <c r="H3652" s="18"/>
      <c r="I3652" s="19"/>
      <c r="J3652" s="18"/>
      <c r="K3652" s="19"/>
      <c r="L3652" s="17"/>
      <c r="M3652" s="93" t="str">
        <f t="shared" si="170"/>
        <v/>
      </c>
      <c r="N3652" s="13" t="str">
        <f t="shared" si="172"/>
        <v/>
      </c>
    </row>
    <row r="3653" spans="2:14" x14ac:dyDescent="0.3">
      <c r="B3653" s="1" t="str">
        <f>IF(C3653=1,"",IF(Kasszakonyv!$K$2&gt;C3653,"q",IF(Kasszakonyv!$K$2=C3653,COUNTIF($C$7:C3653,C3653),"")))</f>
        <v/>
      </c>
      <c r="C3653" s="9">
        <f t="shared" si="171"/>
        <v>1</v>
      </c>
      <c r="D3653" s="14"/>
      <c r="E3653" s="15"/>
      <c r="F3653" s="16"/>
      <c r="G3653" s="17"/>
      <c r="H3653" s="18"/>
      <c r="I3653" s="19"/>
      <c r="J3653" s="18"/>
      <c r="K3653" s="19"/>
      <c r="L3653" s="17"/>
      <c r="M3653" s="93" t="str">
        <f t="shared" si="170"/>
        <v/>
      </c>
      <c r="N3653" s="13" t="str">
        <f t="shared" si="172"/>
        <v/>
      </c>
    </row>
    <row r="3654" spans="2:14" x14ac:dyDescent="0.3">
      <c r="B3654" s="1" t="str">
        <f>IF(C3654=1,"",IF(Kasszakonyv!$K$2&gt;C3654,"q",IF(Kasszakonyv!$K$2=C3654,COUNTIF($C$7:C3654,C3654),"")))</f>
        <v/>
      </c>
      <c r="C3654" s="9">
        <f t="shared" si="171"/>
        <v>1</v>
      </c>
      <c r="D3654" s="14"/>
      <c r="E3654" s="15"/>
      <c r="F3654" s="16"/>
      <c r="G3654" s="17"/>
      <c r="H3654" s="18"/>
      <c r="I3654" s="19"/>
      <c r="J3654" s="18"/>
      <c r="K3654" s="19"/>
      <c r="L3654" s="17"/>
      <c r="M3654" s="93" t="str">
        <f t="shared" si="170"/>
        <v/>
      </c>
      <c r="N3654" s="13" t="str">
        <f t="shared" si="172"/>
        <v/>
      </c>
    </row>
    <row r="3655" spans="2:14" x14ac:dyDescent="0.3">
      <c r="B3655" s="1" t="str">
        <f>IF(C3655=1,"",IF(Kasszakonyv!$K$2&gt;C3655,"q",IF(Kasszakonyv!$K$2=C3655,COUNTIF($C$7:C3655,C3655),"")))</f>
        <v/>
      </c>
      <c r="C3655" s="9">
        <f t="shared" si="171"/>
        <v>1</v>
      </c>
      <c r="D3655" s="14"/>
      <c r="E3655" s="15"/>
      <c r="F3655" s="16"/>
      <c r="G3655" s="17"/>
      <c r="H3655" s="18"/>
      <c r="I3655" s="19"/>
      <c r="J3655" s="18"/>
      <c r="K3655" s="19"/>
      <c r="L3655" s="17"/>
      <c r="M3655" s="93" t="str">
        <f t="shared" ref="M3655:M3718" si="173">IF(I3655&amp;K3655&lt;&gt;"",VLOOKUP(I3655&amp;K3655,fif,3,FALSE),"")</f>
        <v/>
      </c>
      <c r="N3655" s="13" t="str">
        <f t="shared" si="172"/>
        <v/>
      </c>
    </row>
    <row r="3656" spans="2:14" x14ac:dyDescent="0.3">
      <c r="B3656" s="1" t="str">
        <f>IF(C3656=1,"",IF(Kasszakonyv!$K$2&gt;C3656,"q",IF(Kasszakonyv!$K$2=C3656,COUNTIF($C$7:C3656,C3656),"")))</f>
        <v/>
      </c>
      <c r="C3656" s="9">
        <f t="shared" si="171"/>
        <v>1</v>
      </c>
      <c r="D3656" s="14"/>
      <c r="E3656" s="15"/>
      <c r="F3656" s="16"/>
      <c r="G3656" s="17"/>
      <c r="H3656" s="18"/>
      <c r="I3656" s="19"/>
      <c r="J3656" s="18"/>
      <c r="K3656" s="19"/>
      <c r="L3656" s="17"/>
      <c r="M3656" s="93" t="str">
        <f t="shared" si="173"/>
        <v/>
      </c>
      <c r="N3656" s="13" t="str">
        <f t="shared" si="172"/>
        <v/>
      </c>
    </row>
    <row r="3657" spans="2:14" x14ac:dyDescent="0.3">
      <c r="B3657" s="1" t="str">
        <f>IF(C3657=1,"",IF(Kasszakonyv!$K$2&gt;C3657,"q",IF(Kasszakonyv!$K$2=C3657,COUNTIF($C$7:C3657,C3657),"")))</f>
        <v/>
      </c>
      <c r="C3657" s="9">
        <f t="shared" si="171"/>
        <v>1</v>
      </c>
      <c r="D3657" s="14"/>
      <c r="E3657" s="15"/>
      <c r="F3657" s="16"/>
      <c r="G3657" s="17"/>
      <c r="H3657" s="18"/>
      <c r="I3657" s="19"/>
      <c r="J3657" s="18"/>
      <c r="K3657" s="19"/>
      <c r="L3657" s="17"/>
      <c r="M3657" s="93" t="str">
        <f t="shared" si="173"/>
        <v/>
      </c>
      <c r="N3657" s="13" t="str">
        <f t="shared" si="172"/>
        <v/>
      </c>
    </row>
    <row r="3658" spans="2:14" x14ac:dyDescent="0.3">
      <c r="B3658" s="1" t="str">
        <f>IF(C3658=1,"",IF(Kasszakonyv!$K$2&gt;C3658,"q",IF(Kasszakonyv!$K$2=C3658,COUNTIF($C$7:C3658,C3658),"")))</f>
        <v/>
      </c>
      <c r="C3658" s="9">
        <f t="shared" si="171"/>
        <v>1</v>
      </c>
      <c r="D3658" s="14"/>
      <c r="E3658" s="15"/>
      <c r="F3658" s="16"/>
      <c r="G3658" s="17"/>
      <c r="H3658" s="18"/>
      <c r="I3658" s="19"/>
      <c r="J3658" s="18"/>
      <c r="K3658" s="19"/>
      <c r="L3658" s="17"/>
      <c r="M3658" s="93" t="str">
        <f t="shared" si="173"/>
        <v/>
      </c>
      <c r="N3658" s="13" t="str">
        <f t="shared" si="172"/>
        <v/>
      </c>
    </row>
    <row r="3659" spans="2:14" x14ac:dyDescent="0.3">
      <c r="B3659" s="1" t="str">
        <f>IF(C3659=1,"",IF(Kasszakonyv!$K$2&gt;C3659,"q",IF(Kasszakonyv!$K$2=C3659,COUNTIF($C$7:C3659,C3659),"")))</f>
        <v/>
      </c>
      <c r="C3659" s="9">
        <f t="shared" si="171"/>
        <v>1</v>
      </c>
      <c r="D3659" s="14"/>
      <c r="E3659" s="15"/>
      <c r="F3659" s="16"/>
      <c r="G3659" s="17"/>
      <c r="H3659" s="18"/>
      <c r="I3659" s="19"/>
      <c r="J3659" s="18"/>
      <c r="K3659" s="19"/>
      <c r="L3659" s="17"/>
      <c r="M3659" s="93" t="str">
        <f t="shared" si="173"/>
        <v/>
      </c>
      <c r="N3659" s="13" t="str">
        <f t="shared" si="172"/>
        <v/>
      </c>
    </row>
    <row r="3660" spans="2:14" x14ac:dyDescent="0.3">
      <c r="B3660" s="1" t="str">
        <f>IF(C3660=1,"",IF(Kasszakonyv!$K$2&gt;C3660,"q",IF(Kasszakonyv!$K$2=C3660,COUNTIF($C$7:C3660,C3660),"")))</f>
        <v/>
      </c>
      <c r="C3660" s="9">
        <f t="shared" si="171"/>
        <v>1</v>
      </c>
      <c r="D3660" s="14"/>
      <c r="E3660" s="15"/>
      <c r="F3660" s="16"/>
      <c r="G3660" s="17"/>
      <c r="H3660" s="18"/>
      <c r="I3660" s="19"/>
      <c r="J3660" s="18"/>
      <c r="K3660" s="19"/>
      <c r="L3660" s="17"/>
      <c r="M3660" s="93" t="str">
        <f t="shared" si="173"/>
        <v/>
      </c>
      <c r="N3660" s="13" t="str">
        <f t="shared" si="172"/>
        <v/>
      </c>
    </row>
    <row r="3661" spans="2:14" x14ac:dyDescent="0.3">
      <c r="B3661" s="1" t="str">
        <f>IF(C3661=1,"",IF(Kasszakonyv!$K$2&gt;C3661,"q",IF(Kasszakonyv!$K$2=C3661,COUNTIF($C$7:C3661,C3661),"")))</f>
        <v/>
      </c>
      <c r="C3661" s="9">
        <f t="shared" si="171"/>
        <v>1</v>
      </c>
      <c r="D3661" s="14"/>
      <c r="E3661" s="15"/>
      <c r="F3661" s="16"/>
      <c r="G3661" s="17"/>
      <c r="H3661" s="18"/>
      <c r="I3661" s="19"/>
      <c r="J3661" s="18"/>
      <c r="K3661" s="19"/>
      <c r="L3661" s="17"/>
      <c r="M3661" s="93" t="str">
        <f t="shared" si="173"/>
        <v/>
      </c>
      <c r="N3661" s="13" t="str">
        <f t="shared" si="172"/>
        <v/>
      </c>
    </row>
    <row r="3662" spans="2:14" x14ac:dyDescent="0.3">
      <c r="B3662" s="1" t="str">
        <f>IF(C3662=1,"",IF(Kasszakonyv!$K$2&gt;C3662,"q",IF(Kasszakonyv!$K$2=C3662,COUNTIF($C$7:C3662,C3662),"")))</f>
        <v/>
      </c>
      <c r="C3662" s="9">
        <f t="shared" si="171"/>
        <v>1</v>
      </c>
      <c r="D3662" s="14"/>
      <c r="E3662" s="15"/>
      <c r="F3662" s="16"/>
      <c r="G3662" s="17"/>
      <c r="H3662" s="18"/>
      <c r="I3662" s="19"/>
      <c r="J3662" s="18"/>
      <c r="K3662" s="19"/>
      <c r="L3662" s="17"/>
      <c r="M3662" s="93" t="str">
        <f t="shared" si="173"/>
        <v/>
      </c>
      <c r="N3662" s="13" t="str">
        <f t="shared" si="172"/>
        <v/>
      </c>
    </row>
    <row r="3663" spans="2:14" x14ac:dyDescent="0.3">
      <c r="B3663" s="1" t="str">
        <f>IF(C3663=1,"",IF(Kasszakonyv!$K$2&gt;C3663,"q",IF(Kasszakonyv!$K$2=C3663,COUNTIF($C$7:C3663,C3663),"")))</f>
        <v/>
      </c>
      <c r="C3663" s="9">
        <f t="shared" si="171"/>
        <v>1</v>
      </c>
      <c r="D3663" s="14"/>
      <c r="E3663" s="15"/>
      <c r="F3663" s="16"/>
      <c r="G3663" s="17"/>
      <c r="H3663" s="18"/>
      <c r="I3663" s="19"/>
      <c r="J3663" s="18"/>
      <c r="K3663" s="19"/>
      <c r="L3663" s="17"/>
      <c r="M3663" s="93" t="str">
        <f t="shared" si="173"/>
        <v/>
      </c>
      <c r="N3663" s="13" t="str">
        <f t="shared" si="172"/>
        <v/>
      </c>
    </row>
    <row r="3664" spans="2:14" x14ac:dyDescent="0.3">
      <c r="B3664" s="1" t="str">
        <f>IF(C3664=1,"",IF(Kasszakonyv!$K$2&gt;C3664,"q",IF(Kasszakonyv!$K$2=C3664,COUNTIF($C$7:C3664,C3664),"")))</f>
        <v/>
      </c>
      <c r="C3664" s="9">
        <f t="shared" si="171"/>
        <v>1</v>
      </c>
      <c r="D3664" s="14"/>
      <c r="E3664" s="15"/>
      <c r="F3664" s="16"/>
      <c r="G3664" s="17"/>
      <c r="H3664" s="18"/>
      <c r="I3664" s="19"/>
      <c r="J3664" s="18"/>
      <c r="K3664" s="19"/>
      <c r="L3664" s="17"/>
      <c r="M3664" s="93" t="str">
        <f t="shared" si="173"/>
        <v/>
      </c>
      <c r="N3664" s="13" t="str">
        <f t="shared" si="172"/>
        <v/>
      </c>
    </row>
    <row r="3665" spans="2:14" x14ac:dyDescent="0.3">
      <c r="B3665" s="1" t="str">
        <f>IF(C3665=1,"",IF(Kasszakonyv!$K$2&gt;C3665,"q",IF(Kasszakonyv!$K$2=C3665,COUNTIF($C$7:C3665,C3665),"")))</f>
        <v/>
      </c>
      <c r="C3665" s="9">
        <f t="shared" si="171"/>
        <v>1</v>
      </c>
      <c r="D3665" s="14"/>
      <c r="E3665" s="15"/>
      <c r="F3665" s="16"/>
      <c r="G3665" s="17"/>
      <c r="H3665" s="18"/>
      <c r="I3665" s="19"/>
      <c r="J3665" s="18"/>
      <c r="K3665" s="19"/>
      <c r="L3665" s="17"/>
      <c r="M3665" s="93" t="str">
        <f t="shared" si="173"/>
        <v/>
      </c>
      <c r="N3665" s="13" t="str">
        <f t="shared" si="172"/>
        <v/>
      </c>
    </row>
    <row r="3666" spans="2:14" x14ac:dyDescent="0.3">
      <c r="B3666" s="1" t="str">
        <f>IF(C3666=1,"",IF(Kasszakonyv!$K$2&gt;C3666,"q",IF(Kasszakonyv!$K$2=C3666,COUNTIF($C$7:C3666,C3666),"")))</f>
        <v/>
      </c>
      <c r="C3666" s="9">
        <f t="shared" si="171"/>
        <v>1</v>
      </c>
      <c r="D3666" s="14"/>
      <c r="E3666" s="15"/>
      <c r="F3666" s="16"/>
      <c r="G3666" s="17"/>
      <c r="H3666" s="18"/>
      <c r="I3666" s="19"/>
      <c r="J3666" s="18"/>
      <c r="K3666" s="19"/>
      <c r="L3666" s="17"/>
      <c r="M3666" s="93" t="str">
        <f t="shared" si="173"/>
        <v/>
      </c>
      <c r="N3666" s="13" t="str">
        <f t="shared" si="172"/>
        <v/>
      </c>
    </row>
    <row r="3667" spans="2:14" x14ac:dyDescent="0.3">
      <c r="B3667" s="1" t="str">
        <f>IF(C3667=1,"",IF(Kasszakonyv!$K$2&gt;C3667,"q",IF(Kasszakonyv!$K$2=C3667,COUNTIF($C$7:C3667,C3667),"")))</f>
        <v/>
      </c>
      <c r="C3667" s="9">
        <f t="shared" si="171"/>
        <v>1</v>
      </c>
      <c r="D3667" s="14"/>
      <c r="E3667" s="15"/>
      <c r="F3667" s="16"/>
      <c r="G3667" s="17"/>
      <c r="H3667" s="18"/>
      <c r="I3667" s="19"/>
      <c r="J3667" s="18"/>
      <c r="K3667" s="19"/>
      <c r="L3667" s="17"/>
      <c r="M3667" s="93" t="str">
        <f t="shared" si="173"/>
        <v/>
      </c>
      <c r="N3667" s="13" t="str">
        <f t="shared" si="172"/>
        <v/>
      </c>
    </row>
    <row r="3668" spans="2:14" x14ac:dyDescent="0.3">
      <c r="B3668" s="1" t="str">
        <f>IF(C3668=1,"",IF(Kasszakonyv!$K$2&gt;C3668,"q",IF(Kasszakonyv!$K$2=C3668,COUNTIF($C$7:C3668,C3668),"")))</f>
        <v/>
      </c>
      <c r="C3668" s="9">
        <f t="shared" si="171"/>
        <v>1</v>
      </c>
      <c r="D3668" s="14"/>
      <c r="E3668" s="15"/>
      <c r="F3668" s="16"/>
      <c r="G3668" s="17"/>
      <c r="H3668" s="18"/>
      <c r="I3668" s="19"/>
      <c r="J3668" s="18"/>
      <c r="K3668" s="19"/>
      <c r="L3668" s="17"/>
      <c r="M3668" s="93" t="str">
        <f t="shared" si="173"/>
        <v/>
      </c>
      <c r="N3668" s="13" t="str">
        <f t="shared" si="172"/>
        <v/>
      </c>
    </row>
    <row r="3669" spans="2:14" x14ac:dyDescent="0.3">
      <c r="B3669" s="1" t="str">
        <f>IF(C3669=1,"",IF(Kasszakonyv!$K$2&gt;C3669,"q",IF(Kasszakonyv!$K$2=C3669,COUNTIF($C$7:C3669,C3669),"")))</f>
        <v/>
      </c>
      <c r="C3669" s="9">
        <f t="shared" si="171"/>
        <v>1</v>
      </c>
      <c r="D3669" s="14"/>
      <c r="E3669" s="15"/>
      <c r="F3669" s="16"/>
      <c r="G3669" s="17"/>
      <c r="H3669" s="18"/>
      <c r="I3669" s="19"/>
      <c r="J3669" s="18"/>
      <c r="K3669" s="19"/>
      <c r="L3669" s="17"/>
      <c r="M3669" s="93" t="str">
        <f t="shared" si="173"/>
        <v/>
      </c>
      <c r="N3669" s="13" t="str">
        <f t="shared" si="172"/>
        <v/>
      </c>
    </row>
    <row r="3670" spans="2:14" x14ac:dyDescent="0.3">
      <c r="B3670" s="1" t="str">
        <f>IF(C3670=1,"",IF(Kasszakonyv!$K$2&gt;C3670,"q",IF(Kasszakonyv!$K$2=C3670,COUNTIF($C$7:C3670,C3670),"")))</f>
        <v/>
      </c>
      <c r="C3670" s="9">
        <f t="shared" si="171"/>
        <v>1</v>
      </c>
      <c r="D3670" s="14"/>
      <c r="E3670" s="15"/>
      <c r="F3670" s="16"/>
      <c r="G3670" s="17"/>
      <c r="H3670" s="18"/>
      <c r="I3670" s="19"/>
      <c r="J3670" s="18"/>
      <c r="K3670" s="19"/>
      <c r="L3670" s="17"/>
      <c r="M3670" s="93" t="str">
        <f t="shared" si="173"/>
        <v/>
      </c>
      <c r="N3670" s="13" t="str">
        <f t="shared" si="172"/>
        <v/>
      </c>
    </row>
    <row r="3671" spans="2:14" x14ac:dyDescent="0.3">
      <c r="B3671" s="1" t="str">
        <f>IF(C3671=1,"",IF(Kasszakonyv!$K$2&gt;C3671,"q",IF(Kasszakonyv!$K$2=C3671,COUNTIF($C$7:C3671,C3671),"")))</f>
        <v/>
      </c>
      <c r="C3671" s="9">
        <f t="shared" si="171"/>
        <v>1</v>
      </c>
      <c r="D3671" s="14"/>
      <c r="E3671" s="15"/>
      <c r="F3671" s="16"/>
      <c r="G3671" s="17"/>
      <c r="H3671" s="18"/>
      <c r="I3671" s="19"/>
      <c r="J3671" s="18"/>
      <c r="K3671" s="19"/>
      <c r="L3671" s="17"/>
      <c r="M3671" s="93" t="str">
        <f t="shared" si="173"/>
        <v/>
      </c>
      <c r="N3671" s="13" t="str">
        <f t="shared" si="172"/>
        <v/>
      </c>
    </row>
    <row r="3672" spans="2:14" x14ac:dyDescent="0.3">
      <c r="B3672" s="1" t="str">
        <f>IF(C3672=1,"",IF(Kasszakonyv!$K$2&gt;C3672,"q",IF(Kasszakonyv!$K$2=C3672,COUNTIF($C$7:C3672,C3672),"")))</f>
        <v/>
      </c>
      <c r="C3672" s="9">
        <f t="shared" si="171"/>
        <v>1</v>
      </c>
      <c r="D3672" s="14"/>
      <c r="E3672" s="15"/>
      <c r="F3672" s="16"/>
      <c r="G3672" s="17"/>
      <c r="H3672" s="18"/>
      <c r="I3672" s="19"/>
      <c r="J3672" s="18"/>
      <c r="K3672" s="19"/>
      <c r="L3672" s="17"/>
      <c r="M3672" s="93" t="str">
        <f t="shared" si="173"/>
        <v/>
      </c>
      <c r="N3672" s="13" t="str">
        <f t="shared" si="172"/>
        <v/>
      </c>
    </row>
    <row r="3673" spans="2:14" x14ac:dyDescent="0.3">
      <c r="B3673" s="1" t="str">
        <f>IF(C3673=1,"",IF(Kasszakonyv!$K$2&gt;C3673,"q",IF(Kasszakonyv!$K$2=C3673,COUNTIF($C$7:C3673,C3673),"")))</f>
        <v/>
      </c>
      <c r="C3673" s="9">
        <f t="shared" si="171"/>
        <v>1</v>
      </c>
      <c r="D3673" s="14"/>
      <c r="E3673" s="15"/>
      <c r="F3673" s="16"/>
      <c r="G3673" s="17"/>
      <c r="H3673" s="18"/>
      <c r="I3673" s="19"/>
      <c r="J3673" s="18"/>
      <c r="K3673" s="19"/>
      <c r="L3673" s="17"/>
      <c r="M3673" s="93" t="str">
        <f t="shared" si="173"/>
        <v/>
      </c>
      <c r="N3673" s="13" t="str">
        <f t="shared" si="172"/>
        <v/>
      </c>
    </row>
    <row r="3674" spans="2:14" x14ac:dyDescent="0.3">
      <c r="B3674" s="1" t="str">
        <f>IF(C3674=1,"",IF(Kasszakonyv!$K$2&gt;C3674,"q",IF(Kasszakonyv!$K$2=C3674,COUNTIF($C$7:C3674,C3674),"")))</f>
        <v/>
      </c>
      <c r="C3674" s="9">
        <f t="shared" si="171"/>
        <v>1</v>
      </c>
      <c r="D3674" s="14"/>
      <c r="E3674" s="15"/>
      <c r="F3674" s="16"/>
      <c r="G3674" s="17"/>
      <c r="H3674" s="18"/>
      <c r="I3674" s="19"/>
      <c r="J3674" s="18"/>
      <c r="K3674" s="19"/>
      <c r="L3674" s="17"/>
      <c r="M3674" s="93" t="str">
        <f t="shared" si="173"/>
        <v/>
      </c>
      <c r="N3674" s="13" t="str">
        <f t="shared" si="172"/>
        <v/>
      </c>
    </row>
    <row r="3675" spans="2:14" x14ac:dyDescent="0.3">
      <c r="B3675" s="1" t="str">
        <f>IF(C3675=1,"",IF(Kasszakonyv!$K$2&gt;C3675,"q",IF(Kasszakonyv!$K$2=C3675,COUNTIF($C$7:C3675,C3675),"")))</f>
        <v/>
      </c>
      <c r="C3675" s="9">
        <f t="shared" si="171"/>
        <v>1</v>
      </c>
      <c r="D3675" s="14"/>
      <c r="E3675" s="15"/>
      <c r="F3675" s="16"/>
      <c r="G3675" s="17"/>
      <c r="H3675" s="18"/>
      <c r="I3675" s="19"/>
      <c r="J3675" s="18"/>
      <c r="K3675" s="19"/>
      <c r="L3675" s="17"/>
      <c r="M3675" s="93" t="str">
        <f t="shared" si="173"/>
        <v/>
      </c>
      <c r="N3675" s="13" t="str">
        <f t="shared" si="172"/>
        <v/>
      </c>
    </row>
    <row r="3676" spans="2:14" x14ac:dyDescent="0.3">
      <c r="B3676" s="1" t="str">
        <f>IF(C3676=1,"",IF(Kasszakonyv!$K$2&gt;C3676,"q",IF(Kasszakonyv!$K$2=C3676,COUNTIF($C$7:C3676,C3676),"")))</f>
        <v/>
      </c>
      <c r="C3676" s="9">
        <f t="shared" si="171"/>
        <v>1</v>
      </c>
      <c r="D3676" s="14"/>
      <c r="E3676" s="15"/>
      <c r="F3676" s="16"/>
      <c r="G3676" s="17"/>
      <c r="H3676" s="18"/>
      <c r="I3676" s="19"/>
      <c r="J3676" s="18"/>
      <c r="K3676" s="19"/>
      <c r="L3676" s="17"/>
      <c r="M3676" s="93" t="str">
        <f t="shared" si="173"/>
        <v/>
      </c>
      <c r="N3676" s="13" t="str">
        <f t="shared" si="172"/>
        <v/>
      </c>
    </row>
    <row r="3677" spans="2:14" x14ac:dyDescent="0.3">
      <c r="B3677" s="1" t="str">
        <f>IF(C3677=1,"",IF(Kasszakonyv!$K$2&gt;C3677,"q",IF(Kasszakonyv!$K$2=C3677,COUNTIF($C$7:C3677,C3677),"")))</f>
        <v/>
      </c>
      <c r="C3677" s="9">
        <f t="shared" si="171"/>
        <v>1</v>
      </c>
      <c r="D3677" s="14"/>
      <c r="E3677" s="15"/>
      <c r="F3677" s="16"/>
      <c r="G3677" s="17"/>
      <c r="H3677" s="18"/>
      <c r="I3677" s="19"/>
      <c r="J3677" s="18"/>
      <c r="K3677" s="19"/>
      <c r="L3677" s="17"/>
      <c r="M3677" s="93" t="str">
        <f t="shared" si="173"/>
        <v/>
      </c>
      <c r="N3677" s="13" t="str">
        <f t="shared" si="172"/>
        <v/>
      </c>
    </row>
    <row r="3678" spans="2:14" x14ac:dyDescent="0.3">
      <c r="B3678" s="1" t="str">
        <f>IF(C3678=1,"",IF(Kasszakonyv!$K$2&gt;C3678,"q",IF(Kasszakonyv!$K$2=C3678,COUNTIF($C$7:C3678,C3678),"")))</f>
        <v/>
      </c>
      <c r="C3678" s="9">
        <f t="shared" si="171"/>
        <v>1</v>
      </c>
      <c r="D3678" s="14"/>
      <c r="E3678" s="15"/>
      <c r="F3678" s="16"/>
      <c r="G3678" s="17"/>
      <c r="H3678" s="18"/>
      <c r="I3678" s="19"/>
      <c r="J3678" s="18"/>
      <c r="K3678" s="19"/>
      <c r="L3678" s="17"/>
      <c r="M3678" s="93" t="str">
        <f t="shared" si="173"/>
        <v/>
      </c>
      <c r="N3678" s="13" t="str">
        <f t="shared" si="172"/>
        <v/>
      </c>
    </row>
    <row r="3679" spans="2:14" x14ac:dyDescent="0.3">
      <c r="B3679" s="1" t="str">
        <f>IF(C3679=1,"",IF(Kasszakonyv!$K$2&gt;C3679,"q",IF(Kasszakonyv!$K$2=C3679,COUNTIF($C$7:C3679,C3679),"")))</f>
        <v/>
      </c>
      <c r="C3679" s="9">
        <f t="shared" si="171"/>
        <v>1</v>
      </c>
      <c r="D3679" s="14"/>
      <c r="E3679" s="15"/>
      <c r="F3679" s="16"/>
      <c r="G3679" s="17"/>
      <c r="H3679" s="18"/>
      <c r="I3679" s="19"/>
      <c r="J3679" s="18"/>
      <c r="K3679" s="19"/>
      <c r="L3679" s="17"/>
      <c r="M3679" s="93" t="str">
        <f t="shared" si="173"/>
        <v/>
      </c>
      <c r="N3679" s="13" t="str">
        <f t="shared" si="172"/>
        <v/>
      </c>
    </row>
    <row r="3680" spans="2:14" x14ac:dyDescent="0.3">
      <c r="B3680" s="1" t="str">
        <f>IF(C3680=1,"",IF(Kasszakonyv!$K$2&gt;C3680,"q",IF(Kasszakonyv!$K$2=C3680,COUNTIF($C$7:C3680,C3680),"")))</f>
        <v/>
      </c>
      <c r="C3680" s="9">
        <f t="shared" si="171"/>
        <v>1</v>
      </c>
      <c r="D3680" s="14"/>
      <c r="E3680" s="15"/>
      <c r="F3680" s="16"/>
      <c r="G3680" s="17"/>
      <c r="H3680" s="18"/>
      <c r="I3680" s="19"/>
      <c r="J3680" s="18"/>
      <c r="K3680" s="19"/>
      <c r="L3680" s="17"/>
      <c r="M3680" s="93" t="str">
        <f t="shared" si="173"/>
        <v/>
      </c>
      <c r="N3680" s="13" t="str">
        <f t="shared" si="172"/>
        <v/>
      </c>
    </row>
    <row r="3681" spans="2:14" x14ac:dyDescent="0.3">
      <c r="B3681" s="1" t="str">
        <f>IF(C3681=1,"",IF(Kasszakonyv!$K$2&gt;C3681,"q",IF(Kasszakonyv!$K$2=C3681,COUNTIF($C$7:C3681,C3681),"")))</f>
        <v/>
      </c>
      <c r="C3681" s="9">
        <f t="shared" si="171"/>
        <v>1</v>
      </c>
      <c r="D3681" s="14"/>
      <c r="E3681" s="15"/>
      <c r="F3681" s="16"/>
      <c r="G3681" s="17"/>
      <c r="H3681" s="18"/>
      <c r="I3681" s="19"/>
      <c r="J3681" s="18"/>
      <c r="K3681" s="19"/>
      <c r="L3681" s="17"/>
      <c r="M3681" s="93" t="str">
        <f t="shared" si="173"/>
        <v/>
      </c>
      <c r="N3681" s="13" t="str">
        <f t="shared" si="172"/>
        <v/>
      </c>
    </row>
    <row r="3682" spans="2:14" x14ac:dyDescent="0.3">
      <c r="B3682" s="1" t="str">
        <f>IF(C3682=1,"",IF(Kasszakonyv!$K$2&gt;C3682,"q",IF(Kasszakonyv!$K$2=C3682,COUNTIF($C$7:C3682,C3682),"")))</f>
        <v/>
      </c>
      <c r="C3682" s="9">
        <f t="shared" si="171"/>
        <v>1</v>
      </c>
      <c r="D3682" s="14"/>
      <c r="E3682" s="15"/>
      <c r="F3682" s="16"/>
      <c r="G3682" s="17"/>
      <c r="H3682" s="18"/>
      <c r="I3682" s="19"/>
      <c r="J3682" s="18"/>
      <c r="K3682" s="19"/>
      <c r="L3682" s="17"/>
      <c r="M3682" s="93" t="str">
        <f t="shared" si="173"/>
        <v/>
      </c>
      <c r="N3682" s="13" t="str">
        <f t="shared" si="172"/>
        <v/>
      </c>
    </row>
    <row r="3683" spans="2:14" x14ac:dyDescent="0.3">
      <c r="B3683" s="1" t="str">
        <f>IF(C3683=1,"",IF(Kasszakonyv!$K$2&gt;C3683,"q",IF(Kasszakonyv!$K$2=C3683,COUNTIF($C$7:C3683,C3683),"")))</f>
        <v/>
      </c>
      <c r="C3683" s="9">
        <f t="shared" si="171"/>
        <v>1</v>
      </c>
      <c r="D3683" s="14"/>
      <c r="E3683" s="15"/>
      <c r="F3683" s="16"/>
      <c r="G3683" s="17"/>
      <c r="H3683" s="18"/>
      <c r="I3683" s="19"/>
      <c r="J3683" s="18"/>
      <c r="K3683" s="19"/>
      <c r="L3683" s="17"/>
      <c r="M3683" s="93" t="str">
        <f t="shared" si="173"/>
        <v/>
      </c>
      <c r="N3683" s="13" t="str">
        <f t="shared" si="172"/>
        <v/>
      </c>
    </row>
    <row r="3684" spans="2:14" x14ac:dyDescent="0.3">
      <c r="B3684" s="1" t="str">
        <f>IF(C3684=1,"",IF(Kasszakonyv!$K$2&gt;C3684,"q",IF(Kasszakonyv!$K$2=C3684,COUNTIF($C$7:C3684,C3684),"")))</f>
        <v/>
      </c>
      <c r="C3684" s="9">
        <f t="shared" si="171"/>
        <v>1</v>
      </c>
      <c r="D3684" s="14"/>
      <c r="E3684" s="15"/>
      <c r="F3684" s="16"/>
      <c r="G3684" s="17"/>
      <c r="H3684" s="18"/>
      <c r="I3684" s="19"/>
      <c r="J3684" s="18"/>
      <c r="K3684" s="19"/>
      <c r="L3684" s="17"/>
      <c r="M3684" s="93" t="str">
        <f t="shared" si="173"/>
        <v/>
      </c>
      <c r="N3684" s="13" t="str">
        <f t="shared" si="172"/>
        <v/>
      </c>
    </row>
    <row r="3685" spans="2:14" x14ac:dyDescent="0.3">
      <c r="B3685" s="1" t="str">
        <f>IF(C3685=1,"",IF(Kasszakonyv!$K$2&gt;C3685,"q",IF(Kasszakonyv!$K$2=C3685,COUNTIF($C$7:C3685,C3685),"")))</f>
        <v/>
      </c>
      <c r="C3685" s="9">
        <f t="shared" si="171"/>
        <v>1</v>
      </c>
      <c r="D3685" s="14"/>
      <c r="E3685" s="15"/>
      <c r="F3685" s="16"/>
      <c r="G3685" s="17"/>
      <c r="H3685" s="18"/>
      <c r="I3685" s="19"/>
      <c r="J3685" s="18"/>
      <c r="K3685" s="19"/>
      <c r="L3685" s="17"/>
      <c r="M3685" s="93" t="str">
        <f t="shared" si="173"/>
        <v/>
      </c>
      <c r="N3685" s="13" t="str">
        <f t="shared" si="172"/>
        <v/>
      </c>
    </row>
    <row r="3686" spans="2:14" x14ac:dyDescent="0.3">
      <c r="B3686" s="1" t="str">
        <f>IF(C3686=1,"",IF(Kasszakonyv!$K$2&gt;C3686,"q",IF(Kasszakonyv!$K$2=C3686,COUNTIF($C$7:C3686,C3686),"")))</f>
        <v/>
      </c>
      <c r="C3686" s="9">
        <f t="shared" si="171"/>
        <v>1</v>
      </c>
      <c r="D3686" s="14"/>
      <c r="E3686" s="15"/>
      <c r="F3686" s="16"/>
      <c r="G3686" s="17"/>
      <c r="H3686" s="18"/>
      <c r="I3686" s="19"/>
      <c r="J3686" s="18"/>
      <c r="K3686" s="19"/>
      <c r="L3686" s="17"/>
      <c r="M3686" s="93" t="str">
        <f t="shared" si="173"/>
        <v/>
      </c>
      <c r="N3686" s="13" t="str">
        <f t="shared" si="172"/>
        <v/>
      </c>
    </row>
    <row r="3687" spans="2:14" x14ac:dyDescent="0.3">
      <c r="B3687" s="1" t="str">
        <f>IF(C3687=1,"",IF(Kasszakonyv!$K$2&gt;C3687,"q",IF(Kasszakonyv!$K$2=C3687,COUNTIF($C$7:C3687,C3687),"")))</f>
        <v/>
      </c>
      <c r="C3687" s="9">
        <f t="shared" si="171"/>
        <v>1</v>
      </c>
      <c r="D3687" s="14"/>
      <c r="E3687" s="15"/>
      <c r="F3687" s="16"/>
      <c r="G3687" s="17"/>
      <c r="H3687" s="18"/>
      <c r="I3687" s="19"/>
      <c r="J3687" s="18"/>
      <c r="K3687" s="19"/>
      <c r="L3687" s="17"/>
      <c r="M3687" s="93" t="str">
        <f t="shared" si="173"/>
        <v/>
      </c>
      <c r="N3687" s="13" t="str">
        <f t="shared" si="172"/>
        <v/>
      </c>
    </row>
    <row r="3688" spans="2:14" x14ac:dyDescent="0.3">
      <c r="B3688" s="1" t="str">
        <f>IF(C3688=1,"",IF(Kasszakonyv!$K$2&gt;C3688,"q",IF(Kasszakonyv!$K$2=C3688,COUNTIF($C$7:C3688,C3688),"")))</f>
        <v/>
      </c>
      <c r="C3688" s="9">
        <f t="shared" ref="C3688:C3751" si="174">IF(AND(D3688&lt;&gt;0,D3688&gt;=$C$1,D3688&lt;=$C$3),D3688,IF(SUM(H3688:J3698)&lt;&gt;0,C3687,1))</f>
        <v>1</v>
      </c>
      <c r="D3688" s="14"/>
      <c r="E3688" s="15"/>
      <c r="F3688" s="16"/>
      <c r="G3688" s="17"/>
      <c r="H3688" s="18"/>
      <c r="I3688" s="19"/>
      <c r="J3688" s="18"/>
      <c r="K3688" s="19"/>
      <c r="L3688" s="17"/>
      <c r="M3688" s="93" t="str">
        <f t="shared" si="173"/>
        <v/>
      </c>
      <c r="N3688" s="13" t="str">
        <f t="shared" ref="N3688:N3751" si="175">IF(I3688&amp;K3688&lt;&gt;"",VLOOKUP(I3688&amp;K3688,fi,2,FALSE),"")</f>
        <v/>
      </c>
    </row>
    <row r="3689" spans="2:14" x14ac:dyDescent="0.3">
      <c r="B3689" s="1" t="str">
        <f>IF(C3689=1,"",IF(Kasszakonyv!$K$2&gt;C3689,"q",IF(Kasszakonyv!$K$2=C3689,COUNTIF($C$7:C3689,C3689),"")))</f>
        <v/>
      </c>
      <c r="C3689" s="9">
        <f t="shared" si="174"/>
        <v>1</v>
      </c>
      <c r="D3689" s="14"/>
      <c r="E3689" s="15"/>
      <c r="F3689" s="16"/>
      <c r="G3689" s="17"/>
      <c r="H3689" s="18"/>
      <c r="I3689" s="19"/>
      <c r="J3689" s="18"/>
      <c r="K3689" s="19"/>
      <c r="L3689" s="17"/>
      <c r="M3689" s="93" t="str">
        <f t="shared" si="173"/>
        <v/>
      </c>
      <c r="N3689" s="13" t="str">
        <f t="shared" si="175"/>
        <v/>
      </c>
    </row>
    <row r="3690" spans="2:14" x14ac:dyDescent="0.3">
      <c r="B3690" s="1" t="str">
        <f>IF(C3690=1,"",IF(Kasszakonyv!$K$2&gt;C3690,"q",IF(Kasszakonyv!$K$2=C3690,COUNTIF($C$7:C3690,C3690),"")))</f>
        <v/>
      </c>
      <c r="C3690" s="9">
        <f t="shared" si="174"/>
        <v>1</v>
      </c>
      <c r="D3690" s="14"/>
      <c r="E3690" s="15"/>
      <c r="F3690" s="16"/>
      <c r="G3690" s="17"/>
      <c r="H3690" s="18"/>
      <c r="I3690" s="19"/>
      <c r="J3690" s="18"/>
      <c r="K3690" s="19"/>
      <c r="L3690" s="17"/>
      <c r="M3690" s="93" t="str">
        <f t="shared" si="173"/>
        <v/>
      </c>
      <c r="N3690" s="13" t="str">
        <f t="shared" si="175"/>
        <v/>
      </c>
    </row>
    <row r="3691" spans="2:14" x14ac:dyDescent="0.3">
      <c r="B3691" s="1" t="str">
        <f>IF(C3691=1,"",IF(Kasszakonyv!$K$2&gt;C3691,"q",IF(Kasszakonyv!$K$2=C3691,COUNTIF($C$7:C3691,C3691),"")))</f>
        <v/>
      </c>
      <c r="C3691" s="9">
        <f t="shared" si="174"/>
        <v>1</v>
      </c>
      <c r="D3691" s="14"/>
      <c r="E3691" s="15"/>
      <c r="F3691" s="16"/>
      <c r="G3691" s="17"/>
      <c r="H3691" s="18"/>
      <c r="I3691" s="19"/>
      <c r="J3691" s="18"/>
      <c r="K3691" s="19"/>
      <c r="L3691" s="17"/>
      <c r="M3691" s="93" t="str">
        <f t="shared" si="173"/>
        <v/>
      </c>
      <c r="N3691" s="13" t="str">
        <f t="shared" si="175"/>
        <v/>
      </c>
    </row>
    <row r="3692" spans="2:14" x14ac:dyDescent="0.3">
      <c r="B3692" s="1" t="str">
        <f>IF(C3692=1,"",IF(Kasszakonyv!$K$2&gt;C3692,"q",IF(Kasszakonyv!$K$2=C3692,COUNTIF($C$7:C3692,C3692),"")))</f>
        <v/>
      </c>
      <c r="C3692" s="9">
        <f t="shared" si="174"/>
        <v>1</v>
      </c>
      <c r="D3692" s="14"/>
      <c r="E3692" s="15"/>
      <c r="F3692" s="16"/>
      <c r="G3692" s="17"/>
      <c r="H3692" s="18"/>
      <c r="I3692" s="19"/>
      <c r="J3692" s="18"/>
      <c r="K3692" s="19"/>
      <c r="L3692" s="17"/>
      <c r="M3692" s="93" t="str">
        <f t="shared" si="173"/>
        <v/>
      </c>
      <c r="N3692" s="13" t="str">
        <f t="shared" si="175"/>
        <v/>
      </c>
    </row>
    <row r="3693" spans="2:14" x14ac:dyDescent="0.3">
      <c r="B3693" s="1" t="str">
        <f>IF(C3693=1,"",IF(Kasszakonyv!$K$2&gt;C3693,"q",IF(Kasszakonyv!$K$2=C3693,COUNTIF($C$7:C3693,C3693),"")))</f>
        <v/>
      </c>
      <c r="C3693" s="9">
        <f t="shared" si="174"/>
        <v>1</v>
      </c>
      <c r="D3693" s="14"/>
      <c r="E3693" s="15"/>
      <c r="F3693" s="16"/>
      <c r="G3693" s="17"/>
      <c r="H3693" s="18"/>
      <c r="I3693" s="19"/>
      <c r="J3693" s="18"/>
      <c r="K3693" s="19"/>
      <c r="L3693" s="17"/>
      <c r="M3693" s="93" t="str">
        <f t="shared" si="173"/>
        <v/>
      </c>
      <c r="N3693" s="13" t="str">
        <f t="shared" si="175"/>
        <v/>
      </c>
    </row>
    <row r="3694" spans="2:14" x14ac:dyDescent="0.3">
      <c r="B3694" s="1" t="str">
        <f>IF(C3694=1,"",IF(Kasszakonyv!$K$2&gt;C3694,"q",IF(Kasszakonyv!$K$2=C3694,COUNTIF($C$7:C3694,C3694),"")))</f>
        <v/>
      </c>
      <c r="C3694" s="9">
        <f t="shared" si="174"/>
        <v>1</v>
      </c>
      <c r="D3694" s="14"/>
      <c r="E3694" s="15"/>
      <c r="F3694" s="16"/>
      <c r="G3694" s="17"/>
      <c r="H3694" s="18"/>
      <c r="I3694" s="19"/>
      <c r="J3694" s="18"/>
      <c r="K3694" s="19"/>
      <c r="L3694" s="17"/>
      <c r="M3694" s="93" t="str">
        <f t="shared" si="173"/>
        <v/>
      </c>
      <c r="N3694" s="13" t="str">
        <f t="shared" si="175"/>
        <v/>
      </c>
    </row>
    <row r="3695" spans="2:14" x14ac:dyDescent="0.3">
      <c r="B3695" s="1" t="str">
        <f>IF(C3695=1,"",IF(Kasszakonyv!$K$2&gt;C3695,"q",IF(Kasszakonyv!$K$2=C3695,COUNTIF($C$7:C3695,C3695),"")))</f>
        <v/>
      </c>
      <c r="C3695" s="9">
        <f t="shared" si="174"/>
        <v>1</v>
      </c>
      <c r="D3695" s="14"/>
      <c r="E3695" s="15"/>
      <c r="F3695" s="16"/>
      <c r="G3695" s="17"/>
      <c r="H3695" s="18"/>
      <c r="I3695" s="19"/>
      <c r="J3695" s="18"/>
      <c r="K3695" s="19"/>
      <c r="L3695" s="17"/>
      <c r="M3695" s="93" t="str">
        <f t="shared" si="173"/>
        <v/>
      </c>
      <c r="N3695" s="13" t="str">
        <f t="shared" si="175"/>
        <v/>
      </c>
    </row>
    <row r="3696" spans="2:14" x14ac:dyDescent="0.3">
      <c r="B3696" s="1" t="str">
        <f>IF(C3696=1,"",IF(Kasszakonyv!$K$2&gt;C3696,"q",IF(Kasszakonyv!$K$2=C3696,COUNTIF($C$7:C3696,C3696),"")))</f>
        <v/>
      </c>
      <c r="C3696" s="9">
        <f t="shared" si="174"/>
        <v>1</v>
      </c>
      <c r="D3696" s="14"/>
      <c r="E3696" s="15"/>
      <c r="F3696" s="16"/>
      <c r="G3696" s="17"/>
      <c r="H3696" s="18"/>
      <c r="I3696" s="19"/>
      <c r="J3696" s="18"/>
      <c r="K3696" s="19"/>
      <c r="L3696" s="17"/>
      <c r="M3696" s="93" t="str">
        <f t="shared" si="173"/>
        <v/>
      </c>
      <c r="N3696" s="13" t="str">
        <f t="shared" si="175"/>
        <v/>
      </c>
    </row>
    <row r="3697" spans="2:14" x14ac:dyDescent="0.3">
      <c r="B3697" s="1" t="str">
        <f>IF(C3697=1,"",IF(Kasszakonyv!$K$2&gt;C3697,"q",IF(Kasszakonyv!$K$2=C3697,COUNTIF($C$7:C3697,C3697),"")))</f>
        <v/>
      </c>
      <c r="C3697" s="9">
        <f t="shared" si="174"/>
        <v>1</v>
      </c>
      <c r="D3697" s="14"/>
      <c r="E3697" s="15"/>
      <c r="F3697" s="16"/>
      <c r="G3697" s="17"/>
      <c r="H3697" s="18"/>
      <c r="I3697" s="19"/>
      <c r="J3697" s="18"/>
      <c r="K3697" s="19"/>
      <c r="L3697" s="17"/>
      <c r="M3697" s="93" t="str">
        <f t="shared" si="173"/>
        <v/>
      </c>
      <c r="N3697" s="13" t="str">
        <f t="shared" si="175"/>
        <v/>
      </c>
    </row>
    <row r="3698" spans="2:14" x14ac:dyDescent="0.3">
      <c r="B3698" s="1" t="str">
        <f>IF(C3698=1,"",IF(Kasszakonyv!$K$2&gt;C3698,"q",IF(Kasszakonyv!$K$2=C3698,COUNTIF($C$7:C3698,C3698),"")))</f>
        <v/>
      </c>
      <c r="C3698" s="9">
        <f t="shared" si="174"/>
        <v>1</v>
      </c>
      <c r="D3698" s="14"/>
      <c r="E3698" s="15"/>
      <c r="F3698" s="16"/>
      <c r="G3698" s="17"/>
      <c r="H3698" s="18"/>
      <c r="I3698" s="19"/>
      <c r="J3698" s="18"/>
      <c r="K3698" s="19"/>
      <c r="L3698" s="17"/>
      <c r="M3698" s="93" t="str">
        <f t="shared" si="173"/>
        <v/>
      </c>
      <c r="N3698" s="13" t="str">
        <f t="shared" si="175"/>
        <v/>
      </c>
    </row>
    <row r="3699" spans="2:14" x14ac:dyDescent="0.3">
      <c r="B3699" s="1" t="str">
        <f>IF(C3699=1,"",IF(Kasszakonyv!$K$2&gt;C3699,"q",IF(Kasszakonyv!$K$2=C3699,COUNTIF($C$7:C3699,C3699),"")))</f>
        <v/>
      </c>
      <c r="C3699" s="9">
        <f t="shared" si="174"/>
        <v>1</v>
      </c>
      <c r="D3699" s="14"/>
      <c r="E3699" s="15"/>
      <c r="F3699" s="16"/>
      <c r="G3699" s="17"/>
      <c r="H3699" s="18"/>
      <c r="I3699" s="19"/>
      <c r="J3699" s="18"/>
      <c r="K3699" s="19"/>
      <c r="L3699" s="17"/>
      <c r="M3699" s="93" t="str">
        <f t="shared" si="173"/>
        <v/>
      </c>
      <c r="N3699" s="13" t="str">
        <f t="shared" si="175"/>
        <v/>
      </c>
    </row>
    <row r="3700" spans="2:14" x14ac:dyDescent="0.3">
      <c r="B3700" s="1" t="str">
        <f>IF(C3700=1,"",IF(Kasszakonyv!$K$2&gt;C3700,"q",IF(Kasszakonyv!$K$2=C3700,COUNTIF($C$7:C3700,C3700),"")))</f>
        <v/>
      </c>
      <c r="C3700" s="9">
        <f t="shared" si="174"/>
        <v>1</v>
      </c>
      <c r="D3700" s="14"/>
      <c r="E3700" s="15"/>
      <c r="F3700" s="16"/>
      <c r="G3700" s="17"/>
      <c r="H3700" s="18"/>
      <c r="I3700" s="19"/>
      <c r="J3700" s="18"/>
      <c r="K3700" s="19"/>
      <c r="L3700" s="17"/>
      <c r="M3700" s="93" t="str">
        <f t="shared" si="173"/>
        <v/>
      </c>
      <c r="N3700" s="13" t="str">
        <f t="shared" si="175"/>
        <v/>
      </c>
    </row>
    <row r="3701" spans="2:14" x14ac:dyDescent="0.3">
      <c r="B3701" s="1" t="str">
        <f>IF(C3701=1,"",IF(Kasszakonyv!$K$2&gt;C3701,"q",IF(Kasszakonyv!$K$2=C3701,COUNTIF($C$7:C3701,C3701),"")))</f>
        <v/>
      </c>
      <c r="C3701" s="9">
        <f t="shared" si="174"/>
        <v>1</v>
      </c>
      <c r="D3701" s="14"/>
      <c r="E3701" s="15"/>
      <c r="F3701" s="16"/>
      <c r="G3701" s="17"/>
      <c r="H3701" s="18"/>
      <c r="I3701" s="19"/>
      <c r="J3701" s="18"/>
      <c r="K3701" s="19"/>
      <c r="L3701" s="17"/>
      <c r="M3701" s="93" t="str">
        <f t="shared" si="173"/>
        <v/>
      </c>
      <c r="N3701" s="13" t="str">
        <f t="shared" si="175"/>
        <v/>
      </c>
    </row>
    <row r="3702" spans="2:14" x14ac:dyDescent="0.3">
      <c r="B3702" s="1" t="str">
        <f>IF(C3702=1,"",IF(Kasszakonyv!$K$2&gt;C3702,"q",IF(Kasszakonyv!$K$2=C3702,COUNTIF($C$7:C3702,C3702),"")))</f>
        <v/>
      </c>
      <c r="C3702" s="9">
        <f t="shared" si="174"/>
        <v>1</v>
      </c>
      <c r="D3702" s="14"/>
      <c r="E3702" s="15"/>
      <c r="F3702" s="16"/>
      <c r="G3702" s="17"/>
      <c r="H3702" s="18"/>
      <c r="I3702" s="19"/>
      <c r="J3702" s="18"/>
      <c r="K3702" s="19"/>
      <c r="L3702" s="17"/>
      <c r="M3702" s="93" t="str">
        <f t="shared" si="173"/>
        <v/>
      </c>
      <c r="N3702" s="13" t="str">
        <f t="shared" si="175"/>
        <v/>
      </c>
    </row>
    <row r="3703" spans="2:14" x14ac:dyDescent="0.3">
      <c r="B3703" s="1" t="str">
        <f>IF(C3703=1,"",IF(Kasszakonyv!$K$2&gt;C3703,"q",IF(Kasszakonyv!$K$2=C3703,COUNTIF($C$7:C3703,C3703),"")))</f>
        <v/>
      </c>
      <c r="C3703" s="9">
        <f t="shared" si="174"/>
        <v>1</v>
      </c>
      <c r="D3703" s="14"/>
      <c r="E3703" s="15"/>
      <c r="F3703" s="16"/>
      <c r="G3703" s="17"/>
      <c r="H3703" s="18"/>
      <c r="I3703" s="19"/>
      <c r="J3703" s="18"/>
      <c r="K3703" s="19"/>
      <c r="L3703" s="17"/>
      <c r="M3703" s="93" t="str">
        <f t="shared" si="173"/>
        <v/>
      </c>
      <c r="N3703" s="13" t="str">
        <f t="shared" si="175"/>
        <v/>
      </c>
    </row>
    <row r="3704" spans="2:14" x14ac:dyDescent="0.3">
      <c r="B3704" s="1" t="str">
        <f>IF(C3704=1,"",IF(Kasszakonyv!$K$2&gt;C3704,"q",IF(Kasszakonyv!$K$2=C3704,COUNTIF($C$7:C3704,C3704),"")))</f>
        <v/>
      </c>
      <c r="C3704" s="9">
        <f t="shared" si="174"/>
        <v>1</v>
      </c>
      <c r="D3704" s="14"/>
      <c r="E3704" s="15"/>
      <c r="F3704" s="16"/>
      <c r="G3704" s="17"/>
      <c r="H3704" s="18"/>
      <c r="I3704" s="19"/>
      <c r="J3704" s="18"/>
      <c r="K3704" s="19"/>
      <c r="L3704" s="17"/>
      <c r="M3704" s="93" t="str">
        <f t="shared" si="173"/>
        <v/>
      </c>
      <c r="N3704" s="13" t="str">
        <f t="shared" si="175"/>
        <v/>
      </c>
    </row>
    <row r="3705" spans="2:14" x14ac:dyDescent="0.3">
      <c r="B3705" s="1" t="str">
        <f>IF(C3705=1,"",IF(Kasszakonyv!$K$2&gt;C3705,"q",IF(Kasszakonyv!$K$2=C3705,COUNTIF($C$7:C3705,C3705),"")))</f>
        <v/>
      </c>
      <c r="C3705" s="9">
        <f t="shared" si="174"/>
        <v>1</v>
      </c>
      <c r="D3705" s="14"/>
      <c r="E3705" s="15"/>
      <c r="F3705" s="16"/>
      <c r="G3705" s="17"/>
      <c r="H3705" s="18"/>
      <c r="I3705" s="19"/>
      <c r="J3705" s="18"/>
      <c r="K3705" s="19"/>
      <c r="L3705" s="17"/>
      <c r="M3705" s="93" t="str">
        <f t="shared" si="173"/>
        <v/>
      </c>
      <c r="N3705" s="13" t="str">
        <f t="shared" si="175"/>
        <v/>
      </c>
    </row>
    <row r="3706" spans="2:14" x14ac:dyDescent="0.3">
      <c r="B3706" s="1" t="str">
        <f>IF(C3706=1,"",IF(Kasszakonyv!$K$2&gt;C3706,"q",IF(Kasszakonyv!$K$2=C3706,COUNTIF($C$7:C3706,C3706),"")))</f>
        <v/>
      </c>
      <c r="C3706" s="9">
        <f t="shared" si="174"/>
        <v>1</v>
      </c>
      <c r="D3706" s="14"/>
      <c r="E3706" s="15"/>
      <c r="F3706" s="16"/>
      <c r="G3706" s="17"/>
      <c r="H3706" s="18"/>
      <c r="I3706" s="19"/>
      <c r="J3706" s="18"/>
      <c r="K3706" s="19"/>
      <c r="L3706" s="17"/>
      <c r="M3706" s="93" t="str">
        <f t="shared" si="173"/>
        <v/>
      </c>
      <c r="N3706" s="13" t="str">
        <f t="shared" si="175"/>
        <v/>
      </c>
    </row>
    <row r="3707" spans="2:14" x14ac:dyDescent="0.3">
      <c r="B3707" s="1" t="str">
        <f>IF(C3707=1,"",IF(Kasszakonyv!$K$2&gt;C3707,"q",IF(Kasszakonyv!$K$2=C3707,COUNTIF($C$7:C3707,C3707),"")))</f>
        <v/>
      </c>
      <c r="C3707" s="9">
        <f t="shared" si="174"/>
        <v>1</v>
      </c>
      <c r="D3707" s="14"/>
      <c r="E3707" s="15"/>
      <c r="F3707" s="16"/>
      <c r="G3707" s="17"/>
      <c r="H3707" s="18"/>
      <c r="I3707" s="19"/>
      <c r="J3707" s="18"/>
      <c r="K3707" s="19"/>
      <c r="L3707" s="17"/>
      <c r="M3707" s="93" t="str">
        <f t="shared" si="173"/>
        <v/>
      </c>
      <c r="N3707" s="13" t="str">
        <f t="shared" si="175"/>
        <v/>
      </c>
    </row>
    <row r="3708" spans="2:14" x14ac:dyDescent="0.3">
      <c r="B3708" s="1" t="str">
        <f>IF(C3708=1,"",IF(Kasszakonyv!$K$2&gt;C3708,"q",IF(Kasszakonyv!$K$2=C3708,COUNTIF($C$7:C3708,C3708),"")))</f>
        <v/>
      </c>
      <c r="C3708" s="9">
        <f t="shared" si="174"/>
        <v>1</v>
      </c>
      <c r="D3708" s="14"/>
      <c r="E3708" s="15"/>
      <c r="F3708" s="16"/>
      <c r="G3708" s="17"/>
      <c r="H3708" s="18"/>
      <c r="I3708" s="19"/>
      <c r="J3708" s="18"/>
      <c r="K3708" s="19"/>
      <c r="L3708" s="17"/>
      <c r="M3708" s="93" t="str">
        <f t="shared" si="173"/>
        <v/>
      </c>
      <c r="N3708" s="13" t="str">
        <f t="shared" si="175"/>
        <v/>
      </c>
    </row>
    <row r="3709" spans="2:14" x14ac:dyDescent="0.3">
      <c r="B3709" s="1" t="str">
        <f>IF(C3709=1,"",IF(Kasszakonyv!$K$2&gt;C3709,"q",IF(Kasszakonyv!$K$2=C3709,COUNTIF($C$7:C3709,C3709),"")))</f>
        <v/>
      </c>
      <c r="C3709" s="9">
        <f t="shared" si="174"/>
        <v>1</v>
      </c>
      <c r="D3709" s="14"/>
      <c r="E3709" s="15"/>
      <c r="F3709" s="16"/>
      <c r="G3709" s="17"/>
      <c r="H3709" s="18"/>
      <c r="I3709" s="19"/>
      <c r="J3709" s="18"/>
      <c r="K3709" s="19"/>
      <c r="L3709" s="17"/>
      <c r="M3709" s="93" t="str">
        <f t="shared" si="173"/>
        <v/>
      </c>
      <c r="N3709" s="13" t="str">
        <f t="shared" si="175"/>
        <v/>
      </c>
    </row>
    <row r="3710" spans="2:14" x14ac:dyDescent="0.3">
      <c r="B3710" s="1" t="str">
        <f>IF(C3710=1,"",IF(Kasszakonyv!$K$2&gt;C3710,"q",IF(Kasszakonyv!$K$2=C3710,COUNTIF($C$7:C3710,C3710),"")))</f>
        <v/>
      </c>
      <c r="C3710" s="9">
        <f t="shared" si="174"/>
        <v>1</v>
      </c>
      <c r="D3710" s="14"/>
      <c r="E3710" s="15"/>
      <c r="F3710" s="16"/>
      <c r="G3710" s="17"/>
      <c r="H3710" s="18"/>
      <c r="I3710" s="19"/>
      <c r="J3710" s="18"/>
      <c r="K3710" s="19"/>
      <c r="L3710" s="17"/>
      <c r="M3710" s="93" t="str">
        <f t="shared" si="173"/>
        <v/>
      </c>
      <c r="N3710" s="13" t="str">
        <f t="shared" si="175"/>
        <v/>
      </c>
    </row>
    <row r="3711" spans="2:14" x14ac:dyDescent="0.3">
      <c r="B3711" s="1" t="str">
        <f>IF(C3711=1,"",IF(Kasszakonyv!$K$2&gt;C3711,"q",IF(Kasszakonyv!$K$2=C3711,COUNTIF($C$7:C3711,C3711),"")))</f>
        <v/>
      </c>
      <c r="C3711" s="9">
        <f t="shared" si="174"/>
        <v>1</v>
      </c>
      <c r="D3711" s="14"/>
      <c r="E3711" s="15"/>
      <c r="F3711" s="16"/>
      <c r="G3711" s="17"/>
      <c r="H3711" s="18"/>
      <c r="I3711" s="19"/>
      <c r="J3711" s="18"/>
      <c r="K3711" s="19"/>
      <c r="L3711" s="17"/>
      <c r="M3711" s="93" t="str">
        <f t="shared" si="173"/>
        <v/>
      </c>
      <c r="N3711" s="13" t="str">
        <f t="shared" si="175"/>
        <v/>
      </c>
    </row>
    <row r="3712" spans="2:14" x14ac:dyDescent="0.3">
      <c r="B3712" s="1" t="str">
        <f>IF(C3712=1,"",IF(Kasszakonyv!$K$2&gt;C3712,"q",IF(Kasszakonyv!$K$2=C3712,COUNTIF($C$7:C3712,C3712),"")))</f>
        <v/>
      </c>
      <c r="C3712" s="9">
        <f t="shared" si="174"/>
        <v>1</v>
      </c>
      <c r="D3712" s="14"/>
      <c r="E3712" s="15"/>
      <c r="F3712" s="16"/>
      <c r="G3712" s="17"/>
      <c r="H3712" s="18"/>
      <c r="I3712" s="19"/>
      <c r="J3712" s="18"/>
      <c r="K3712" s="19"/>
      <c r="L3712" s="17"/>
      <c r="M3712" s="93" t="str">
        <f t="shared" si="173"/>
        <v/>
      </c>
      <c r="N3712" s="13" t="str">
        <f t="shared" si="175"/>
        <v/>
      </c>
    </row>
    <row r="3713" spans="2:14" x14ac:dyDescent="0.3">
      <c r="B3713" s="1" t="str">
        <f>IF(C3713=1,"",IF(Kasszakonyv!$K$2&gt;C3713,"q",IF(Kasszakonyv!$K$2=C3713,COUNTIF($C$7:C3713,C3713),"")))</f>
        <v/>
      </c>
      <c r="C3713" s="9">
        <f t="shared" si="174"/>
        <v>1</v>
      </c>
      <c r="D3713" s="14"/>
      <c r="E3713" s="15"/>
      <c r="F3713" s="16"/>
      <c r="G3713" s="17"/>
      <c r="H3713" s="18"/>
      <c r="I3713" s="19"/>
      <c r="J3713" s="18"/>
      <c r="K3713" s="19"/>
      <c r="L3713" s="17"/>
      <c r="M3713" s="93" t="str">
        <f t="shared" si="173"/>
        <v/>
      </c>
      <c r="N3713" s="13" t="str">
        <f t="shared" si="175"/>
        <v/>
      </c>
    </row>
    <row r="3714" spans="2:14" x14ac:dyDescent="0.3">
      <c r="B3714" s="1" t="str">
        <f>IF(C3714=1,"",IF(Kasszakonyv!$K$2&gt;C3714,"q",IF(Kasszakonyv!$K$2=C3714,COUNTIF($C$7:C3714,C3714),"")))</f>
        <v/>
      </c>
      <c r="C3714" s="9">
        <f t="shared" si="174"/>
        <v>1</v>
      </c>
      <c r="D3714" s="14"/>
      <c r="E3714" s="15"/>
      <c r="F3714" s="16"/>
      <c r="G3714" s="17"/>
      <c r="H3714" s="18"/>
      <c r="I3714" s="19"/>
      <c r="J3714" s="18"/>
      <c r="K3714" s="19"/>
      <c r="L3714" s="17"/>
      <c r="M3714" s="93" t="str">
        <f t="shared" si="173"/>
        <v/>
      </c>
      <c r="N3714" s="13" t="str">
        <f t="shared" si="175"/>
        <v/>
      </c>
    </row>
    <row r="3715" spans="2:14" x14ac:dyDescent="0.3">
      <c r="B3715" s="1" t="str">
        <f>IF(C3715=1,"",IF(Kasszakonyv!$K$2&gt;C3715,"q",IF(Kasszakonyv!$K$2=C3715,COUNTIF($C$7:C3715,C3715),"")))</f>
        <v/>
      </c>
      <c r="C3715" s="9">
        <f t="shared" si="174"/>
        <v>1</v>
      </c>
      <c r="D3715" s="14"/>
      <c r="E3715" s="15"/>
      <c r="F3715" s="16"/>
      <c r="G3715" s="17"/>
      <c r="H3715" s="18"/>
      <c r="I3715" s="19"/>
      <c r="J3715" s="18"/>
      <c r="K3715" s="19"/>
      <c r="L3715" s="17"/>
      <c r="M3715" s="93" t="str">
        <f t="shared" si="173"/>
        <v/>
      </c>
      <c r="N3715" s="13" t="str">
        <f t="shared" si="175"/>
        <v/>
      </c>
    </row>
    <row r="3716" spans="2:14" x14ac:dyDescent="0.3">
      <c r="B3716" s="1" t="str">
        <f>IF(C3716=1,"",IF(Kasszakonyv!$K$2&gt;C3716,"q",IF(Kasszakonyv!$K$2=C3716,COUNTIF($C$7:C3716,C3716),"")))</f>
        <v/>
      </c>
      <c r="C3716" s="9">
        <f t="shared" si="174"/>
        <v>1</v>
      </c>
      <c r="D3716" s="14"/>
      <c r="E3716" s="15"/>
      <c r="F3716" s="16"/>
      <c r="G3716" s="17"/>
      <c r="H3716" s="18"/>
      <c r="I3716" s="19"/>
      <c r="J3716" s="18"/>
      <c r="K3716" s="19"/>
      <c r="L3716" s="17"/>
      <c r="M3716" s="93" t="str">
        <f t="shared" si="173"/>
        <v/>
      </c>
      <c r="N3716" s="13" t="str">
        <f t="shared" si="175"/>
        <v/>
      </c>
    </row>
    <row r="3717" spans="2:14" x14ac:dyDescent="0.3">
      <c r="B3717" s="1" t="str">
        <f>IF(C3717=1,"",IF(Kasszakonyv!$K$2&gt;C3717,"q",IF(Kasszakonyv!$K$2=C3717,COUNTIF($C$7:C3717,C3717),"")))</f>
        <v/>
      </c>
      <c r="C3717" s="9">
        <f t="shared" si="174"/>
        <v>1</v>
      </c>
      <c r="D3717" s="14"/>
      <c r="E3717" s="15"/>
      <c r="F3717" s="16"/>
      <c r="G3717" s="17"/>
      <c r="H3717" s="18"/>
      <c r="I3717" s="19"/>
      <c r="J3717" s="18"/>
      <c r="K3717" s="19"/>
      <c r="L3717" s="17"/>
      <c r="M3717" s="93" t="str">
        <f t="shared" si="173"/>
        <v/>
      </c>
      <c r="N3717" s="13" t="str">
        <f t="shared" si="175"/>
        <v/>
      </c>
    </row>
    <row r="3718" spans="2:14" x14ac:dyDescent="0.3">
      <c r="B3718" s="1" t="str">
        <f>IF(C3718=1,"",IF(Kasszakonyv!$K$2&gt;C3718,"q",IF(Kasszakonyv!$K$2=C3718,COUNTIF($C$7:C3718,C3718),"")))</f>
        <v/>
      </c>
      <c r="C3718" s="9">
        <f t="shared" si="174"/>
        <v>1</v>
      </c>
      <c r="D3718" s="14"/>
      <c r="E3718" s="15"/>
      <c r="F3718" s="16"/>
      <c r="G3718" s="17"/>
      <c r="H3718" s="18"/>
      <c r="I3718" s="19"/>
      <c r="J3718" s="18"/>
      <c r="K3718" s="19"/>
      <c r="L3718" s="17"/>
      <c r="M3718" s="93" t="str">
        <f t="shared" si="173"/>
        <v/>
      </c>
      <c r="N3718" s="13" t="str">
        <f t="shared" si="175"/>
        <v/>
      </c>
    </row>
    <row r="3719" spans="2:14" x14ac:dyDescent="0.3">
      <c r="B3719" s="1" t="str">
        <f>IF(C3719=1,"",IF(Kasszakonyv!$K$2&gt;C3719,"q",IF(Kasszakonyv!$K$2=C3719,COUNTIF($C$7:C3719,C3719),"")))</f>
        <v/>
      </c>
      <c r="C3719" s="9">
        <f t="shared" si="174"/>
        <v>1</v>
      </c>
      <c r="D3719" s="14"/>
      <c r="E3719" s="15"/>
      <c r="F3719" s="16"/>
      <c r="G3719" s="17"/>
      <c r="H3719" s="18"/>
      <c r="I3719" s="19"/>
      <c r="J3719" s="18"/>
      <c r="K3719" s="19"/>
      <c r="L3719" s="17"/>
      <c r="M3719" s="93" t="str">
        <f t="shared" ref="M3719:M3782" si="176">IF(I3719&amp;K3719&lt;&gt;"",VLOOKUP(I3719&amp;K3719,fif,3,FALSE),"")</f>
        <v/>
      </c>
      <c r="N3719" s="13" t="str">
        <f t="shared" si="175"/>
        <v/>
      </c>
    </row>
    <row r="3720" spans="2:14" x14ac:dyDescent="0.3">
      <c r="B3720" s="1" t="str">
        <f>IF(C3720=1,"",IF(Kasszakonyv!$K$2&gt;C3720,"q",IF(Kasszakonyv!$K$2=C3720,COUNTIF($C$7:C3720,C3720),"")))</f>
        <v/>
      </c>
      <c r="C3720" s="9">
        <f t="shared" si="174"/>
        <v>1</v>
      </c>
      <c r="D3720" s="14"/>
      <c r="E3720" s="15"/>
      <c r="F3720" s="16"/>
      <c r="G3720" s="17"/>
      <c r="H3720" s="18"/>
      <c r="I3720" s="19"/>
      <c r="J3720" s="18"/>
      <c r="K3720" s="19"/>
      <c r="L3720" s="17"/>
      <c r="M3720" s="93" t="str">
        <f t="shared" si="176"/>
        <v/>
      </c>
      <c r="N3720" s="13" t="str">
        <f t="shared" si="175"/>
        <v/>
      </c>
    </row>
    <row r="3721" spans="2:14" x14ac:dyDescent="0.3">
      <c r="B3721" s="1" t="str">
        <f>IF(C3721=1,"",IF(Kasszakonyv!$K$2&gt;C3721,"q",IF(Kasszakonyv!$K$2=C3721,COUNTIF($C$7:C3721,C3721),"")))</f>
        <v/>
      </c>
      <c r="C3721" s="9">
        <f t="shared" si="174"/>
        <v>1</v>
      </c>
      <c r="D3721" s="14"/>
      <c r="E3721" s="15"/>
      <c r="F3721" s="16"/>
      <c r="G3721" s="17"/>
      <c r="H3721" s="18"/>
      <c r="I3721" s="19"/>
      <c r="J3721" s="18"/>
      <c r="K3721" s="19"/>
      <c r="L3721" s="17"/>
      <c r="M3721" s="93" t="str">
        <f t="shared" si="176"/>
        <v/>
      </c>
      <c r="N3721" s="13" t="str">
        <f t="shared" si="175"/>
        <v/>
      </c>
    </row>
    <row r="3722" spans="2:14" x14ac:dyDescent="0.3">
      <c r="B3722" s="1" t="str">
        <f>IF(C3722=1,"",IF(Kasszakonyv!$K$2&gt;C3722,"q",IF(Kasszakonyv!$K$2=C3722,COUNTIF($C$7:C3722,C3722),"")))</f>
        <v/>
      </c>
      <c r="C3722" s="9">
        <f t="shared" si="174"/>
        <v>1</v>
      </c>
      <c r="D3722" s="14"/>
      <c r="E3722" s="15"/>
      <c r="F3722" s="16"/>
      <c r="G3722" s="17"/>
      <c r="H3722" s="18"/>
      <c r="I3722" s="19"/>
      <c r="J3722" s="18"/>
      <c r="K3722" s="19"/>
      <c r="L3722" s="17"/>
      <c r="M3722" s="93" t="str">
        <f t="shared" si="176"/>
        <v/>
      </c>
      <c r="N3722" s="13" t="str">
        <f t="shared" si="175"/>
        <v/>
      </c>
    </row>
    <row r="3723" spans="2:14" x14ac:dyDescent="0.3">
      <c r="B3723" s="1" t="str">
        <f>IF(C3723=1,"",IF(Kasszakonyv!$K$2&gt;C3723,"q",IF(Kasszakonyv!$K$2=C3723,COUNTIF($C$7:C3723,C3723),"")))</f>
        <v/>
      </c>
      <c r="C3723" s="9">
        <f t="shared" si="174"/>
        <v>1</v>
      </c>
      <c r="D3723" s="14"/>
      <c r="E3723" s="15"/>
      <c r="F3723" s="16"/>
      <c r="G3723" s="17"/>
      <c r="H3723" s="18"/>
      <c r="I3723" s="19"/>
      <c r="J3723" s="18"/>
      <c r="K3723" s="19"/>
      <c r="L3723" s="17"/>
      <c r="M3723" s="93" t="str">
        <f t="shared" si="176"/>
        <v/>
      </c>
      <c r="N3723" s="13" t="str">
        <f t="shared" si="175"/>
        <v/>
      </c>
    </row>
    <row r="3724" spans="2:14" x14ac:dyDescent="0.3">
      <c r="B3724" s="1" t="str">
        <f>IF(C3724=1,"",IF(Kasszakonyv!$K$2&gt;C3724,"q",IF(Kasszakonyv!$K$2=C3724,COUNTIF($C$7:C3724,C3724),"")))</f>
        <v/>
      </c>
      <c r="C3724" s="9">
        <f t="shared" si="174"/>
        <v>1</v>
      </c>
      <c r="D3724" s="14"/>
      <c r="E3724" s="15"/>
      <c r="F3724" s="16"/>
      <c r="G3724" s="17"/>
      <c r="H3724" s="18"/>
      <c r="I3724" s="19"/>
      <c r="J3724" s="18"/>
      <c r="K3724" s="19"/>
      <c r="L3724" s="17"/>
      <c r="M3724" s="93" t="str">
        <f t="shared" si="176"/>
        <v/>
      </c>
      <c r="N3724" s="13" t="str">
        <f t="shared" si="175"/>
        <v/>
      </c>
    </row>
    <row r="3725" spans="2:14" x14ac:dyDescent="0.3">
      <c r="B3725" s="1" t="str">
        <f>IF(C3725=1,"",IF(Kasszakonyv!$K$2&gt;C3725,"q",IF(Kasszakonyv!$K$2=C3725,COUNTIF($C$7:C3725,C3725),"")))</f>
        <v/>
      </c>
      <c r="C3725" s="9">
        <f t="shared" si="174"/>
        <v>1</v>
      </c>
      <c r="D3725" s="14"/>
      <c r="E3725" s="15"/>
      <c r="F3725" s="16"/>
      <c r="G3725" s="17"/>
      <c r="H3725" s="18"/>
      <c r="I3725" s="19"/>
      <c r="J3725" s="18"/>
      <c r="K3725" s="19"/>
      <c r="L3725" s="17"/>
      <c r="M3725" s="93" t="str">
        <f t="shared" si="176"/>
        <v/>
      </c>
      <c r="N3725" s="13" t="str">
        <f t="shared" si="175"/>
        <v/>
      </c>
    </row>
    <row r="3726" spans="2:14" x14ac:dyDescent="0.3">
      <c r="B3726" s="1" t="str">
        <f>IF(C3726=1,"",IF(Kasszakonyv!$K$2&gt;C3726,"q",IF(Kasszakonyv!$K$2=C3726,COUNTIF($C$7:C3726,C3726),"")))</f>
        <v/>
      </c>
      <c r="C3726" s="9">
        <f t="shared" si="174"/>
        <v>1</v>
      </c>
      <c r="D3726" s="14"/>
      <c r="E3726" s="15"/>
      <c r="F3726" s="16"/>
      <c r="G3726" s="17"/>
      <c r="H3726" s="18"/>
      <c r="I3726" s="19"/>
      <c r="J3726" s="18"/>
      <c r="K3726" s="19"/>
      <c r="L3726" s="17"/>
      <c r="M3726" s="93" t="str">
        <f t="shared" si="176"/>
        <v/>
      </c>
      <c r="N3726" s="13" t="str">
        <f t="shared" si="175"/>
        <v/>
      </c>
    </row>
    <row r="3727" spans="2:14" x14ac:dyDescent="0.3">
      <c r="B3727" s="1" t="str">
        <f>IF(C3727=1,"",IF(Kasszakonyv!$K$2&gt;C3727,"q",IF(Kasszakonyv!$K$2=C3727,COUNTIF($C$7:C3727,C3727),"")))</f>
        <v/>
      </c>
      <c r="C3727" s="9">
        <f t="shared" si="174"/>
        <v>1</v>
      </c>
      <c r="D3727" s="14"/>
      <c r="E3727" s="15"/>
      <c r="F3727" s="16"/>
      <c r="G3727" s="17"/>
      <c r="H3727" s="18"/>
      <c r="I3727" s="19"/>
      <c r="J3727" s="18"/>
      <c r="K3727" s="19"/>
      <c r="L3727" s="17"/>
      <c r="M3727" s="93" t="str">
        <f t="shared" si="176"/>
        <v/>
      </c>
      <c r="N3727" s="13" t="str">
        <f t="shared" si="175"/>
        <v/>
      </c>
    </row>
    <row r="3728" spans="2:14" x14ac:dyDescent="0.3">
      <c r="B3728" s="1" t="str">
        <f>IF(C3728=1,"",IF(Kasszakonyv!$K$2&gt;C3728,"q",IF(Kasszakonyv!$K$2=C3728,COUNTIF($C$7:C3728,C3728),"")))</f>
        <v/>
      </c>
      <c r="C3728" s="9">
        <f t="shared" si="174"/>
        <v>1</v>
      </c>
      <c r="D3728" s="14"/>
      <c r="E3728" s="15"/>
      <c r="F3728" s="16"/>
      <c r="G3728" s="17"/>
      <c r="H3728" s="18"/>
      <c r="I3728" s="19"/>
      <c r="J3728" s="18"/>
      <c r="K3728" s="19"/>
      <c r="L3728" s="17"/>
      <c r="M3728" s="93" t="str">
        <f t="shared" si="176"/>
        <v/>
      </c>
      <c r="N3728" s="13" t="str">
        <f t="shared" si="175"/>
        <v/>
      </c>
    </row>
    <row r="3729" spans="2:14" x14ac:dyDescent="0.3">
      <c r="B3729" s="1" t="str">
        <f>IF(C3729=1,"",IF(Kasszakonyv!$K$2&gt;C3729,"q",IF(Kasszakonyv!$K$2=C3729,COUNTIF($C$7:C3729,C3729),"")))</f>
        <v/>
      </c>
      <c r="C3729" s="9">
        <f t="shared" si="174"/>
        <v>1</v>
      </c>
      <c r="D3729" s="14"/>
      <c r="E3729" s="15"/>
      <c r="F3729" s="16"/>
      <c r="G3729" s="17"/>
      <c r="H3729" s="18"/>
      <c r="I3729" s="19"/>
      <c r="J3729" s="18"/>
      <c r="K3729" s="19"/>
      <c r="L3729" s="17"/>
      <c r="M3729" s="93" t="str">
        <f t="shared" si="176"/>
        <v/>
      </c>
      <c r="N3729" s="13" t="str">
        <f t="shared" si="175"/>
        <v/>
      </c>
    </row>
    <row r="3730" spans="2:14" x14ac:dyDescent="0.3">
      <c r="B3730" s="1" t="str">
        <f>IF(C3730=1,"",IF(Kasszakonyv!$K$2&gt;C3730,"q",IF(Kasszakonyv!$K$2=C3730,COUNTIF($C$7:C3730,C3730),"")))</f>
        <v/>
      </c>
      <c r="C3730" s="9">
        <f t="shared" si="174"/>
        <v>1</v>
      </c>
      <c r="D3730" s="14"/>
      <c r="E3730" s="15"/>
      <c r="F3730" s="16"/>
      <c r="G3730" s="17"/>
      <c r="H3730" s="18"/>
      <c r="I3730" s="19"/>
      <c r="J3730" s="18"/>
      <c r="K3730" s="19"/>
      <c r="L3730" s="17"/>
      <c r="M3730" s="93" t="str">
        <f t="shared" si="176"/>
        <v/>
      </c>
      <c r="N3730" s="13" t="str">
        <f t="shared" si="175"/>
        <v/>
      </c>
    </row>
    <row r="3731" spans="2:14" x14ac:dyDescent="0.3">
      <c r="B3731" s="1" t="str">
        <f>IF(C3731=1,"",IF(Kasszakonyv!$K$2&gt;C3731,"q",IF(Kasszakonyv!$K$2=C3731,COUNTIF($C$7:C3731,C3731),"")))</f>
        <v/>
      </c>
      <c r="C3731" s="9">
        <f t="shared" si="174"/>
        <v>1</v>
      </c>
      <c r="D3731" s="14"/>
      <c r="E3731" s="15"/>
      <c r="F3731" s="16"/>
      <c r="G3731" s="17"/>
      <c r="H3731" s="18"/>
      <c r="I3731" s="19"/>
      <c r="J3731" s="18"/>
      <c r="K3731" s="19"/>
      <c r="L3731" s="17"/>
      <c r="M3731" s="93" t="str">
        <f t="shared" si="176"/>
        <v/>
      </c>
      <c r="N3731" s="13" t="str">
        <f t="shared" si="175"/>
        <v/>
      </c>
    </row>
    <row r="3732" spans="2:14" x14ac:dyDescent="0.3">
      <c r="B3732" s="1" t="str">
        <f>IF(C3732=1,"",IF(Kasszakonyv!$K$2&gt;C3732,"q",IF(Kasszakonyv!$K$2=C3732,COUNTIF($C$7:C3732,C3732),"")))</f>
        <v/>
      </c>
      <c r="C3732" s="9">
        <f t="shared" si="174"/>
        <v>1</v>
      </c>
      <c r="D3732" s="14"/>
      <c r="E3732" s="15"/>
      <c r="F3732" s="16"/>
      <c r="G3732" s="17"/>
      <c r="H3732" s="18"/>
      <c r="I3732" s="19"/>
      <c r="J3732" s="18"/>
      <c r="K3732" s="19"/>
      <c r="L3732" s="17"/>
      <c r="M3732" s="93" t="str">
        <f t="shared" si="176"/>
        <v/>
      </c>
      <c r="N3732" s="13" t="str">
        <f t="shared" si="175"/>
        <v/>
      </c>
    </row>
    <row r="3733" spans="2:14" x14ac:dyDescent="0.3">
      <c r="B3733" s="1" t="str">
        <f>IF(C3733=1,"",IF(Kasszakonyv!$K$2&gt;C3733,"q",IF(Kasszakonyv!$K$2=C3733,COUNTIF($C$7:C3733,C3733),"")))</f>
        <v/>
      </c>
      <c r="C3733" s="9">
        <f t="shared" si="174"/>
        <v>1</v>
      </c>
      <c r="D3733" s="14"/>
      <c r="E3733" s="15"/>
      <c r="F3733" s="16"/>
      <c r="G3733" s="17"/>
      <c r="H3733" s="18"/>
      <c r="I3733" s="19"/>
      <c r="J3733" s="18"/>
      <c r="K3733" s="19"/>
      <c r="L3733" s="17"/>
      <c r="M3733" s="93" t="str">
        <f t="shared" si="176"/>
        <v/>
      </c>
      <c r="N3733" s="13" t="str">
        <f t="shared" si="175"/>
        <v/>
      </c>
    </row>
    <row r="3734" spans="2:14" x14ac:dyDescent="0.3">
      <c r="B3734" s="1" t="str">
        <f>IF(C3734=1,"",IF(Kasszakonyv!$K$2&gt;C3734,"q",IF(Kasszakonyv!$K$2=C3734,COUNTIF($C$7:C3734,C3734),"")))</f>
        <v/>
      </c>
      <c r="C3734" s="9">
        <f t="shared" si="174"/>
        <v>1</v>
      </c>
      <c r="D3734" s="14"/>
      <c r="E3734" s="15"/>
      <c r="F3734" s="16"/>
      <c r="G3734" s="17"/>
      <c r="H3734" s="18"/>
      <c r="I3734" s="19"/>
      <c r="J3734" s="18"/>
      <c r="K3734" s="19"/>
      <c r="L3734" s="17"/>
      <c r="M3734" s="93" t="str">
        <f t="shared" si="176"/>
        <v/>
      </c>
      <c r="N3734" s="13" t="str">
        <f t="shared" si="175"/>
        <v/>
      </c>
    </row>
    <row r="3735" spans="2:14" x14ac:dyDescent="0.3">
      <c r="B3735" s="1" t="str">
        <f>IF(C3735=1,"",IF(Kasszakonyv!$K$2&gt;C3735,"q",IF(Kasszakonyv!$K$2=C3735,COUNTIF($C$7:C3735,C3735),"")))</f>
        <v/>
      </c>
      <c r="C3735" s="9">
        <f t="shared" si="174"/>
        <v>1</v>
      </c>
      <c r="D3735" s="14"/>
      <c r="E3735" s="15"/>
      <c r="F3735" s="16"/>
      <c r="G3735" s="17"/>
      <c r="H3735" s="18"/>
      <c r="I3735" s="19"/>
      <c r="J3735" s="18"/>
      <c r="K3735" s="19"/>
      <c r="L3735" s="17"/>
      <c r="M3735" s="93" t="str">
        <f t="shared" si="176"/>
        <v/>
      </c>
      <c r="N3735" s="13" t="str">
        <f t="shared" si="175"/>
        <v/>
      </c>
    </row>
    <row r="3736" spans="2:14" x14ac:dyDescent="0.3">
      <c r="B3736" s="1" t="str">
        <f>IF(C3736=1,"",IF(Kasszakonyv!$K$2&gt;C3736,"q",IF(Kasszakonyv!$K$2=C3736,COUNTIF($C$7:C3736,C3736),"")))</f>
        <v/>
      </c>
      <c r="C3736" s="9">
        <f t="shared" si="174"/>
        <v>1</v>
      </c>
      <c r="D3736" s="14"/>
      <c r="E3736" s="15"/>
      <c r="F3736" s="16"/>
      <c r="G3736" s="17"/>
      <c r="H3736" s="18"/>
      <c r="I3736" s="19"/>
      <c r="J3736" s="18"/>
      <c r="K3736" s="19"/>
      <c r="L3736" s="17"/>
      <c r="M3736" s="93" t="str">
        <f t="shared" si="176"/>
        <v/>
      </c>
      <c r="N3736" s="13" t="str">
        <f t="shared" si="175"/>
        <v/>
      </c>
    </row>
    <row r="3737" spans="2:14" x14ac:dyDescent="0.3">
      <c r="B3737" s="1" t="str">
        <f>IF(C3737=1,"",IF(Kasszakonyv!$K$2&gt;C3737,"q",IF(Kasszakonyv!$K$2=C3737,COUNTIF($C$7:C3737,C3737),"")))</f>
        <v/>
      </c>
      <c r="C3737" s="9">
        <f t="shared" si="174"/>
        <v>1</v>
      </c>
      <c r="D3737" s="14"/>
      <c r="E3737" s="15"/>
      <c r="F3737" s="16"/>
      <c r="G3737" s="17"/>
      <c r="H3737" s="18"/>
      <c r="I3737" s="19"/>
      <c r="J3737" s="18"/>
      <c r="K3737" s="19"/>
      <c r="L3737" s="17"/>
      <c r="M3737" s="93" t="str">
        <f t="shared" si="176"/>
        <v/>
      </c>
      <c r="N3737" s="13" t="str">
        <f t="shared" si="175"/>
        <v/>
      </c>
    </row>
    <row r="3738" spans="2:14" x14ac:dyDescent="0.3">
      <c r="B3738" s="1" t="str">
        <f>IF(C3738=1,"",IF(Kasszakonyv!$K$2&gt;C3738,"q",IF(Kasszakonyv!$K$2=C3738,COUNTIF($C$7:C3738,C3738),"")))</f>
        <v/>
      </c>
      <c r="C3738" s="9">
        <f t="shared" si="174"/>
        <v>1</v>
      </c>
      <c r="D3738" s="14"/>
      <c r="E3738" s="15"/>
      <c r="F3738" s="16"/>
      <c r="G3738" s="17"/>
      <c r="H3738" s="18"/>
      <c r="I3738" s="19"/>
      <c r="J3738" s="18"/>
      <c r="K3738" s="19"/>
      <c r="L3738" s="17"/>
      <c r="M3738" s="93" t="str">
        <f t="shared" si="176"/>
        <v/>
      </c>
      <c r="N3738" s="13" t="str">
        <f t="shared" si="175"/>
        <v/>
      </c>
    </row>
    <row r="3739" spans="2:14" x14ac:dyDescent="0.3">
      <c r="B3739" s="1" t="str">
        <f>IF(C3739=1,"",IF(Kasszakonyv!$K$2&gt;C3739,"q",IF(Kasszakonyv!$K$2=C3739,COUNTIF($C$7:C3739,C3739),"")))</f>
        <v/>
      </c>
      <c r="C3739" s="9">
        <f t="shared" si="174"/>
        <v>1</v>
      </c>
      <c r="D3739" s="14"/>
      <c r="E3739" s="15"/>
      <c r="F3739" s="16"/>
      <c r="G3739" s="17"/>
      <c r="H3739" s="18"/>
      <c r="I3739" s="19"/>
      <c r="J3739" s="18"/>
      <c r="K3739" s="19"/>
      <c r="L3739" s="17"/>
      <c r="M3739" s="93" t="str">
        <f t="shared" si="176"/>
        <v/>
      </c>
      <c r="N3739" s="13" t="str">
        <f t="shared" si="175"/>
        <v/>
      </c>
    </row>
    <row r="3740" spans="2:14" x14ac:dyDescent="0.3">
      <c r="B3740" s="1" t="str">
        <f>IF(C3740=1,"",IF(Kasszakonyv!$K$2&gt;C3740,"q",IF(Kasszakonyv!$K$2=C3740,COUNTIF($C$7:C3740,C3740),"")))</f>
        <v/>
      </c>
      <c r="C3740" s="9">
        <f t="shared" si="174"/>
        <v>1</v>
      </c>
      <c r="D3740" s="14"/>
      <c r="E3740" s="15"/>
      <c r="F3740" s="16"/>
      <c r="G3740" s="17"/>
      <c r="H3740" s="18"/>
      <c r="I3740" s="19"/>
      <c r="J3740" s="18"/>
      <c r="K3740" s="19"/>
      <c r="L3740" s="17"/>
      <c r="M3740" s="93" t="str">
        <f t="shared" si="176"/>
        <v/>
      </c>
      <c r="N3740" s="13" t="str">
        <f t="shared" si="175"/>
        <v/>
      </c>
    </row>
    <row r="3741" spans="2:14" x14ac:dyDescent="0.3">
      <c r="B3741" s="1" t="str">
        <f>IF(C3741=1,"",IF(Kasszakonyv!$K$2&gt;C3741,"q",IF(Kasszakonyv!$K$2=C3741,COUNTIF($C$7:C3741,C3741),"")))</f>
        <v/>
      </c>
      <c r="C3741" s="9">
        <f t="shared" si="174"/>
        <v>1</v>
      </c>
      <c r="D3741" s="14"/>
      <c r="E3741" s="15"/>
      <c r="F3741" s="16"/>
      <c r="G3741" s="17"/>
      <c r="H3741" s="18"/>
      <c r="I3741" s="19"/>
      <c r="J3741" s="18"/>
      <c r="K3741" s="19"/>
      <c r="L3741" s="17"/>
      <c r="M3741" s="93" t="str">
        <f t="shared" si="176"/>
        <v/>
      </c>
      <c r="N3741" s="13" t="str">
        <f t="shared" si="175"/>
        <v/>
      </c>
    </row>
    <row r="3742" spans="2:14" x14ac:dyDescent="0.3">
      <c r="B3742" s="1" t="str">
        <f>IF(C3742=1,"",IF(Kasszakonyv!$K$2&gt;C3742,"q",IF(Kasszakonyv!$K$2=C3742,COUNTIF($C$7:C3742,C3742),"")))</f>
        <v/>
      </c>
      <c r="C3742" s="9">
        <f t="shared" si="174"/>
        <v>1</v>
      </c>
      <c r="D3742" s="14"/>
      <c r="E3742" s="15"/>
      <c r="F3742" s="16"/>
      <c r="G3742" s="17"/>
      <c r="H3742" s="18"/>
      <c r="I3742" s="19"/>
      <c r="J3742" s="18"/>
      <c r="K3742" s="19"/>
      <c r="L3742" s="17"/>
      <c r="M3742" s="93" t="str">
        <f t="shared" si="176"/>
        <v/>
      </c>
      <c r="N3742" s="13" t="str">
        <f t="shared" si="175"/>
        <v/>
      </c>
    </row>
    <row r="3743" spans="2:14" x14ac:dyDescent="0.3">
      <c r="B3743" s="1" t="str">
        <f>IF(C3743=1,"",IF(Kasszakonyv!$K$2&gt;C3743,"q",IF(Kasszakonyv!$K$2=C3743,COUNTIF($C$7:C3743,C3743),"")))</f>
        <v/>
      </c>
      <c r="C3743" s="9">
        <f t="shared" si="174"/>
        <v>1</v>
      </c>
      <c r="D3743" s="14"/>
      <c r="E3743" s="15"/>
      <c r="F3743" s="16"/>
      <c r="G3743" s="17"/>
      <c r="H3743" s="18"/>
      <c r="I3743" s="19"/>
      <c r="J3743" s="18"/>
      <c r="K3743" s="19"/>
      <c r="L3743" s="17"/>
      <c r="M3743" s="93" t="str">
        <f t="shared" si="176"/>
        <v/>
      </c>
      <c r="N3743" s="13" t="str">
        <f t="shared" si="175"/>
        <v/>
      </c>
    </row>
    <row r="3744" spans="2:14" x14ac:dyDescent="0.3">
      <c r="B3744" s="1" t="str">
        <f>IF(C3744=1,"",IF(Kasszakonyv!$K$2&gt;C3744,"q",IF(Kasszakonyv!$K$2=C3744,COUNTIF($C$7:C3744,C3744),"")))</f>
        <v/>
      </c>
      <c r="C3744" s="9">
        <f t="shared" si="174"/>
        <v>1</v>
      </c>
      <c r="D3744" s="14"/>
      <c r="E3744" s="15"/>
      <c r="F3744" s="16"/>
      <c r="G3744" s="17"/>
      <c r="H3744" s="18"/>
      <c r="I3744" s="19"/>
      <c r="J3744" s="18"/>
      <c r="K3744" s="19"/>
      <c r="L3744" s="17"/>
      <c r="M3744" s="93" t="str">
        <f t="shared" si="176"/>
        <v/>
      </c>
      <c r="N3744" s="13" t="str">
        <f t="shared" si="175"/>
        <v/>
      </c>
    </row>
    <row r="3745" spans="2:14" x14ac:dyDescent="0.3">
      <c r="B3745" s="1" t="str">
        <f>IF(C3745=1,"",IF(Kasszakonyv!$K$2&gt;C3745,"q",IF(Kasszakonyv!$K$2=C3745,COUNTIF($C$7:C3745,C3745),"")))</f>
        <v/>
      </c>
      <c r="C3745" s="9">
        <f t="shared" si="174"/>
        <v>1</v>
      </c>
      <c r="D3745" s="14"/>
      <c r="E3745" s="15"/>
      <c r="F3745" s="16"/>
      <c r="G3745" s="17"/>
      <c r="H3745" s="18"/>
      <c r="I3745" s="19"/>
      <c r="J3745" s="18"/>
      <c r="K3745" s="19"/>
      <c r="L3745" s="17"/>
      <c r="M3745" s="93" t="str">
        <f t="shared" si="176"/>
        <v/>
      </c>
      <c r="N3745" s="13" t="str">
        <f t="shared" si="175"/>
        <v/>
      </c>
    </row>
    <row r="3746" spans="2:14" x14ac:dyDescent="0.3">
      <c r="B3746" s="1" t="str">
        <f>IF(C3746=1,"",IF(Kasszakonyv!$K$2&gt;C3746,"q",IF(Kasszakonyv!$K$2=C3746,COUNTIF($C$7:C3746,C3746),"")))</f>
        <v/>
      </c>
      <c r="C3746" s="9">
        <f t="shared" si="174"/>
        <v>1</v>
      </c>
      <c r="D3746" s="14"/>
      <c r="E3746" s="15"/>
      <c r="F3746" s="16"/>
      <c r="G3746" s="17"/>
      <c r="H3746" s="18"/>
      <c r="I3746" s="19"/>
      <c r="J3746" s="18"/>
      <c r="K3746" s="19"/>
      <c r="L3746" s="17"/>
      <c r="M3746" s="93" t="str">
        <f t="shared" si="176"/>
        <v/>
      </c>
      <c r="N3746" s="13" t="str">
        <f t="shared" si="175"/>
        <v/>
      </c>
    </row>
    <row r="3747" spans="2:14" x14ac:dyDescent="0.3">
      <c r="B3747" s="1" t="str">
        <f>IF(C3747=1,"",IF(Kasszakonyv!$K$2&gt;C3747,"q",IF(Kasszakonyv!$K$2=C3747,COUNTIF($C$7:C3747,C3747),"")))</f>
        <v/>
      </c>
      <c r="C3747" s="9">
        <f t="shared" si="174"/>
        <v>1</v>
      </c>
      <c r="D3747" s="14"/>
      <c r="E3747" s="15"/>
      <c r="F3747" s="16"/>
      <c r="G3747" s="17"/>
      <c r="H3747" s="18"/>
      <c r="I3747" s="19"/>
      <c r="J3747" s="18"/>
      <c r="K3747" s="19"/>
      <c r="L3747" s="17"/>
      <c r="M3747" s="93" t="str">
        <f t="shared" si="176"/>
        <v/>
      </c>
      <c r="N3747" s="13" t="str">
        <f t="shared" si="175"/>
        <v/>
      </c>
    </row>
    <row r="3748" spans="2:14" x14ac:dyDescent="0.3">
      <c r="B3748" s="1" t="str">
        <f>IF(C3748=1,"",IF(Kasszakonyv!$K$2&gt;C3748,"q",IF(Kasszakonyv!$K$2=C3748,COUNTIF($C$7:C3748,C3748),"")))</f>
        <v/>
      </c>
      <c r="C3748" s="9">
        <f t="shared" si="174"/>
        <v>1</v>
      </c>
      <c r="D3748" s="14"/>
      <c r="E3748" s="15"/>
      <c r="F3748" s="16"/>
      <c r="G3748" s="17"/>
      <c r="H3748" s="18"/>
      <c r="I3748" s="19"/>
      <c r="J3748" s="18"/>
      <c r="K3748" s="19"/>
      <c r="L3748" s="17"/>
      <c r="M3748" s="93" t="str">
        <f t="shared" si="176"/>
        <v/>
      </c>
      <c r="N3748" s="13" t="str">
        <f t="shared" si="175"/>
        <v/>
      </c>
    </row>
    <row r="3749" spans="2:14" x14ac:dyDescent="0.3">
      <c r="B3749" s="1" t="str">
        <f>IF(C3749=1,"",IF(Kasszakonyv!$K$2&gt;C3749,"q",IF(Kasszakonyv!$K$2=C3749,COUNTIF($C$7:C3749,C3749),"")))</f>
        <v/>
      </c>
      <c r="C3749" s="9">
        <f t="shared" si="174"/>
        <v>1</v>
      </c>
      <c r="D3749" s="14"/>
      <c r="E3749" s="15"/>
      <c r="F3749" s="16"/>
      <c r="G3749" s="17"/>
      <c r="H3749" s="18"/>
      <c r="I3749" s="19"/>
      <c r="J3749" s="18"/>
      <c r="K3749" s="19"/>
      <c r="L3749" s="17"/>
      <c r="M3749" s="93" t="str">
        <f t="shared" si="176"/>
        <v/>
      </c>
      <c r="N3749" s="13" t="str">
        <f t="shared" si="175"/>
        <v/>
      </c>
    </row>
    <row r="3750" spans="2:14" x14ac:dyDescent="0.3">
      <c r="B3750" s="1" t="str">
        <f>IF(C3750=1,"",IF(Kasszakonyv!$K$2&gt;C3750,"q",IF(Kasszakonyv!$K$2=C3750,COUNTIF($C$7:C3750,C3750),"")))</f>
        <v/>
      </c>
      <c r="C3750" s="9">
        <f t="shared" si="174"/>
        <v>1</v>
      </c>
      <c r="D3750" s="14"/>
      <c r="E3750" s="15"/>
      <c r="F3750" s="16"/>
      <c r="G3750" s="17"/>
      <c r="H3750" s="18"/>
      <c r="I3750" s="19"/>
      <c r="J3750" s="18"/>
      <c r="K3750" s="19"/>
      <c r="L3750" s="17"/>
      <c r="M3750" s="93" t="str">
        <f t="shared" si="176"/>
        <v/>
      </c>
      <c r="N3750" s="13" t="str">
        <f t="shared" si="175"/>
        <v/>
      </c>
    </row>
    <row r="3751" spans="2:14" x14ac:dyDescent="0.3">
      <c r="B3751" s="1" t="str">
        <f>IF(C3751=1,"",IF(Kasszakonyv!$K$2&gt;C3751,"q",IF(Kasszakonyv!$K$2=C3751,COUNTIF($C$7:C3751,C3751),"")))</f>
        <v/>
      </c>
      <c r="C3751" s="9">
        <f t="shared" si="174"/>
        <v>1</v>
      </c>
      <c r="D3751" s="14"/>
      <c r="E3751" s="15"/>
      <c r="F3751" s="16"/>
      <c r="G3751" s="17"/>
      <c r="H3751" s="18"/>
      <c r="I3751" s="19"/>
      <c r="J3751" s="18"/>
      <c r="K3751" s="19"/>
      <c r="L3751" s="17"/>
      <c r="M3751" s="93" t="str">
        <f t="shared" si="176"/>
        <v/>
      </c>
      <c r="N3751" s="13" t="str">
        <f t="shared" si="175"/>
        <v/>
      </c>
    </row>
    <row r="3752" spans="2:14" x14ac:dyDescent="0.3">
      <c r="B3752" s="1" t="str">
        <f>IF(C3752=1,"",IF(Kasszakonyv!$K$2&gt;C3752,"q",IF(Kasszakonyv!$K$2=C3752,COUNTIF($C$7:C3752,C3752),"")))</f>
        <v/>
      </c>
      <c r="C3752" s="9">
        <f t="shared" ref="C3752:C3815" si="177">IF(AND(D3752&lt;&gt;0,D3752&gt;=$C$1,D3752&lt;=$C$3),D3752,IF(SUM(H3752:J3762)&lt;&gt;0,C3751,1))</f>
        <v>1</v>
      </c>
      <c r="D3752" s="14"/>
      <c r="E3752" s="15"/>
      <c r="F3752" s="16"/>
      <c r="G3752" s="17"/>
      <c r="H3752" s="18"/>
      <c r="I3752" s="19"/>
      <c r="J3752" s="18"/>
      <c r="K3752" s="19"/>
      <c r="L3752" s="17"/>
      <c r="M3752" s="93" t="str">
        <f t="shared" si="176"/>
        <v/>
      </c>
      <c r="N3752" s="13" t="str">
        <f t="shared" ref="N3752:N3815" si="178">IF(I3752&amp;K3752&lt;&gt;"",VLOOKUP(I3752&amp;K3752,fi,2,FALSE),"")</f>
        <v/>
      </c>
    </row>
    <row r="3753" spans="2:14" x14ac:dyDescent="0.3">
      <c r="B3753" s="1" t="str">
        <f>IF(C3753=1,"",IF(Kasszakonyv!$K$2&gt;C3753,"q",IF(Kasszakonyv!$K$2=C3753,COUNTIF($C$7:C3753,C3753),"")))</f>
        <v/>
      </c>
      <c r="C3753" s="9">
        <f t="shared" si="177"/>
        <v>1</v>
      </c>
      <c r="D3753" s="14"/>
      <c r="E3753" s="15"/>
      <c r="F3753" s="16"/>
      <c r="G3753" s="17"/>
      <c r="H3753" s="18"/>
      <c r="I3753" s="19"/>
      <c r="J3753" s="18"/>
      <c r="K3753" s="19"/>
      <c r="L3753" s="17"/>
      <c r="M3753" s="93" t="str">
        <f t="shared" si="176"/>
        <v/>
      </c>
      <c r="N3753" s="13" t="str">
        <f t="shared" si="178"/>
        <v/>
      </c>
    </row>
    <row r="3754" spans="2:14" x14ac:dyDescent="0.3">
      <c r="B3754" s="1" t="str">
        <f>IF(C3754=1,"",IF(Kasszakonyv!$K$2&gt;C3754,"q",IF(Kasszakonyv!$K$2=C3754,COUNTIF($C$7:C3754,C3754),"")))</f>
        <v/>
      </c>
      <c r="C3754" s="9">
        <f t="shared" si="177"/>
        <v>1</v>
      </c>
      <c r="D3754" s="14"/>
      <c r="E3754" s="15"/>
      <c r="F3754" s="16"/>
      <c r="G3754" s="17"/>
      <c r="H3754" s="18"/>
      <c r="I3754" s="19"/>
      <c r="J3754" s="18"/>
      <c r="K3754" s="19"/>
      <c r="L3754" s="17"/>
      <c r="M3754" s="93" t="str">
        <f t="shared" si="176"/>
        <v/>
      </c>
      <c r="N3754" s="13" t="str">
        <f t="shared" si="178"/>
        <v/>
      </c>
    </row>
    <row r="3755" spans="2:14" x14ac:dyDescent="0.3">
      <c r="B3755" s="1" t="str">
        <f>IF(C3755=1,"",IF(Kasszakonyv!$K$2&gt;C3755,"q",IF(Kasszakonyv!$K$2=C3755,COUNTIF($C$7:C3755,C3755),"")))</f>
        <v/>
      </c>
      <c r="C3755" s="9">
        <f t="shared" si="177"/>
        <v>1</v>
      </c>
      <c r="D3755" s="14"/>
      <c r="E3755" s="15"/>
      <c r="F3755" s="16"/>
      <c r="G3755" s="17"/>
      <c r="H3755" s="18"/>
      <c r="I3755" s="19"/>
      <c r="J3755" s="18"/>
      <c r="K3755" s="19"/>
      <c r="L3755" s="17"/>
      <c r="M3755" s="93" t="str">
        <f t="shared" si="176"/>
        <v/>
      </c>
      <c r="N3755" s="13" t="str">
        <f t="shared" si="178"/>
        <v/>
      </c>
    </row>
    <row r="3756" spans="2:14" x14ac:dyDescent="0.3">
      <c r="B3756" s="1" t="str">
        <f>IF(C3756=1,"",IF(Kasszakonyv!$K$2&gt;C3756,"q",IF(Kasszakonyv!$K$2=C3756,COUNTIF($C$7:C3756,C3756),"")))</f>
        <v/>
      </c>
      <c r="C3756" s="9">
        <f t="shared" si="177"/>
        <v>1</v>
      </c>
      <c r="D3756" s="14"/>
      <c r="E3756" s="15"/>
      <c r="F3756" s="16"/>
      <c r="G3756" s="17"/>
      <c r="H3756" s="18"/>
      <c r="I3756" s="19"/>
      <c r="J3756" s="18"/>
      <c r="K3756" s="19"/>
      <c r="L3756" s="17"/>
      <c r="M3756" s="93" t="str">
        <f t="shared" si="176"/>
        <v/>
      </c>
      <c r="N3756" s="13" t="str">
        <f t="shared" si="178"/>
        <v/>
      </c>
    </row>
    <row r="3757" spans="2:14" x14ac:dyDescent="0.3">
      <c r="B3757" s="1" t="str">
        <f>IF(C3757=1,"",IF(Kasszakonyv!$K$2&gt;C3757,"q",IF(Kasszakonyv!$K$2=C3757,COUNTIF($C$7:C3757,C3757),"")))</f>
        <v/>
      </c>
      <c r="C3757" s="9">
        <f t="shared" si="177"/>
        <v>1</v>
      </c>
      <c r="D3757" s="14"/>
      <c r="E3757" s="15"/>
      <c r="F3757" s="16"/>
      <c r="G3757" s="17"/>
      <c r="H3757" s="18"/>
      <c r="I3757" s="19"/>
      <c r="J3757" s="18"/>
      <c r="K3757" s="19"/>
      <c r="L3757" s="17"/>
      <c r="M3757" s="93" t="str">
        <f t="shared" si="176"/>
        <v/>
      </c>
      <c r="N3757" s="13" t="str">
        <f t="shared" si="178"/>
        <v/>
      </c>
    </row>
    <row r="3758" spans="2:14" x14ac:dyDescent="0.3">
      <c r="B3758" s="1" t="str">
        <f>IF(C3758=1,"",IF(Kasszakonyv!$K$2&gt;C3758,"q",IF(Kasszakonyv!$K$2=C3758,COUNTIF($C$7:C3758,C3758),"")))</f>
        <v/>
      </c>
      <c r="C3758" s="9">
        <f t="shared" si="177"/>
        <v>1</v>
      </c>
      <c r="D3758" s="14"/>
      <c r="E3758" s="15"/>
      <c r="F3758" s="16"/>
      <c r="G3758" s="17"/>
      <c r="H3758" s="18"/>
      <c r="I3758" s="19"/>
      <c r="J3758" s="18"/>
      <c r="K3758" s="19"/>
      <c r="L3758" s="17"/>
      <c r="M3758" s="93" t="str">
        <f t="shared" si="176"/>
        <v/>
      </c>
      <c r="N3758" s="13" t="str">
        <f t="shared" si="178"/>
        <v/>
      </c>
    </row>
    <row r="3759" spans="2:14" x14ac:dyDescent="0.3">
      <c r="B3759" s="1" t="str">
        <f>IF(C3759=1,"",IF(Kasszakonyv!$K$2&gt;C3759,"q",IF(Kasszakonyv!$K$2=C3759,COUNTIF($C$7:C3759,C3759),"")))</f>
        <v/>
      </c>
      <c r="C3759" s="9">
        <f t="shared" si="177"/>
        <v>1</v>
      </c>
      <c r="D3759" s="14"/>
      <c r="E3759" s="15"/>
      <c r="F3759" s="16"/>
      <c r="G3759" s="17"/>
      <c r="H3759" s="18"/>
      <c r="I3759" s="19"/>
      <c r="J3759" s="18"/>
      <c r="K3759" s="19"/>
      <c r="L3759" s="17"/>
      <c r="M3759" s="93" t="str">
        <f t="shared" si="176"/>
        <v/>
      </c>
      <c r="N3759" s="13" t="str">
        <f t="shared" si="178"/>
        <v/>
      </c>
    </row>
    <row r="3760" spans="2:14" x14ac:dyDescent="0.3">
      <c r="B3760" s="1" t="str">
        <f>IF(C3760=1,"",IF(Kasszakonyv!$K$2&gt;C3760,"q",IF(Kasszakonyv!$K$2=C3760,COUNTIF($C$7:C3760,C3760),"")))</f>
        <v/>
      </c>
      <c r="C3760" s="9">
        <f t="shared" si="177"/>
        <v>1</v>
      </c>
      <c r="D3760" s="14"/>
      <c r="E3760" s="15"/>
      <c r="F3760" s="16"/>
      <c r="G3760" s="17"/>
      <c r="H3760" s="18"/>
      <c r="I3760" s="19"/>
      <c r="J3760" s="18"/>
      <c r="K3760" s="19"/>
      <c r="L3760" s="17"/>
      <c r="M3760" s="93" t="str">
        <f t="shared" si="176"/>
        <v/>
      </c>
      <c r="N3760" s="13" t="str">
        <f t="shared" si="178"/>
        <v/>
      </c>
    </row>
    <row r="3761" spans="2:14" x14ac:dyDescent="0.3">
      <c r="B3761" s="1" t="str">
        <f>IF(C3761=1,"",IF(Kasszakonyv!$K$2&gt;C3761,"q",IF(Kasszakonyv!$K$2=C3761,COUNTIF($C$7:C3761,C3761),"")))</f>
        <v/>
      </c>
      <c r="C3761" s="9">
        <f t="shared" si="177"/>
        <v>1</v>
      </c>
      <c r="D3761" s="14"/>
      <c r="E3761" s="15"/>
      <c r="F3761" s="16"/>
      <c r="G3761" s="17"/>
      <c r="H3761" s="18"/>
      <c r="I3761" s="19"/>
      <c r="J3761" s="18"/>
      <c r="K3761" s="19"/>
      <c r="L3761" s="17"/>
      <c r="M3761" s="93" t="str">
        <f t="shared" si="176"/>
        <v/>
      </c>
      <c r="N3761" s="13" t="str">
        <f t="shared" si="178"/>
        <v/>
      </c>
    </row>
    <row r="3762" spans="2:14" x14ac:dyDescent="0.3">
      <c r="B3762" s="1" t="str">
        <f>IF(C3762=1,"",IF(Kasszakonyv!$K$2&gt;C3762,"q",IF(Kasszakonyv!$K$2=C3762,COUNTIF($C$7:C3762,C3762),"")))</f>
        <v/>
      </c>
      <c r="C3762" s="9">
        <f t="shared" si="177"/>
        <v>1</v>
      </c>
      <c r="D3762" s="14"/>
      <c r="E3762" s="15"/>
      <c r="F3762" s="16"/>
      <c r="G3762" s="17"/>
      <c r="H3762" s="18"/>
      <c r="I3762" s="19"/>
      <c r="J3762" s="18"/>
      <c r="K3762" s="19"/>
      <c r="L3762" s="17"/>
      <c r="M3762" s="93" t="str">
        <f t="shared" si="176"/>
        <v/>
      </c>
      <c r="N3762" s="13" t="str">
        <f t="shared" si="178"/>
        <v/>
      </c>
    </row>
    <row r="3763" spans="2:14" x14ac:dyDescent="0.3">
      <c r="B3763" s="1" t="str">
        <f>IF(C3763=1,"",IF(Kasszakonyv!$K$2&gt;C3763,"q",IF(Kasszakonyv!$K$2=C3763,COUNTIF($C$7:C3763,C3763),"")))</f>
        <v/>
      </c>
      <c r="C3763" s="9">
        <f t="shared" si="177"/>
        <v>1</v>
      </c>
      <c r="D3763" s="14"/>
      <c r="E3763" s="15"/>
      <c r="F3763" s="16"/>
      <c r="G3763" s="17"/>
      <c r="H3763" s="18"/>
      <c r="I3763" s="19"/>
      <c r="J3763" s="18"/>
      <c r="K3763" s="19"/>
      <c r="L3763" s="17"/>
      <c r="M3763" s="93" t="str">
        <f t="shared" si="176"/>
        <v/>
      </c>
      <c r="N3763" s="13" t="str">
        <f t="shared" si="178"/>
        <v/>
      </c>
    </row>
    <row r="3764" spans="2:14" x14ac:dyDescent="0.3">
      <c r="B3764" s="1" t="str">
        <f>IF(C3764=1,"",IF(Kasszakonyv!$K$2&gt;C3764,"q",IF(Kasszakonyv!$K$2=C3764,COUNTIF($C$7:C3764,C3764),"")))</f>
        <v/>
      </c>
      <c r="C3764" s="9">
        <f t="shared" si="177"/>
        <v>1</v>
      </c>
      <c r="D3764" s="14"/>
      <c r="E3764" s="15"/>
      <c r="F3764" s="16"/>
      <c r="G3764" s="17"/>
      <c r="H3764" s="18"/>
      <c r="I3764" s="19"/>
      <c r="J3764" s="18"/>
      <c r="K3764" s="19"/>
      <c r="L3764" s="17"/>
      <c r="M3764" s="93" t="str">
        <f t="shared" si="176"/>
        <v/>
      </c>
      <c r="N3764" s="13" t="str">
        <f t="shared" si="178"/>
        <v/>
      </c>
    </row>
    <row r="3765" spans="2:14" x14ac:dyDescent="0.3">
      <c r="B3765" s="1" t="str">
        <f>IF(C3765=1,"",IF(Kasszakonyv!$K$2&gt;C3765,"q",IF(Kasszakonyv!$K$2=C3765,COUNTIF($C$7:C3765,C3765),"")))</f>
        <v/>
      </c>
      <c r="C3765" s="9">
        <f t="shared" si="177"/>
        <v>1</v>
      </c>
      <c r="D3765" s="14"/>
      <c r="E3765" s="15"/>
      <c r="F3765" s="16"/>
      <c r="G3765" s="17"/>
      <c r="H3765" s="18"/>
      <c r="I3765" s="19"/>
      <c r="J3765" s="18"/>
      <c r="K3765" s="19"/>
      <c r="L3765" s="17"/>
      <c r="M3765" s="93" t="str">
        <f t="shared" si="176"/>
        <v/>
      </c>
      <c r="N3765" s="13" t="str">
        <f t="shared" si="178"/>
        <v/>
      </c>
    </row>
    <row r="3766" spans="2:14" x14ac:dyDescent="0.3">
      <c r="B3766" s="1" t="str">
        <f>IF(C3766=1,"",IF(Kasszakonyv!$K$2&gt;C3766,"q",IF(Kasszakonyv!$K$2=C3766,COUNTIF($C$7:C3766,C3766),"")))</f>
        <v/>
      </c>
      <c r="C3766" s="9">
        <f t="shared" si="177"/>
        <v>1</v>
      </c>
      <c r="D3766" s="14"/>
      <c r="E3766" s="15"/>
      <c r="F3766" s="16"/>
      <c r="G3766" s="17"/>
      <c r="H3766" s="18"/>
      <c r="I3766" s="19"/>
      <c r="J3766" s="18"/>
      <c r="K3766" s="19"/>
      <c r="L3766" s="17"/>
      <c r="M3766" s="93" t="str">
        <f t="shared" si="176"/>
        <v/>
      </c>
      <c r="N3766" s="13" t="str">
        <f t="shared" si="178"/>
        <v/>
      </c>
    </row>
    <row r="3767" spans="2:14" x14ac:dyDescent="0.3">
      <c r="B3767" s="1" t="str">
        <f>IF(C3767=1,"",IF(Kasszakonyv!$K$2&gt;C3767,"q",IF(Kasszakonyv!$K$2=C3767,COUNTIF($C$7:C3767,C3767),"")))</f>
        <v/>
      </c>
      <c r="C3767" s="9">
        <f t="shared" si="177"/>
        <v>1</v>
      </c>
      <c r="D3767" s="14"/>
      <c r="E3767" s="15"/>
      <c r="F3767" s="16"/>
      <c r="G3767" s="17"/>
      <c r="H3767" s="18"/>
      <c r="I3767" s="19"/>
      <c r="J3767" s="18"/>
      <c r="K3767" s="19"/>
      <c r="L3767" s="17"/>
      <c r="M3767" s="93" t="str">
        <f t="shared" si="176"/>
        <v/>
      </c>
      <c r="N3767" s="13" t="str">
        <f t="shared" si="178"/>
        <v/>
      </c>
    </row>
    <row r="3768" spans="2:14" x14ac:dyDescent="0.3">
      <c r="B3768" s="1" t="str">
        <f>IF(C3768=1,"",IF(Kasszakonyv!$K$2&gt;C3768,"q",IF(Kasszakonyv!$K$2=C3768,COUNTIF($C$7:C3768,C3768),"")))</f>
        <v/>
      </c>
      <c r="C3768" s="9">
        <f t="shared" si="177"/>
        <v>1</v>
      </c>
      <c r="D3768" s="14"/>
      <c r="E3768" s="15"/>
      <c r="F3768" s="16"/>
      <c r="G3768" s="17"/>
      <c r="H3768" s="18"/>
      <c r="I3768" s="19"/>
      <c r="J3768" s="18"/>
      <c r="K3768" s="19"/>
      <c r="L3768" s="17"/>
      <c r="M3768" s="93" t="str">
        <f t="shared" si="176"/>
        <v/>
      </c>
      <c r="N3768" s="13" t="str">
        <f t="shared" si="178"/>
        <v/>
      </c>
    </row>
    <row r="3769" spans="2:14" x14ac:dyDescent="0.3">
      <c r="B3769" s="1" t="str">
        <f>IF(C3769=1,"",IF(Kasszakonyv!$K$2&gt;C3769,"q",IF(Kasszakonyv!$K$2=C3769,COUNTIF($C$7:C3769,C3769),"")))</f>
        <v/>
      </c>
      <c r="C3769" s="9">
        <f t="shared" si="177"/>
        <v>1</v>
      </c>
      <c r="D3769" s="14"/>
      <c r="E3769" s="15"/>
      <c r="F3769" s="16"/>
      <c r="G3769" s="17"/>
      <c r="H3769" s="18"/>
      <c r="I3769" s="19"/>
      <c r="J3769" s="18"/>
      <c r="K3769" s="19"/>
      <c r="L3769" s="17"/>
      <c r="M3769" s="93" t="str">
        <f t="shared" si="176"/>
        <v/>
      </c>
      <c r="N3769" s="13" t="str">
        <f t="shared" si="178"/>
        <v/>
      </c>
    </row>
    <row r="3770" spans="2:14" x14ac:dyDescent="0.3">
      <c r="B3770" s="1" t="str">
        <f>IF(C3770=1,"",IF(Kasszakonyv!$K$2&gt;C3770,"q",IF(Kasszakonyv!$K$2=C3770,COUNTIF($C$7:C3770,C3770),"")))</f>
        <v/>
      </c>
      <c r="C3770" s="9">
        <f t="shared" si="177"/>
        <v>1</v>
      </c>
      <c r="D3770" s="14"/>
      <c r="E3770" s="15"/>
      <c r="F3770" s="16"/>
      <c r="G3770" s="17"/>
      <c r="H3770" s="18"/>
      <c r="I3770" s="19"/>
      <c r="J3770" s="18"/>
      <c r="K3770" s="19"/>
      <c r="L3770" s="17"/>
      <c r="M3770" s="93" t="str">
        <f t="shared" si="176"/>
        <v/>
      </c>
      <c r="N3770" s="13" t="str">
        <f t="shared" si="178"/>
        <v/>
      </c>
    </row>
    <row r="3771" spans="2:14" x14ac:dyDescent="0.3">
      <c r="B3771" s="1" t="str">
        <f>IF(C3771=1,"",IF(Kasszakonyv!$K$2&gt;C3771,"q",IF(Kasszakonyv!$K$2=C3771,COUNTIF($C$7:C3771,C3771),"")))</f>
        <v/>
      </c>
      <c r="C3771" s="9">
        <f t="shared" si="177"/>
        <v>1</v>
      </c>
      <c r="D3771" s="14"/>
      <c r="E3771" s="15"/>
      <c r="F3771" s="16"/>
      <c r="G3771" s="17"/>
      <c r="H3771" s="18"/>
      <c r="I3771" s="19"/>
      <c r="J3771" s="18"/>
      <c r="K3771" s="19"/>
      <c r="L3771" s="17"/>
      <c r="M3771" s="93" t="str">
        <f t="shared" si="176"/>
        <v/>
      </c>
      <c r="N3771" s="13" t="str">
        <f t="shared" si="178"/>
        <v/>
      </c>
    </row>
    <row r="3772" spans="2:14" x14ac:dyDescent="0.3">
      <c r="B3772" s="1" t="str">
        <f>IF(C3772=1,"",IF(Kasszakonyv!$K$2&gt;C3772,"q",IF(Kasszakonyv!$K$2=C3772,COUNTIF($C$7:C3772,C3772),"")))</f>
        <v/>
      </c>
      <c r="C3772" s="9">
        <f t="shared" si="177"/>
        <v>1</v>
      </c>
      <c r="D3772" s="14"/>
      <c r="E3772" s="15"/>
      <c r="F3772" s="16"/>
      <c r="G3772" s="17"/>
      <c r="H3772" s="18"/>
      <c r="I3772" s="19"/>
      <c r="J3772" s="18"/>
      <c r="K3772" s="19"/>
      <c r="L3772" s="17"/>
      <c r="M3772" s="93" t="str">
        <f t="shared" si="176"/>
        <v/>
      </c>
      <c r="N3772" s="13" t="str">
        <f t="shared" si="178"/>
        <v/>
      </c>
    </row>
    <row r="3773" spans="2:14" x14ac:dyDescent="0.3">
      <c r="B3773" s="1" t="str">
        <f>IF(C3773=1,"",IF(Kasszakonyv!$K$2&gt;C3773,"q",IF(Kasszakonyv!$K$2=C3773,COUNTIF($C$7:C3773,C3773),"")))</f>
        <v/>
      </c>
      <c r="C3773" s="9">
        <f t="shared" si="177"/>
        <v>1</v>
      </c>
      <c r="D3773" s="14"/>
      <c r="E3773" s="15"/>
      <c r="F3773" s="16"/>
      <c r="G3773" s="17"/>
      <c r="H3773" s="18"/>
      <c r="I3773" s="19"/>
      <c r="J3773" s="18"/>
      <c r="K3773" s="19"/>
      <c r="L3773" s="17"/>
      <c r="M3773" s="93" t="str">
        <f t="shared" si="176"/>
        <v/>
      </c>
      <c r="N3773" s="13" t="str">
        <f t="shared" si="178"/>
        <v/>
      </c>
    </row>
    <row r="3774" spans="2:14" x14ac:dyDescent="0.3">
      <c r="B3774" s="1" t="str">
        <f>IF(C3774=1,"",IF(Kasszakonyv!$K$2&gt;C3774,"q",IF(Kasszakonyv!$K$2=C3774,COUNTIF($C$7:C3774,C3774),"")))</f>
        <v/>
      </c>
      <c r="C3774" s="9">
        <f t="shared" si="177"/>
        <v>1</v>
      </c>
      <c r="D3774" s="14"/>
      <c r="E3774" s="15"/>
      <c r="F3774" s="16"/>
      <c r="G3774" s="17"/>
      <c r="H3774" s="18"/>
      <c r="I3774" s="19"/>
      <c r="J3774" s="18"/>
      <c r="K3774" s="19"/>
      <c r="L3774" s="17"/>
      <c r="M3774" s="93" t="str">
        <f t="shared" si="176"/>
        <v/>
      </c>
      <c r="N3774" s="13" t="str">
        <f t="shared" si="178"/>
        <v/>
      </c>
    </row>
    <row r="3775" spans="2:14" x14ac:dyDescent="0.3">
      <c r="B3775" s="1" t="str">
        <f>IF(C3775=1,"",IF(Kasszakonyv!$K$2&gt;C3775,"q",IF(Kasszakonyv!$K$2=C3775,COUNTIF($C$7:C3775,C3775),"")))</f>
        <v/>
      </c>
      <c r="C3775" s="9">
        <f t="shared" si="177"/>
        <v>1</v>
      </c>
      <c r="D3775" s="14"/>
      <c r="E3775" s="15"/>
      <c r="F3775" s="16"/>
      <c r="G3775" s="17"/>
      <c r="H3775" s="18"/>
      <c r="I3775" s="19"/>
      <c r="J3775" s="18"/>
      <c r="K3775" s="19"/>
      <c r="L3775" s="17"/>
      <c r="M3775" s="93" t="str">
        <f t="shared" si="176"/>
        <v/>
      </c>
      <c r="N3775" s="13" t="str">
        <f t="shared" si="178"/>
        <v/>
      </c>
    </row>
    <row r="3776" spans="2:14" x14ac:dyDescent="0.3">
      <c r="B3776" s="1" t="str">
        <f>IF(C3776=1,"",IF(Kasszakonyv!$K$2&gt;C3776,"q",IF(Kasszakonyv!$K$2=C3776,COUNTIF($C$7:C3776,C3776),"")))</f>
        <v/>
      </c>
      <c r="C3776" s="9">
        <f t="shared" si="177"/>
        <v>1</v>
      </c>
      <c r="D3776" s="14"/>
      <c r="E3776" s="15"/>
      <c r="F3776" s="16"/>
      <c r="G3776" s="17"/>
      <c r="H3776" s="18"/>
      <c r="I3776" s="19"/>
      <c r="J3776" s="18"/>
      <c r="K3776" s="19"/>
      <c r="L3776" s="17"/>
      <c r="M3776" s="93" t="str">
        <f t="shared" si="176"/>
        <v/>
      </c>
      <c r="N3776" s="13" t="str">
        <f t="shared" si="178"/>
        <v/>
      </c>
    </row>
    <row r="3777" spans="2:14" x14ac:dyDescent="0.3">
      <c r="B3777" s="1" t="str">
        <f>IF(C3777=1,"",IF(Kasszakonyv!$K$2&gt;C3777,"q",IF(Kasszakonyv!$K$2=C3777,COUNTIF($C$7:C3777,C3777),"")))</f>
        <v/>
      </c>
      <c r="C3777" s="9">
        <f t="shared" si="177"/>
        <v>1</v>
      </c>
      <c r="D3777" s="14"/>
      <c r="E3777" s="15"/>
      <c r="F3777" s="16"/>
      <c r="G3777" s="17"/>
      <c r="H3777" s="18"/>
      <c r="I3777" s="19"/>
      <c r="J3777" s="18"/>
      <c r="K3777" s="19"/>
      <c r="L3777" s="17"/>
      <c r="M3777" s="93" t="str">
        <f t="shared" si="176"/>
        <v/>
      </c>
      <c r="N3777" s="13" t="str">
        <f t="shared" si="178"/>
        <v/>
      </c>
    </row>
    <row r="3778" spans="2:14" x14ac:dyDescent="0.3">
      <c r="B3778" s="1" t="str">
        <f>IF(C3778=1,"",IF(Kasszakonyv!$K$2&gt;C3778,"q",IF(Kasszakonyv!$K$2=C3778,COUNTIF($C$7:C3778,C3778),"")))</f>
        <v/>
      </c>
      <c r="C3778" s="9">
        <f t="shared" si="177"/>
        <v>1</v>
      </c>
      <c r="D3778" s="14"/>
      <c r="E3778" s="15"/>
      <c r="F3778" s="16"/>
      <c r="G3778" s="17"/>
      <c r="H3778" s="18"/>
      <c r="I3778" s="19"/>
      <c r="J3778" s="18"/>
      <c r="K3778" s="19"/>
      <c r="L3778" s="17"/>
      <c r="M3778" s="93" t="str">
        <f t="shared" si="176"/>
        <v/>
      </c>
      <c r="N3778" s="13" t="str">
        <f t="shared" si="178"/>
        <v/>
      </c>
    </row>
    <row r="3779" spans="2:14" x14ac:dyDescent="0.3">
      <c r="B3779" s="1" t="str">
        <f>IF(C3779=1,"",IF(Kasszakonyv!$K$2&gt;C3779,"q",IF(Kasszakonyv!$K$2=C3779,COUNTIF($C$7:C3779,C3779),"")))</f>
        <v/>
      </c>
      <c r="C3779" s="9">
        <f t="shared" si="177"/>
        <v>1</v>
      </c>
      <c r="D3779" s="14"/>
      <c r="E3779" s="15"/>
      <c r="F3779" s="16"/>
      <c r="G3779" s="17"/>
      <c r="H3779" s="18"/>
      <c r="I3779" s="19"/>
      <c r="J3779" s="18"/>
      <c r="K3779" s="19"/>
      <c r="L3779" s="17"/>
      <c r="M3779" s="93" t="str">
        <f t="shared" si="176"/>
        <v/>
      </c>
      <c r="N3779" s="13" t="str">
        <f t="shared" si="178"/>
        <v/>
      </c>
    </row>
    <row r="3780" spans="2:14" x14ac:dyDescent="0.3">
      <c r="B3780" s="1" t="str">
        <f>IF(C3780=1,"",IF(Kasszakonyv!$K$2&gt;C3780,"q",IF(Kasszakonyv!$K$2=C3780,COUNTIF($C$7:C3780,C3780),"")))</f>
        <v/>
      </c>
      <c r="C3780" s="9">
        <f t="shared" si="177"/>
        <v>1</v>
      </c>
      <c r="D3780" s="14"/>
      <c r="E3780" s="15"/>
      <c r="F3780" s="16"/>
      <c r="G3780" s="17"/>
      <c r="H3780" s="18"/>
      <c r="I3780" s="19"/>
      <c r="J3780" s="18"/>
      <c r="K3780" s="19"/>
      <c r="L3780" s="17"/>
      <c r="M3780" s="93" t="str">
        <f t="shared" si="176"/>
        <v/>
      </c>
      <c r="N3780" s="13" t="str">
        <f t="shared" si="178"/>
        <v/>
      </c>
    </row>
    <row r="3781" spans="2:14" x14ac:dyDescent="0.3">
      <c r="B3781" s="1" t="str">
        <f>IF(C3781=1,"",IF(Kasszakonyv!$K$2&gt;C3781,"q",IF(Kasszakonyv!$K$2=C3781,COUNTIF($C$7:C3781,C3781),"")))</f>
        <v/>
      </c>
      <c r="C3781" s="9">
        <f t="shared" si="177"/>
        <v>1</v>
      </c>
      <c r="D3781" s="14"/>
      <c r="E3781" s="15"/>
      <c r="F3781" s="16"/>
      <c r="G3781" s="17"/>
      <c r="H3781" s="18"/>
      <c r="I3781" s="19"/>
      <c r="J3781" s="18"/>
      <c r="K3781" s="19"/>
      <c r="L3781" s="17"/>
      <c r="M3781" s="93" t="str">
        <f t="shared" si="176"/>
        <v/>
      </c>
      <c r="N3781" s="13" t="str">
        <f t="shared" si="178"/>
        <v/>
      </c>
    </row>
    <row r="3782" spans="2:14" x14ac:dyDescent="0.3">
      <c r="B3782" s="1" t="str">
        <f>IF(C3782=1,"",IF(Kasszakonyv!$K$2&gt;C3782,"q",IF(Kasszakonyv!$K$2=C3782,COUNTIF($C$7:C3782,C3782),"")))</f>
        <v/>
      </c>
      <c r="C3782" s="9">
        <f t="shared" si="177"/>
        <v>1</v>
      </c>
      <c r="D3782" s="14"/>
      <c r="E3782" s="15"/>
      <c r="F3782" s="16"/>
      <c r="G3782" s="17"/>
      <c r="H3782" s="18"/>
      <c r="I3782" s="19"/>
      <c r="J3782" s="18"/>
      <c r="K3782" s="19"/>
      <c r="L3782" s="17"/>
      <c r="M3782" s="93" t="str">
        <f t="shared" si="176"/>
        <v/>
      </c>
      <c r="N3782" s="13" t="str">
        <f t="shared" si="178"/>
        <v/>
      </c>
    </row>
    <row r="3783" spans="2:14" x14ac:dyDescent="0.3">
      <c r="B3783" s="1" t="str">
        <f>IF(C3783=1,"",IF(Kasszakonyv!$K$2&gt;C3783,"q",IF(Kasszakonyv!$K$2=C3783,COUNTIF($C$7:C3783,C3783),"")))</f>
        <v/>
      </c>
      <c r="C3783" s="9">
        <f t="shared" si="177"/>
        <v>1</v>
      </c>
      <c r="D3783" s="14"/>
      <c r="E3783" s="15"/>
      <c r="F3783" s="16"/>
      <c r="G3783" s="17"/>
      <c r="H3783" s="18"/>
      <c r="I3783" s="19"/>
      <c r="J3783" s="18"/>
      <c r="K3783" s="19"/>
      <c r="L3783" s="17"/>
      <c r="M3783" s="93" t="str">
        <f t="shared" ref="M3783:M3846" si="179">IF(I3783&amp;K3783&lt;&gt;"",VLOOKUP(I3783&amp;K3783,fif,3,FALSE),"")</f>
        <v/>
      </c>
      <c r="N3783" s="13" t="str">
        <f t="shared" si="178"/>
        <v/>
      </c>
    </row>
    <row r="3784" spans="2:14" x14ac:dyDescent="0.3">
      <c r="B3784" s="1" t="str">
        <f>IF(C3784=1,"",IF(Kasszakonyv!$K$2&gt;C3784,"q",IF(Kasszakonyv!$K$2=C3784,COUNTIF($C$7:C3784,C3784),"")))</f>
        <v/>
      </c>
      <c r="C3784" s="9">
        <f t="shared" si="177"/>
        <v>1</v>
      </c>
      <c r="D3784" s="14"/>
      <c r="E3784" s="15"/>
      <c r="F3784" s="16"/>
      <c r="G3784" s="17"/>
      <c r="H3784" s="18"/>
      <c r="I3784" s="19"/>
      <c r="J3784" s="18"/>
      <c r="K3784" s="19"/>
      <c r="L3784" s="17"/>
      <c r="M3784" s="93" t="str">
        <f t="shared" si="179"/>
        <v/>
      </c>
      <c r="N3784" s="13" t="str">
        <f t="shared" si="178"/>
        <v/>
      </c>
    </row>
    <row r="3785" spans="2:14" x14ac:dyDescent="0.3">
      <c r="B3785" s="1" t="str">
        <f>IF(C3785=1,"",IF(Kasszakonyv!$K$2&gt;C3785,"q",IF(Kasszakonyv!$K$2=C3785,COUNTIF($C$7:C3785,C3785),"")))</f>
        <v/>
      </c>
      <c r="C3785" s="9">
        <f t="shared" si="177"/>
        <v>1</v>
      </c>
      <c r="D3785" s="14"/>
      <c r="E3785" s="15"/>
      <c r="F3785" s="16"/>
      <c r="G3785" s="17"/>
      <c r="H3785" s="18"/>
      <c r="I3785" s="19"/>
      <c r="J3785" s="18"/>
      <c r="K3785" s="19"/>
      <c r="L3785" s="17"/>
      <c r="M3785" s="93" t="str">
        <f t="shared" si="179"/>
        <v/>
      </c>
      <c r="N3785" s="13" t="str">
        <f t="shared" si="178"/>
        <v/>
      </c>
    </row>
    <row r="3786" spans="2:14" x14ac:dyDescent="0.3">
      <c r="B3786" s="1" t="str">
        <f>IF(C3786=1,"",IF(Kasszakonyv!$K$2&gt;C3786,"q",IF(Kasszakonyv!$K$2=C3786,COUNTIF($C$7:C3786,C3786),"")))</f>
        <v/>
      </c>
      <c r="C3786" s="9">
        <f t="shared" si="177"/>
        <v>1</v>
      </c>
      <c r="D3786" s="14"/>
      <c r="E3786" s="15"/>
      <c r="F3786" s="16"/>
      <c r="G3786" s="17"/>
      <c r="H3786" s="18"/>
      <c r="I3786" s="19"/>
      <c r="J3786" s="18"/>
      <c r="K3786" s="19"/>
      <c r="L3786" s="17"/>
      <c r="M3786" s="93" t="str">
        <f t="shared" si="179"/>
        <v/>
      </c>
      <c r="N3786" s="13" t="str">
        <f t="shared" si="178"/>
        <v/>
      </c>
    </row>
    <row r="3787" spans="2:14" x14ac:dyDescent="0.3">
      <c r="B3787" s="1" t="str">
        <f>IF(C3787=1,"",IF(Kasszakonyv!$K$2&gt;C3787,"q",IF(Kasszakonyv!$K$2=C3787,COUNTIF($C$7:C3787,C3787),"")))</f>
        <v/>
      </c>
      <c r="C3787" s="9">
        <f t="shared" si="177"/>
        <v>1</v>
      </c>
      <c r="D3787" s="14"/>
      <c r="E3787" s="15"/>
      <c r="F3787" s="16"/>
      <c r="G3787" s="17"/>
      <c r="H3787" s="18"/>
      <c r="I3787" s="19"/>
      <c r="J3787" s="18"/>
      <c r="K3787" s="19"/>
      <c r="L3787" s="17"/>
      <c r="M3787" s="93" t="str">
        <f t="shared" si="179"/>
        <v/>
      </c>
      <c r="N3787" s="13" t="str">
        <f t="shared" si="178"/>
        <v/>
      </c>
    </row>
    <row r="3788" spans="2:14" x14ac:dyDescent="0.3">
      <c r="B3788" s="1" t="str">
        <f>IF(C3788=1,"",IF(Kasszakonyv!$K$2&gt;C3788,"q",IF(Kasszakonyv!$K$2=C3788,COUNTIF($C$7:C3788,C3788),"")))</f>
        <v/>
      </c>
      <c r="C3788" s="9">
        <f t="shared" si="177"/>
        <v>1</v>
      </c>
      <c r="D3788" s="14"/>
      <c r="E3788" s="15"/>
      <c r="F3788" s="16"/>
      <c r="G3788" s="17"/>
      <c r="H3788" s="18"/>
      <c r="I3788" s="19"/>
      <c r="J3788" s="18"/>
      <c r="K3788" s="19"/>
      <c r="L3788" s="17"/>
      <c r="M3788" s="93" t="str">
        <f t="shared" si="179"/>
        <v/>
      </c>
      <c r="N3788" s="13" t="str">
        <f t="shared" si="178"/>
        <v/>
      </c>
    </row>
    <row r="3789" spans="2:14" x14ac:dyDescent="0.3">
      <c r="B3789" s="1" t="str">
        <f>IF(C3789=1,"",IF(Kasszakonyv!$K$2&gt;C3789,"q",IF(Kasszakonyv!$K$2=C3789,COUNTIF($C$7:C3789,C3789),"")))</f>
        <v/>
      </c>
      <c r="C3789" s="9">
        <f t="shared" si="177"/>
        <v>1</v>
      </c>
      <c r="D3789" s="14"/>
      <c r="E3789" s="15"/>
      <c r="F3789" s="16"/>
      <c r="G3789" s="17"/>
      <c r="H3789" s="18"/>
      <c r="I3789" s="19"/>
      <c r="J3789" s="18"/>
      <c r="K3789" s="19"/>
      <c r="L3789" s="17"/>
      <c r="M3789" s="93" t="str">
        <f t="shared" si="179"/>
        <v/>
      </c>
      <c r="N3789" s="13" t="str">
        <f t="shared" si="178"/>
        <v/>
      </c>
    </row>
    <row r="3790" spans="2:14" x14ac:dyDescent="0.3">
      <c r="B3790" s="1" t="str">
        <f>IF(C3790=1,"",IF(Kasszakonyv!$K$2&gt;C3790,"q",IF(Kasszakonyv!$K$2=C3790,COUNTIF($C$7:C3790,C3790),"")))</f>
        <v/>
      </c>
      <c r="C3790" s="9">
        <f t="shared" si="177"/>
        <v>1</v>
      </c>
      <c r="D3790" s="14"/>
      <c r="E3790" s="15"/>
      <c r="F3790" s="16"/>
      <c r="G3790" s="17"/>
      <c r="H3790" s="18"/>
      <c r="I3790" s="19"/>
      <c r="J3790" s="18"/>
      <c r="K3790" s="19"/>
      <c r="L3790" s="17"/>
      <c r="M3790" s="93" t="str">
        <f t="shared" si="179"/>
        <v/>
      </c>
      <c r="N3790" s="13" t="str">
        <f t="shared" si="178"/>
        <v/>
      </c>
    </row>
    <row r="3791" spans="2:14" x14ac:dyDescent="0.3">
      <c r="B3791" s="1" t="str">
        <f>IF(C3791=1,"",IF(Kasszakonyv!$K$2&gt;C3791,"q",IF(Kasszakonyv!$K$2=C3791,COUNTIF($C$7:C3791,C3791),"")))</f>
        <v/>
      </c>
      <c r="C3791" s="9">
        <f t="shared" si="177"/>
        <v>1</v>
      </c>
      <c r="D3791" s="14"/>
      <c r="E3791" s="15"/>
      <c r="F3791" s="16"/>
      <c r="G3791" s="17"/>
      <c r="H3791" s="18"/>
      <c r="I3791" s="19"/>
      <c r="J3791" s="18"/>
      <c r="K3791" s="19"/>
      <c r="L3791" s="17"/>
      <c r="M3791" s="93" t="str">
        <f t="shared" si="179"/>
        <v/>
      </c>
      <c r="N3791" s="13" t="str">
        <f t="shared" si="178"/>
        <v/>
      </c>
    </row>
    <row r="3792" spans="2:14" x14ac:dyDescent="0.3">
      <c r="B3792" s="1" t="str">
        <f>IF(C3792=1,"",IF(Kasszakonyv!$K$2&gt;C3792,"q",IF(Kasszakonyv!$K$2=C3792,COUNTIF($C$7:C3792,C3792),"")))</f>
        <v/>
      </c>
      <c r="C3792" s="9">
        <f t="shared" si="177"/>
        <v>1</v>
      </c>
      <c r="D3792" s="14"/>
      <c r="E3792" s="15"/>
      <c r="F3792" s="16"/>
      <c r="G3792" s="17"/>
      <c r="H3792" s="18"/>
      <c r="I3792" s="19"/>
      <c r="J3792" s="18"/>
      <c r="K3792" s="19"/>
      <c r="L3792" s="17"/>
      <c r="M3792" s="93" t="str">
        <f t="shared" si="179"/>
        <v/>
      </c>
      <c r="N3792" s="13" t="str">
        <f t="shared" si="178"/>
        <v/>
      </c>
    </row>
    <row r="3793" spans="2:14" x14ac:dyDescent="0.3">
      <c r="B3793" s="1" t="str">
        <f>IF(C3793=1,"",IF(Kasszakonyv!$K$2&gt;C3793,"q",IF(Kasszakonyv!$K$2=C3793,COUNTIF($C$7:C3793,C3793),"")))</f>
        <v/>
      </c>
      <c r="C3793" s="9">
        <f t="shared" si="177"/>
        <v>1</v>
      </c>
      <c r="D3793" s="14"/>
      <c r="E3793" s="15"/>
      <c r="F3793" s="16"/>
      <c r="G3793" s="17"/>
      <c r="H3793" s="18"/>
      <c r="I3793" s="19"/>
      <c r="J3793" s="18"/>
      <c r="K3793" s="19"/>
      <c r="L3793" s="17"/>
      <c r="M3793" s="93" t="str">
        <f t="shared" si="179"/>
        <v/>
      </c>
      <c r="N3793" s="13" t="str">
        <f t="shared" si="178"/>
        <v/>
      </c>
    </row>
    <row r="3794" spans="2:14" x14ac:dyDescent="0.3">
      <c r="B3794" s="1" t="str">
        <f>IF(C3794=1,"",IF(Kasszakonyv!$K$2&gt;C3794,"q",IF(Kasszakonyv!$K$2=C3794,COUNTIF($C$7:C3794,C3794),"")))</f>
        <v/>
      </c>
      <c r="C3794" s="9">
        <f t="shared" si="177"/>
        <v>1</v>
      </c>
      <c r="D3794" s="14"/>
      <c r="E3794" s="15"/>
      <c r="F3794" s="16"/>
      <c r="G3794" s="17"/>
      <c r="H3794" s="18"/>
      <c r="I3794" s="19"/>
      <c r="J3794" s="18"/>
      <c r="K3794" s="19"/>
      <c r="L3794" s="17"/>
      <c r="M3794" s="93" t="str">
        <f t="shared" si="179"/>
        <v/>
      </c>
      <c r="N3794" s="13" t="str">
        <f t="shared" si="178"/>
        <v/>
      </c>
    </row>
    <row r="3795" spans="2:14" x14ac:dyDescent="0.3">
      <c r="B3795" s="1" t="str">
        <f>IF(C3795=1,"",IF(Kasszakonyv!$K$2&gt;C3795,"q",IF(Kasszakonyv!$K$2=C3795,COUNTIF($C$7:C3795,C3795),"")))</f>
        <v/>
      </c>
      <c r="C3795" s="9">
        <f t="shared" si="177"/>
        <v>1</v>
      </c>
      <c r="D3795" s="14"/>
      <c r="E3795" s="15"/>
      <c r="F3795" s="16"/>
      <c r="G3795" s="17"/>
      <c r="H3795" s="18"/>
      <c r="I3795" s="19"/>
      <c r="J3795" s="18"/>
      <c r="K3795" s="19"/>
      <c r="L3795" s="17"/>
      <c r="M3795" s="93" t="str">
        <f t="shared" si="179"/>
        <v/>
      </c>
      <c r="N3795" s="13" t="str">
        <f t="shared" si="178"/>
        <v/>
      </c>
    </row>
    <row r="3796" spans="2:14" x14ac:dyDescent="0.3">
      <c r="B3796" s="1" t="str">
        <f>IF(C3796=1,"",IF(Kasszakonyv!$K$2&gt;C3796,"q",IF(Kasszakonyv!$K$2=C3796,COUNTIF($C$7:C3796,C3796),"")))</f>
        <v/>
      </c>
      <c r="C3796" s="9">
        <f t="shared" si="177"/>
        <v>1</v>
      </c>
      <c r="D3796" s="14"/>
      <c r="E3796" s="15"/>
      <c r="F3796" s="16"/>
      <c r="G3796" s="17"/>
      <c r="H3796" s="18"/>
      <c r="I3796" s="19"/>
      <c r="J3796" s="18"/>
      <c r="K3796" s="19"/>
      <c r="L3796" s="17"/>
      <c r="M3796" s="93" t="str">
        <f t="shared" si="179"/>
        <v/>
      </c>
      <c r="N3796" s="13" t="str">
        <f t="shared" si="178"/>
        <v/>
      </c>
    </row>
    <row r="3797" spans="2:14" x14ac:dyDescent="0.3">
      <c r="B3797" s="1" t="str">
        <f>IF(C3797=1,"",IF(Kasszakonyv!$K$2&gt;C3797,"q",IF(Kasszakonyv!$K$2=C3797,COUNTIF($C$7:C3797,C3797),"")))</f>
        <v/>
      </c>
      <c r="C3797" s="9">
        <f t="shared" si="177"/>
        <v>1</v>
      </c>
      <c r="D3797" s="14"/>
      <c r="E3797" s="15"/>
      <c r="F3797" s="16"/>
      <c r="G3797" s="17"/>
      <c r="H3797" s="18"/>
      <c r="I3797" s="19"/>
      <c r="J3797" s="18"/>
      <c r="K3797" s="19"/>
      <c r="L3797" s="17"/>
      <c r="M3797" s="93" t="str">
        <f t="shared" si="179"/>
        <v/>
      </c>
      <c r="N3797" s="13" t="str">
        <f t="shared" si="178"/>
        <v/>
      </c>
    </row>
    <row r="3798" spans="2:14" x14ac:dyDescent="0.3">
      <c r="B3798" s="1" t="str">
        <f>IF(C3798=1,"",IF(Kasszakonyv!$K$2&gt;C3798,"q",IF(Kasszakonyv!$K$2=C3798,COUNTIF($C$7:C3798,C3798),"")))</f>
        <v/>
      </c>
      <c r="C3798" s="9">
        <f t="shared" si="177"/>
        <v>1</v>
      </c>
      <c r="D3798" s="14"/>
      <c r="E3798" s="15"/>
      <c r="F3798" s="16"/>
      <c r="G3798" s="17"/>
      <c r="H3798" s="18"/>
      <c r="I3798" s="19"/>
      <c r="J3798" s="18"/>
      <c r="K3798" s="19"/>
      <c r="L3798" s="17"/>
      <c r="M3798" s="93" t="str">
        <f t="shared" si="179"/>
        <v/>
      </c>
      <c r="N3798" s="13" t="str">
        <f t="shared" si="178"/>
        <v/>
      </c>
    </row>
    <row r="3799" spans="2:14" x14ac:dyDescent="0.3">
      <c r="B3799" s="1" t="str">
        <f>IF(C3799=1,"",IF(Kasszakonyv!$K$2&gt;C3799,"q",IF(Kasszakonyv!$K$2=C3799,COUNTIF($C$7:C3799,C3799),"")))</f>
        <v/>
      </c>
      <c r="C3799" s="9">
        <f t="shared" si="177"/>
        <v>1</v>
      </c>
      <c r="D3799" s="14"/>
      <c r="E3799" s="15"/>
      <c r="F3799" s="16"/>
      <c r="G3799" s="17"/>
      <c r="H3799" s="18"/>
      <c r="I3799" s="19"/>
      <c r="J3799" s="18"/>
      <c r="K3799" s="19"/>
      <c r="L3799" s="17"/>
      <c r="M3799" s="93" t="str">
        <f t="shared" si="179"/>
        <v/>
      </c>
      <c r="N3799" s="13" t="str">
        <f t="shared" si="178"/>
        <v/>
      </c>
    </row>
    <row r="3800" spans="2:14" x14ac:dyDescent="0.3">
      <c r="B3800" s="1" t="str">
        <f>IF(C3800=1,"",IF(Kasszakonyv!$K$2&gt;C3800,"q",IF(Kasszakonyv!$K$2=C3800,COUNTIF($C$7:C3800,C3800),"")))</f>
        <v/>
      </c>
      <c r="C3800" s="9">
        <f t="shared" si="177"/>
        <v>1</v>
      </c>
      <c r="D3800" s="14"/>
      <c r="E3800" s="15"/>
      <c r="F3800" s="16"/>
      <c r="G3800" s="17"/>
      <c r="H3800" s="18"/>
      <c r="I3800" s="19"/>
      <c r="J3800" s="18"/>
      <c r="K3800" s="19"/>
      <c r="L3800" s="17"/>
      <c r="M3800" s="93" t="str">
        <f t="shared" si="179"/>
        <v/>
      </c>
      <c r="N3800" s="13" t="str">
        <f t="shared" si="178"/>
        <v/>
      </c>
    </row>
    <row r="3801" spans="2:14" x14ac:dyDescent="0.3">
      <c r="B3801" s="1" t="str">
        <f>IF(C3801=1,"",IF(Kasszakonyv!$K$2&gt;C3801,"q",IF(Kasszakonyv!$K$2=C3801,COUNTIF($C$7:C3801,C3801),"")))</f>
        <v/>
      </c>
      <c r="C3801" s="9">
        <f t="shared" si="177"/>
        <v>1</v>
      </c>
      <c r="D3801" s="14"/>
      <c r="E3801" s="15"/>
      <c r="F3801" s="16"/>
      <c r="G3801" s="17"/>
      <c r="H3801" s="18"/>
      <c r="I3801" s="19"/>
      <c r="J3801" s="18"/>
      <c r="K3801" s="19"/>
      <c r="L3801" s="17"/>
      <c r="M3801" s="93" t="str">
        <f t="shared" si="179"/>
        <v/>
      </c>
      <c r="N3801" s="13" t="str">
        <f t="shared" si="178"/>
        <v/>
      </c>
    </row>
    <row r="3802" spans="2:14" x14ac:dyDescent="0.3">
      <c r="B3802" s="1" t="str">
        <f>IF(C3802=1,"",IF(Kasszakonyv!$K$2&gt;C3802,"q",IF(Kasszakonyv!$K$2=C3802,COUNTIF($C$7:C3802,C3802),"")))</f>
        <v/>
      </c>
      <c r="C3802" s="9">
        <f t="shared" si="177"/>
        <v>1</v>
      </c>
      <c r="D3802" s="14"/>
      <c r="E3802" s="15"/>
      <c r="F3802" s="16"/>
      <c r="G3802" s="17"/>
      <c r="H3802" s="18"/>
      <c r="I3802" s="19"/>
      <c r="J3802" s="18"/>
      <c r="K3802" s="19"/>
      <c r="L3802" s="17"/>
      <c r="M3802" s="93" t="str">
        <f t="shared" si="179"/>
        <v/>
      </c>
      <c r="N3802" s="13" t="str">
        <f t="shared" si="178"/>
        <v/>
      </c>
    </row>
    <row r="3803" spans="2:14" x14ac:dyDescent="0.3">
      <c r="B3803" s="1" t="str">
        <f>IF(C3803=1,"",IF(Kasszakonyv!$K$2&gt;C3803,"q",IF(Kasszakonyv!$K$2=C3803,COUNTIF($C$7:C3803,C3803),"")))</f>
        <v/>
      </c>
      <c r="C3803" s="9">
        <f t="shared" si="177"/>
        <v>1</v>
      </c>
      <c r="D3803" s="14"/>
      <c r="E3803" s="15"/>
      <c r="F3803" s="16"/>
      <c r="G3803" s="17"/>
      <c r="H3803" s="18"/>
      <c r="I3803" s="19"/>
      <c r="J3803" s="18"/>
      <c r="K3803" s="19"/>
      <c r="L3803" s="17"/>
      <c r="M3803" s="93" t="str">
        <f t="shared" si="179"/>
        <v/>
      </c>
      <c r="N3803" s="13" t="str">
        <f t="shared" si="178"/>
        <v/>
      </c>
    </row>
    <row r="3804" spans="2:14" x14ac:dyDescent="0.3">
      <c r="B3804" s="1" t="str">
        <f>IF(C3804=1,"",IF(Kasszakonyv!$K$2&gt;C3804,"q",IF(Kasszakonyv!$K$2=C3804,COUNTIF($C$7:C3804,C3804),"")))</f>
        <v/>
      </c>
      <c r="C3804" s="9">
        <f t="shared" si="177"/>
        <v>1</v>
      </c>
      <c r="D3804" s="14"/>
      <c r="E3804" s="15"/>
      <c r="F3804" s="16"/>
      <c r="G3804" s="17"/>
      <c r="H3804" s="18"/>
      <c r="I3804" s="19"/>
      <c r="J3804" s="18"/>
      <c r="K3804" s="19"/>
      <c r="L3804" s="17"/>
      <c r="M3804" s="93" t="str">
        <f t="shared" si="179"/>
        <v/>
      </c>
      <c r="N3804" s="13" t="str">
        <f t="shared" si="178"/>
        <v/>
      </c>
    </row>
    <row r="3805" spans="2:14" x14ac:dyDescent="0.3">
      <c r="B3805" s="1" t="str">
        <f>IF(C3805=1,"",IF(Kasszakonyv!$K$2&gt;C3805,"q",IF(Kasszakonyv!$K$2=C3805,COUNTIF($C$7:C3805,C3805),"")))</f>
        <v/>
      </c>
      <c r="C3805" s="9">
        <f t="shared" si="177"/>
        <v>1</v>
      </c>
      <c r="D3805" s="14"/>
      <c r="E3805" s="15"/>
      <c r="F3805" s="16"/>
      <c r="G3805" s="17"/>
      <c r="H3805" s="18"/>
      <c r="I3805" s="19"/>
      <c r="J3805" s="18"/>
      <c r="K3805" s="19"/>
      <c r="L3805" s="17"/>
      <c r="M3805" s="93" t="str">
        <f t="shared" si="179"/>
        <v/>
      </c>
      <c r="N3805" s="13" t="str">
        <f t="shared" si="178"/>
        <v/>
      </c>
    </row>
    <row r="3806" spans="2:14" x14ac:dyDescent="0.3">
      <c r="B3806" s="1" t="str">
        <f>IF(C3806=1,"",IF(Kasszakonyv!$K$2&gt;C3806,"q",IF(Kasszakonyv!$K$2=C3806,COUNTIF($C$7:C3806,C3806),"")))</f>
        <v/>
      </c>
      <c r="C3806" s="9">
        <f t="shared" si="177"/>
        <v>1</v>
      </c>
      <c r="D3806" s="14"/>
      <c r="E3806" s="15"/>
      <c r="F3806" s="16"/>
      <c r="G3806" s="17"/>
      <c r="H3806" s="18"/>
      <c r="I3806" s="19"/>
      <c r="J3806" s="18"/>
      <c r="K3806" s="19"/>
      <c r="L3806" s="17"/>
      <c r="M3806" s="93" t="str">
        <f t="shared" si="179"/>
        <v/>
      </c>
      <c r="N3806" s="13" t="str">
        <f t="shared" si="178"/>
        <v/>
      </c>
    </row>
    <row r="3807" spans="2:14" x14ac:dyDescent="0.3">
      <c r="B3807" s="1" t="str">
        <f>IF(C3807=1,"",IF(Kasszakonyv!$K$2&gt;C3807,"q",IF(Kasszakonyv!$K$2=C3807,COUNTIF($C$7:C3807,C3807),"")))</f>
        <v/>
      </c>
      <c r="C3807" s="9">
        <f t="shared" si="177"/>
        <v>1</v>
      </c>
      <c r="D3807" s="14"/>
      <c r="E3807" s="15"/>
      <c r="F3807" s="16"/>
      <c r="G3807" s="17"/>
      <c r="H3807" s="18"/>
      <c r="I3807" s="19"/>
      <c r="J3807" s="18"/>
      <c r="K3807" s="19"/>
      <c r="L3807" s="17"/>
      <c r="M3807" s="93" t="str">
        <f t="shared" si="179"/>
        <v/>
      </c>
      <c r="N3807" s="13" t="str">
        <f t="shared" si="178"/>
        <v/>
      </c>
    </row>
    <row r="3808" spans="2:14" x14ac:dyDescent="0.3">
      <c r="B3808" s="1" t="str">
        <f>IF(C3808=1,"",IF(Kasszakonyv!$K$2&gt;C3808,"q",IF(Kasszakonyv!$K$2=C3808,COUNTIF($C$7:C3808,C3808),"")))</f>
        <v/>
      </c>
      <c r="C3808" s="9">
        <f t="shared" si="177"/>
        <v>1</v>
      </c>
      <c r="D3808" s="14"/>
      <c r="E3808" s="15"/>
      <c r="F3808" s="16"/>
      <c r="G3808" s="17"/>
      <c r="H3808" s="18"/>
      <c r="I3808" s="19"/>
      <c r="J3808" s="18"/>
      <c r="K3808" s="19"/>
      <c r="L3808" s="17"/>
      <c r="M3808" s="93" t="str">
        <f t="shared" si="179"/>
        <v/>
      </c>
      <c r="N3808" s="13" t="str">
        <f t="shared" si="178"/>
        <v/>
      </c>
    </row>
    <row r="3809" spans="2:14" x14ac:dyDescent="0.3">
      <c r="B3809" s="1" t="str">
        <f>IF(C3809=1,"",IF(Kasszakonyv!$K$2&gt;C3809,"q",IF(Kasszakonyv!$K$2=C3809,COUNTIF($C$7:C3809,C3809),"")))</f>
        <v/>
      </c>
      <c r="C3809" s="9">
        <f t="shared" si="177"/>
        <v>1</v>
      </c>
      <c r="D3809" s="14"/>
      <c r="E3809" s="15"/>
      <c r="F3809" s="16"/>
      <c r="G3809" s="17"/>
      <c r="H3809" s="18"/>
      <c r="I3809" s="19"/>
      <c r="J3809" s="18"/>
      <c r="K3809" s="19"/>
      <c r="L3809" s="17"/>
      <c r="M3809" s="93" t="str">
        <f t="shared" si="179"/>
        <v/>
      </c>
      <c r="N3809" s="13" t="str">
        <f t="shared" si="178"/>
        <v/>
      </c>
    </row>
    <row r="3810" spans="2:14" x14ac:dyDescent="0.3">
      <c r="B3810" s="1" t="str">
        <f>IF(C3810=1,"",IF(Kasszakonyv!$K$2&gt;C3810,"q",IF(Kasszakonyv!$K$2=C3810,COUNTIF($C$7:C3810,C3810),"")))</f>
        <v/>
      </c>
      <c r="C3810" s="9">
        <f t="shared" si="177"/>
        <v>1</v>
      </c>
      <c r="D3810" s="14"/>
      <c r="E3810" s="15"/>
      <c r="F3810" s="16"/>
      <c r="G3810" s="17"/>
      <c r="H3810" s="18"/>
      <c r="I3810" s="19"/>
      <c r="J3810" s="18"/>
      <c r="K3810" s="19"/>
      <c r="L3810" s="17"/>
      <c r="M3810" s="93" t="str">
        <f t="shared" si="179"/>
        <v/>
      </c>
      <c r="N3810" s="13" t="str">
        <f t="shared" si="178"/>
        <v/>
      </c>
    </row>
    <row r="3811" spans="2:14" x14ac:dyDescent="0.3">
      <c r="B3811" s="1" t="str">
        <f>IF(C3811=1,"",IF(Kasszakonyv!$K$2&gt;C3811,"q",IF(Kasszakonyv!$K$2=C3811,COUNTIF($C$7:C3811,C3811),"")))</f>
        <v/>
      </c>
      <c r="C3811" s="9">
        <f t="shared" si="177"/>
        <v>1</v>
      </c>
      <c r="D3811" s="14"/>
      <c r="E3811" s="15"/>
      <c r="F3811" s="16"/>
      <c r="G3811" s="17"/>
      <c r="H3811" s="18"/>
      <c r="I3811" s="19"/>
      <c r="J3811" s="18"/>
      <c r="K3811" s="19"/>
      <c r="L3811" s="17"/>
      <c r="M3811" s="93" t="str">
        <f t="shared" si="179"/>
        <v/>
      </c>
      <c r="N3811" s="13" t="str">
        <f t="shared" si="178"/>
        <v/>
      </c>
    </row>
    <row r="3812" spans="2:14" x14ac:dyDescent="0.3">
      <c r="B3812" s="1" t="str">
        <f>IF(C3812=1,"",IF(Kasszakonyv!$K$2&gt;C3812,"q",IF(Kasszakonyv!$K$2=C3812,COUNTIF($C$7:C3812,C3812),"")))</f>
        <v/>
      </c>
      <c r="C3812" s="9">
        <f t="shared" si="177"/>
        <v>1</v>
      </c>
      <c r="D3812" s="14"/>
      <c r="E3812" s="15"/>
      <c r="F3812" s="16"/>
      <c r="G3812" s="17"/>
      <c r="H3812" s="18"/>
      <c r="I3812" s="19"/>
      <c r="J3812" s="18"/>
      <c r="K3812" s="19"/>
      <c r="L3812" s="17"/>
      <c r="M3812" s="93" t="str">
        <f t="shared" si="179"/>
        <v/>
      </c>
      <c r="N3812" s="13" t="str">
        <f t="shared" si="178"/>
        <v/>
      </c>
    </row>
    <row r="3813" spans="2:14" x14ac:dyDescent="0.3">
      <c r="B3813" s="1" t="str">
        <f>IF(C3813=1,"",IF(Kasszakonyv!$K$2&gt;C3813,"q",IF(Kasszakonyv!$K$2=C3813,COUNTIF($C$7:C3813,C3813),"")))</f>
        <v/>
      </c>
      <c r="C3813" s="9">
        <f t="shared" si="177"/>
        <v>1</v>
      </c>
      <c r="D3813" s="14"/>
      <c r="E3813" s="15"/>
      <c r="F3813" s="16"/>
      <c r="G3813" s="17"/>
      <c r="H3813" s="18"/>
      <c r="I3813" s="19"/>
      <c r="J3813" s="18"/>
      <c r="K3813" s="19"/>
      <c r="L3813" s="17"/>
      <c r="M3813" s="93" t="str">
        <f t="shared" si="179"/>
        <v/>
      </c>
      <c r="N3813" s="13" t="str">
        <f t="shared" si="178"/>
        <v/>
      </c>
    </row>
    <row r="3814" spans="2:14" x14ac:dyDescent="0.3">
      <c r="B3814" s="1" t="str">
        <f>IF(C3814=1,"",IF(Kasszakonyv!$K$2&gt;C3814,"q",IF(Kasszakonyv!$K$2=C3814,COUNTIF($C$7:C3814,C3814),"")))</f>
        <v/>
      </c>
      <c r="C3814" s="9">
        <f t="shared" si="177"/>
        <v>1</v>
      </c>
      <c r="D3814" s="14"/>
      <c r="E3814" s="15"/>
      <c r="F3814" s="16"/>
      <c r="G3814" s="17"/>
      <c r="H3814" s="18"/>
      <c r="I3814" s="19"/>
      <c r="J3814" s="18"/>
      <c r="K3814" s="19"/>
      <c r="L3814" s="17"/>
      <c r="M3814" s="93" t="str">
        <f t="shared" si="179"/>
        <v/>
      </c>
      <c r="N3814" s="13" t="str">
        <f t="shared" si="178"/>
        <v/>
      </c>
    </row>
    <row r="3815" spans="2:14" x14ac:dyDescent="0.3">
      <c r="B3815" s="1" t="str">
        <f>IF(C3815=1,"",IF(Kasszakonyv!$K$2&gt;C3815,"q",IF(Kasszakonyv!$K$2=C3815,COUNTIF($C$7:C3815,C3815),"")))</f>
        <v/>
      </c>
      <c r="C3815" s="9">
        <f t="shared" si="177"/>
        <v>1</v>
      </c>
      <c r="D3815" s="14"/>
      <c r="E3815" s="15"/>
      <c r="F3815" s="16"/>
      <c r="G3815" s="17"/>
      <c r="H3815" s="18"/>
      <c r="I3815" s="19"/>
      <c r="J3815" s="18"/>
      <c r="K3815" s="19"/>
      <c r="L3815" s="17"/>
      <c r="M3815" s="93" t="str">
        <f t="shared" si="179"/>
        <v/>
      </c>
      <c r="N3815" s="13" t="str">
        <f t="shared" si="178"/>
        <v/>
      </c>
    </row>
    <row r="3816" spans="2:14" x14ac:dyDescent="0.3">
      <c r="B3816" s="1" t="str">
        <f>IF(C3816=1,"",IF(Kasszakonyv!$K$2&gt;C3816,"q",IF(Kasszakonyv!$K$2=C3816,COUNTIF($C$7:C3816,C3816),"")))</f>
        <v/>
      </c>
      <c r="C3816" s="9">
        <f t="shared" ref="C3816:C3879" si="180">IF(AND(D3816&lt;&gt;0,D3816&gt;=$C$1,D3816&lt;=$C$3),D3816,IF(SUM(H3816:J3826)&lt;&gt;0,C3815,1))</f>
        <v>1</v>
      </c>
      <c r="D3816" s="14"/>
      <c r="E3816" s="15"/>
      <c r="F3816" s="16"/>
      <c r="G3816" s="17"/>
      <c r="H3816" s="18"/>
      <c r="I3816" s="19"/>
      <c r="J3816" s="18"/>
      <c r="K3816" s="19"/>
      <c r="L3816" s="17"/>
      <c r="M3816" s="93" t="str">
        <f t="shared" si="179"/>
        <v/>
      </c>
      <c r="N3816" s="13" t="str">
        <f t="shared" ref="N3816:N3879" si="181">IF(I3816&amp;K3816&lt;&gt;"",VLOOKUP(I3816&amp;K3816,fi,2,FALSE),"")</f>
        <v/>
      </c>
    </row>
    <row r="3817" spans="2:14" x14ac:dyDescent="0.3">
      <c r="B3817" s="1" t="str">
        <f>IF(C3817=1,"",IF(Kasszakonyv!$K$2&gt;C3817,"q",IF(Kasszakonyv!$K$2=C3817,COUNTIF($C$7:C3817,C3817),"")))</f>
        <v/>
      </c>
      <c r="C3817" s="9">
        <f t="shared" si="180"/>
        <v>1</v>
      </c>
      <c r="D3817" s="14"/>
      <c r="E3817" s="15"/>
      <c r="F3817" s="16"/>
      <c r="G3817" s="17"/>
      <c r="H3817" s="18"/>
      <c r="I3817" s="19"/>
      <c r="J3817" s="18"/>
      <c r="K3817" s="19"/>
      <c r="L3817" s="17"/>
      <c r="M3817" s="93" t="str">
        <f t="shared" si="179"/>
        <v/>
      </c>
      <c r="N3817" s="13" t="str">
        <f t="shared" si="181"/>
        <v/>
      </c>
    </row>
    <row r="3818" spans="2:14" x14ac:dyDescent="0.3">
      <c r="B3818" s="1" t="str">
        <f>IF(C3818=1,"",IF(Kasszakonyv!$K$2&gt;C3818,"q",IF(Kasszakonyv!$K$2=C3818,COUNTIF($C$7:C3818,C3818),"")))</f>
        <v/>
      </c>
      <c r="C3818" s="9">
        <f t="shared" si="180"/>
        <v>1</v>
      </c>
      <c r="D3818" s="14"/>
      <c r="E3818" s="15"/>
      <c r="F3818" s="16"/>
      <c r="G3818" s="17"/>
      <c r="H3818" s="18"/>
      <c r="I3818" s="19"/>
      <c r="J3818" s="18"/>
      <c r="K3818" s="19"/>
      <c r="L3818" s="17"/>
      <c r="M3818" s="93" t="str">
        <f t="shared" si="179"/>
        <v/>
      </c>
      <c r="N3818" s="13" t="str">
        <f t="shared" si="181"/>
        <v/>
      </c>
    </row>
    <row r="3819" spans="2:14" x14ac:dyDescent="0.3">
      <c r="B3819" s="1" t="str">
        <f>IF(C3819=1,"",IF(Kasszakonyv!$K$2&gt;C3819,"q",IF(Kasszakonyv!$K$2=C3819,COUNTIF($C$7:C3819,C3819),"")))</f>
        <v/>
      </c>
      <c r="C3819" s="9">
        <f t="shared" si="180"/>
        <v>1</v>
      </c>
      <c r="D3819" s="14"/>
      <c r="E3819" s="15"/>
      <c r="F3819" s="16"/>
      <c r="G3819" s="17"/>
      <c r="H3819" s="18"/>
      <c r="I3819" s="19"/>
      <c r="J3819" s="18"/>
      <c r="K3819" s="19"/>
      <c r="L3819" s="17"/>
      <c r="M3819" s="93" t="str">
        <f t="shared" si="179"/>
        <v/>
      </c>
      <c r="N3819" s="13" t="str">
        <f t="shared" si="181"/>
        <v/>
      </c>
    </row>
    <row r="3820" spans="2:14" x14ac:dyDescent="0.3">
      <c r="B3820" s="1" t="str">
        <f>IF(C3820=1,"",IF(Kasszakonyv!$K$2&gt;C3820,"q",IF(Kasszakonyv!$K$2=C3820,COUNTIF($C$7:C3820,C3820),"")))</f>
        <v/>
      </c>
      <c r="C3820" s="9">
        <f t="shared" si="180"/>
        <v>1</v>
      </c>
      <c r="D3820" s="14"/>
      <c r="E3820" s="15"/>
      <c r="F3820" s="16"/>
      <c r="G3820" s="17"/>
      <c r="H3820" s="18"/>
      <c r="I3820" s="19"/>
      <c r="J3820" s="18"/>
      <c r="K3820" s="19"/>
      <c r="L3820" s="17"/>
      <c r="M3820" s="93" t="str">
        <f t="shared" si="179"/>
        <v/>
      </c>
      <c r="N3820" s="13" t="str">
        <f t="shared" si="181"/>
        <v/>
      </c>
    </row>
    <row r="3821" spans="2:14" x14ac:dyDescent="0.3">
      <c r="B3821" s="1" t="str">
        <f>IF(C3821=1,"",IF(Kasszakonyv!$K$2&gt;C3821,"q",IF(Kasszakonyv!$K$2=C3821,COUNTIF($C$7:C3821,C3821),"")))</f>
        <v/>
      </c>
      <c r="C3821" s="9">
        <f t="shared" si="180"/>
        <v>1</v>
      </c>
      <c r="D3821" s="14"/>
      <c r="E3821" s="15"/>
      <c r="F3821" s="16"/>
      <c r="G3821" s="17"/>
      <c r="H3821" s="18"/>
      <c r="I3821" s="19"/>
      <c r="J3821" s="18"/>
      <c r="K3821" s="19"/>
      <c r="L3821" s="17"/>
      <c r="M3821" s="93" t="str">
        <f t="shared" si="179"/>
        <v/>
      </c>
      <c r="N3821" s="13" t="str">
        <f t="shared" si="181"/>
        <v/>
      </c>
    </row>
    <row r="3822" spans="2:14" x14ac:dyDescent="0.3">
      <c r="B3822" s="1" t="str">
        <f>IF(C3822=1,"",IF(Kasszakonyv!$K$2&gt;C3822,"q",IF(Kasszakonyv!$K$2=C3822,COUNTIF($C$7:C3822,C3822),"")))</f>
        <v/>
      </c>
      <c r="C3822" s="9">
        <f t="shared" si="180"/>
        <v>1</v>
      </c>
      <c r="D3822" s="14"/>
      <c r="E3822" s="15"/>
      <c r="F3822" s="16"/>
      <c r="G3822" s="17"/>
      <c r="H3822" s="18"/>
      <c r="I3822" s="19"/>
      <c r="J3822" s="18"/>
      <c r="K3822" s="19"/>
      <c r="L3822" s="17"/>
      <c r="M3822" s="93" t="str">
        <f t="shared" si="179"/>
        <v/>
      </c>
      <c r="N3822" s="13" t="str">
        <f t="shared" si="181"/>
        <v/>
      </c>
    </row>
    <row r="3823" spans="2:14" x14ac:dyDescent="0.3">
      <c r="B3823" s="1" t="str">
        <f>IF(C3823=1,"",IF(Kasszakonyv!$K$2&gt;C3823,"q",IF(Kasszakonyv!$K$2=C3823,COUNTIF($C$7:C3823,C3823),"")))</f>
        <v/>
      </c>
      <c r="C3823" s="9">
        <f t="shared" si="180"/>
        <v>1</v>
      </c>
      <c r="D3823" s="14"/>
      <c r="E3823" s="15"/>
      <c r="F3823" s="16"/>
      <c r="G3823" s="17"/>
      <c r="H3823" s="18"/>
      <c r="I3823" s="19"/>
      <c r="J3823" s="18"/>
      <c r="K3823" s="19"/>
      <c r="L3823" s="17"/>
      <c r="M3823" s="93" t="str">
        <f t="shared" si="179"/>
        <v/>
      </c>
      <c r="N3823" s="13" t="str">
        <f t="shared" si="181"/>
        <v/>
      </c>
    </row>
    <row r="3824" spans="2:14" x14ac:dyDescent="0.3">
      <c r="B3824" s="1" t="str">
        <f>IF(C3824=1,"",IF(Kasszakonyv!$K$2&gt;C3824,"q",IF(Kasszakonyv!$K$2=C3824,COUNTIF($C$7:C3824,C3824),"")))</f>
        <v/>
      </c>
      <c r="C3824" s="9">
        <f t="shared" si="180"/>
        <v>1</v>
      </c>
      <c r="D3824" s="14"/>
      <c r="E3824" s="15"/>
      <c r="F3824" s="16"/>
      <c r="G3824" s="17"/>
      <c r="H3824" s="18"/>
      <c r="I3824" s="19"/>
      <c r="J3824" s="18"/>
      <c r="K3824" s="19"/>
      <c r="L3824" s="17"/>
      <c r="M3824" s="93" t="str">
        <f t="shared" si="179"/>
        <v/>
      </c>
      <c r="N3824" s="13" t="str">
        <f t="shared" si="181"/>
        <v/>
      </c>
    </row>
    <row r="3825" spans="2:14" x14ac:dyDescent="0.3">
      <c r="B3825" s="1" t="str">
        <f>IF(C3825=1,"",IF(Kasszakonyv!$K$2&gt;C3825,"q",IF(Kasszakonyv!$K$2=C3825,COUNTIF($C$7:C3825,C3825),"")))</f>
        <v/>
      </c>
      <c r="C3825" s="9">
        <f t="shared" si="180"/>
        <v>1</v>
      </c>
      <c r="D3825" s="14"/>
      <c r="E3825" s="15"/>
      <c r="F3825" s="16"/>
      <c r="G3825" s="17"/>
      <c r="H3825" s="18"/>
      <c r="I3825" s="19"/>
      <c r="J3825" s="18"/>
      <c r="K3825" s="19"/>
      <c r="L3825" s="17"/>
      <c r="M3825" s="93" t="str">
        <f t="shared" si="179"/>
        <v/>
      </c>
      <c r="N3825" s="13" t="str">
        <f t="shared" si="181"/>
        <v/>
      </c>
    </row>
    <row r="3826" spans="2:14" x14ac:dyDescent="0.3">
      <c r="B3826" s="1" t="str">
        <f>IF(C3826=1,"",IF(Kasszakonyv!$K$2&gt;C3826,"q",IF(Kasszakonyv!$K$2=C3826,COUNTIF($C$7:C3826,C3826),"")))</f>
        <v/>
      </c>
      <c r="C3826" s="9">
        <f t="shared" si="180"/>
        <v>1</v>
      </c>
      <c r="D3826" s="14"/>
      <c r="E3826" s="15"/>
      <c r="F3826" s="16"/>
      <c r="G3826" s="17"/>
      <c r="H3826" s="18"/>
      <c r="I3826" s="19"/>
      <c r="J3826" s="18"/>
      <c r="K3826" s="19"/>
      <c r="L3826" s="17"/>
      <c r="M3826" s="93" t="str">
        <f t="shared" si="179"/>
        <v/>
      </c>
      <c r="N3826" s="13" t="str">
        <f t="shared" si="181"/>
        <v/>
      </c>
    </row>
    <row r="3827" spans="2:14" x14ac:dyDescent="0.3">
      <c r="B3827" s="1" t="str">
        <f>IF(C3827=1,"",IF(Kasszakonyv!$K$2&gt;C3827,"q",IF(Kasszakonyv!$K$2=C3827,COUNTIF($C$7:C3827,C3827),"")))</f>
        <v/>
      </c>
      <c r="C3827" s="9">
        <f t="shared" si="180"/>
        <v>1</v>
      </c>
      <c r="D3827" s="14"/>
      <c r="E3827" s="15"/>
      <c r="F3827" s="16"/>
      <c r="G3827" s="17"/>
      <c r="H3827" s="18"/>
      <c r="I3827" s="19"/>
      <c r="J3827" s="18"/>
      <c r="K3827" s="19"/>
      <c r="L3827" s="17"/>
      <c r="M3827" s="93" t="str">
        <f t="shared" si="179"/>
        <v/>
      </c>
      <c r="N3827" s="13" t="str">
        <f t="shared" si="181"/>
        <v/>
      </c>
    </row>
    <row r="3828" spans="2:14" x14ac:dyDescent="0.3">
      <c r="B3828" s="1" t="str">
        <f>IF(C3828=1,"",IF(Kasszakonyv!$K$2&gt;C3828,"q",IF(Kasszakonyv!$K$2=C3828,COUNTIF($C$7:C3828,C3828),"")))</f>
        <v/>
      </c>
      <c r="C3828" s="9">
        <f t="shared" si="180"/>
        <v>1</v>
      </c>
      <c r="D3828" s="14"/>
      <c r="E3828" s="15"/>
      <c r="F3828" s="16"/>
      <c r="G3828" s="17"/>
      <c r="H3828" s="18"/>
      <c r="I3828" s="19"/>
      <c r="J3828" s="18"/>
      <c r="K3828" s="19"/>
      <c r="L3828" s="17"/>
      <c r="M3828" s="93" t="str">
        <f t="shared" si="179"/>
        <v/>
      </c>
      <c r="N3828" s="13" t="str">
        <f t="shared" si="181"/>
        <v/>
      </c>
    </row>
    <row r="3829" spans="2:14" x14ac:dyDescent="0.3">
      <c r="B3829" s="1" t="str">
        <f>IF(C3829=1,"",IF(Kasszakonyv!$K$2&gt;C3829,"q",IF(Kasszakonyv!$K$2=C3829,COUNTIF($C$7:C3829,C3829),"")))</f>
        <v/>
      </c>
      <c r="C3829" s="9">
        <f t="shared" si="180"/>
        <v>1</v>
      </c>
      <c r="D3829" s="14"/>
      <c r="E3829" s="15"/>
      <c r="F3829" s="16"/>
      <c r="G3829" s="17"/>
      <c r="H3829" s="18"/>
      <c r="I3829" s="19"/>
      <c r="J3829" s="18"/>
      <c r="K3829" s="19"/>
      <c r="L3829" s="17"/>
      <c r="M3829" s="93" t="str">
        <f t="shared" si="179"/>
        <v/>
      </c>
      <c r="N3829" s="13" t="str">
        <f t="shared" si="181"/>
        <v/>
      </c>
    </row>
    <row r="3830" spans="2:14" x14ac:dyDescent="0.3">
      <c r="B3830" s="1" t="str">
        <f>IF(C3830=1,"",IF(Kasszakonyv!$K$2&gt;C3830,"q",IF(Kasszakonyv!$K$2=C3830,COUNTIF($C$7:C3830,C3830),"")))</f>
        <v/>
      </c>
      <c r="C3830" s="9">
        <f t="shared" si="180"/>
        <v>1</v>
      </c>
      <c r="D3830" s="14"/>
      <c r="E3830" s="15"/>
      <c r="F3830" s="16"/>
      <c r="G3830" s="17"/>
      <c r="H3830" s="18"/>
      <c r="I3830" s="19"/>
      <c r="J3830" s="18"/>
      <c r="K3830" s="19"/>
      <c r="L3830" s="17"/>
      <c r="M3830" s="93" t="str">
        <f t="shared" si="179"/>
        <v/>
      </c>
      <c r="N3830" s="13" t="str">
        <f t="shared" si="181"/>
        <v/>
      </c>
    </row>
    <row r="3831" spans="2:14" x14ac:dyDescent="0.3">
      <c r="B3831" s="1" t="str">
        <f>IF(C3831=1,"",IF(Kasszakonyv!$K$2&gt;C3831,"q",IF(Kasszakonyv!$K$2=C3831,COUNTIF($C$7:C3831,C3831),"")))</f>
        <v/>
      </c>
      <c r="C3831" s="9">
        <f t="shared" si="180"/>
        <v>1</v>
      </c>
      <c r="D3831" s="14"/>
      <c r="E3831" s="15"/>
      <c r="F3831" s="16"/>
      <c r="G3831" s="17"/>
      <c r="H3831" s="18"/>
      <c r="I3831" s="19"/>
      <c r="J3831" s="18"/>
      <c r="K3831" s="19"/>
      <c r="L3831" s="17"/>
      <c r="M3831" s="93" t="str">
        <f t="shared" si="179"/>
        <v/>
      </c>
      <c r="N3831" s="13" t="str">
        <f t="shared" si="181"/>
        <v/>
      </c>
    </row>
    <row r="3832" spans="2:14" x14ac:dyDescent="0.3">
      <c r="B3832" s="1" t="str">
        <f>IF(C3832=1,"",IF(Kasszakonyv!$K$2&gt;C3832,"q",IF(Kasszakonyv!$K$2=C3832,COUNTIF($C$7:C3832,C3832),"")))</f>
        <v/>
      </c>
      <c r="C3832" s="9">
        <f t="shared" si="180"/>
        <v>1</v>
      </c>
      <c r="D3832" s="14"/>
      <c r="E3832" s="15"/>
      <c r="F3832" s="16"/>
      <c r="G3832" s="17"/>
      <c r="H3832" s="18"/>
      <c r="I3832" s="19"/>
      <c r="J3832" s="18"/>
      <c r="K3832" s="19"/>
      <c r="L3832" s="17"/>
      <c r="M3832" s="93" t="str">
        <f t="shared" si="179"/>
        <v/>
      </c>
      <c r="N3832" s="13" t="str">
        <f t="shared" si="181"/>
        <v/>
      </c>
    </row>
    <row r="3833" spans="2:14" x14ac:dyDescent="0.3">
      <c r="B3833" s="1" t="str">
        <f>IF(C3833=1,"",IF(Kasszakonyv!$K$2&gt;C3833,"q",IF(Kasszakonyv!$K$2=C3833,COUNTIF($C$7:C3833,C3833),"")))</f>
        <v/>
      </c>
      <c r="C3833" s="9">
        <f t="shared" si="180"/>
        <v>1</v>
      </c>
      <c r="D3833" s="14"/>
      <c r="E3833" s="15"/>
      <c r="F3833" s="16"/>
      <c r="G3833" s="17"/>
      <c r="H3833" s="18"/>
      <c r="I3833" s="19"/>
      <c r="J3833" s="18"/>
      <c r="K3833" s="19"/>
      <c r="L3833" s="17"/>
      <c r="M3833" s="93" t="str">
        <f t="shared" si="179"/>
        <v/>
      </c>
      <c r="N3833" s="13" t="str">
        <f t="shared" si="181"/>
        <v/>
      </c>
    </row>
    <row r="3834" spans="2:14" x14ac:dyDescent="0.3">
      <c r="B3834" s="1" t="str">
        <f>IF(C3834=1,"",IF(Kasszakonyv!$K$2&gt;C3834,"q",IF(Kasszakonyv!$K$2=C3834,COUNTIF($C$7:C3834,C3834),"")))</f>
        <v/>
      </c>
      <c r="C3834" s="9">
        <f t="shared" si="180"/>
        <v>1</v>
      </c>
      <c r="D3834" s="14"/>
      <c r="E3834" s="15"/>
      <c r="F3834" s="16"/>
      <c r="G3834" s="17"/>
      <c r="H3834" s="18"/>
      <c r="I3834" s="19"/>
      <c r="J3834" s="18"/>
      <c r="K3834" s="19"/>
      <c r="L3834" s="17"/>
      <c r="M3834" s="93" t="str">
        <f t="shared" si="179"/>
        <v/>
      </c>
      <c r="N3834" s="13" t="str">
        <f t="shared" si="181"/>
        <v/>
      </c>
    </row>
    <row r="3835" spans="2:14" x14ac:dyDescent="0.3">
      <c r="B3835" s="1" t="str">
        <f>IF(C3835=1,"",IF(Kasszakonyv!$K$2&gt;C3835,"q",IF(Kasszakonyv!$K$2=C3835,COUNTIF($C$7:C3835,C3835),"")))</f>
        <v/>
      </c>
      <c r="C3835" s="9">
        <f t="shared" si="180"/>
        <v>1</v>
      </c>
      <c r="D3835" s="14"/>
      <c r="E3835" s="15"/>
      <c r="F3835" s="16"/>
      <c r="G3835" s="17"/>
      <c r="H3835" s="18"/>
      <c r="I3835" s="19"/>
      <c r="J3835" s="18"/>
      <c r="K3835" s="19"/>
      <c r="L3835" s="17"/>
      <c r="M3835" s="93" t="str">
        <f t="shared" si="179"/>
        <v/>
      </c>
      <c r="N3835" s="13" t="str">
        <f t="shared" si="181"/>
        <v/>
      </c>
    </row>
    <row r="3836" spans="2:14" x14ac:dyDescent="0.3">
      <c r="B3836" s="1" t="str">
        <f>IF(C3836=1,"",IF(Kasszakonyv!$K$2&gt;C3836,"q",IF(Kasszakonyv!$K$2=C3836,COUNTIF($C$7:C3836,C3836),"")))</f>
        <v/>
      </c>
      <c r="C3836" s="9">
        <f t="shared" si="180"/>
        <v>1</v>
      </c>
      <c r="D3836" s="14"/>
      <c r="E3836" s="15"/>
      <c r="F3836" s="16"/>
      <c r="G3836" s="17"/>
      <c r="H3836" s="18"/>
      <c r="I3836" s="19"/>
      <c r="J3836" s="18"/>
      <c r="K3836" s="19"/>
      <c r="L3836" s="17"/>
      <c r="M3836" s="93" t="str">
        <f t="shared" si="179"/>
        <v/>
      </c>
      <c r="N3836" s="13" t="str">
        <f t="shared" si="181"/>
        <v/>
      </c>
    </row>
    <row r="3837" spans="2:14" x14ac:dyDescent="0.3">
      <c r="B3837" s="1" t="str">
        <f>IF(C3837=1,"",IF(Kasszakonyv!$K$2&gt;C3837,"q",IF(Kasszakonyv!$K$2=C3837,COUNTIF($C$7:C3837,C3837),"")))</f>
        <v/>
      </c>
      <c r="C3837" s="9">
        <f t="shared" si="180"/>
        <v>1</v>
      </c>
      <c r="D3837" s="14"/>
      <c r="E3837" s="15"/>
      <c r="F3837" s="16"/>
      <c r="G3837" s="17"/>
      <c r="H3837" s="18"/>
      <c r="I3837" s="19"/>
      <c r="J3837" s="18"/>
      <c r="K3837" s="19"/>
      <c r="L3837" s="17"/>
      <c r="M3837" s="93" t="str">
        <f t="shared" si="179"/>
        <v/>
      </c>
      <c r="N3837" s="13" t="str">
        <f t="shared" si="181"/>
        <v/>
      </c>
    </row>
    <row r="3838" spans="2:14" x14ac:dyDescent="0.3">
      <c r="B3838" s="1" t="str">
        <f>IF(C3838=1,"",IF(Kasszakonyv!$K$2&gt;C3838,"q",IF(Kasszakonyv!$K$2=C3838,COUNTIF($C$7:C3838,C3838),"")))</f>
        <v/>
      </c>
      <c r="C3838" s="9">
        <f t="shared" si="180"/>
        <v>1</v>
      </c>
      <c r="D3838" s="14"/>
      <c r="E3838" s="15"/>
      <c r="F3838" s="16"/>
      <c r="G3838" s="17"/>
      <c r="H3838" s="18"/>
      <c r="I3838" s="19"/>
      <c r="J3838" s="18"/>
      <c r="K3838" s="19"/>
      <c r="L3838" s="17"/>
      <c r="M3838" s="93" t="str">
        <f t="shared" si="179"/>
        <v/>
      </c>
      <c r="N3838" s="13" t="str">
        <f t="shared" si="181"/>
        <v/>
      </c>
    </row>
    <row r="3839" spans="2:14" x14ac:dyDescent="0.3">
      <c r="B3839" s="1" t="str">
        <f>IF(C3839=1,"",IF(Kasszakonyv!$K$2&gt;C3839,"q",IF(Kasszakonyv!$K$2=C3839,COUNTIF($C$7:C3839,C3839),"")))</f>
        <v/>
      </c>
      <c r="C3839" s="9">
        <f t="shared" si="180"/>
        <v>1</v>
      </c>
      <c r="D3839" s="14"/>
      <c r="E3839" s="15"/>
      <c r="F3839" s="16"/>
      <c r="G3839" s="17"/>
      <c r="H3839" s="18"/>
      <c r="I3839" s="19"/>
      <c r="J3839" s="18"/>
      <c r="K3839" s="19"/>
      <c r="L3839" s="17"/>
      <c r="M3839" s="93" t="str">
        <f t="shared" si="179"/>
        <v/>
      </c>
      <c r="N3839" s="13" t="str">
        <f t="shared" si="181"/>
        <v/>
      </c>
    </row>
    <row r="3840" spans="2:14" x14ac:dyDescent="0.3">
      <c r="B3840" s="1" t="str">
        <f>IF(C3840=1,"",IF(Kasszakonyv!$K$2&gt;C3840,"q",IF(Kasszakonyv!$K$2=C3840,COUNTIF($C$7:C3840,C3840),"")))</f>
        <v/>
      </c>
      <c r="C3840" s="9">
        <f t="shared" si="180"/>
        <v>1</v>
      </c>
      <c r="D3840" s="14"/>
      <c r="E3840" s="15"/>
      <c r="F3840" s="16"/>
      <c r="G3840" s="17"/>
      <c r="H3840" s="18"/>
      <c r="I3840" s="19"/>
      <c r="J3840" s="18"/>
      <c r="K3840" s="19"/>
      <c r="L3840" s="17"/>
      <c r="M3840" s="93" t="str">
        <f t="shared" si="179"/>
        <v/>
      </c>
      <c r="N3840" s="13" t="str">
        <f t="shared" si="181"/>
        <v/>
      </c>
    </row>
    <row r="3841" spans="2:14" x14ac:dyDescent="0.3">
      <c r="B3841" s="1" t="str">
        <f>IF(C3841=1,"",IF(Kasszakonyv!$K$2&gt;C3841,"q",IF(Kasszakonyv!$K$2=C3841,COUNTIF($C$7:C3841,C3841),"")))</f>
        <v/>
      </c>
      <c r="C3841" s="9">
        <f t="shared" si="180"/>
        <v>1</v>
      </c>
      <c r="D3841" s="14"/>
      <c r="E3841" s="15"/>
      <c r="F3841" s="16"/>
      <c r="G3841" s="17"/>
      <c r="H3841" s="18"/>
      <c r="I3841" s="19"/>
      <c r="J3841" s="18"/>
      <c r="K3841" s="19"/>
      <c r="L3841" s="17"/>
      <c r="M3841" s="93" t="str">
        <f t="shared" si="179"/>
        <v/>
      </c>
      <c r="N3841" s="13" t="str">
        <f t="shared" si="181"/>
        <v/>
      </c>
    </row>
    <row r="3842" spans="2:14" x14ac:dyDescent="0.3">
      <c r="B3842" s="1" t="str">
        <f>IF(C3842=1,"",IF(Kasszakonyv!$K$2&gt;C3842,"q",IF(Kasszakonyv!$K$2=C3842,COUNTIF($C$7:C3842,C3842),"")))</f>
        <v/>
      </c>
      <c r="C3842" s="9">
        <f t="shared" si="180"/>
        <v>1</v>
      </c>
      <c r="D3842" s="14"/>
      <c r="E3842" s="15"/>
      <c r="F3842" s="16"/>
      <c r="G3842" s="17"/>
      <c r="H3842" s="18"/>
      <c r="I3842" s="19"/>
      <c r="J3842" s="18"/>
      <c r="K3842" s="19"/>
      <c r="L3842" s="17"/>
      <c r="M3842" s="93" t="str">
        <f t="shared" si="179"/>
        <v/>
      </c>
      <c r="N3842" s="13" t="str">
        <f t="shared" si="181"/>
        <v/>
      </c>
    </row>
    <row r="3843" spans="2:14" x14ac:dyDescent="0.3">
      <c r="B3843" s="1" t="str">
        <f>IF(C3843=1,"",IF(Kasszakonyv!$K$2&gt;C3843,"q",IF(Kasszakonyv!$K$2=C3843,COUNTIF($C$7:C3843,C3843),"")))</f>
        <v/>
      </c>
      <c r="C3843" s="9">
        <f t="shared" si="180"/>
        <v>1</v>
      </c>
      <c r="D3843" s="14"/>
      <c r="E3843" s="15"/>
      <c r="F3843" s="16"/>
      <c r="G3843" s="17"/>
      <c r="H3843" s="18"/>
      <c r="I3843" s="19"/>
      <c r="J3843" s="18"/>
      <c r="K3843" s="19"/>
      <c r="L3843" s="17"/>
      <c r="M3843" s="93" t="str">
        <f t="shared" si="179"/>
        <v/>
      </c>
      <c r="N3843" s="13" t="str">
        <f t="shared" si="181"/>
        <v/>
      </c>
    </row>
    <row r="3844" spans="2:14" x14ac:dyDescent="0.3">
      <c r="B3844" s="1" t="str">
        <f>IF(C3844=1,"",IF(Kasszakonyv!$K$2&gt;C3844,"q",IF(Kasszakonyv!$K$2=C3844,COUNTIF($C$7:C3844,C3844),"")))</f>
        <v/>
      </c>
      <c r="C3844" s="9">
        <f t="shared" si="180"/>
        <v>1</v>
      </c>
      <c r="D3844" s="14"/>
      <c r="E3844" s="15"/>
      <c r="F3844" s="16"/>
      <c r="G3844" s="17"/>
      <c r="H3844" s="18"/>
      <c r="I3844" s="19"/>
      <c r="J3844" s="18"/>
      <c r="K3844" s="19"/>
      <c r="L3844" s="17"/>
      <c r="M3844" s="93" t="str">
        <f t="shared" si="179"/>
        <v/>
      </c>
      <c r="N3844" s="13" t="str">
        <f t="shared" si="181"/>
        <v/>
      </c>
    </row>
    <row r="3845" spans="2:14" x14ac:dyDescent="0.3">
      <c r="B3845" s="1" t="str">
        <f>IF(C3845=1,"",IF(Kasszakonyv!$K$2&gt;C3845,"q",IF(Kasszakonyv!$K$2=C3845,COUNTIF($C$7:C3845,C3845),"")))</f>
        <v/>
      </c>
      <c r="C3845" s="9">
        <f t="shared" si="180"/>
        <v>1</v>
      </c>
      <c r="D3845" s="14"/>
      <c r="E3845" s="15"/>
      <c r="F3845" s="16"/>
      <c r="G3845" s="17"/>
      <c r="H3845" s="18"/>
      <c r="I3845" s="19"/>
      <c r="J3845" s="18"/>
      <c r="K3845" s="19"/>
      <c r="L3845" s="17"/>
      <c r="M3845" s="93" t="str">
        <f t="shared" si="179"/>
        <v/>
      </c>
      <c r="N3845" s="13" t="str">
        <f t="shared" si="181"/>
        <v/>
      </c>
    </row>
    <row r="3846" spans="2:14" x14ac:dyDescent="0.3">
      <c r="B3846" s="1" t="str">
        <f>IF(C3846=1,"",IF(Kasszakonyv!$K$2&gt;C3846,"q",IF(Kasszakonyv!$K$2=C3846,COUNTIF($C$7:C3846,C3846),"")))</f>
        <v/>
      </c>
      <c r="C3846" s="9">
        <f t="shared" si="180"/>
        <v>1</v>
      </c>
      <c r="D3846" s="14"/>
      <c r="E3846" s="15"/>
      <c r="F3846" s="16"/>
      <c r="G3846" s="17"/>
      <c r="H3846" s="18"/>
      <c r="I3846" s="19"/>
      <c r="J3846" s="18"/>
      <c r="K3846" s="19"/>
      <c r="L3846" s="17"/>
      <c r="M3846" s="93" t="str">
        <f t="shared" si="179"/>
        <v/>
      </c>
      <c r="N3846" s="13" t="str">
        <f t="shared" si="181"/>
        <v/>
      </c>
    </row>
    <row r="3847" spans="2:14" x14ac:dyDescent="0.3">
      <c r="B3847" s="1" t="str">
        <f>IF(C3847=1,"",IF(Kasszakonyv!$K$2&gt;C3847,"q",IF(Kasszakonyv!$K$2=C3847,COUNTIF($C$7:C3847,C3847),"")))</f>
        <v/>
      </c>
      <c r="C3847" s="9">
        <f t="shared" si="180"/>
        <v>1</v>
      </c>
      <c r="D3847" s="14"/>
      <c r="E3847" s="15"/>
      <c r="F3847" s="16"/>
      <c r="G3847" s="17"/>
      <c r="H3847" s="18"/>
      <c r="I3847" s="19"/>
      <c r="J3847" s="18"/>
      <c r="K3847" s="19"/>
      <c r="L3847" s="17"/>
      <c r="M3847" s="93" t="str">
        <f t="shared" ref="M3847:M3910" si="182">IF(I3847&amp;K3847&lt;&gt;"",VLOOKUP(I3847&amp;K3847,fif,3,FALSE),"")</f>
        <v/>
      </c>
      <c r="N3847" s="13" t="str">
        <f t="shared" si="181"/>
        <v/>
      </c>
    </row>
    <row r="3848" spans="2:14" x14ac:dyDescent="0.3">
      <c r="B3848" s="1" t="str">
        <f>IF(C3848=1,"",IF(Kasszakonyv!$K$2&gt;C3848,"q",IF(Kasszakonyv!$K$2=C3848,COUNTIF($C$7:C3848,C3848),"")))</f>
        <v/>
      </c>
      <c r="C3848" s="9">
        <f t="shared" si="180"/>
        <v>1</v>
      </c>
      <c r="D3848" s="14"/>
      <c r="E3848" s="15"/>
      <c r="F3848" s="16"/>
      <c r="G3848" s="17"/>
      <c r="H3848" s="18"/>
      <c r="I3848" s="19"/>
      <c r="J3848" s="18"/>
      <c r="K3848" s="19"/>
      <c r="L3848" s="17"/>
      <c r="M3848" s="93" t="str">
        <f t="shared" si="182"/>
        <v/>
      </c>
      <c r="N3848" s="13" t="str">
        <f t="shared" si="181"/>
        <v/>
      </c>
    </row>
    <row r="3849" spans="2:14" x14ac:dyDescent="0.3">
      <c r="B3849" s="1" t="str">
        <f>IF(C3849=1,"",IF(Kasszakonyv!$K$2&gt;C3849,"q",IF(Kasszakonyv!$K$2=C3849,COUNTIF($C$7:C3849,C3849),"")))</f>
        <v/>
      </c>
      <c r="C3849" s="9">
        <f t="shared" si="180"/>
        <v>1</v>
      </c>
      <c r="D3849" s="14"/>
      <c r="E3849" s="15"/>
      <c r="F3849" s="16"/>
      <c r="G3849" s="17"/>
      <c r="H3849" s="18"/>
      <c r="I3849" s="19"/>
      <c r="J3849" s="18"/>
      <c r="K3849" s="19"/>
      <c r="L3849" s="17"/>
      <c r="M3849" s="93" t="str">
        <f t="shared" si="182"/>
        <v/>
      </c>
      <c r="N3849" s="13" t="str">
        <f t="shared" si="181"/>
        <v/>
      </c>
    </row>
    <row r="3850" spans="2:14" x14ac:dyDescent="0.3">
      <c r="B3850" s="1" t="str">
        <f>IF(C3850=1,"",IF(Kasszakonyv!$K$2&gt;C3850,"q",IF(Kasszakonyv!$K$2=C3850,COUNTIF($C$7:C3850,C3850),"")))</f>
        <v/>
      </c>
      <c r="C3850" s="9">
        <f t="shared" si="180"/>
        <v>1</v>
      </c>
      <c r="D3850" s="14"/>
      <c r="E3850" s="15"/>
      <c r="F3850" s="16"/>
      <c r="G3850" s="17"/>
      <c r="H3850" s="18"/>
      <c r="I3850" s="19"/>
      <c r="J3850" s="18"/>
      <c r="K3850" s="19"/>
      <c r="L3850" s="17"/>
      <c r="M3850" s="93" t="str">
        <f t="shared" si="182"/>
        <v/>
      </c>
      <c r="N3850" s="13" t="str">
        <f t="shared" si="181"/>
        <v/>
      </c>
    </row>
    <row r="3851" spans="2:14" x14ac:dyDescent="0.3">
      <c r="B3851" s="1" t="str">
        <f>IF(C3851=1,"",IF(Kasszakonyv!$K$2&gt;C3851,"q",IF(Kasszakonyv!$K$2=C3851,COUNTIF($C$7:C3851,C3851),"")))</f>
        <v/>
      </c>
      <c r="C3851" s="9">
        <f t="shared" si="180"/>
        <v>1</v>
      </c>
      <c r="D3851" s="14"/>
      <c r="E3851" s="15"/>
      <c r="F3851" s="16"/>
      <c r="G3851" s="17"/>
      <c r="H3851" s="18"/>
      <c r="I3851" s="19"/>
      <c r="J3851" s="18"/>
      <c r="K3851" s="19"/>
      <c r="L3851" s="17"/>
      <c r="M3851" s="93" t="str">
        <f t="shared" si="182"/>
        <v/>
      </c>
      <c r="N3851" s="13" t="str">
        <f t="shared" si="181"/>
        <v/>
      </c>
    </row>
    <row r="3852" spans="2:14" x14ac:dyDescent="0.3">
      <c r="B3852" s="1" t="str">
        <f>IF(C3852=1,"",IF(Kasszakonyv!$K$2&gt;C3852,"q",IF(Kasszakonyv!$K$2=C3852,COUNTIF($C$7:C3852,C3852),"")))</f>
        <v/>
      </c>
      <c r="C3852" s="9">
        <f t="shared" si="180"/>
        <v>1</v>
      </c>
      <c r="D3852" s="14"/>
      <c r="E3852" s="15"/>
      <c r="F3852" s="16"/>
      <c r="G3852" s="17"/>
      <c r="H3852" s="18"/>
      <c r="I3852" s="19"/>
      <c r="J3852" s="18"/>
      <c r="K3852" s="19"/>
      <c r="L3852" s="17"/>
      <c r="M3852" s="93" t="str">
        <f t="shared" si="182"/>
        <v/>
      </c>
      <c r="N3852" s="13" t="str">
        <f t="shared" si="181"/>
        <v/>
      </c>
    </row>
    <row r="3853" spans="2:14" x14ac:dyDescent="0.3">
      <c r="B3853" s="1" t="str">
        <f>IF(C3853=1,"",IF(Kasszakonyv!$K$2&gt;C3853,"q",IF(Kasszakonyv!$K$2=C3853,COUNTIF($C$7:C3853,C3853),"")))</f>
        <v/>
      </c>
      <c r="C3853" s="9">
        <f t="shared" si="180"/>
        <v>1</v>
      </c>
      <c r="D3853" s="14"/>
      <c r="E3853" s="15"/>
      <c r="F3853" s="16"/>
      <c r="G3853" s="17"/>
      <c r="H3853" s="18"/>
      <c r="I3853" s="19"/>
      <c r="J3853" s="18"/>
      <c r="K3853" s="19"/>
      <c r="L3853" s="17"/>
      <c r="M3853" s="93" t="str">
        <f t="shared" si="182"/>
        <v/>
      </c>
      <c r="N3853" s="13" t="str">
        <f t="shared" si="181"/>
        <v/>
      </c>
    </row>
    <row r="3854" spans="2:14" x14ac:dyDescent="0.3">
      <c r="B3854" s="1" t="str">
        <f>IF(C3854=1,"",IF(Kasszakonyv!$K$2&gt;C3854,"q",IF(Kasszakonyv!$K$2=C3854,COUNTIF($C$7:C3854,C3854),"")))</f>
        <v/>
      </c>
      <c r="C3854" s="9">
        <f t="shared" si="180"/>
        <v>1</v>
      </c>
      <c r="D3854" s="14"/>
      <c r="E3854" s="15"/>
      <c r="F3854" s="16"/>
      <c r="G3854" s="17"/>
      <c r="H3854" s="18"/>
      <c r="I3854" s="19"/>
      <c r="J3854" s="18"/>
      <c r="K3854" s="19"/>
      <c r="L3854" s="17"/>
      <c r="M3854" s="93" t="str">
        <f t="shared" si="182"/>
        <v/>
      </c>
      <c r="N3854" s="13" t="str">
        <f t="shared" si="181"/>
        <v/>
      </c>
    </row>
    <row r="3855" spans="2:14" x14ac:dyDescent="0.3">
      <c r="B3855" s="1" t="str">
        <f>IF(C3855=1,"",IF(Kasszakonyv!$K$2&gt;C3855,"q",IF(Kasszakonyv!$K$2=C3855,COUNTIF($C$7:C3855,C3855),"")))</f>
        <v/>
      </c>
      <c r="C3855" s="9">
        <f t="shared" si="180"/>
        <v>1</v>
      </c>
      <c r="D3855" s="14"/>
      <c r="E3855" s="15"/>
      <c r="F3855" s="16"/>
      <c r="G3855" s="17"/>
      <c r="H3855" s="18"/>
      <c r="I3855" s="19"/>
      <c r="J3855" s="18"/>
      <c r="K3855" s="19"/>
      <c r="L3855" s="17"/>
      <c r="M3855" s="93" t="str">
        <f t="shared" si="182"/>
        <v/>
      </c>
      <c r="N3855" s="13" t="str">
        <f t="shared" si="181"/>
        <v/>
      </c>
    </row>
    <row r="3856" spans="2:14" x14ac:dyDescent="0.3">
      <c r="B3856" s="1" t="str">
        <f>IF(C3856=1,"",IF(Kasszakonyv!$K$2&gt;C3856,"q",IF(Kasszakonyv!$K$2=C3856,COUNTIF($C$7:C3856,C3856),"")))</f>
        <v/>
      </c>
      <c r="C3856" s="9">
        <f t="shared" si="180"/>
        <v>1</v>
      </c>
      <c r="D3856" s="14"/>
      <c r="E3856" s="15"/>
      <c r="F3856" s="16"/>
      <c r="G3856" s="17"/>
      <c r="H3856" s="18"/>
      <c r="I3856" s="19"/>
      <c r="J3856" s="18"/>
      <c r="K3856" s="19"/>
      <c r="L3856" s="17"/>
      <c r="M3856" s="93" t="str">
        <f t="shared" si="182"/>
        <v/>
      </c>
      <c r="N3856" s="13" t="str">
        <f t="shared" si="181"/>
        <v/>
      </c>
    </row>
    <row r="3857" spans="2:14" x14ac:dyDescent="0.3">
      <c r="B3857" s="1" t="str">
        <f>IF(C3857=1,"",IF(Kasszakonyv!$K$2&gt;C3857,"q",IF(Kasszakonyv!$K$2=C3857,COUNTIF($C$7:C3857,C3857),"")))</f>
        <v/>
      </c>
      <c r="C3857" s="9">
        <f t="shared" si="180"/>
        <v>1</v>
      </c>
      <c r="D3857" s="14"/>
      <c r="E3857" s="15"/>
      <c r="F3857" s="16"/>
      <c r="G3857" s="17"/>
      <c r="H3857" s="18"/>
      <c r="I3857" s="19"/>
      <c r="J3857" s="18"/>
      <c r="K3857" s="19"/>
      <c r="L3857" s="17"/>
      <c r="M3857" s="93" t="str">
        <f t="shared" si="182"/>
        <v/>
      </c>
      <c r="N3857" s="13" t="str">
        <f t="shared" si="181"/>
        <v/>
      </c>
    </row>
    <row r="3858" spans="2:14" x14ac:dyDescent="0.3">
      <c r="B3858" s="1" t="str">
        <f>IF(C3858=1,"",IF(Kasszakonyv!$K$2&gt;C3858,"q",IF(Kasszakonyv!$K$2=C3858,COUNTIF($C$7:C3858,C3858),"")))</f>
        <v/>
      </c>
      <c r="C3858" s="9">
        <f t="shared" si="180"/>
        <v>1</v>
      </c>
      <c r="D3858" s="14"/>
      <c r="E3858" s="15"/>
      <c r="F3858" s="16"/>
      <c r="G3858" s="17"/>
      <c r="H3858" s="18"/>
      <c r="I3858" s="19"/>
      <c r="J3858" s="18"/>
      <c r="K3858" s="19"/>
      <c r="L3858" s="17"/>
      <c r="M3858" s="93" t="str">
        <f t="shared" si="182"/>
        <v/>
      </c>
      <c r="N3858" s="13" t="str">
        <f t="shared" si="181"/>
        <v/>
      </c>
    </row>
    <row r="3859" spans="2:14" x14ac:dyDescent="0.3">
      <c r="B3859" s="1" t="str">
        <f>IF(C3859=1,"",IF(Kasszakonyv!$K$2&gt;C3859,"q",IF(Kasszakonyv!$K$2=C3859,COUNTIF($C$7:C3859,C3859),"")))</f>
        <v/>
      </c>
      <c r="C3859" s="9">
        <f t="shared" si="180"/>
        <v>1</v>
      </c>
      <c r="D3859" s="14"/>
      <c r="E3859" s="15"/>
      <c r="F3859" s="16"/>
      <c r="G3859" s="17"/>
      <c r="H3859" s="18"/>
      <c r="I3859" s="19"/>
      <c r="J3859" s="18"/>
      <c r="K3859" s="19"/>
      <c r="L3859" s="17"/>
      <c r="M3859" s="93" t="str">
        <f t="shared" si="182"/>
        <v/>
      </c>
      <c r="N3859" s="13" t="str">
        <f t="shared" si="181"/>
        <v/>
      </c>
    </row>
    <row r="3860" spans="2:14" x14ac:dyDescent="0.3">
      <c r="B3860" s="1" t="str">
        <f>IF(C3860=1,"",IF(Kasszakonyv!$K$2&gt;C3860,"q",IF(Kasszakonyv!$K$2=C3860,COUNTIF($C$7:C3860,C3860),"")))</f>
        <v/>
      </c>
      <c r="C3860" s="9">
        <f t="shared" si="180"/>
        <v>1</v>
      </c>
      <c r="D3860" s="14"/>
      <c r="E3860" s="15"/>
      <c r="F3860" s="16"/>
      <c r="G3860" s="17"/>
      <c r="H3860" s="18"/>
      <c r="I3860" s="19"/>
      <c r="J3860" s="18"/>
      <c r="K3860" s="19"/>
      <c r="L3860" s="17"/>
      <c r="M3860" s="93" t="str">
        <f t="shared" si="182"/>
        <v/>
      </c>
      <c r="N3860" s="13" t="str">
        <f t="shared" si="181"/>
        <v/>
      </c>
    </row>
    <row r="3861" spans="2:14" x14ac:dyDescent="0.3">
      <c r="B3861" s="1" t="str">
        <f>IF(C3861=1,"",IF(Kasszakonyv!$K$2&gt;C3861,"q",IF(Kasszakonyv!$K$2=C3861,COUNTIF($C$7:C3861,C3861),"")))</f>
        <v/>
      </c>
      <c r="C3861" s="9">
        <f t="shared" si="180"/>
        <v>1</v>
      </c>
      <c r="D3861" s="14"/>
      <c r="E3861" s="15"/>
      <c r="F3861" s="16"/>
      <c r="G3861" s="17"/>
      <c r="H3861" s="18"/>
      <c r="I3861" s="19"/>
      <c r="J3861" s="18"/>
      <c r="K3861" s="19"/>
      <c r="L3861" s="17"/>
      <c r="M3861" s="93" t="str">
        <f t="shared" si="182"/>
        <v/>
      </c>
      <c r="N3861" s="13" t="str">
        <f t="shared" si="181"/>
        <v/>
      </c>
    </row>
    <row r="3862" spans="2:14" x14ac:dyDescent="0.3">
      <c r="B3862" s="1" t="str">
        <f>IF(C3862=1,"",IF(Kasszakonyv!$K$2&gt;C3862,"q",IF(Kasszakonyv!$K$2=C3862,COUNTIF($C$7:C3862,C3862),"")))</f>
        <v/>
      </c>
      <c r="C3862" s="9">
        <f t="shared" si="180"/>
        <v>1</v>
      </c>
      <c r="D3862" s="14"/>
      <c r="E3862" s="15"/>
      <c r="F3862" s="16"/>
      <c r="G3862" s="17"/>
      <c r="H3862" s="18"/>
      <c r="I3862" s="19"/>
      <c r="J3862" s="18"/>
      <c r="K3862" s="19"/>
      <c r="L3862" s="17"/>
      <c r="M3862" s="93" t="str">
        <f t="shared" si="182"/>
        <v/>
      </c>
      <c r="N3862" s="13" t="str">
        <f t="shared" si="181"/>
        <v/>
      </c>
    </row>
    <row r="3863" spans="2:14" x14ac:dyDescent="0.3">
      <c r="B3863" s="1" t="str">
        <f>IF(C3863=1,"",IF(Kasszakonyv!$K$2&gt;C3863,"q",IF(Kasszakonyv!$K$2=C3863,COUNTIF($C$7:C3863,C3863),"")))</f>
        <v/>
      </c>
      <c r="C3863" s="9">
        <f t="shared" si="180"/>
        <v>1</v>
      </c>
      <c r="D3863" s="14"/>
      <c r="E3863" s="15"/>
      <c r="F3863" s="16"/>
      <c r="G3863" s="17"/>
      <c r="H3863" s="18"/>
      <c r="I3863" s="19"/>
      <c r="J3863" s="18"/>
      <c r="K3863" s="19"/>
      <c r="L3863" s="17"/>
      <c r="M3863" s="93" t="str">
        <f t="shared" si="182"/>
        <v/>
      </c>
      <c r="N3863" s="13" t="str">
        <f t="shared" si="181"/>
        <v/>
      </c>
    </row>
    <row r="3864" spans="2:14" x14ac:dyDescent="0.3">
      <c r="B3864" s="1" t="str">
        <f>IF(C3864=1,"",IF(Kasszakonyv!$K$2&gt;C3864,"q",IF(Kasszakonyv!$K$2=C3864,COUNTIF($C$7:C3864,C3864),"")))</f>
        <v/>
      </c>
      <c r="C3864" s="9">
        <f t="shared" si="180"/>
        <v>1</v>
      </c>
      <c r="D3864" s="14"/>
      <c r="E3864" s="15"/>
      <c r="F3864" s="16"/>
      <c r="G3864" s="17"/>
      <c r="H3864" s="18"/>
      <c r="I3864" s="19"/>
      <c r="J3864" s="18"/>
      <c r="K3864" s="19"/>
      <c r="L3864" s="17"/>
      <c r="M3864" s="93" t="str">
        <f t="shared" si="182"/>
        <v/>
      </c>
      <c r="N3864" s="13" t="str">
        <f t="shared" si="181"/>
        <v/>
      </c>
    </row>
    <row r="3865" spans="2:14" x14ac:dyDescent="0.3">
      <c r="B3865" s="1" t="str">
        <f>IF(C3865=1,"",IF(Kasszakonyv!$K$2&gt;C3865,"q",IF(Kasszakonyv!$K$2=C3865,COUNTIF($C$7:C3865,C3865),"")))</f>
        <v/>
      </c>
      <c r="C3865" s="9">
        <f t="shared" si="180"/>
        <v>1</v>
      </c>
      <c r="D3865" s="14"/>
      <c r="E3865" s="15"/>
      <c r="F3865" s="16"/>
      <c r="G3865" s="17"/>
      <c r="H3865" s="18"/>
      <c r="I3865" s="19"/>
      <c r="J3865" s="18"/>
      <c r="K3865" s="19"/>
      <c r="L3865" s="17"/>
      <c r="M3865" s="93" t="str">
        <f t="shared" si="182"/>
        <v/>
      </c>
      <c r="N3865" s="13" t="str">
        <f t="shared" si="181"/>
        <v/>
      </c>
    </row>
    <row r="3866" spans="2:14" x14ac:dyDescent="0.3">
      <c r="B3866" s="1" t="str">
        <f>IF(C3866=1,"",IF(Kasszakonyv!$K$2&gt;C3866,"q",IF(Kasszakonyv!$K$2=C3866,COUNTIF($C$7:C3866,C3866),"")))</f>
        <v/>
      </c>
      <c r="C3866" s="9">
        <f t="shared" si="180"/>
        <v>1</v>
      </c>
      <c r="D3866" s="14"/>
      <c r="E3866" s="15"/>
      <c r="F3866" s="16"/>
      <c r="G3866" s="17"/>
      <c r="H3866" s="18"/>
      <c r="I3866" s="19"/>
      <c r="J3866" s="18"/>
      <c r="K3866" s="19"/>
      <c r="L3866" s="17"/>
      <c r="M3866" s="93" t="str">
        <f t="shared" si="182"/>
        <v/>
      </c>
      <c r="N3866" s="13" t="str">
        <f t="shared" si="181"/>
        <v/>
      </c>
    </row>
    <row r="3867" spans="2:14" x14ac:dyDescent="0.3">
      <c r="B3867" s="1" t="str">
        <f>IF(C3867=1,"",IF(Kasszakonyv!$K$2&gt;C3867,"q",IF(Kasszakonyv!$K$2=C3867,COUNTIF($C$7:C3867,C3867),"")))</f>
        <v/>
      </c>
      <c r="C3867" s="9">
        <f t="shared" si="180"/>
        <v>1</v>
      </c>
      <c r="D3867" s="14"/>
      <c r="E3867" s="15"/>
      <c r="F3867" s="16"/>
      <c r="G3867" s="17"/>
      <c r="H3867" s="18"/>
      <c r="I3867" s="19"/>
      <c r="J3867" s="18"/>
      <c r="K3867" s="19"/>
      <c r="L3867" s="17"/>
      <c r="M3867" s="93" t="str">
        <f t="shared" si="182"/>
        <v/>
      </c>
      <c r="N3867" s="13" t="str">
        <f t="shared" si="181"/>
        <v/>
      </c>
    </row>
    <row r="3868" spans="2:14" x14ac:dyDescent="0.3">
      <c r="B3868" s="1" t="str">
        <f>IF(C3868=1,"",IF(Kasszakonyv!$K$2&gt;C3868,"q",IF(Kasszakonyv!$K$2=C3868,COUNTIF($C$7:C3868,C3868),"")))</f>
        <v/>
      </c>
      <c r="C3868" s="9">
        <f t="shared" si="180"/>
        <v>1</v>
      </c>
      <c r="D3868" s="14"/>
      <c r="E3868" s="15"/>
      <c r="F3868" s="16"/>
      <c r="G3868" s="17"/>
      <c r="H3868" s="18"/>
      <c r="I3868" s="19"/>
      <c r="J3868" s="18"/>
      <c r="K3868" s="19"/>
      <c r="L3868" s="17"/>
      <c r="M3868" s="93" t="str">
        <f t="shared" si="182"/>
        <v/>
      </c>
      <c r="N3868" s="13" t="str">
        <f t="shared" si="181"/>
        <v/>
      </c>
    </row>
    <row r="3869" spans="2:14" x14ac:dyDescent="0.3">
      <c r="B3869" s="1" t="str">
        <f>IF(C3869=1,"",IF(Kasszakonyv!$K$2&gt;C3869,"q",IF(Kasszakonyv!$K$2=C3869,COUNTIF($C$7:C3869,C3869),"")))</f>
        <v/>
      </c>
      <c r="C3869" s="9">
        <f t="shared" si="180"/>
        <v>1</v>
      </c>
      <c r="D3869" s="14"/>
      <c r="E3869" s="15"/>
      <c r="F3869" s="16"/>
      <c r="G3869" s="17"/>
      <c r="H3869" s="18"/>
      <c r="I3869" s="19"/>
      <c r="J3869" s="18"/>
      <c r="K3869" s="19"/>
      <c r="L3869" s="17"/>
      <c r="M3869" s="93" t="str">
        <f t="shared" si="182"/>
        <v/>
      </c>
      <c r="N3869" s="13" t="str">
        <f t="shared" si="181"/>
        <v/>
      </c>
    </row>
    <row r="3870" spans="2:14" x14ac:dyDescent="0.3">
      <c r="B3870" s="1" t="str">
        <f>IF(C3870=1,"",IF(Kasszakonyv!$K$2&gt;C3870,"q",IF(Kasszakonyv!$K$2=C3870,COUNTIF($C$7:C3870,C3870),"")))</f>
        <v/>
      </c>
      <c r="C3870" s="9">
        <f t="shared" si="180"/>
        <v>1</v>
      </c>
      <c r="D3870" s="14"/>
      <c r="E3870" s="15"/>
      <c r="F3870" s="16"/>
      <c r="G3870" s="17"/>
      <c r="H3870" s="18"/>
      <c r="I3870" s="19"/>
      <c r="J3870" s="18"/>
      <c r="K3870" s="19"/>
      <c r="L3870" s="17"/>
      <c r="M3870" s="93" t="str">
        <f t="shared" si="182"/>
        <v/>
      </c>
      <c r="N3870" s="13" t="str">
        <f t="shared" si="181"/>
        <v/>
      </c>
    </row>
    <row r="3871" spans="2:14" x14ac:dyDescent="0.3">
      <c r="B3871" s="1" t="str">
        <f>IF(C3871=1,"",IF(Kasszakonyv!$K$2&gt;C3871,"q",IF(Kasszakonyv!$K$2=C3871,COUNTIF($C$7:C3871,C3871),"")))</f>
        <v/>
      </c>
      <c r="C3871" s="9">
        <f t="shared" si="180"/>
        <v>1</v>
      </c>
      <c r="D3871" s="14"/>
      <c r="E3871" s="15"/>
      <c r="F3871" s="16"/>
      <c r="G3871" s="17"/>
      <c r="H3871" s="18"/>
      <c r="I3871" s="19"/>
      <c r="J3871" s="18"/>
      <c r="K3871" s="19"/>
      <c r="L3871" s="17"/>
      <c r="M3871" s="93" t="str">
        <f t="shared" si="182"/>
        <v/>
      </c>
      <c r="N3871" s="13" t="str">
        <f t="shared" si="181"/>
        <v/>
      </c>
    </row>
    <row r="3872" spans="2:14" x14ac:dyDescent="0.3">
      <c r="B3872" s="1" t="str">
        <f>IF(C3872=1,"",IF(Kasszakonyv!$K$2&gt;C3872,"q",IF(Kasszakonyv!$K$2=C3872,COUNTIF($C$7:C3872,C3872),"")))</f>
        <v/>
      </c>
      <c r="C3872" s="9">
        <f t="shared" si="180"/>
        <v>1</v>
      </c>
      <c r="D3872" s="14"/>
      <c r="E3872" s="15"/>
      <c r="F3872" s="16"/>
      <c r="G3872" s="17"/>
      <c r="H3872" s="18"/>
      <c r="I3872" s="19"/>
      <c r="J3872" s="18"/>
      <c r="K3872" s="19"/>
      <c r="L3872" s="17"/>
      <c r="M3872" s="93" t="str">
        <f t="shared" si="182"/>
        <v/>
      </c>
      <c r="N3872" s="13" t="str">
        <f t="shared" si="181"/>
        <v/>
      </c>
    </row>
    <row r="3873" spans="2:14" x14ac:dyDescent="0.3">
      <c r="B3873" s="1" t="str">
        <f>IF(C3873=1,"",IF(Kasszakonyv!$K$2&gt;C3873,"q",IF(Kasszakonyv!$K$2=C3873,COUNTIF($C$7:C3873,C3873),"")))</f>
        <v/>
      </c>
      <c r="C3873" s="9">
        <f t="shared" si="180"/>
        <v>1</v>
      </c>
      <c r="D3873" s="14"/>
      <c r="E3873" s="15"/>
      <c r="F3873" s="16"/>
      <c r="G3873" s="17"/>
      <c r="H3873" s="18"/>
      <c r="I3873" s="19"/>
      <c r="J3873" s="18"/>
      <c r="K3873" s="19"/>
      <c r="L3873" s="17"/>
      <c r="M3873" s="93" t="str">
        <f t="shared" si="182"/>
        <v/>
      </c>
      <c r="N3873" s="13" t="str">
        <f t="shared" si="181"/>
        <v/>
      </c>
    </row>
    <row r="3874" spans="2:14" x14ac:dyDescent="0.3">
      <c r="B3874" s="1" t="str">
        <f>IF(C3874=1,"",IF(Kasszakonyv!$K$2&gt;C3874,"q",IF(Kasszakonyv!$K$2=C3874,COUNTIF($C$7:C3874,C3874),"")))</f>
        <v/>
      </c>
      <c r="C3874" s="9">
        <f t="shared" si="180"/>
        <v>1</v>
      </c>
      <c r="D3874" s="14"/>
      <c r="E3874" s="15"/>
      <c r="F3874" s="16"/>
      <c r="G3874" s="17"/>
      <c r="H3874" s="18"/>
      <c r="I3874" s="19"/>
      <c r="J3874" s="18"/>
      <c r="K3874" s="19"/>
      <c r="L3874" s="17"/>
      <c r="M3874" s="93" t="str">
        <f t="shared" si="182"/>
        <v/>
      </c>
      <c r="N3874" s="13" t="str">
        <f t="shared" si="181"/>
        <v/>
      </c>
    </row>
    <row r="3875" spans="2:14" x14ac:dyDescent="0.3">
      <c r="B3875" s="1" t="str">
        <f>IF(C3875=1,"",IF(Kasszakonyv!$K$2&gt;C3875,"q",IF(Kasszakonyv!$K$2=C3875,COUNTIF($C$7:C3875,C3875),"")))</f>
        <v/>
      </c>
      <c r="C3875" s="9">
        <f t="shared" si="180"/>
        <v>1</v>
      </c>
      <c r="D3875" s="14"/>
      <c r="E3875" s="15"/>
      <c r="F3875" s="16"/>
      <c r="G3875" s="17"/>
      <c r="H3875" s="18"/>
      <c r="I3875" s="19"/>
      <c r="J3875" s="18"/>
      <c r="K3875" s="19"/>
      <c r="L3875" s="17"/>
      <c r="M3875" s="93" t="str">
        <f t="shared" si="182"/>
        <v/>
      </c>
      <c r="N3875" s="13" t="str">
        <f t="shared" si="181"/>
        <v/>
      </c>
    </row>
    <row r="3876" spans="2:14" x14ac:dyDescent="0.3">
      <c r="B3876" s="1" t="str">
        <f>IF(C3876=1,"",IF(Kasszakonyv!$K$2&gt;C3876,"q",IF(Kasszakonyv!$K$2=C3876,COUNTIF($C$7:C3876,C3876),"")))</f>
        <v/>
      </c>
      <c r="C3876" s="9">
        <f t="shared" si="180"/>
        <v>1</v>
      </c>
      <c r="D3876" s="14"/>
      <c r="E3876" s="15"/>
      <c r="F3876" s="16"/>
      <c r="G3876" s="17"/>
      <c r="H3876" s="18"/>
      <c r="I3876" s="19"/>
      <c r="J3876" s="18"/>
      <c r="K3876" s="19"/>
      <c r="L3876" s="17"/>
      <c r="M3876" s="93" t="str">
        <f t="shared" si="182"/>
        <v/>
      </c>
      <c r="N3876" s="13" t="str">
        <f t="shared" si="181"/>
        <v/>
      </c>
    </row>
    <row r="3877" spans="2:14" x14ac:dyDescent="0.3">
      <c r="B3877" s="1" t="str">
        <f>IF(C3877=1,"",IF(Kasszakonyv!$K$2&gt;C3877,"q",IF(Kasszakonyv!$K$2=C3877,COUNTIF($C$7:C3877,C3877),"")))</f>
        <v/>
      </c>
      <c r="C3877" s="9">
        <f t="shared" si="180"/>
        <v>1</v>
      </c>
      <c r="D3877" s="14"/>
      <c r="E3877" s="15"/>
      <c r="F3877" s="16"/>
      <c r="G3877" s="17"/>
      <c r="H3877" s="18"/>
      <c r="I3877" s="19"/>
      <c r="J3877" s="18"/>
      <c r="K3877" s="19"/>
      <c r="L3877" s="17"/>
      <c r="M3877" s="93" t="str">
        <f t="shared" si="182"/>
        <v/>
      </c>
      <c r="N3877" s="13" t="str">
        <f t="shared" si="181"/>
        <v/>
      </c>
    </row>
    <row r="3878" spans="2:14" x14ac:dyDescent="0.3">
      <c r="B3878" s="1" t="str">
        <f>IF(C3878=1,"",IF(Kasszakonyv!$K$2&gt;C3878,"q",IF(Kasszakonyv!$K$2=C3878,COUNTIF($C$7:C3878,C3878),"")))</f>
        <v/>
      </c>
      <c r="C3878" s="9">
        <f t="shared" si="180"/>
        <v>1</v>
      </c>
      <c r="D3878" s="14"/>
      <c r="E3878" s="15"/>
      <c r="F3878" s="16"/>
      <c r="G3878" s="17"/>
      <c r="H3878" s="18"/>
      <c r="I3878" s="19"/>
      <c r="J3878" s="18"/>
      <c r="K3878" s="19"/>
      <c r="L3878" s="17"/>
      <c r="M3878" s="93" t="str">
        <f t="shared" si="182"/>
        <v/>
      </c>
      <c r="N3878" s="13" t="str">
        <f t="shared" si="181"/>
        <v/>
      </c>
    </row>
    <row r="3879" spans="2:14" x14ac:dyDescent="0.3">
      <c r="B3879" s="1" t="str">
        <f>IF(C3879=1,"",IF(Kasszakonyv!$K$2&gt;C3879,"q",IF(Kasszakonyv!$K$2=C3879,COUNTIF($C$7:C3879,C3879),"")))</f>
        <v/>
      </c>
      <c r="C3879" s="9">
        <f t="shared" si="180"/>
        <v>1</v>
      </c>
      <c r="D3879" s="14"/>
      <c r="E3879" s="15"/>
      <c r="F3879" s="16"/>
      <c r="G3879" s="17"/>
      <c r="H3879" s="18"/>
      <c r="I3879" s="19"/>
      <c r="J3879" s="18"/>
      <c r="K3879" s="19"/>
      <c r="L3879" s="17"/>
      <c r="M3879" s="93" t="str">
        <f t="shared" si="182"/>
        <v/>
      </c>
      <c r="N3879" s="13" t="str">
        <f t="shared" si="181"/>
        <v/>
      </c>
    </row>
    <row r="3880" spans="2:14" x14ac:dyDescent="0.3">
      <c r="B3880" s="1" t="str">
        <f>IF(C3880=1,"",IF(Kasszakonyv!$K$2&gt;C3880,"q",IF(Kasszakonyv!$K$2=C3880,COUNTIF($C$7:C3880,C3880),"")))</f>
        <v/>
      </c>
      <c r="C3880" s="9">
        <f t="shared" ref="C3880:C3943" si="183">IF(AND(D3880&lt;&gt;0,D3880&gt;=$C$1,D3880&lt;=$C$3),D3880,IF(SUM(H3880:J3890)&lt;&gt;0,C3879,1))</f>
        <v>1</v>
      </c>
      <c r="D3880" s="14"/>
      <c r="E3880" s="15"/>
      <c r="F3880" s="16"/>
      <c r="G3880" s="17"/>
      <c r="H3880" s="18"/>
      <c r="I3880" s="19"/>
      <c r="J3880" s="18"/>
      <c r="K3880" s="19"/>
      <c r="L3880" s="17"/>
      <c r="M3880" s="93" t="str">
        <f t="shared" si="182"/>
        <v/>
      </c>
      <c r="N3880" s="13" t="str">
        <f t="shared" ref="N3880:N3943" si="184">IF(I3880&amp;K3880&lt;&gt;"",VLOOKUP(I3880&amp;K3880,fi,2,FALSE),"")</f>
        <v/>
      </c>
    </row>
    <row r="3881" spans="2:14" x14ac:dyDescent="0.3">
      <c r="B3881" s="1" t="str">
        <f>IF(C3881=1,"",IF(Kasszakonyv!$K$2&gt;C3881,"q",IF(Kasszakonyv!$K$2=C3881,COUNTIF($C$7:C3881,C3881),"")))</f>
        <v/>
      </c>
      <c r="C3881" s="9">
        <f t="shared" si="183"/>
        <v>1</v>
      </c>
      <c r="D3881" s="14"/>
      <c r="E3881" s="15"/>
      <c r="F3881" s="16"/>
      <c r="G3881" s="17"/>
      <c r="H3881" s="18"/>
      <c r="I3881" s="19"/>
      <c r="J3881" s="18"/>
      <c r="K3881" s="19"/>
      <c r="L3881" s="17"/>
      <c r="M3881" s="93" t="str">
        <f t="shared" si="182"/>
        <v/>
      </c>
      <c r="N3881" s="13" t="str">
        <f t="shared" si="184"/>
        <v/>
      </c>
    </row>
    <row r="3882" spans="2:14" x14ac:dyDescent="0.3">
      <c r="B3882" s="1" t="str">
        <f>IF(C3882=1,"",IF(Kasszakonyv!$K$2&gt;C3882,"q",IF(Kasszakonyv!$K$2=C3882,COUNTIF($C$7:C3882,C3882),"")))</f>
        <v/>
      </c>
      <c r="C3882" s="9">
        <f t="shared" si="183"/>
        <v>1</v>
      </c>
      <c r="D3882" s="14"/>
      <c r="E3882" s="15"/>
      <c r="F3882" s="16"/>
      <c r="G3882" s="17"/>
      <c r="H3882" s="18"/>
      <c r="I3882" s="19"/>
      <c r="J3882" s="18"/>
      <c r="K3882" s="19"/>
      <c r="L3882" s="17"/>
      <c r="M3882" s="93" t="str">
        <f t="shared" si="182"/>
        <v/>
      </c>
      <c r="N3882" s="13" t="str">
        <f t="shared" si="184"/>
        <v/>
      </c>
    </row>
    <row r="3883" spans="2:14" x14ac:dyDescent="0.3">
      <c r="B3883" s="1" t="str">
        <f>IF(C3883=1,"",IF(Kasszakonyv!$K$2&gt;C3883,"q",IF(Kasszakonyv!$K$2=C3883,COUNTIF($C$7:C3883,C3883),"")))</f>
        <v/>
      </c>
      <c r="C3883" s="9">
        <f t="shared" si="183"/>
        <v>1</v>
      </c>
      <c r="D3883" s="14"/>
      <c r="E3883" s="15"/>
      <c r="F3883" s="16"/>
      <c r="G3883" s="17"/>
      <c r="H3883" s="18"/>
      <c r="I3883" s="19"/>
      <c r="J3883" s="18"/>
      <c r="K3883" s="19"/>
      <c r="L3883" s="17"/>
      <c r="M3883" s="93" t="str">
        <f t="shared" si="182"/>
        <v/>
      </c>
      <c r="N3883" s="13" t="str">
        <f t="shared" si="184"/>
        <v/>
      </c>
    </row>
    <row r="3884" spans="2:14" x14ac:dyDescent="0.3">
      <c r="B3884" s="1" t="str">
        <f>IF(C3884=1,"",IF(Kasszakonyv!$K$2&gt;C3884,"q",IF(Kasszakonyv!$K$2=C3884,COUNTIF($C$7:C3884,C3884),"")))</f>
        <v/>
      </c>
      <c r="C3884" s="9">
        <f t="shared" si="183"/>
        <v>1</v>
      </c>
      <c r="D3884" s="14"/>
      <c r="E3884" s="15"/>
      <c r="F3884" s="16"/>
      <c r="G3884" s="17"/>
      <c r="H3884" s="18"/>
      <c r="I3884" s="19"/>
      <c r="J3884" s="18"/>
      <c r="K3884" s="19"/>
      <c r="L3884" s="17"/>
      <c r="M3884" s="93" t="str">
        <f t="shared" si="182"/>
        <v/>
      </c>
      <c r="N3884" s="13" t="str">
        <f t="shared" si="184"/>
        <v/>
      </c>
    </row>
    <row r="3885" spans="2:14" x14ac:dyDescent="0.3">
      <c r="B3885" s="1" t="str">
        <f>IF(C3885=1,"",IF(Kasszakonyv!$K$2&gt;C3885,"q",IF(Kasszakonyv!$K$2=C3885,COUNTIF($C$7:C3885,C3885),"")))</f>
        <v/>
      </c>
      <c r="C3885" s="9">
        <f t="shared" si="183"/>
        <v>1</v>
      </c>
      <c r="D3885" s="14"/>
      <c r="E3885" s="15"/>
      <c r="F3885" s="16"/>
      <c r="G3885" s="17"/>
      <c r="H3885" s="18"/>
      <c r="I3885" s="19"/>
      <c r="J3885" s="18"/>
      <c r="K3885" s="19"/>
      <c r="L3885" s="17"/>
      <c r="M3885" s="93" t="str">
        <f t="shared" si="182"/>
        <v/>
      </c>
      <c r="N3885" s="13" t="str">
        <f t="shared" si="184"/>
        <v/>
      </c>
    </row>
    <row r="3886" spans="2:14" x14ac:dyDescent="0.3">
      <c r="B3886" s="1" t="str">
        <f>IF(C3886=1,"",IF(Kasszakonyv!$K$2&gt;C3886,"q",IF(Kasszakonyv!$K$2=C3886,COUNTIF($C$7:C3886,C3886),"")))</f>
        <v/>
      </c>
      <c r="C3886" s="9">
        <f t="shared" si="183"/>
        <v>1</v>
      </c>
      <c r="D3886" s="14"/>
      <c r="E3886" s="15"/>
      <c r="F3886" s="16"/>
      <c r="G3886" s="17"/>
      <c r="H3886" s="18"/>
      <c r="I3886" s="19"/>
      <c r="J3886" s="18"/>
      <c r="K3886" s="19"/>
      <c r="L3886" s="17"/>
      <c r="M3886" s="93" t="str">
        <f t="shared" si="182"/>
        <v/>
      </c>
      <c r="N3886" s="13" t="str">
        <f t="shared" si="184"/>
        <v/>
      </c>
    </row>
    <row r="3887" spans="2:14" x14ac:dyDescent="0.3">
      <c r="B3887" s="1" t="str">
        <f>IF(C3887=1,"",IF(Kasszakonyv!$K$2&gt;C3887,"q",IF(Kasszakonyv!$K$2=C3887,COUNTIF($C$7:C3887,C3887),"")))</f>
        <v/>
      </c>
      <c r="C3887" s="9">
        <f t="shared" si="183"/>
        <v>1</v>
      </c>
      <c r="D3887" s="14"/>
      <c r="E3887" s="15"/>
      <c r="F3887" s="16"/>
      <c r="G3887" s="17"/>
      <c r="H3887" s="18"/>
      <c r="I3887" s="19"/>
      <c r="J3887" s="18"/>
      <c r="K3887" s="19"/>
      <c r="L3887" s="17"/>
      <c r="M3887" s="93" t="str">
        <f t="shared" si="182"/>
        <v/>
      </c>
      <c r="N3887" s="13" t="str">
        <f t="shared" si="184"/>
        <v/>
      </c>
    </row>
    <row r="3888" spans="2:14" x14ac:dyDescent="0.3">
      <c r="B3888" s="1" t="str">
        <f>IF(C3888=1,"",IF(Kasszakonyv!$K$2&gt;C3888,"q",IF(Kasszakonyv!$K$2=C3888,COUNTIF($C$7:C3888,C3888),"")))</f>
        <v/>
      </c>
      <c r="C3888" s="9">
        <f t="shared" si="183"/>
        <v>1</v>
      </c>
      <c r="D3888" s="14"/>
      <c r="E3888" s="15"/>
      <c r="F3888" s="16"/>
      <c r="G3888" s="17"/>
      <c r="H3888" s="18"/>
      <c r="I3888" s="19"/>
      <c r="J3888" s="18"/>
      <c r="K3888" s="19"/>
      <c r="L3888" s="17"/>
      <c r="M3888" s="93" t="str">
        <f t="shared" si="182"/>
        <v/>
      </c>
      <c r="N3888" s="13" t="str">
        <f t="shared" si="184"/>
        <v/>
      </c>
    </row>
    <row r="3889" spans="2:14" x14ac:dyDescent="0.3">
      <c r="B3889" s="1" t="str">
        <f>IF(C3889=1,"",IF(Kasszakonyv!$K$2&gt;C3889,"q",IF(Kasszakonyv!$K$2=C3889,COUNTIF($C$7:C3889,C3889),"")))</f>
        <v/>
      </c>
      <c r="C3889" s="9">
        <f t="shared" si="183"/>
        <v>1</v>
      </c>
      <c r="D3889" s="14"/>
      <c r="E3889" s="15"/>
      <c r="F3889" s="16"/>
      <c r="G3889" s="17"/>
      <c r="H3889" s="18"/>
      <c r="I3889" s="19"/>
      <c r="J3889" s="18"/>
      <c r="K3889" s="19"/>
      <c r="L3889" s="17"/>
      <c r="M3889" s="93" t="str">
        <f t="shared" si="182"/>
        <v/>
      </c>
      <c r="N3889" s="13" t="str">
        <f t="shared" si="184"/>
        <v/>
      </c>
    </row>
    <row r="3890" spans="2:14" x14ac:dyDescent="0.3">
      <c r="B3890" s="1" t="str">
        <f>IF(C3890=1,"",IF(Kasszakonyv!$K$2&gt;C3890,"q",IF(Kasszakonyv!$K$2=C3890,COUNTIF($C$7:C3890,C3890),"")))</f>
        <v/>
      </c>
      <c r="C3890" s="9">
        <f t="shared" si="183"/>
        <v>1</v>
      </c>
      <c r="D3890" s="14"/>
      <c r="E3890" s="15"/>
      <c r="F3890" s="16"/>
      <c r="G3890" s="17"/>
      <c r="H3890" s="18"/>
      <c r="I3890" s="19"/>
      <c r="J3890" s="18"/>
      <c r="K3890" s="19"/>
      <c r="L3890" s="17"/>
      <c r="M3890" s="93" t="str">
        <f t="shared" si="182"/>
        <v/>
      </c>
      <c r="N3890" s="13" t="str">
        <f t="shared" si="184"/>
        <v/>
      </c>
    </row>
    <row r="3891" spans="2:14" x14ac:dyDescent="0.3">
      <c r="B3891" s="1" t="str">
        <f>IF(C3891=1,"",IF(Kasszakonyv!$K$2&gt;C3891,"q",IF(Kasszakonyv!$K$2=C3891,COUNTIF($C$7:C3891,C3891),"")))</f>
        <v/>
      </c>
      <c r="C3891" s="9">
        <f t="shared" si="183"/>
        <v>1</v>
      </c>
      <c r="D3891" s="14"/>
      <c r="E3891" s="15"/>
      <c r="F3891" s="16"/>
      <c r="G3891" s="17"/>
      <c r="H3891" s="18"/>
      <c r="I3891" s="19"/>
      <c r="J3891" s="18"/>
      <c r="K3891" s="19"/>
      <c r="L3891" s="17"/>
      <c r="M3891" s="93" t="str">
        <f t="shared" si="182"/>
        <v/>
      </c>
      <c r="N3891" s="13" t="str">
        <f t="shared" si="184"/>
        <v/>
      </c>
    </row>
    <row r="3892" spans="2:14" x14ac:dyDescent="0.3">
      <c r="B3892" s="1" t="str">
        <f>IF(C3892=1,"",IF(Kasszakonyv!$K$2&gt;C3892,"q",IF(Kasszakonyv!$K$2=C3892,COUNTIF($C$7:C3892,C3892),"")))</f>
        <v/>
      </c>
      <c r="C3892" s="9">
        <f t="shared" si="183"/>
        <v>1</v>
      </c>
      <c r="D3892" s="14"/>
      <c r="E3892" s="15"/>
      <c r="F3892" s="16"/>
      <c r="G3892" s="17"/>
      <c r="H3892" s="18"/>
      <c r="I3892" s="19"/>
      <c r="J3892" s="18"/>
      <c r="K3892" s="19"/>
      <c r="L3892" s="17"/>
      <c r="M3892" s="93" t="str">
        <f t="shared" si="182"/>
        <v/>
      </c>
      <c r="N3892" s="13" t="str">
        <f t="shared" si="184"/>
        <v/>
      </c>
    </row>
    <row r="3893" spans="2:14" x14ac:dyDescent="0.3">
      <c r="B3893" s="1" t="str">
        <f>IF(C3893=1,"",IF(Kasszakonyv!$K$2&gt;C3893,"q",IF(Kasszakonyv!$K$2=C3893,COUNTIF($C$7:C3893,C3893),"")))</f>
        <v/>
      </c>
      <c r="C3893" s="9">
        <f t="shared" si="183"/>
        <v>1</v>
      </c>
      <c r="D3893" s="14"/>
      <c r="E3893" s="15"/>
      <c r="F3893" s="16"/>
      <c r="G3893" s="17"/>
      <c r="H3893" s="18"/>
      <c r="I3893" s="19"/>
      <c r="J3893" s="18"/>
      <c r="K3893" s="19"/>
      <c r="L3893" s="17"/>
      <c r="M3893" s="93" t="str">
        <f t="shared" si="182"/>
        <v/>
      </c>
      <c r="N3893" s="13" t="str">
        <f t="shared" si="184"/>
        <v/>
      </c>
    </row>
    <row r="3894" spans="2:14" x14ac:dyDescent="0.3">
      <c r="B3894" s="1" t="str">
        <f>IF(C3894=1,"",IF(Kasszakonyv!$K$2&gt;C3894,"q",IF(Kasszakonyv!$K$2=C3894,COUNTIF($C$7:C3894,C3894),"")))</f>
        <v/>
      </c>
      <c r="C3894" s="9">
        <f t="shared" si="183"/>
        <v>1</v>
      </c>
      <c r="D3894" s="14"/>
      <c r="E3894" s="15"/>
      <c r="F3894" s="16"/>
      <c r="G3894" s="17"/>
      <c r="H3894" s="18"/>
      <c r="I3894" s="19"/>
      <c r="J3894" s="18"/>
      <c r="K3894" s="19"/>
      <c r="L3894" s="17"/>
      <c r="M3894" s="93" t="str">
        <f t="shared" si="182"/>
        <v/>
      </c>
      <c r="N3894" s="13" t="str">
        <f t="shared" si="184"/>
        <v/>
      </c>
    </row>
    <row r="3895" spans="2:14" x14ac:dyDescent="0.3">
      <c r="B3895" s="1" t="str">
        <f>IF(C3895=1,"",IF(Kasszakonyv!$K$2&gt;C3895,"q",IF(Kasszakonyv!$K$2=C3895,COUNTIF($C$7:C3895,C3895),"")))</f>
        <v/>
      </c>
      <c r="C3895" s="9">
        <f t="shared" si="183"/>
        <v>1</v>
      </c>
      <c r="D3895" s="14"/>
      <c r="E3895" s="15"/>
      <c r="F3895" s="16"/>
      <c r="G3895" s="17"/>
      <c r="H3895" s="18"/>
      <c r="I3895" s="19"/>
      <c r="J3895" s="18"/>
      <c r="K3895" s="19"/>
      <c r="L3895" s="17"/>
      <c r="M3895" s="93" t="str">
        <f t="shared" si="182"/>
        <v/>
      </c>
      <c r="N3895" s="13" t="str">
        <f t="shared" si="184"/>
        <v/>
      </c>
    </row>
    <row r="3896" spans="2:14" x14ac:dyDescent="0.3">
      <c r="B3896" s="1" t="str">
        <f>IF(C3896=1,"",IF(Kasszakonyv!$K$2&gt;C3896,"q",IF(Kasszakonyv!$K$2=C3896,COUNTIF($C$7:C3896,C3896),"")))</f>
        <v/>
      </c>
      <c r="C3896" s="9">
        <f t="shared" si="183"/>
        <v>1</v>
      </c>
      <c r="D3896" s="14"/>
      <c r="E3896" s="15"/>
      <c r="F3896" s="16"/>
      <c r="G3896" s="17"/>
      <c r="H3896" s="18"/>
      <c r="I3896" s="19"/>
      <c r="J3896" s="18"/>
      <c r="K3896" s="19"/>
      <c r="L3896" s="17"/>
      <c r="M3896" s="93" t="str">
        <f t="shared" si="182"/>
        <v/>
      </c>
      <c r="N3896" s="13" t="str">
        <f t="shared" si="184"/>
        <v/>
      </c>
    </row>
    <row r="3897" spans="2:14" x14ac:dyDescent="0.3">
      <c r="B3897" s="1" t="str">
        <f>IF(C3897=1,"",IF(Kasszakonyv!$K$2&gt;C3897,"q",IF(Kasszakonyv!$K$2=C3897,COUNTIF($C$7:C3897,C3897),"")))</f>
        <v/>
      </c>
      <c r="C3897" s="9">
        <f t="shared" si="183"/>
        <v>1</v>
      </c>
      <c r="D3897" s="14"/>
      <c r="E3897" s="15"/>
      <c r="F3897" s="16"/>
      <c r="G3897" s="17"/>
      <c r="H3897" s="18"/>
      <c r="I3897" s="19"/>
      <c r="J3897" s="18"/>
      <c r="K3897" s="19"/>
      <c r="L3897" s="17"/>
      <c r="M3897" s="93" t="str">
        <f t="shared" si="182"/>
        <v/>
      </c>
      <c r="N3897" s="13" t="str">
        <f t="shared" si="184"/>
        <v/>
      </c>
    </row>
    <row r="3898" spans="2:14" x14ac:dyDescent="0.3">
      <c r="B3898" s="1" t="str">
        <f>IF(C3898=1,"",IF(Kasszakonyv!$K$2&gt;C3898,"q",IF(Kasszakonyv!$K$2=C3898,COUNTIF($C$7:C3898,C3898),"")))</f>
        <v/>
      </c>
      <c r="C3898" s="9">
        <f t="shared" si="183"/>
        <v>1</v>
      </c>
      <c r="D3898" s="14"/>
      <c r="E3898" s="15"/>
      <c r="F3898" s="16"/>
      <c r="G3898" s="17"/>
      <c r="H3898" s="18"/>
      <c r="I3898" s="19"/>
      <c r="J3898" s="18"/>
      <c r="K3898" s="19"/>
      <c r="L3898" s="17"/>
      <c r="M3898" s="93" t="str">
        <f t="shared" si="182"/>
        <v/>
      </c>
      <c r="N3898" s="13" t="str">
        <f t="shared" si="184"/>
        <v/>
      </c>
    </row>
    <row r="3899" spans="2:14" x14ac:dyDescent="0.3">
      <c r="B3899" s="1" t="str">
        <f>IF(C3899=1,"",IF(Kasszakonyv!$K$2&gt;C3899,"q",IF(Kasszakonyv!$K$2=C3899,COUNTIF($C$7:C3899,C3899),"")))</f>
        <v/>
      </c>
      <c r="C3899" s="9">
        <f t="shared" si="183"/>
        <v>1</v>
      </c>
      <c r="D3899" s="14"/>
      <c r="E3899" s="15"/>
      <c r="F3899" s="16"/>
      <c r="G3899" s="17"/>
      <c r="H3899" s="18"/>
      <c r="I3899" s="19"/>
      <c r="J3899" s="18"/>
      <c r="K3899" s="19"/>
      <c r="L3899" s="17"/>
      <c r="M3899" s="93" t="str">
        <f t="shared" si="182"/>
        <v/>
      </c>
      <c r="N3899" s="13" t="str">
        <f t="shared" si="184"/>
        <v/>
      </c>
    </row>
    <row r="3900" spans="2:14" x14ac:dyDescent="0.3">
      <c r="B3900" s="1" t="str">
        <f>IF(C3900=1,"",IF(Kasszakonyv!$K$2&gt;C3900,"q",IF(Kasszakonyv!$K$2=C3900,COUNTIF($C$7:C3900,C3900),"")))</f>
        <v/>
      </c>
      <c r="C3900" s="9">
        <f t="shared" si="183"/>
        <v>1</v>
      </c>
      <c r="D3900" s="14"/>
      <c r="E3900" s="15"/>
      <c r="F3900" s="16"/>
      <c r="G3900" s="17"/>
      <c r="H3900" s="18"/>
      <c r="I3900" s="19"/>
      <c r="J3900" s="18"/>
      <c r="K3900" s="19"/>
      <c r="L3900" s="17"/>
      <c r="M3900" s="93" t="str">
        <f t="shared" si="182"/>
        <v/>
      </c>
      <c r="N3900" s="13" t="str">
        <f t="shared" si="184"/>
        <v/>
      </c>
    </row>
    <row r="3901" spans="2:14" x14ac:dyDescent="0.3">
      <c r="B3901" s="1" t="str">
        <f>IF(C3901=1,"",IF(Kasszakonyv!$K$2&gt;C3901,"q",IF(Kasszakonyv!$K$2=C3901,COUNTIF($C$7:C3901,C3901),"")))</f>
        <v/>
      </c>
      <c r="C3901" s="9">
        <f t="shared" si="183"/>
        <v>1</v>
      </c>
      <c r="D3901" s="14"/>
      <c r="E3901" s="15"/>
      <c r="F3901" s="16"/>
      <c r="G3901" s="17"/>
      <c r="H3901" s="18"/>
      <c r="I3901" s="19"/>
      <c r="J3901" s="18"/>
      <c r="K3901" s="19"/>
      <c r="L3901" s="17"/>
      <c r="M3901" s="93" t="str">
        <f t="shared" si="182"/>
        <v/>
      </c>
      <c r="N3901" s="13" t="str">
        <f t="shared" si="184"/>
        <v/>
      </c>
    </row>
    <row r="3902" spans="2:14" x14ac:dyDescent="0.3">
      <c r="B3902" s="1" t="str">
        <f>IF(C3902=1,"",IF(Kasszakonyv!$K$2&gt;C3902,"q",IF(Kasszakonyv!$K$2=C3902,COUNTIF($C$7:C3902,C3902),"")))</f>
        <v/>
      </c>
      <c r="C3902" s="9">
        <f t="shared" si="183"/>
        <v>1</v>
      </c>
      <c r="D3902" s="14"/>
      <c r="E3902" s="15"/>
      <c r="F3902" s="16"/>
      <c r="G3902" s="17"/>
      <c r="H3902" s="18"/>
      <c r="I3902" s="19"/>
      <c r="J3902" s="18"/>
      <c r="K3902" s="19"/>
      <c r="L3902" s="17"/>
      <c r="M3902" s="93" t="str">
        <f t="shared" si="182"/>
        <v/>
      </c>
      <c r="N3902" s="13" t="str">
        <f t="shared" si="184"/>
        <v/>
      </c>
    </row>
    <row r="3903" spans="2:14" x14ac:dyDescent="0.3">
      <c r="B3903" s="1" t="str">
        <f>IF(C3903=1,"",IF(Kasszakonyv!$K$2&gt;C3903,"q",IF(Kasszakonyv!$K$2=C3903,COUNTIF($C$7:C3903,C3903),"")))</f>
        <v/>
      </c>
      <c r="C3903" s="9">
        <f t="shared" si="183"/>
        <v>1</v>
      </c>
      <c r="D3903" s="14"/>
      <c r="E3903" s="15"/>
      <c r="F3903" s="16"/>
      <c r="G3903" s="17"/>
      <c r="H3903" s="18"/>
      <c r="I3903" s="19"/>
      <c r="J3903" s="18"/>
      <c r="K3903" s="19"/>
      <c r="L3903" s="17"/>
      <c r="M3903" s="93" t="str">
        <f t="shared" si="182"/>
        <v/>
      </c>
      <c r="N3903" s="13" t="str">
        <f t="shared" si="184"/>
        <v/>
      </c>
    </row>
    <row r="3904" spans="2:14" x14ac:dyDescent="0.3">
      <c r="B3904" s="1" t="str">
        <f>IF(C3904=1,"",IF(Kasszakonyv!$K$2&gt;C3904,"q",IF(Kasszakonyv!$K$2=C3904,COUNTIF($C$7:C3904,C3904),"")))</f>
        <v/>
      </c>
      <c r="C3904" s="9">
        <f t="shared" si="183"/>
        <v>1</v>
      </c>
      <c r="D3904" s="14"/>
      <c r="E3904" s="15"/>
      <c r="F3904" s="16"/>
      <c r="G3904" s="17"/>
      <c r="H3904" s="18"/>
      <c r="I3904" s="19"/>
      <c r="J3904" s="18"/>
      <c r="K3904" s="19"/>
      <c r="L3904" s="17"/>
      <c r="M3904" s="93" t="str">
        <f t="shared" si="182"/>
        <v/>
      </c>
      <c r="N3904" s="13" t="str">
        <f t="shared" si="184"/>
        <v/>
      </c>
    </row>
    <row r="3905" spans="2:14" x14ac:dyDescent="0.3">
      <c r="B3905" s="1" t="str">
        <f>IF(C3905=1,"",IF(Kasszakonyv!$K$2&gt;C3905,"q",IF(Kasszakonyv!$K$2=C3905,COUNTIF($C$7:C3905,C3905),"")))</f>
        <v/>
      </c>
      <c r="C3905" s="9">
        <f t="shared" si="183"/>
        <v>1</v>
      </c>
      <c r="D3905" s="14"/>
      <c r="E3905" s="15"/>
      <c r="F3905" s="16"/>
      <c r="G3905" s="17"/>
      <c r="H3905" s="18"/>
      <c r="I3905" s="19"/>
      <c r="J3905" s="18"/>
      <c r="K3905" s="19"/>
      <c r="L3905" s="17"/>
      <c r="M3905" s="93" t="str">
        <f t="shared" si="182"/>
        <v/>
      </c>
      <c r="N3905" s="13" t="str">
        <f t="shared" si="184"/>
        <v/>
      </c>
    </row>
    <row r="3906" spans="2:14" x14ac:dyDescent="0.3">
      <c r="B3906" s="1" t="str">
        <f>IF(C3906=1,"",IF(Kasszakonyv!$K$2&gt;C3906,"q",IF(Kasszakonyv!$K$2=C3906,COUNTIF($C$7:C3906,C3906),"")))</f>
        <v/>
      </c>
      <c r="C3906" s="9">
        <f t="shared" si="183"/>
        <v>1</v>
      </c>
      <c r="D3906" s="14"/>
      <c r="E3906" s="15"/>
      <c r="F3906" s="16"/>
      <c r="G3906" s="17"/>
      <c r="H3906" s="18"/>
      <c r="I3906" s="19"/>
      <c r="J3906" s="18"/>
      <c r="K3906" s="19"/>
      <c r="L3906" s="17"/>
      <c r="M3906" s="93" t="str">
        <f t="shared" si="182"/>
        <v/>
      </c>
      <c r="N3906" s="13" t="str">
        <f t="shared" si="184"/>
        <v/>
      </c>
    </row>
    <row r="3907" spans="2:14" x14ac:dyDescent="0.3">
      <c r="B3907" s="1" t="str">
        <f>IF(C3907=1,"",IF(Kasszakonyv!$K$2&gt;C3907,"q",IF(Kasszakonyv!$K$2=C3907,COUNTIF($C$7:C3907,C3907),"")))</f>
        <v/>
      </c>
      <c r="C3907" s="9">
        <f t="shared" si="183"/>
        <v>1</v>
      </c>
      <c r="D3907" s="14"/>
      <c r="E3907" s="15"/>
      <c r="F3907" s="16"/>
      <c r="G3907" s="17"/>
      <c r="H3907" s="18"/>
      <c r="I3907" s="19"/>
      <c r="J3907" s="18"/>
      <c r="K3907" s="19"/>
      <c r="L3907" s="17"/>
      <c r="M3907" s="93" t="str">
        <f t="shared" si="182"/>
        <v/>
      </c>
      <c r="N3907" s="13" t="str">
        <f t="shared" si="184"/>
        <v/>
      </c>
    </row>
    <row r="3908" spans="2:14" x14ac:dyDescent="0.3">
      <c r="B3908" s="1" t="str">
        <f>IF(C3908=1,"",IF(Kasszakonyv!$K$2&gt;C3908,"q",IF(Kasszakonyv!$K$2=C3908,COUNTIF($C$7:C3908,C3908),"")))</f>
        <v/>
      </c>
      <c r="C3908" s="9">
        <f t="shared" si="183"/>
        <v>1</v>
      </c>
      <c r="D3908" s="14"/>
      <c r="E3908" s="15"/>
      <c r="F3908" s="16"/>
      <c r="G3908" s="17"/>
      <c r="H3908" s="18"/>
      <c r="I3908" s="19"/>
      <c r="J3908" s="18"/>
      <c r="K3908" s="19"/>
      <c r="L3908" s="17"/>
      <c r="M3908" s="93" t="str">
        <f t="shared" si="182"/>
        <v/>
      </c>
      <c r="N3908" s="13" t="str">
        <f t="shared" si="184"/>
        <v/>
      </c>
    </row>
    <row r="3909" spans="2:14" x14ac:dyDescent="0.3">
      <c r="B3909" s="1" t="str">
        <f>IF(C3909=1,"",IF(Kasszakonyv!$K$2&gt;C3909,"q",IF(Kasszakonyv!$K$2=C3909,COUNTIF($C$7:C3909,C3909),"")))</f>
        <v/>
      </c>
      <c r="C3909" s="9">
        <f t="shared" si="183"/>
        <v>1</v>
      </c>
      <c r="D3909" s="14"/>
      <c r="E3909" s="15"/>
      <c r="F3909" s="16"/>
      <c r="G3909" s="17"/>
      <c r="H3909" s="18"/>
      <c r="I3909" s="19"/>
      <c r="J3909" s="18"/>
      <c r="K3909" s="19"/>
      <c r="L3909" s="17"/>
      <c r="M3909" s="93" t="str">
        <f t="shared" si="182"/>
        <v/>
      </c>
      <c r="N3909" s="13" t="str">
        <f t="shared" si="184"/>
        <v/>
      </c>
    </row>
    <row r="3910" spans="2:14" x14ac:dyDescent="0.3">
      <c r="B3910" s="1" t="str">
        <f>IF(C3910=1,"",IF(Kasszakonyv!$K$2&gt;C3910,"q",IF(Kasszakonyv!$K$2=C3910,COUNTIF($C$7:C3910,C3910),"")))</f>
        <v/>
      </c>
      <c r="C3910" s="9">
        <f t="shared" si="183"/>
        <v>1</v>
      </c>
      <c r="D3910" s="14"/>
      <c r="E3910" s="15"/>
      <c r="F3910" s="16"/>
      <c r="G3910" s="17"/>
      <c r="H3910" s="18"/>
      <c r="I3910" s="19"/>
      <c r="J3910" s="18"/>
      <c r="K3910" s="19"/>
      <c r="L3910" s="17"/>
      <c r="M3910" s="93" t="str">
        <f t="shared" si="182"/>
        <v/>
      </c>
      <c r="N3910" s="13" t="str">
        <f t="shared" si="184"/>
        <v/>
      </c>
    </row>
    <row r="3911" spans="2:14" x14ac:dyDescent="0.3">
      <c r="B3911" s="1" t="str">
        <f>IF(C3911=1,"",IF(Kasszakonyv!$K$2&gt;C3911,"q",IF(Kasszakonyv!$K$2=C3911,COUNTIF($C$7:C3911,C3911),"")))</f>
        <v/>
      </c>
      <c r="C3911" s="9">
        <f t="shared" si="183"/>
        <v>1</v>
      </c>
      <c r="D3911" s="14"/>
      <c r="E3911" s="15"/>
      <c r="F3911" s="16"/>
      <c r="G3911" s="17"/>
      <c r="H3911" s="18"/>
      <c r="I3911" s="19"/>
      <c r="J3911" s="18"/>
      <c r="K3911" s="19"/>
      <c r="L3911" s="17"/>
      <c r="M3911" s="93" t="str">
        <f t="shared" ref="M3911:M3974" si="185">IF(I3911&amp;K3911&lt;&gt;"",VLOOKUP(I3911&amp;K3911,fif,3,FALSE),"")</f>
        <v/>
      </c>
      <c r="N3911" s="13" t="str">
        <f t="shared" si="184"/>
        <v/>
      </c>
    </row>
    <row r="3912" spans="2:14" x14ac:dyDescent="0.3">
      <c r="B3912" s="1" t="str">
        <f>IF(C3912=1,"",IF(Kasszakonyv!$K$2&gt;C3912,"q",IF(Kasszakonyv!$K$2=C3912,COUNTIF($C$7:C3912,C3912),"")))</f>
        <v/>
      </c>
      <c r="C3912" s="9">
        <f t="shared" si="183"/>
        <v>1</v>
      </c>
      <c r="D3912" s="14"/>
      <c r="E3912" s="15"/>
      <c r="F3912" s="16"/>
      <c r="G3912" s="17"/>
      <c r="H3912" s="18"/>
      <c r="I3912" s="19"/>
      <c r="J3912" s="18"/>
      <c r="K3912" s="19"/>
      <c r="L3912" s="17"/>
      <c r="M3912" s="93" t="str">
        <f t="shared" si="185"/>
        <v/>
      </c>
      <c r="N3912" s="13" t="str">
        <f t="shared" si="184"/>
        <v/>
      </c>
    </row>
    <row r="3913" spans="2:14" x14ac:dyDescent="0.3">
      <c r="B3913" s="1" t="str">
        <f>IF(C3913=1,"",IF(Kasszakonyv!$K$2&gt;C3913,"q",IF(Kasszakonyv!$K$2=C3913,COUNTIF($C$7:C3913,C3913),"")))</f>
        <v/>
      </c>
      <c r="C3913" s="9">
        <f t="shared" si="183"/>
        <v>1</v>
      </c>
      <c r="D3913" s="14"/>
      <c r="E3913" s="15"/>
      <c r="F3913" s="16"/>
      <c r="G3913" s="17"/>
      <c r="H3913" s="18"/>
      <c r="I3913" s="19"/>
      <c r="J3913" s="18"/>
      <c r="K3913" s="19"/>
      <c r="L3913" s="17"/>
      <c r="M3913" s="93" t="str">
        <f t="shared" si="185"/>
        <v/>
      </c>
      <c r="N3913" s="13" t="str">
        <f t="shared" si="184"/>
        <v/>
      </c>
    </row>
    <row r="3914" spans="2:14" x14ac:dyDescent="0.3">
      <c r="B3914" s="1" t="str">
        <f>IF(C3914=1,"",IF(Kasszakonyv!$K$2&gt;C3914,"q",IF(Kasszakonyv!$K$2=C3914,COUNTIF($C$7:C3914,C3914),"")))</f>
        <v/>
      </c>
      <c r="C3914" s="9">
        <f t="shared" si="183"/>
        <v>1</v>
      </c>
      <c r="D3914" s="14"/>
      <c r="E3914" s="15"/>
      <c r="F3914" s="16"/>
      <c r="G3914" s="17"/>
      <c r="H3914" s="18"/>
      <c r="I3914" s="19"/>
      <c r="J3914" s="18"/>
      <c r="K3914" s="19"/>
      <c r="L3914" s="17"/>
      <c r="M3914" s="93" t="str">
        <f t="shared" si="185"/>
        <v/>
      </c>
      <c r="N3914" s="13" t="str">
        <f t="shared" si="184"/>
        <v/>
      </c>
    </row>
    <row r="3915" spans="2:14" x14ac:dyDescent="0.3">
      <c r="B3915" s="1" t="str">
        <f>IF(C3915=1,"",IF(Kasszakonyv!$K$2&gt;C3915,"q",IF(Kasszakonyv!$K$2=C3915,COUNTIF($C$7:C3915,C3915),"")))</f>
        <v/>
      </c>
      <c r="C3915" s="9">
        <f t="shared" si="183"/>
        <v>1</v>
      </c>
      <c r="D3915" s="14"/>
      <c r="E3915" s="15"/>
      <c r="F3915" s="16"/>
      <c r="G3915" s="17"/>
      <c r="H3915" s="18"/>
      <c r="I3915" s="19"/>
      <c r="J3915" s="18"/>
      <c r="K3915" s="19"/>
      <c r="L3915" s="17"/>
      <c r="M3915" s="93" t="str">
        <f t="shared" si="185"/>
        <v/>
      </c>
      <c r="N3915" s="13" t="str">
        <f t="shared" si="184"/>
        <v/>
      </c>
    </row>
    <row r="3916" spans="2:14" x14ac:dyDescent="0.3">
      <c r="B3916" s="1" t="str">
        <f>IF(C3916=1,"",IF(Kasszakonyv!$K$2&gt;C3916,"q",IF(Kasszakonyv!$K$2=C3916,COUNTIF($C$7:C3916,C3916),"")))</f>
        <v/>
      </c>
      <c r="C3916" s="9">
        <f t="shared" si="183"/>
        <v>1</v>
      </c>
      <c r="D3916" s="14"/>
      <c r="E3916" s="15"/>
      <c r="F3916" s="16"/>
      <c r="G3916" s="17"/>
      <c r="H3916" s="18"/>
      <c r="I3916" s="19"/>
      <c r="J3916" s="18"/>
      <c r="K3916" s="19"/>
      <c r="L3916" s="17"/>
      <c r="M3916" s="93" t="str">
        <f t="shared" si="185"/>
        <v/>
      </c>
      <c r="N3916" s="13" t="str">
        <f t="shared" si="184"/>
        <v/>
      </c>
    </row>
    <row r="3917" spans="2:14" x14ac:dyDescent="0.3">
      <c r="B3917" s="1" t="str">
        <f>IF(C3917=1,"",IF(Kasszakonyv!$K$2&gt;C3917,"q",IF(Kasszakonyv!$K$2=C3917,COUNTIF($C$7:C3917,C3917),"")))</f>
        <v/>
      </c>
      <c r="C3917" s="9">
        <f t="shared" si="183"/>
        <v>1</v>
      </c>
      <c r="D3917" s="14"/>
      <c r="E3917" s="15"/>
      <c r="F3917" s="16"/>
      <c r="G3917" s="17"/>
      <c r="H3917" s="18"/>
      <c r="I3917" s="19"/>
      <c r="J3917" s="18"/>
      <c r="K3917" s="19"/>
      <c r="L3917" s="17"/>
      <c r="M3917" s="93" t="str">
        <f t="shared" si="185"/>
        <v/>
      </c>
      <c r="N3917" s="13" t="str">
        <f t="shared" si="184"/>
        <v/>
      </c>
    </row>
    <row r="3918" spans="2:14" x14ac:dyDescent="0.3">
      <c r="B3918" s="1" t="str">
        <f>IF(C3918=1,"",IF(Kasszakonyv!$K$2&gt;C3918,"q",IF(Kasszakonyv!$K$2=C3918,COUNTIF($C$7:C3918,C3918),"")))</f>
        <v/>
      </c>
      <c r="C3918" s="9">
        <f t="shared" si="183"/>
        <v>1</v>
      </c>
      <c r="D3918" s="14"/>
      <c r="E3918" s="15"/>
      <c r="F3918" s="16"/>
      <c r="G3918" s="17"/>
      <c r="H3918" s="18"/>
      <c r="I3918" s="19"/>
      <c r="J3918" s="18"/>
      <c r="K3918" s="19"/>
      <c r="L3918" s="17"/>
      <c r="M3918" s="93" t="str">
        <f t="shared" si="185"/>
        <v/>
      </c>
      <c r="N3918" s="13" t="str">
        <f t="shared" si="184"/>
        <v/>
      </c>
    </row>
    <row r="3919" spans="2:14" x14ac:dyDescent="0.3">
      <c r="B3919" s="1" t="str">
        <f>IF(C3919=1,"",IF(Kasszakonyv!$K$2&gt;C3919,"q",IF(Kasszakonyv!$K$2=C3919,COUNTIF($C$7:C3919,C3919),"")))</f>
        <v/>
      </c>
      <c r="C3919" s="9">
        <f t="shared" si="183"/>
        <v>1</v>
      </c>
      <c r="D3919" s="14"/>
      <c r="E3919" s="15"/>
      <c r="F3919" s="16"/>
      <c r="G3919" s="17"/>
      <c r="H3919" s="18"/>
      <c r="I3919" s="19"/>
      <c r="J3919" s="18"/>
      <c r="K3919" s="19"/>
      <c r="L3919" s="17"/>
      <c r="M3919" s="93" t="str">
        <f t="shared" si="185"/>
        <v/>
      </c>
      <c r="N3919" s="13" t="str">
        <f t="shared" si="184"/>
        <v/>
      </c>
    </row>
    <row r="3920" spans="2:14" x14ac:dyDescent="0.3">
      <c r="B3920" s="1" t="str">
        <f>IF(C3920=1,"",IF(Kasszakonyv!$K$2&gt;C3920,"q",IF(Kasszakonyv!$K$2=C3920,COUNTIF($C$7:C3920,C3920),"")))</f>
        <v/>
      </c>
      <c r="C3920" s="9">
        <f t="shared" si="183"/>
        <v>1</v>
      </c>
      <c r="D3920" s="14"/>
      <c r="E3920" s="15"/>
      <c r="F3920" s="16"/>
      <c r="G3920" s="17"/>
      <c r="H3920" s="18"/>
      <c r="I3920" s="19"/>
      <c r="J3920" s="18"/>
      <c r="K3920" s="19"/>
      <c r="L3920" s="17"/>
      <c r="M3920" s="93" t="str">
        <f t="shared" si="185"/>
        <v/>
      </c>
      <c r="N3920" s="13" t="str">
        <f t="shared" si="184"/>
        <v/>
      </c>
    </row>
    <row r="3921" spans="2:14" x14ac:dyDescent="0.3">
      <c r="B3921" s="1" t="str">
        <f>IF(C3921=1,"",IF(Kasszakonyv!$K$2&gt;C3921,"q",IF(Kasszakonyv!$K$2=C3921,COUNTIF($C$7:C3921,C3921),"")))</f>
        <v/>
      </c>
      <c r="C3921" s="9">
        <f t="shared" si="183"/>
        <v>1</v>
      </c>
      <c r="D3921" s="14"/>
      <c r="E3921" s="15"/>
      <c r="F3921" s="16"/>
      <c r="G3921" s="17"/>
      <c r="H3921" s="18"/>
      <c r="I3921" s="19"/>
      <c r="J3921" s="18"/>
      <c r="K3921" s="19"/>
      <c r="L3921" s="17"/>
      <c r="M3921" s="93" t="str">
        <f t="shared" si="185"/>
        <v/>
      </c>
      <c r="N3921" s="13" t="str">
        <f t="shared" si="184"/>
        <v/>
      </c>
    </row>
    <row r="3922" spans="2:14" x14ac:dyDescent="0.3">
      <c r="B3922" s="1" t="str">
        <f>IF(C3922=1,"",IF(Kasszakonyv!$K$2&gt;C3922,"q",IF(Kasszakonyv!$K$2=C3922,COUNTIF($C$7:C3922,C3922),"")))</f>
        <v/>
      </c>
      <c r="C3922" s="9">
        <f t="shared" si="183"/>
        <v>1</v>
      </c>
      <c r="D3922" s="14"/>
      <c r="E3922" s="15"/>
      <c r="F3922" s="16"/>
      <c r="G3922" s="17"/>
      <c r="H3922" s="18"/>
      <c r="I3922" s="19"/>
      <c r="J3922" s="18"/>
      <c r="K3922" s="19"/>
      <c r="L3922" s="17"/>
      <c r="M3922" s="93" t="str">
        <f t="shared" si="185"/>
        <v/>
      </c>
      <c r="N3922" s="13" t="str">
        <f t="shared" si="184"/>
        <v/>
      </c>
    </row>
    <row r="3923" spans="2:14" x14ac:dyDescent="0.3">
      <c r="B3923" s="1" t="str">
        <f>IF(C3923=1,"",IF(Kasszakonyv!$K$2&gt;C3923,"q",IF(Kasszakonyv!$K$2=C3923,COUNTIF($C$7:C3923,C3923),"")))</f>
        <v/>
      </c>
      <c r="C3923" s="9">
        <f t="shared" si="183"/>
        <v>1</v>
      </c>
      <c r="D3923" s="14"/>
      <c r="E3923" s="15"/>
      <c r="F3923" s="16"/>
      <c r="G3923" s="17"/>
      <c r="H3923" s="18"/>
      <c r="I3923" s="19"/>
      <c r="J3923" s="18"/>
      <c r="K3923" s="19"/>
      <c r="L3923" s="17"/>
      <c r="M3923" s="93" t="str">
        <f t="shared" si="185"/>
        <v/>
      </c>
      <c r="N3923" s="13" t="str">
        <f t="shared" si="184"/>
        <v/>
      </c>
    </row>
    <row r="3924" spans="2:14" x14ac:dyDescent="0.3">
      <c r="B3924" s="1" t="str">
        <f>IF(C3924=1,"",IF(Kasszakonyv!$K$2&gt;C3924,"q",IF(Kasszakonyv!$K$2=C3924,COUNTIF($C$7:C3924,C3924),"")))</f>
        <v/>
      </c>
      <c r="C3924" s="9">
        <f t="shared" si="183"/>
        <v>1</v>
      </c>
      <c r="D3924" s="14"/>
      <c r="E3924" s="15"/>
      <c r="F3924" s="16"/>
      <c r="G3924" s="17"/>
      <c r="H3924" s="18"/>
      <c r="I3924" s="19"/>
      <c r="J3924" s="18"/>
      <c r="K3924" s="19"/>
      <c r="L3924" s="17"/>
      <c r="M3924" s="93" t="str">
        <f t="shared" si="185"/>
        <v/>
      </c>
      <c r="N3924" s="13" t="str">
        <f t="shared" si="184"/>
        <v/>
      </c>
    </row>
    <row r="3925" spans="2:14" x14ac:dyDescent="0.3">
      <c r="B3925" s="1" t="str">
        <f>IF(C3925=1,"",IF(Kasszakonyv!$K$2&gt;C3925,"q",IF(Kasszakonyv!$K$2=C3925,COUNTIF($C$7:C3925,C3925),"")))</f>
        <v/>
      </c>
      <c r="C3925" s="9">
        <f t="shared" si="183"/>
        <v>1</v>
      </c>
      <c r="D3925" s="14"/>
      <c r="E3925" s="15"/>
      <c r="F3925" s="16"/>
      <c r="G3925" s="17"/>
      <c r="H3925" s="18"/>
      <c r="I3925" s="19"/>
      <c r="J3925" s="18"/>
      <c r="K3925" s="19"/>
      <c r="L3925" s="17"/>
      <c r="M3925" s="93" t="str">
        <f t="shared" si="185"/>
        <v/>
      </c>
      <c r="N3925" s="13" t="str">
        <f t="shared" si="184"/>
        <v/>
      </c>
    </row>
    <row r="3926" spans="2:14" x14ac:dyDescent="0.3">
      <c r="B3926" s="1" t="str">
        <f>IF(C3926=1,"",IF(Kasszakonyv!$K$2&gt;C3926,"q",IF(Kasszakonyv!$K$2=C3926,COUNTIF($C$7:C3926,C3926),"")))</f>
        <v/>
      </c>
      <c r="C3926" s="9">
        <f t="shared" si="183"/>
        <v>1</v>
      </c>
      <c r="D3926" s="14"/>
      <c r="E3926" s="15"/>
      <c r="F3926" s="16"/>
      <c r="G3926" s="17"/>
      <c r="H3926" s="18"/>
      <c r="I3926" s="19"/>
      <c r="J3926" s="18"/>
      <c r="K3926" s="19"/>
      <c r="L3926" s="17"/>
      <c r="M3926" s="93" t="str">
        <f t="shared" si="185"/>
        <v/>
      </c>
      <c r="N3926" s="13" t="str">
        <f t="shared" si="184"/>
        <v/>
      </c>
    </row>
    <row r="3927" spans="2:14" x14ac:dyDescent="0.3">
      <c r="B3927" s="1" t="str">
        <f>IF(C3927=1,"",IF(Kasszakonyv!$K$2&gt;C3927,"q",IF(Kasszakonyv!$K$2=C3927,COUNTIF($C$7:C3927,C3927),"")))</f>
        <v/>
      </c>
      <c r="C3927" s="9">
        <f t="shared" si="183"/>
        <v>1</v>
      </c>
      <c r="D3927" s="14"/>
      <c r="E3927" s="15"/>
      <c r="F3927" s="16"/>
      <c r="G3927" s="17"/>
      <c r="H3927" s="18"/>
      <c r="I3927" s="19"/>
      <c r="J3927" s="18"/>
      <c r="K3927" s="19"/>
      <c r="L3927" s="17"/>
      <c r="M3927" s="93" t="str">
        <f t="shared" si="185"/>
        <v/>
      </c>
      <c r="N3927" s="13" t="str">
        <f t="shared" si="184"/>
        <v/>
      </c>
    </row>
    <row r="3928" spans="2:14" x14ac:dyDescent="0.3">
      <c r="B3928" s="1" t="str">
        <f>IF(C3928=1,"",IF(Kasszakonyv!$K$2&gt;C3928,"q",IF(Kasszakonyv!$K$2=C3928,COUNTIF($C$7:C3928,C3928),"")))</f>
        <v/>
      </c>
      <c r="C3928" s="9">
        <f t="shared" si="183"/>
        <v>1</v>
      </c>
      <c r="D3928" s="14"/>
      <c r="E3928" s="15"/>
      <c r="F3928" s="16"/>
      <c r="G3928" s="17"/>
      <c r="H3928" s="18"/>
      <c r="I3928" s="19"/>
      <c r="J3928" s="18"/>
      <c r="K3928" s="19"/>
      <c r="L3928" s="17"/>
      <c r="M3928" s="93" t="str">
        <f t="shared" si="185"/>
        <v/>
      </c>
      <c r="N3928" s="13" t="str">
        <f t="shared" si="184"/>
        <v/>
      </c>
    </row>
    <row r="3929" spans="2:14" x14ac:dyDescent="0.3">
      <c r="B3929" s="1" t="str">
        <f>IF(C3929=1,"",IF(Kasszakonyv!$K$2&gt;C3929,"q",IF(Kasszakonyv!$K$2=C3929,COUNTIF($C$7:C3929,C3929),"")))</f>
        <v/>
      </c>
      <c r="C3929" s="9">
        <f t="shared" si="183"/>
        <v>1</v>
      </c>
      <c r="D3929" s="14"/>
      <c r="E3929" s="15"/>
      <c r="F3929" s="16"/>
      <c r="G3929" s="17"/>
      <c r="H3929" s="18"/>
      <c r="I3929" s="19"/>
      <c r="J3929" s="18"/>
      <c r="K3929" s="19"/>
      <c r="L3929" s="17"/>
      <c r="M3929" s="93" t="str">
        <f t="shared" si="185"/>
        <v/>
      </c>
      <c r="N3929" s="13" t="str">
        <f t="shared" si="184"/>
        <v/>
      </c>
    </row>
    <row r="3930" spans="2:14" x14ac:dyDescent="0.3">
      <c r="B3930" s="1" t="str">
        <f>IF(C3930=1,"",IF(Kasszakonyv!$K$2&gt;C3930,"q",IF(Kasszakonyv!$K$2=C3930,COUNTIF($C$7:C3930,C3930),"")))</f>
        <v/>
      </c>
      <c r="C3930" s="9">
        <f t="shared" si="183"/>
        <v>1</v>
      </c>
      <c r="D3930" s="14"/>
      <c r="E3930" s="15"/>
      <c r="F3930" s="16"/>
      <c r="G3930" s="17"/>
      <c r="H3930" s="18"/>
      <c r="I3930" s="19"/>
      <c r="J3930" s="18"/>
      <c r="K3930" s="19"/>
      <c r="L3930" s="17"/>
      <c r="M3930" s="93" t="str">
        <f t="shared" si="185"/>
        <v/>
      </c>
      <c r="N3930" s="13" t="str">
        <f t="shared" si="184"/>
        <v/>
      </c>
    </row>
    <row r="3931" spans="2:14" x14ac:dyDescent="0.3">
      <c r="B3931" s="1" t="str">
        <f>IF(C3931=1,"",IF(Kasszakonyv!$K$2&gt;C3931,"q",IF(Kasszakonyv!$K$2=C3931,COUNTIF($C$7:C3931,C3931),"")))</f>
        <v/>
      </c>
      <c r="C3931" s="9">
        <f t="shared" si="183"/>
        <v>1</v>
      </c>
      <c r="D3931" s="14"/>
      <c r="E3931" s="15"/>
      <c r="F3931" s="16"/>
      <c r="G3931" s="17"/>
      <c r="H3931" s="18"/>
      <c r="I3931" s="19"/>
      <c r="J3931" s="18"/>
      <c r="K3931" s="19"/>
      <c r="L3931" s="17"/>
      <c r="M3931" s="93" t="str">
        <f t="shared" si="185"/>
        <v/>
      </c>
      <c r="N3931" s="13" t="str">
        <f t="shared" si="184"/>
        <v/>
      </c>
    </row>
    <row r="3932" spans="2:14" x14ac:dyDescent="0.3">
      <c r="B3932" s="1" t="str">
        <f>IF(C3932=1,"",IF(Kasszakonyv!$K$2&gt;C3932,"q",IF(Kasszakonyv!$K$2=C3932,COUNTIF($C$7:C3932,C3932),"")))</f>
        <v/>
      </c>
      <c r="C3932" s="9">
        <f t="shared" si="183"/>
        <v>1</v>
      </c>
      <c r="D3932" s="14"/>
      <c r="E3932" s="15"/>
      <c r="F3932" s="16"/>
      <c r="G3932" s="17"/>
      <c r="H3932" s="18"/>
      <c r="I3932" s="19"/>
      <c r="J3932" s="18"/>
      <c r="K3932" s="19"/>
      <c r="L3932" s="17"/>
      <c r="M3932" s="93" t="str">
        <f t="shared" si="185"/>
        <v/>
      </c>
      <c r="N3932" s="13" t="str">
        <f t="shared" si="184"/>
        <v/>
      </c>
    </row>
    <row r="3933" spans="2:14" x14ac:dyDescent="0.3">
      <c r="B3933" s="1" t="str">
        <f>IF(C3933=1,"",IF(Kasszakonyv!$K$2&gt;C3933,"q",IF(Kasszakonyv!$K$2=C3933,COUNTIF($C$7:C3933,C3933),"")))</f>
        <v/>
      </c>
      <c r="C3933" s="9">
        <f t="shared" si="183"/>
        <v>1</v>
      </c>
      <c r="D3933" s="14"/>
      <c r="E3933" s="15"/>
      <c r="F3933" s="16"/>
      <c r="G3933" s="17"/>
      <c r="H3933" s="18"/>
      <c r="I3933" s="19"/>
      <c r="J3933" s="18"/>
      <c r="K3933" s="19"/>
      <c r="L3933" s="17"/>
      <c r="M3933" s="93" t="str">
        <f t="shared" si="185"/>
        <v/>
      </c>
      <c r="N3933" s="13" t="str">
        <f t="shared" si="184"/>
        <v/>
      </c>
    </row>
    <row r="3934" spans="2:14" x14ac:dyDescent="0.3">
      <c r="B3934" s="1" t="str">
        <f>IF(C3934=1,"",IF(Kasszakonyv!$K$2&gt;C3934,"q",IF(Kasszakonyv!$K$2=C3934,COUNTIF($C$7:C3934,C3934),"")))</f>
        <v/>
      </c>
      <c r="C3934" s="9">
        <f t="shared" si="183"/>
        <v>1</v>
      </c>
      <c r="D3934" s="14"/>
      <c r="E3934" s="15"/>
      <c r="F3934" s="16"/>
      <c r="G3934" s="17"/>
      <c r="H3934" s="18"/>
      <c r="I3934" s="19"/>
      <c r="J3934" s="18"/>
      <c r="K3934" s="19"/>
      <c r="L3934" s="17"/>
      <c r="M3934" s="93" t="str">
        <f t="shared" si="185"/>
        <v/>
      </c>
      <c r="N3934" s="13" t="str">
        <f t="shared" si="184"/>
        <v/>
      </c>
    </row>
    <row r="3935" spans="2:14" x14ac:dyDescent="0.3">
      <c r="B3935" s="1" t="str">
        <f>IF(C3935=1,"",IF(Kasszakonyv!$K$2&gt;C3935,"q",IF(Kasszakonyv!$K$2=C3935,COUNTIF($C$7:C3935,C3935),"")))</f>
        <v/>
      </c>
      <c r="C3935" s="9">
        <f t="shared" si="183"/>
        <v>1</v>
      </c>
      <c r="D3935" s="14"/>
      <c r="E3935" s="15"/>
      <c r="F3935" s="16"/>
      <c r="G3935" s="17"/>
      <c r="H3935" s="18"/>
      <c r="I3935" s="19"/>
      <c r="J3935" s="18"/>
      <c r="K3935" s="19"/>
      <c r="L3935" s="17"/>
      <c r="M3935" s="93" t="str">
        <f t="shared" si="185"/>
        <v/>
      </c>
      <c r="N3935" s="13" t="str">
        <f t="shared" si="184"/>
        <v/>
      </c>
    </row>
    <row r="3936" spans="2:14" x14ac:dyDescent="0.3">
      <c r="B3936" s="1" t="str">
        <f>IF(C3936=1,"",IF(Kasszakonyv!$K$2&gt;C3936,"q",IF(Kasszakonyv!$K$2=C3936,COUNTIF($C$7:C3936,C3936),"")))</f>
        <v/>
      </c>
      <c r="C3936" s="9">
        <f t="shared" si="183"/>
        <v>1</v>
      </c>
      <c r="D3936" s="14"/>
      <c r="E3936" s="15"/>
      <c r="F3936" s="16"/>
      <c r="G3936" s="17"/>
      <c r="H3936" s="18"/>
      <c r="I3936" s="19"/>
      <c r="J3936" s="18"/>
      <c r="K3936" s="19"/>
      <c r="L3936" s="17"/>
      <c r="M3936" s="93" t="str">
        <f t="shared" si="185"/>
        <v/>
      </c>
      <c r="N3936" s="13" t="str">
        <f t="shared" si="184"/>
        <v/>
      </c>
    </row>
    <row r="3937" spans="2:14" x14ac:dyDescent="0.3">
      <c r="B3937" s="1" t="str">
        <f>IF(C3937=1,"",IF(Kasszakonyv!$K$2&gt;C3937,"q",IF(Kasszakonyv!$K$2=C3937,COUNTIF($C$7:C3937,C3937),"")))</f>
        <v/>
      </c>
      <c r="C3937" s="9">
        <f t="shared" si="183"/>
        <v>1</v>
      </c>
      <c r="D3937" s="14"/>
      <c r="E3937" s="15"/>
      <c r="F3937" s="16"/>
      <c r="G3937" s="17"/>
      <c r="H3937" s="18"/>
      <c r="I3937" s="19"/>
      <c r="J3937" s="18"/>
      <c r="K3937" s="19"/>
      <c r="L3937" s="17"/>
      <c r="M3937" s="93" t="str">
        <f t="shared" si="185"/>
        <v/>
      </c>
      <c r="N3937" s="13" t="str">
        <f t="shared" si="184"/>
        <v/>
      </c>
    </row>
    <row r="3938" spans="2:14" x14ac:dyDescent="0.3">
      <c r="B3938" s="1" t="str">
        <f>IF(C3938=1,"",IF(Kasszakonyv!$K$2&gt;C3938,"q",IF(Kasszakonyv!$K$2=C3938,COUNTIF($C$7:C3938,C3938),"")))</f>
        <v/>
      </c>
      <c r="C3938" s="9">
        <f t="shared" si="183"/>
        <v>1</v>
      </c>
      <c r="D3938" s="14"/>
      <c r="E3938" s="15"/>
      <c r="F3938" s="16"/>
      <c r="G3938" s="17"/>
      <c r="H3938" s="18"/>
      <c r="I3938" s="19"/>
      <c r="J3938" s="18"/>
      <c r="K3938" s="19"/>
      <c r="L3938" s="17"/>
      <c r="M3938" s="93" t="str">
        <f t="shared" si="185"/>
        <v/>
      </c>
      <c r="N3938" s="13" t="str">
        <f t="shared" si="184"/>
        <v/>
      </c>
    </row>
    <row r="3939" spans="2:14" x14ac:dyDescent="0.3">
      <c r="B3939" s="1" t="str">
        <f>IF(C3939=1,"",IF(Kasszakonyv!$K$2&gt;C3939,"q",IF(Kasszakonyv!$K$2=C3939,COUNTIF($C$7:C3939,C3939),"")))</f>
        <v/>
      </c>
      <c r="C3939" s="9">
        <f t="shared" si="183"/>
        <v>1</v>
      </c>
      <c r="D3939" s="14"/>
      <c r="E3939" s="15"/>
      <c r="F3939" s="16"/>
      <c r="G3939" s="17"/>
      <c r="H3939" s="18"/>
      <c r="I3939" s="19"/>
      <c r="J3939" s="18"/>
      <c r="K3939" s="19"/>
      <c r="L3939" s="17"/>
      <c r="M3939" s="93" t="str">
        <f t="shared" si="185"/>
        <v/>
      </c>
      <c r="N3939" s="13" t="str">
        <f t="shared" si="184"/>
        <v/>
      </c>
    </row>
    <row r="3940" spans="2:14" x14ac:dyDescent="0.3">
      <c r="B3940" s="1" t="str">
        <f>IF(C3940=1,"",IF(Kasszakonyv!$K$2&gt;C3940,"q",IF(Kasszakonyv!$K$2=C3940,COUNTIF($C$7:C3940,C3940),"")))</f>
        <v/>
      </c>
      <c r="C3940" s="9">
        <f t="shared" si="183"/>
        <v>1</v>
      </c>
      <c r="D3940" s="14"/>
      <c r="E3940" s="15"/>
      <c r="F3940" s="16"/>
      <c r="G3940" s="17"/>
      <c r="H3940" s="18"/>
      <c r="I3940" s="19"/>
      <c r="J3940" s="18"/>
      <c r="K3940" s="19"/>
      <c r="L3940" s="17"/>
      <c r="M3940" s="93" t="str">
        <f t="shared" si="185"/>
        <v/>
      </c>
      <c r="N3940" s="13" t="str">
        <f t="shared" si="184"/>
        <v/>
      </c>
    </row>
    <row r="3941" spans="2:14" x14ac:dyDescent="0.3">
      <c r="B3941" s="1" t="str">
        <f>IF(C3941=1,"",IF(Kasszakonyv!$K$2&gt;C3941,"q",IF(Kasszakonyv!$K$2=C3941,COUNTIF($C$7:C3941,C3941),"")))</f>
        <v/>
      </c>
      <c r="C3941" s="9">
        <f t="shared" si="183"/>
        <v>1</v>
      </c>
      <c r="D3941" s="14"/>
      <c r="E3941" s="15"/>
      <c r="F3941" s="16"/>
      <c r="G3941" s="17"/>
      <c r="H3941" s="18"/>
      <c r="I3941" s="19"/>
      <c r="J3941" s="18"/>
      <c r="K3941" s="19"/>
      <c r="L3941" s="17"/>
      <c r="M3941" s="93" t="str">
        <f t="shared" si="185"/>
        <v/>
      </c>
      <c r="N3941" s="13" t="str">
        <f t="shared" si="184"/>
        <v/>
      </c>
    </row>
    <row r="3942" spans="2:14" x14ac:dyDescent="0.3">
      <c r="B3942" s="1" t="str">
        <f>IF(C3942=1,"",IF(Kasszakonyv!$K$2&gt;C3942,"q",IF(Kasszakonyv!$K$2=C3942,COUNTIF($C$7:C3942,C3942),"")))</f>
        <v/>
      </c>
      <c r="C3942" s="9">
        <f t="shared" si="183"/>
        <v>1</v>
      </c>
      <c r="D3942" s="14"/>
      <c r="E3942" s="15"/>
      <c r="F3942" s="16"/>
      <c r="G3942" s="17"/>
      <c r="H3942" s="18"/>
      <c r="I3942" s="19"/>
      <c r="J3942" s="18"/>
      <c r="K3942" s="19"/>
      <c r="L3942" s="17"/>
      <c r="M3942" s="93" t="str">
        <f t="shared" si="185"/>
        <v/>
      </c>
      <c r="N3942" s="13" t="str">
        <f t="shared" si="184"/>
        <v/>
      </c>
    </row>
    <row r="3943" spans="2:14" x14ac:dyDescent="0.3">
      <c r="B3943" s="1" t="str">
        <f>IF(C3943=1,"",IF(Kasszakonyv!$K$2&gt;C3943,"q",IF(Kasszakonyv!$K$2=C3943,COUNTIF($C$7:C3943,C3943),"")))</f>
        <v/>
      </c>
      <c r="C3943" s="9">
        <f t="shared" si="183"/>
        <v>1</v>
      </c>
      <c r="D3943" s="14"/>
      <c r="E3943" s="15"/>
      <c r="F3943" s="16"/>
      <c r="G3943" s="17"/>
      <c r="H3943" s="18"/>
      <c r="I3943" s="19"/>
      <c r="J3943" s="18"/>
      <c r="K3943" s="19"/>
      <c r="L3943" s="17"/>
      <c r="M3943" s="93" t="str">
        <f t="shared" si="185"/>
        <v/>
      </c>
      <c r="N3943" s="13" t="str">
        <f t="shared" si="184"/>
        <v/>
      </c>
    </row>
    <row r="3944" spans="2:14" x14ac:dyDescent="0.3">
      <c r="B3944" s="1" t="str">
        <f>IF(C3944=1,"",IF(Kasszakonyv!$K$2&gt;C3944,"q",IF(Kasszakonyv!$K$2=C3944,COUNTIF($C$7:C3944,C3944),"")))</f>
        <v/>
      </c>
      <c r="C3944" s="9">
        <f t="shared" ref="C3944:C4000" si="186">IF(AND(D3944&lt;&gt;0,D3944&gt;=$C$1,D3944&lt;=$C$3),D3944,IF(SUM(H3944:J3954)&lt;&gt;0,C3943,1))</f>
        <v>1</v>
      </c>
      <c r="D3944" s="14"/>
      <c r="E3944" s="15"/>
      <c r="F3944" s="16"/>
      <c r="G3944" s="17"/>
      <c r="H3944" s="18"/>
      <c r="I3944" s="19"/>
      <c r="J3944" s="18"/>
      <c r="K3944" s="19"/>
      <c r="L3944" s="17"/>
      <c r="M3944" s="93" t="str">
        <f t="shared" si="185"/>
        <v/>
      </c>
      <c r="N3944" s="13" t="str">
        <f t="shared" ref="N3944:N4000" si="187">IF(I3944&amp;K3944&lt;&gt;"",VLOOKUP(I3944&amp;K3944,fi,2,FALSE),"")</f>
        <v/>
      </c>
    </row>
    <row r="3945" spans="2:14" x14ac:dyDescent="0.3">
      <c r="B3945" s="1" t="str">
        <f>IF(C3945=1,"",IF(Kasszakonyv!$K$2&gt;C3945,"q",IF(Kasszakonyv!$K$2=C3945,COUNTIF($C$7:C3945,C3945),"")))</f>
        <v/>
      </c>
      <c r="C3945" s="9">
        <f t="shared" si="186"/>
        <v>1</v>
      </c>
      <c r="D3945" s="14"/>
      <c r="E3945" s="15"/>
      <c r="F3945" s="16"/>
      <c r="G3945" s="17"/>
      <c r="H3945" s="18"/>
      <c r="I3945" s="19"/>
      <c r="J3945" s="18"/>
      <c r="K3945" s="19"/>
      <c r="L3945" s="17"/>
      <c r="M3945" s="93" t="str">
        <f t="shared" si="185"/>
        <v/>
      </c>
      <c r="N3945" s="13" t="str">
        <f t="shared" si="187"/>
        <v/>
      </c>
    </row>
    <row r="3946" spans="2:14" x14ac:dyDescent="0.3">
      <c r="B3946" s="1" t="str">
        <f>IF(C3946=1,"",IF(Kasszakonyv!$K$2&gt;C3946,"q",IF(Kasszakonyv!$K$2=C3946,COUNTIF($C$7:C3946,C3946),"")))</f>
        <v/>
      </c>
      <c r="C3946" s="9">
        <f t="shared" si="186"/>
        <v>1</v>
      </c>
      <c r="D3946" s="14"/>
      <c r="E3946" s="15"/>
      <c r="F3946" s="16"/>
      <c r="G3946" s="17"/>
      <c r="H3946" s="18"/>
      <c r="I3946" s="19"/>
      <c r="J3946" s="18"/>
      <c r="K3946" s="19"/>
      <c r="L3946" s="17"/>
      <c r="M3946" s="93" t="str">
        <f t="shared" si="185"/>
        <v/>
      </c>
      <c r="N3946" s="13" t="str">
        <f t="shared" si="187"/>
        <v/>
      </c>
    </row>
    <row r="3947" spans="2:14" x14ac:dyDescent="0.3">
      <c r="B3947" s="1" t="str">
        <f>IF(C3947=1,"",IF(Kasszakonyv!$K$2&gt;C3947,"q",IF(Kasszakonyv!$K$2=C3947,COUNTIF($C$7:C3947,C3947),"")))</f>
        <v/>
      </c>
      <c r="C3947" s="9">
        <f t="shared" si="186"/>
        <v>1</v>
      </c>
      <c r="D3947" s="14"/>
      <c r="E3947" s="15"/>
      <c r="F3947" s="16"/>
      <c r="G3947" s="17"/>
      <c r="H3947" s="18"/>
      <c r="I3947" s="19"/>
      <c r="J3947" s="18"/>
      <c r="K3947" s="19"/>
      <c r="L3947" s="17"/>
      <c r="M3947" s="93" t="str">
        <f t="shared" si="185"/>
        <v/>
      </c>
      <c r="N3947" s="13" t="str">
        <f t="shared" si="187"/>
        <v/>
      </c>
    </row>
    <row r="3948" spans="2:14" x14ac:dyDescent="0.3">
      <c r="B3948" s="1" t="str">
        <f>IF(C3948=1,"",IF(Kasszakonyv!$K$2&gt;C3948,"q",IF(Kasszakonyv!$K$2=C3948,COUNTIF($C$7:C3948,C3948),"")))</f>
        <v/>
      </c>
      <c r="C3948" s="9">
        <f t="shared" si="186"/>
        <v>1</v>
      </c>
      <c r="D3948" s="14"/>
      <c r="E3948" s="15"/>
      <c r="F3948" s="16"/>
      <c r="G3948" s="17"/>
      <c r="H3948" s="18"/>
      <c r="I3948" s="19"/>
      <c r="J3948" s="18"/>
      <c r="K3948" s="19"/>
      <c r="L3948" s="17"/>
      <c r="M3948" s="93" t="str">
        <f t="shared" si="185"/>
        <v/>
      </c>
      <c r="N3948" s="13" t="str">
        <f t="shared" si="187"/>
        <v/>
      </c>
    </row>
    <row r="3949" spans="2:14" x14ac:dyDescent="0.3">
      <c r="B3949" s="1" t="str">
        <f>IF(C3949=1,"",IF(Kasszakonyv!$K$2&gt;C3949,"q",IF(Kasszakonyv!$K$2=C3949,COUNTIF($C$7:C3949,C3949),"")))</f>
        <v/>
      </c>
      <c r="C3949" s="9">
        <f t="shared" si="186"/>
        <v>1</v>
      </c>
      <c r="D3949" s="14"/>
      <c r="E3949" s="15"/>
      <c r="F3949" s="16"/>
      <c r="G3949" s="17"/>
      <c r="H3949" s="18"/>
      <c r="I3949" s="19"/>
      <c r="J3949" s="18"/>
      <c r="K3949" s="19"/>
      <c r="L3949" s="17"/>
      <c r="M3949" s="93" t="str">
        <f t="shared" si="185"/>
        <v/>
      </c>
      <c r="N3949" s="13" t="str">
        <f t="shared" si="187"/>
        <v/>
      </c>
    </row>
    <row r="3950" spans="2:14" x14ac:dyDescent="0.3">
      <c r="B3950" s="1" t="str">
        <f>IF(C3950=1,"",IF(Kasszakonyv!$K$2&gt;C3950,"q",IF(Kasszakonyv!$K$2=C3950,COUNTIF($C$7:C3950,C3950),"")))</f>
        <v/>
      </c>
      <c r="C3950" s="9">
        <f t="shared" si="186"/>
        <v>1</v>
      </c>
      <c r="D3950" s="14"/>
      <c r="E3950" s="15"/>
      <c r="F3950" s="16"/>
      <c r="G3950" s="17"/>
      <c r="H3950" s="18"/>
      <c r="I3950" s="19"/>
      <c r="J3950" s="18"/>
      <c r="K3950" s="19"/>
      <c r="L3950" s="17"/>
      <c r="M3950" s="93" t="str">
        <f t="shared" si="185"/>
        <v/>
      </c>
      <c r="N3950" s="13" t="str">
        <f t="shared" si="187"/>
        <v/>
      </c>
    </row>
    <row r="3951" spans="2:14" x14ac:dyDescent="0.3">
      <c r="B3951" s="1" t="str">
        <f>IF(C3951=1,"",IF(Kasszakonyv!$K$2&gt;C3951,"q",IF(Kasszakonyv!$K$2=C3951,COUNTIF($C$7:C3951,C3951),"")))</f>
        <v/>
      </c>
      <c r="C3951" s="9">
        <f t="shared" si="186"/>
        <v>1</v>
      </c>
      <c r="D3951" s="14"/>
      <c r="E3951" s="15"/>
      <c r="F3951" s="16"/>
      <c r="G3951" s="17"/>
      <c r="H3951" s="18"/>
      <c r="I3951" s="19"/>
      <c r="J3951" s="18"/>
      <c r="K3951" s="19"/>
      <c r="L3951" s="17"/>
      <c r="M3951" s="93" t="str">
        <f t="shared" si="185"/>
        <v/>
      </c>
      <c r="N3951" s="13" t="str">
        <f t="shared" si="187"/>
        <v/>
      </c>
    </row>
    <row r="3952" spans="2:14" x14ac:dyDescent="0.3">
      <c r="B3952" s="1" t="str">
        <f>IF(C3952=1,"",IF(Kasszakonyv!$K$2&gt;C3952,"q",IF(Kasszakonyv!$K$2=C3952,COUNTIF($C$7:C3952,C3952),"")))</f>
        <v/>
      </c>
      <c r="C3952" s="9">
        <f t="shared" si="186"/>
        <v>1</v>
      </c>
      <c r="D3952" s="14"/>
      <c r="E3952" s="15"/>
      <c r="F3952" s="16"/>
      <c r="G3952" s="17"/>
      <c r="H3952" s="18"/>
      <c r="I3952" s="19"/>
      <c r="J3952" s="18"/>
      <c r="K3952" s="19"/>
      <c r="L3952" s="17"/>
      <c r="M3952" s="93" t="str">
        <f t="shared" si="185"/>
        <v/>
      </c>
      <c r="N3952" s="13" t="str">
        <f t="shared" si="187"/>
        <v/>
      </c>
    </row>
    <row r="3953" spans="2:14" x14ac:dyDescent="0.3">
      <c r="B3953" s="1" t="str">
        <f>IF(C3953=1,"",IF(Kasszakonyv!$K$2&gt;C3953,"q",IF(Kasszakonyv!$K$2=C3953,COUNTIF($C$7:C3953,C3953),"")))</f>
        <v/>
      </c>
      <c r="C3953" s="9">
        <f t="shared" si="186"/>
        <v>1</v>
      </c>
      <c r="D3953" s="14"/>
      <c r="E3953" s="15"/>
      <c r="F3953" s="16"/>
      <c r="G3953" s="17"/>
      <c r="H3953" s="18"/>
      <c r="I3953" s="19"/>
      <c r="J3953" s="18"/>
      <c r="K3953" s="19"/>
      <c r="L3953" s="17"/>
      <c r="M3953" s="93" t="str">
        <f t="shared" si="185"/>
        <v/>
      </c>
      <c r="N3953" s="13" t="str">
        <f t="shared" si="187"/>
        <v/>
      </c>
    </row>
    <row r="3954" spans="2:14" x14ac:dyDescent="0.3">
      <c r="B3954" s="1" t="str">
        <f>IF(C3954=1,"",IF(Kasszakonyv!$K$2&gt;C3954,"q",IF(Kasszakonyv!$K$2=C3954,COUNTIF($C$7:C3954,C3954),"")))</f>
        <v/>
      </c>
      <c r="C3954" s="9">
        <f t="shared" si="186"/>
        <v>1</v>
      </c>
      <c r="D3954" s="14"/>
      <c r="E3954" s="15"/>
      <c r="F3954" s="16"/>
      <c r="G3954" s="17"/>
      <c r="H3954" s="18"/>
      <c r="I3954" s="19"/>
      <c r="J3954" s="18"/>
      <c r="K3954" s="19"/>
      <c r="L3954" s="17"/>
      <c r="M3954" s="93" t="str">
        <f t="shared" si="185"/>
        <v/>
      </c>
      <c r="N3954" s="13" t="str">
        <f t="shared" si="187"/>
        <v/>
      </c>
    </row>
    <row r="3955" spans="2:14" x14ac:dyDescent="0.3">
      <c r="B3955" s="1" t="str">
        <f>IF(C3955=1,"",IF(Kasszakonyv!$K$2&gt;C3955,"q",IF(Kasszakonyv!$K$2=C3955,COUNTIF($C$7:C3955,C3955),"")))</f>
        <v/>
      </c>
      <c r="C3955" s="9">
        <f t="shared" si="186"/>
        <v>1</v>
      </c>
      <c r="D3955" s="14"/>
      <c r="E3955" s="15"/>
      <c r="F3955" s="16"/>
      <c r="G3955" s="17"/>
      <c r="H3955" s="18"/>
      <c r="I3955" s="19"/>
      <c r="J3955" s="18"/>
      <c r="K3955" s="19"/>
      <c r="L3955" s="17"/>
      <c r="M3955" s="93" t="str">
        <f t="shared" si="185"/>
        <v/>
      </c>
      <c r="N3955" s="13" t="str">
        <f t="shared" si="187"/>
        <v/>
      </c>
    </row>
    <row r="3956" spans="2:14" x14ac:dyDescent="0.3">
      <c r="B3956" s="1" t="str">
        <f>IF(C3956=1,"",IF(Kasszakonyv!$K$2&gt;C3956,"q",IF(Kasszakonyv!$K$2=C3956,COUNTIF($C$7:C3956,C3956),"")))</f>
        <v/>
      </c>
      <c r="C3956" s="9">
        <f t="shared" si="186"/>
        <v>1</v>
      </c>
      <c r="D3956" s="14"/>
      <c r="E3956" s="15"/>
      <c r="F3956" s="16"/>
      <c r="G3956" s="17"/>
      <c r="H3956" s="18"/>
      <c r="I3956" s="19"/>
      <c r="J3956" s="18"/>
      <c r="K3956" s="19"/>
      <c r="L3956" s="17"/>
      <c r="M3956" s="93" t="str">
        <f t="shared" si="185"/>
        <v/>
      </c>
      <c r="N3956" s="13" t="str">
        <f t="shared" si="187"/>
        <v/>
      </c>
    </row>
    <row r="3957" spans="2:14" x14ac:dyDescent="0.3">
      <c r="B3957" s="1" t="str">
        <f>IF(C3957=1,"",IF(Kasszakonyv!$K$2&gt;C3957,"q",IF(Kasszakonyv!$K$2=C3957,COUNTIF($C$7:C3957,C3957),"")))</f>
        <v/>
      </c>
      <c r="C3957" s="9">
        <f t="shared" si="186"/>
        <v>1</v>
      </c>
      <c r="D3957" s="14"/>
      <c r="E3957" s="15"/>
      <c r="F3957" s="16"/>
      <c r="G3957" s="17"/>
      <c r="H3957" s="18"/>
      <c r="I3957" s="19"/>
      <c r="J3957" s="18"/>
      <c r="K3957" s="19"/>
      <c r="L3957" s="17"/>
      <c r="M3957" s="93" t="str">
        <f t="shared" si="185"/>
        <v/>
      </c>
      <c r="N3957" s="13" t="str">
        <f t="shared" si="187"/>
        <v/>
      </c>
    </row>
    <row r="3958" spans="2:14" x14ac:dyDescent="0.3">
      <c r="B3958" s="1" t="str">
        <f>IF(C3958=1,"",IF(Kasszakonyv!$K$2&gt;C3958,"q",IF(Kasszakonyv!$K$2=C3958,COUNTIF($C$7:C3958,C3958),"")))</f>
        <v/>
      </c>
      <c r="C3958" s="9">
        <f t="shared" si="186"/>
        <v>1</v>
      </c>
      <c r="D3958" s="14"/>
      <c r="E3958" s="15"/>
      <c r="F3958" s="16"/>
      <c r="G3958" s="17"/>
      <c r="H3958" s="18"/>
      <c r="I3958" s="19"/>
      <c r="J3958" s="18"/>
      <c r="K3958" s="19"/>
      <c r="L3958" s="17"/>
      <c r="M3958" s="93" t="str">
        <f t="shared" si="185"/>
        <v/>
      </c>
      <c r="N3958" s="13" t="str">
        <f t="shared" si="187"/>
        <v/>
      </c>
    </row>
    <row r="3959" spans="2:14" x14ac:dyDescent="0.3">
      <c r="B3959" s="1" t="str">
        <f>IF(C3959=1,"",IF(Kasszakonyv!$K$2&gt;C3959,"q",IF(Kasszakonyv!$K$2=C3959,COUNTIF($C$7:C3959,C3959),"")))</f>
        <v/>
      </c>
      <c r="C3959" s="9">
        <f t="shared" si="186"/>
        <v>1</v>
      </c>
      <c r="D3959" s="14"/>
      <c r="E3959" s="15"/>
      <c r="F3959" s="16"/>
      <c r="G3959" s="17"/>
      <c r="H3959" s="18"/>
      <c r="I3959" s="19"/>
      <c r="J3959" s="18"/>
      <c r="K3959" s="19"/>
      <c r="L3959" s="17"/>
      <c r="M3959" s="93" t="str">
        <f t="shared" si="185"/>
        <v/>
      </c>
      <c r="N3959" s="13" t="str">
        <f t="shared" si="187"/>
        <v/>
      </c>
    </row>
    <row r="3960" spans="2:14" x14ac:dyDescent="0.3">
      <c r="B3960" s="1" t="str">
        <f>IF(C3960=1,"",IF(Kasszakonyv!$K$2&gt;C3960,"q",IF(Kasszakonyv!$K$2=C3960,COUNTIF($C$7:C3960,C3960),"")))</f>
        <v/>
      </c>
      <c r="C3960" s="9">
        <f t="shared" si="186"/>
        <v>1</v>
      </c>
      <c r="D3960" s="14"/>
      <c r="E3960" s="15"/>
      <c r="F3960" s="16"/>
      <c r="G3960" s="17"/>
      <c r="H3960" s="18"/>
      <c r="I3960" s="19"/>
      <c r="J3960" s="18"/>
      <c r="K3960" s="19"/>
      <c r="L3960" s="17"/>
      <c r="M3960" s="93" t="str">
        <f t="shared" si="185"/>
        <v/>
      </c>
      <c r="N3960" s="13" t="str">
        <f t="shared" si="187"/>
        <v/>
      </c>
    </row>
    <row r="3961" spans="2:14" x14ac:dyDescent="0.3">
      <c r="B3961" s="1" t="str">
        <f>IF(C3961=1,"",IF(Kasszakonyv!$K$2&gt;C3961,"q",IF(Kasszakonyv!$K$2=C3961,COUNTIF($C$7:C3961,C3961),"")))</f>
        <v/>
      </c>
      <c r="C3961" s="9">
        <f t="shared" si="186"/>
        <v>1</v>
      </c>
      <c r="D3961" s="14"/>
      <c r="E3961" s="15"/>
      <c r="F3961" s="16"/>
      <c r="G3961" s="17"/>
      <c r="H3961" s="18"/>
      <c r="I3961" s="19"/>
      <c r="J3961" s="18"/>
      <c r="K3961" s="19"/>
      <c r="L3961" s="17"/>
      <c r="M3961" s="93" t="str">
        <f t="shared" si="185"/>
        <v/>
      </c>
      <c r="N3961" s="13" t="str">
        <f t="shared" si="187"/>
        <v/>
      </c>
    </row>
    <row r="3962" spans="2:14" x14ac:dyDescent="0.3">
      <c r="B3962" s="1" t="str">
        <f>IF(C3962=1,"",IF(Kasszakonyv!$K$2&gt;C3962,"q",IF(Kasszakonyv!$K$2=C3962,COUNTIF($C$7:C3962,C3962),"")))</f>
        <v/>
      </c>
      <c r="C3962" s="9">
        <f t="shared" si="186"/>
        <v>1</v>
      </c>
      <c r="D3962" s="14"/>
      <c r="E3962" s="15"/>
      <c r="F3962" s="16"/>
      <c r="G3962" s="17"/>
      <c r="H3962" s="18"/>
      <c r="I3962" s="19"/>
      <c r="J3962" s="18"/>
      <c r="K3962" s="19"/>
      <c r="L3962" s="17"/>
      <c r="M3962" s="93" t="str">
        <f t="shared" si="185"/>
        <v/>
      </c>
      <c r="N3962" s="13" t="str">
        <f t="shared" si="187"/>
        <v/>
      </c>
    </row>
    <row r="3963" spans="2:14" x14ac:dyDescent="0.3">
      <c r="B3963" s="1" t="str">
        <f>IF(C3963=1,"",IF(Kasszakonyv!$K$2&gt;C3963,"q",IF(Kasszakonyv!$K$2=C3963,COUNTIF($C$7:C3963,C3963),"")))</f>
        <v/>
      </c>
      <c r="C3963" s="9">
        <f t="shared" si="186"/>
        <v>1</v>
      </c>
      <c r="D3963" s="14"/>
      <c r="E3963" s="15"/>
      <c r="F3963" s="16"/>
      <c r="G3963" s="17"/>
      <c r="H3963" s="18"/>
      <c r="I3963" s="19"/>
      <c r="J3963" s="18"/>
      <c r="K3963" s="19"/>
      <c r="L3963" s="17"/>
      <c r="M3963" s="93" t="str">
        <f t="shared" si="185"/>
        <v/>
      </c>
      <c r="N3963" s="13" t="str">
        <f t="shared" si="187"/>
        <v/>
      </c>
    </row>
    <row r="3964" spans="2:14" x14ac:dyDescent="0.3">
      <c r="B3964" s="1" t="str">
        <f>IF(C3964=1,"",IF(Kasszakonyv!$K$2&gt;C3964,"q",IF(Kasszakonyv!$K$2=C3964,COUNTIF($C$7:C3964,C3964),"")))</f>
        <v/>
      </c>
      <c r="C3964" s="9">
        <f t="shared" si="186"/>
        <v>1</v>
      </c>
      <c r="D3964" s="14"/>
      <c r="E3964" s="15"/>
      <c r="F3964" s="16"/>
      <c r="G3964" s="17"/>
      <c r="H3964" s="18"/>
      <c r="I3964" s="19"/>
      <c r="J3964" s="18"/>
      <c r="K3964" s="19"/>
      <c r="L3964" s="17"/>
      <c r="M3964" s="93" t="str">
        <f t="shared" si="185"/>
        <v/>
      </c>
      <c r="N3964" s="13" t="str">
        <f t="shared" si="187"/>
        <v/>
      </c>
    </row>
    <row r="3965" spans="2:14" x14ac:dyDescent="0.3">
      <c r="B3965" s="1" t="str">
        <f>IF(C3965=1,"",IF(Kasszakonyv!$K$2&gt;C3965,"q",IF(Kasszakonyv!$K$2=C3965,COUNTIF($C$7:C3965,C3965),"")))</f>
        <v/>
      </c>
      <c r="C3965" s="9">
        <f t="shared" si="186"/>
        <v>1</v>
      </c>
      <c r="D3965" s="14"/>
      <c r="E3965" s="15"/>
      <c r="F3965" s="16"/>
      <c r="G3965" s="17"/>
      <c r="H3965" s="18"/>
      <c r="I3965" s="19"/>
      <c r="J3965" s="18"/>
      <c r="K3965" s="19"/>
      <c r="L3965" s="17"/>
      <c r="M3965" s="93" t="str">
        <f t="shared" si="185"/>
        <v/>
      </c>
      <c r="N3965" s="13" t="str">
        <f t="shared" si="187"/>
        <v/>
      </c>
    </row>
    <row r="3966" spans="2:14" x14ac:dyDescent="0.3">
      <c r="B3966" s="1" t="str">
        <f>IF(C3966=1,"",IF(Kasszakonyv!$K$2&gt;C3966,"q",IF(Kasszakonyv!$K$2=C3966,COUNTIF($C$7:C3966,C3966),"")))</f>
        <v/>
      </c>
      <c r="C3966" s="9">
        <f t="shared" si="186"/>
        <v>1</v>
      </c>
      <c r="D3966" s="14"/>
      <c r="E3966" s="15"/>
      <c r="F3966" s="16"/>
      <c r="G3966" s="17"/>
      <c r="H3966" s="18"/>
      <c r="I3966" s="19"/>
      <c r="J3966" s="18"/>
      <c r="K3966" s="19"/>
      <c r="L3966" s="17"/>
      <c r="M3966" s="93" t="str">
        <f t="shared" si="185"/>
        <v/>
      </c>
      <c r="N3966" s="13" t="str">
        <f t="shared" si="187"/>
        <v/>
      </c>
    </row>
    <row r="3967" spans="2:14" x14ac:dyDescent="0.3">
      <c r="B3967" s="1" t="str">
        <f>IF(C3967=1,"",IF(Kasszakonyv!$K$2&gt;C3967,"q",IF(Kasszakonyv!$K$2=C3967,COUNTIF($C$7:C3967,C3967),"")))</f>
        <v/>
      </c>
      <c r="C3967" s="9">
        <f t="shared" si="186"/>
        <v>1</v>
      </c>
      <c r="D3967" s="14"/>
      <c r="E3967" s="15"/>
      <c r="F3967" s="16"/>
      <c r="G3967" s="17"/>
      <c r="H3967" s="18"/>
      <c r="I3967" s="19"/>
      <c r="J3967" s="18"/>
      <c r="K3967" s="19"/>
      <c r="L3967" s="17"/>
      <c r="M3967" s="93" t="str">
        <f t="shared" si="185"/>
        <v/>
      </c>
      <c r="N3967" s="13" t="str">
        <f t="shared" si="187"/>
        <v/>
      </c>
    </row>
    <row r="3968" spans="2:14" x14ac:dyDescent="0.3">
      <c r="B3968" s="1" t="str">
        <f>IF(C3968=1,"",IF(Kasszakonyv!$K$2&gt;C3968,"q",IF(Kasszakonyv!$K$2=C3968,COUNTIF($C$7:C3968,C3968),"")))</f>
        <v/>
      </c>
      <c r="C3968" s="9">
        <f t="shared" si="186"/>
        <v>1</v>
      </c>
      <c r="D3968" s="14"/>
      <c r="E3968" s="15"/>
      <c r="F3968" s="16"/>
      <c r="G3968" s="17"/>
      <c r="H3968" s="18"/>
      <c r="I3968" s="19"/>
      <c r="J3968" s="18"/>
      <c r="K3968" s="19"/>
      <c r="L3968" s="17"/>
      <c r="M3968" s="93" t="str">
        <f t="shared" si="185"/>
        <v/>
      </c>
      <c r="N3968" s="13" t="str">
        <f t="shared" si="187"/>
        <v/>
      </c>
    </row>
    <row r="3969" spans="2:14" x14ac:dyDescent="0.3">
      <c r="B3969" s="1" t="str">
        <f>IF(C3969=1,"",IF(Kasszakonyv!$K$2&gt;C3969,"q",IF(Kasszakonyv!$K$2=C3969,COUNTIF($C$7:C3969,C3969),"")))</f>
        <v/>
      </c>
      <c r="C3969" s="9">
        <f t="shared" si="186"/>
        <v>1</v>
      </c>
      <c r="D3969" s="14"/>
      <c r="E3969" s="15"/>
      <c r="F3969" s="16"/>
      <c r="G3969" s="17"/>
      <c r="H3969" s="18"/>
      <c r="I3969" s="19"/>
      <c r="J3969" s="18"/>
      <c r="K3969" s="19"/>
      <c r="L3969" s="17"/>
      <c r="M3969" s="93" t="str">
        <f t="shared" si="185"/>
        <v/>
      </c>
      <c r="N3969" s="13" t="str">
        <f t="shared" si="187"/>
        <v/>
      </c>
    </row>
    <row r="3970" spans="2:14" x14ac:dyDescent="0.3">
      <c r="B3970" s="1" t="str">
        <f>IF(C3970=1,"",IF(Kasszakonyv!$K$2&gt;C3970,"q",IF(Kasszakonyv!$K$2=C3970,COUNTIF($C$7:C3970,C3970),"")))</f>
        <v/>
      </c>
      <c r="C3970" s="9">
        <f t="shared" si="186"/>
        <v>1</v>
      </c>
      <c r="D3970" s="14"/>
      <c r="E3970" s="15"/>
      <c r="F3970" s="16"/>
      <c r="G3970" s="17"/>
      <c r="H3970" s="18"/>
      <c r="I3970" s="19"/>
      <c r="J3970" s="18"/>
      <c r="K3970" s="19"/>
      <c r="L3970" s="17"/>
      <c r="M3970" s="93" t="str">
        <f t="shared" si="185"/>
        <v/>
      </c>
      <c r="N3970" s="13" t="str">
        <f t="shared" si="187"/>
        <v/>
      </c>
    </row>
    <row r="3971" spans="2:14" x14ac:dyDescent="0.3">
      <c r="B3971" s="1" t="str">
        <f>IF(C3971=1,"",IF(Kasszakonyv!$K$2&gt;C3971,"q",IF(Kasszakonyv!$K$2=C3971,COUNTIF($C$7:C3971,C3971),"")))</f>
        <v/>
      </c>
      <c r="C3971" s="9">
        <f t="shared" si="186"/>
        <v>1</v>
      </c>
      <c r="D3971" s="14"/>
      <c r="E3971" s="15"/>
      <c r="F3971" s="16"/>
      <c r="G3971" s="17"/>
      <c r="H3971" s="18"/>
      <c r="I3971" s="19"/>
      <c r="J3971" s="18"/>
      <c r="K3971" s="19"/>
      <c r="L3971" s="17"/>
      <c r="M3971" s="93" t="str">
        <f t="shared" si="185"/>
        <v/>
      </c>
      <c r="N3971" s="13" t="str">
        <f t="shared" si="187"/>
        <v/>
      </c>
    </row>
    <row r="3972" spans="2:14" x14ac:dyDescent="0.3">
      <c r="B3972" s="1" t="str">
        <f>IF(C3972=1,"",IF(Kasszakonyv!$K$2&gt;C3972,"q",IF(Kasszakonyv!$K$2=C3972,COUNTIF($C$7:C3972,C3972),"")))</f>
        <v/>
      </c>
      <c r="C3972" s="9">
        <f t="shared" si="186"/>
        <v>1</v>
      </c>
      <c r="D3972" s="14"/>
      <c r="E3972" s="15"/>
      <c r="F3972" s="16"/>
      <c r="G3972" s="17"/>
      <c r="H3972" s="18"/>
      <c r="I3972" s="19"/>
      <c r="J3972" s="18"/>
      <c r="K3972" s="19"/>
      <c r="L3972" s="17"/>
      <c r="M3972" s="93" t="str">
        <f t="shared" si="185"/>
        <v/>
      </c>
      <c r="N3972" s="13" t="str">
        <f t="shared" si="187"/>
        <v/>
      </c>
    </row>
    <row r="3973" spans="2:14" x14ac:dyDescent="0.3">
      <c r="B3973" s="1" t="str">
        <f>IF(C3973=1,"",IF(Kasszakonyv!$K$2&gt;C3973,"q",IF(Kasszakonyv!$K$2=C3973,COUNTIF($C$7:C3973,C3973),"")))</f>
        <v/>
      </c>
      <c r="C3973" s="9">
        <f t="shared" si="186"/>
        <v>1</v>
      </c>
      <c r="D3973" s="14"/>
      <c r="E3973" s="15"/>
      <c r="F3973" s="16"/>
      <c r="G3973" s="17"/>
      <c r="H3973" s="18"/>
      <c r="I3973" s="19"/>
      <c r="J3973" s="18"/>
      <c r="K3973" s="19"/>
      <c r="L3973" s="17"/>
      <c r="M3973" s="93" t="str">
        <f t="shared" si="185"/>
        <v/>
      </c>
      <c r="N3973" s="13" t="str">
        <f t="shared" si="187"/>
        <v/>
      </c>
    </row>
    <row r="3974" spans="2:14" x14ac:dyDescent="0.3">
      <c r="B3974" s="1" t="str">
        <f>IF(C3974=1,"",IF(Kasszakonyv!$K$2&gt;C3974,"q",IF(Kasszakonyv!$K$2=C3974,COUNTIF($C$7:C3974,C3974),"")))</f>
        <v/>
      </c>
      <c r="C3974" s="9">
        <f t="shared" si="186"/>
        <v>1</v>
      </c>
      <c r="D3974" s="14"/>
      <c r="E3974" s="15"/>
      <c r="F3974" s="16"/>
      <c r="G3974" s="17"/>
      <c r="H3974" s="18"/>
      <c r="I3974" s="19"/>
      <c r="J3974" s="18"/>
      <c r="K3974" s="19"/>
      <c r="L3974" s="17"/>
      <c r="M3974" s="93" t="str">
        <f t="shared" si="185"/>
        <v/>
      </c>
      <c r="N3974" s="13" t="str">
        <f t="shared" si="187"/>
        <v/>
      </c>
    </row>
    <row r="3975" spans="2:14" x14ac:dyDescent="0.3">
      <c r="B3975" s="1" t="str">
        <f>IF(C3975=1,"",IF(Kasszakonyv!$K$2&gt;C3975,"q",IF(Kasszakonyv!$K$2=C3975,COUNTIF($C$7:C3975,C3975),"")))</f>
        <v/>
      </c>
      <c r="C3975" s="9">
        <f t="shared" si="186"/>
        <v>1</v>
      </c>
      <c r="D3975" s="14"/>
      <c r="E3975" s="15"/>
      <c r="F3975" s="16"/>
      <c r="G3975" s="17"/>
      <c r="H3975" s="18"/>
      <c r="I3975" s="19"/>
      <c r="J3975" s="18"/>
      <c r="K3975" s="19"/>
      <c r="L3975" s="17"/>
      <c r="M3975" s="93" t="str">
        <f t="shared" ref="M3975:M4000" si="188">IF(I3975&amp;K3975&lt;&gt;"",VLOOKUP(I3975&amp;K3975,fif,3,FALSE),"")</f>
        <v/>
      </c>
      <c r="N3975" s="13" t="str">
        <f t="shared" si="187"/>
        <v/>
      </c>
    </row>
    <row r="3976" spans="2:14" x14ac:dyDescent="0.3">
      <c r="B3976" s="1" t="str">
        <f>IF(C3976=1,"",IF(Kasszakonyv!$K$2&gt;C3976,"q",IF(Kasszakonyv!$K$2=C3976,COUNTIF($C$7:C3976,C3976),"")))</f>
        <v/>
      </c>
      <c r="C3976" s="9">
        <f t="shared" si="186"/>
        <v>1</v>
      </c>
      <c r="D3976" s="14"/>
      <c r="E3976" s="15"/>
      <c r="F3976" s="16"/>
      <c r="G3976" s="17"/>
      <c r="H3976" s="18"/>
      <c r="I3976" s="19"/>
      <c r="J3976" s="18"/>
      <c r="K3976" s="19"/>
      <c r="L3976" s="17"/>
      <c r="M3976" s="93" t="str">
        <f t="shared" si="188"/>
        <v/>
      </c>
      <c r="N3976" s="13" t="str">
        <f t="shared" si="187"/>
        <v/>
      </c>
    </row>
    <row r="3977" spans="2:14" x14ac:dyDescent="0.3">
      <c r="B3977" s="1" t="str">
        <f>IF(C3977=1,"",IF(Kasszakonyv!$K$2&gt;C3977,"q",IF(Kasszakonyv!$K$2=C3977,COUNTIF($C$7:C3977,C3977),"")))</f>
        <v/>
      </c>
      <c r="C3977" s="9">
        <f t="shared" si="186"/>
        <v>1</v>
      </c>
      <c r="D3977" s="14"/>
      <c r="E3977" s="15"/>
      <c r="F3977" s="16"/>
      <c r="G3977" s="17"/>
      <c r="H3977" s="18"/>
      <c r="I3977" s="19"/>
      <c r="J3977" s="18"/>
      <c r="K3977" s="19"/>
      <c r="L3977" s="17"/>
      <c r="M3977" s="93" t="str">
        <f t="shared" si="188"/>
        <v/>
      </c>
      <c r="N3977" s="13" t="str">
        <f t="shared" si="187"/>
        <v/>
      </c>
    </row>
    <row r="3978" spans="2:14" x14ac:dyDescent="0.3">
      <c r="B3978" s="1" t="str">
        <f>IF(C3978=1,"",IF(Kasszakonyv!$K$2&gt;C3978,"q",IF(Kasszakonyv!$K$2=C3978,COUNTIF($C$7:C3978,C3978),"")))</f>
        <v/>
      </c>
      <c r="C3978" s="9">
        <f t="shared" si="186"/>
        <v>1</v>
      </c>
      <c r="D3978" s="14"/>
      <c r="E3978" s="15"/>
      <c r="F3978" s="16"/>
      <c r="G3978" s="17"/>
      <c r="H3978" s="18"/>
      <c r="I3978" s="19"/>
      <c r="J3978" s="18"/>
      <c r="K3978" s="19"/>
      <c r="L3978" s="17"/>
      <c r="M3978" s="93" t="str">
        <f t="shared" si="188"/>
        <v/>
      </c>
      <c r="N3978" s="13" t="str">
        <f t="shared" si="187"/>
        <v/>
      </c>
    </row>
    <row r="3979" spans="2:14" x14ac:dyDescent="0.3">
      <c r="B3979" s="1" t="str">
        <f>IF(C3979=1,"",IF(Kasszakonyv!$K$2&gt;C3979,"q",IF(Kasszakonyv!$K$2=C3979,COUNTIF($C$7:C3979,C3979),"")))</f>
        <v/>
      </c>
      <c r="C3979" s="9">
        <f t="shared" si="186"/>
        <v>1</v>
      </c>
      <c r="D3979" s="14"/>
      <c r="E3979" s="15"/>
      <c r="F3979" s="16"/>
      <c r="G3979" s="17"/>
      <c r="H3979" s="18"/>
      <c r="I3979" s="19"/>
      <c r="J3979" s="18"/>
      <c r="K3979" s="19"/>
      <c r="L3979" s="17"/>
      <c r="M3979" s="93" t="str">
        <f t="shared" si="188"/>
        <v/>
      </c>
      <c r="N3979" s="13" t="str">
        <f t="shared" si="187"/>
        <v/>
      </c>
    </row>
    <row r="3980" spans="2:14" x14ac:dyDescent="0.3">
      <c r="B3980" s="1" t="str">
        <f>IF(C3980=1,"",IF(Kasszakonyv!$K$2&gt;C3980,"q",IF(Kasszakonyv!$K$2=C3980,COUNTIF($C$7:C3980,C3980),"")))</f>
        <v/>
      </c>
      <c r="C3980" s="9">
        <f t="shared" si="186"/>
        <v>1</v>
      </c>
      <c r="D3980" s="14"/>
      <c r="E3980" s="15"/>
      <c r="F3980" s="16"/>
      <c r="G3980" s="17"/>
      <c r="H3980" s="18"/>
      <c r="I3980" s="19"/>
      <c r="J3980" s="18"/>
      <c r="K3980" s="19"/>
      <c r="L3980" s="17"/>
      <c r="M3980" s="93" t="str">
        <f t="shared" si="188"/>
        <v/>
      </c>
      <c r="N3980" s="13" t="str">
        <f t="shared" si="187"/>
        <v/>
      </c>
    </row>
    <row r="3981" spans="2:14" x14ac:dyDescent="0.3">
      <c r="B3981" s="1" t="str">
        <f>IF(C3981=1,"",IF(Kasszakonyv!$K$2&gt;C3981,"q",IF(Kasszakonyv!$K$2=C3981,COUNTIF($C$7:C3981,C3981),"")))</f>
        <v/>
      </c>
      <c r="C3981" s="9">
        <f t="shared" si="186"/>
        <v>1</v>
      </c>
      <c r="D3981" s="14"/>
      <c r="E3981" s="15"/>
      <c r="F3981" s="16"/>
      <c r="G3981" s="17"/>
      <c r="H3981" s="18"/>
      <c r="I3981" s="19"/>
      <c r="J3981" s="18"/>
      <c r="K3981" s="19"/>
      <c r="L3981" s="17"/>
      <c r="M3981" s="93" t="str">
        <f t="shared" si="188"/>
        <v/>
      </c>
      <c r="N3981" s="13" t="str">
        <f t="shared" si="187"/>
        <v/>
      </c>
    </row>
    <row r="3982" spans="2:14" x14ac:dyDescent="0.3">
      <c r="B3982" s="1" t="str">
        <f>IF(C3982=1,"",IF(Kasszakonyv!$K$2&gt;C3982,"q",IF(Kasszakonyv!$K$2=C3982,COUNTIF($C$7:C3982,C3982),"")))</f>
        <v/>
      </c>
      <c r="C3982" s="9">
        <f t="shared" si="186"/>
        <v>1</v>
      </c>
      <c r="D3982" s="14"/>
      <c r="E3982" s="15"/>
      <c r="F3982" s="16"/>
      <c r="G3982" s="17"/>
      <c r="H3982" s="18"/>
      <c r="I3982" s="19"/>
      <c r="J3982" s="18"/>
      <c r="K3982" s="19"/>
      <c r="L3982" s="17"/>
      <c r="M3982" s="93" t="str">
        <f t="shared" si="188"/>
        <v/>
      </c>
      <c r="N3982" s="13" t="str">
        <f t="shared" si="187"/>
        <v/>
      </c>
    </row>
    <row r="3983" spans="2:14" x14ac:dyDescent="0.3">
      <c r="B3983" s="1" t="str">
        <f>IF(C3983=1,"",IF(Kasszakonyv!$K$2&gt;C3983,"q",IF(Kasszakonyv!$K$2=C3983,COUNTIF($C$7:C3983,C3983),"")))</f>
        <v/>
      </c>
      <c r="C3983" s="9">
        <f t="shared" si="186"/>
        <v>1</v>
      </c>
      <c r="D3983" s="14"/>
      <c r="E3983" s="15"/>
      <c r="F3983" s="16"/>
      <c r="G3983" s="17"/>
      <c r="H3983" s="18"/>
      <c r="I3983" s="19"/>
      <c r="J3983" s="18"/>
      <c r="K3983" s="19"/>
      <c r="L3983" s="17"/>
      <c r="M3983" s="93" t="str">
        <f t="shared" si="188"/>
        <v/>
      </c>
      <c r="N3983" s="13" t="str">
        <f t="shared" si="187"/>
        <v/>
      </c>
    </row>
    <row r="3984" spans="2:14" x14ac:dyDescent="0.3">
      <c r="B3984" s="1" t="str">
        <f>IF(C3984=1,"",IF(Kasszakonyv!$K$2&gt;C3984,"q",IF(Kasszakonyv!$K$2=C3984,COUNTIF($C$7:C3984,C3984),"")))</f>
        <v/>
      </c>
      <c r="C3984" s="9">
        <f t="shared" si="186"/>
        <v>1</v>
      </c>
      <c r="D3984" s="14"/>
      <c r="E3984" s="15"/>
      <c r="F3984" s="16"/>
      <c r="G3984" s="17"/>
      <c r="H3984" s="18"/>
      <c r="I3984" s="19"/>
      <c r="J3984" s="18"/>
      <c r="K3984" s="19"/>
      <c r="L3984" s="17"/>
      <c r="M3984" s="93" t="str">
        <f t="shared" si="188"/>
        <v/>
      </c>
      <c r="N3984" s="13" t="str">
        <f t="shared" si="187"/>
        <v/>
      </c>
    </row>
    <row r="3985" spans="2:14" x14ac:dyDescent="0.3">
      <c r="B3985" s="1" t="str">
        <f>IF(C3985=1,"",IF(Kasszakonyv!$K$2&gt;C3985,"q",IF(Kasszakonyv!$K$2=C3985,COUNTIF($C$7:C3985,C3985),"")))</f>
        <v/>
      </c>
      <c r="C3985" s="9">
        <f t="shared" si="186"/>
        <v>1</v>
      </c>
      <c r="D3985" s="14"/>
      <c r="E3985" s="15"/>
      <c r="F3985" s="16"/>
      <c r="G3985" s="17"/>
      <c r="H3985" s="18"/>
      <c r="I3985" s="19"/>
      <c r="J3985" s="18"/>
      <c r="K3985" s="19"/>
      <c r="L3985" s="17"/>
      <c r="M3985" s="93" t="str">
        <f t="shared" si="188"/>
        <v/>
      </c>
      <c r="N3985" s="13" t="str">
        <f t="shared" si="187"/>
        <v/>
      </c>
    </row>
    <row r="3986" spans="2:14" x14ac:dyDescent="0.3">
      <c r="B3986" s="1" t="str">
        <f>IF(C3986=1,"",IF(Kasszakonyv!$K$2&gt;C3986,"q",IF(Kasszakonyv!$K$2=C3986,COUNTIF($C$7:C3986,C3986),"")))</f>
        <v/>
      </c>
      <c r="C3986" s="9">
        <f t="shared" si="186"/>
        <v>1</v>
      </c>
      <c r="D3986" s="14"/>
      <c r="E3986" s="15"/>
      <c r="F3986" s="16"/>
      <c r="G3986" s="17"/>
      <c r="H3986" s="18"/>
      <c r="I3986" s="19"/>
      <c r="J3986" s="18"/>
      <c r="K3986" s="19"/>
      <c r="L3986" s="17"/>
      <c r="M3986" s="93" t="str">
        <f t="shared" si="188"/>
        <v/>
      </c>
      <c r="N3986" s="13" t="str">
        <f t="shared" si="187"/>
        <v/>
      </c>
    </row>
    <row r="3987" spans="2:14" x14ac:dyDescent="0.3">
      <c r="B3987" s="1" t="str">
        <f>IF(C3987=1,"",IF(Kasszakonyv!$K$2&gt;C3987,"q",IF(Kasszakonyv!$K$2=C3987,COUNTIF($C$7:C3987,C3987),"")))</f>
        <v/>
      </c>
      <c r="C3987" s="9">
        <f t="shared" si="186"/>
        <v>1</v>
      </c>
      <c r="D3987" s="14"/>
      <c r="E3987" s="15"/>
      <c r="F3987" s="16"/>
      <c r="G3987" s="17"/>
      <c r="H3987" s="18"/>
      <c r="I3987" s="19"/>
      <c r="J3987" s="18"/>
      <c r="K3987" s="19"/>
      <c r="L3987" s="17"/>
      <c r="M3987" s="93" t="str">
        <f t="shared" si="188"/>
        <v/>
      </c>
      <c r="N3987" s="13" t="str">
        <f t="shared" si="187"/>
        <v/>
      </c>
    </row>
    <row r="3988" spans="2:14" x14ac:dyDescent="0.3">
      <c r="B3988" s="1" t="str">
        <f>IF(C3988=1,"",IF(Kasszakonyv!$K$2&gt;C3988,"q",IF(Kasszakonyv!$K$2=C3988,COUNTIF($C$7:C3988,C3988),"")))</f>
        <v/>
      </c>
      <c r="C3988" s="9">
        <f t="shared" si="186"/>
        <v>1</v>
      </c>
      <c r="D3988" s="14"/>
      <c r="E3988" s="15"/>
      <c r="F3988" s="16"/>
      <c r="G3988" s="17"/>
      <c r="H3988" s="18"/>
      <c r="I3988" s="19"/>
      <c r="J3988" s="18"/>
      <c r="K3988" s="19"/>
      <c r="L3988" s="17"/>
      <c r="M3988" s="93" t="str">
        <f t="shared" si="188"/>
        <v/>
      </c>
      <c r="N3988" s="13" t="str">
        <f t="shared" si="187"/>
        <v/>
      </c>
    </row>
    <row r="3989" spans="2:14" x14ac:dyDescent="0.3">
      <c r="B3989" s="1" t="str">
        <f>IF(C3989=1,"",IF(Kasszakonyv!$K$2&gt;C3989,"q",IF(Kasszakonyv!$K$2=C3989,COUNTIF($C$7:C3989,C3989),"")))</f>
        <v/>
      </c>
      <c r="C3989" s="9">
        <f t="shared" si="186"/>
        <v>1</v>
      </c>
      <c r="D3989" s="14"/>
      <c r="E3989" s="15"/>
      <c r="F3989" s="16"/>
      <c r="G3989" s="17"/>
      <c r="H3989" s="18"/>
      <c r="I3989" s="19"/>
      <c r="J3989" s="18"/>
      <c r="K3989" s="19"/>
      <c r="L3989" s="17"/>
      <c r="M3989" s="93" t="str">
        <f t="shared" si="188"/>
        <v/>
      </c>
      <c r="N3989" s="13" t="str">
        <f t="shared" si="187"/>
        <v/>
      </c>
    </row>
    <row r="3990" spans="2:14" x14ac:dyDescent="0.3">
      <c r="B3990" s="1" t="str">
        <f>IF(C3990=1,"",IF(Kasszakonyv!$K$2&gt;C3990,"q",IF(Kasszakonyv!$K$2=C3990,COUNTIF($C$7:C3990,C3990),"")))</f>
        <v/>
      </c>
      <c r="C3990" s="9">
        <f t="shared" si="186"/>
        <v>1</v>
      </c>
      <c r="D3990" s="14"/>
      <c r="E3990" s="15"/>
      <c r="F3990" s="16"/>
      <c r="G3990" s="17"/>
      <c r="H3990" s="18"/>
      <c r="I3990" s="19"/>
      <c r="J3990" s="18"/>
      <c r="K3990" s="19"/>
      <c r="L3990" s="17"/>
      <c r="M3990" s="93" t="str">
        <f t="shared" si="188"/>
        <v/>
      </c>
      <c r="N3990" s="13" t="str">
        <f t="shared" si="187"/>
        <v/>
      </c>
    </row>
    <row r="3991" spans="2:14" x14ac:dyDescent="0.3">
      <c r="B3991" s="1" t="str">
        <f>IF(C3991=1,"",IF(Kasszakonyv!$K$2&gt;C3991,"q",IF(Kasszakonyv!$K$2=C3991,COUNTIF($C$7:C3991,C3991),"")))</f>
        <v/>
      </c>
      <c r="C3991" s="9">
        <f t="shared" si="186"/>
        <v>1</v>
      </c>
      <c r="D3991" s="14"/>
      <c r="E3991" s="15"/>
      <c r="F3991" s="16"/>
      <c r="G3991" s="17"/>
      <c r="H3991" s="18"/>
      <c r="I3991" s="19"/>
      <c r="J3991" s="18"/>
      <c r="K3991" s="19"/>
      <c r="L3991" s="17"/>
      <c r="M3991" s="93" t="str">
        <f t="shared" si="188"/>
        <v/>
      </c>
      <c r="N3991" s="13" t="str">
        <f t="shared" si="187"/>
        <v/>
      </c>
    </row>
    <row r="3992" spans="2:14" x14ac:dyDescent="0.3">
      <c r="B3992" s="1" t="str">
        <f>IF(C3992=1,"",IF(Kasszakonyv!$K$2&gt;C3992,"q",IF(Kasszakonyv!$K$2=C3992,COUNTIF($C$7:C3992,C3992),"")))</f>
        <v/>
      </c>
      <c r="C3992" s="9">
        <f t="shared" si="186"/>
        <v>1</v>
      </c>
      <c r="D3992" s="14"/>
      <c r="E3992" s="15"/>
      <c r="F3992" s="16"/>
      <c r="G3992" s="17"/>
      <c r="H3992" s="18"/>
      <c r="I3992" s="19"/>
      <c r="J3992" s="18"/>
      <c r="K3992" s="19"/>
      <c r="L3992" s="17"/>
      <c r="M3992" s="93" t="str">
        <f t="shared" si="188"/>
        <v/>
      </c>
      <c r="N3992" s="13" t="str">
        <f t="shared" si="187"/>
        <v/>
      </c>
    </row>
    <row r="3993" spans="2:14" x14ac:dyDescent="0.3">
      <c r="B3993" s="1" t="str">
        <f>IF(C3993=1,"",IF(Kasszakonyv!$K$2&gt;C3993,"q",IF(Kasszakonyv!$K$2=C3993,COUNTIF($C$7:C3993,C3993),"")))</f>
        <v/>
      </c>
      <c r="C3993" s="9">
        <f t="shared" si="186"/>
        <v>1</v>
      </c>
      <c r="D3993" s="14"/>
      <c r="E3993" s="15"/>
      <c r="F3993" s="16"/>
      <c r="G3993" s="17"/>
      <c r="H3993" s="18"/>
      <c r="I3993" s="19"/>
      <c r="J3993" s="18"/>
      <c r="K3993" s="19"/>
      <c r="L3993" s="17"/>
      <c r="M3993" s="93" t="str">
        <f t="shared" si="188"/>
        <v/>
      </c>
      <c r="N3993" s="13" t="str">
        <f t="shared" si="187"/>
        <v/>
      </c>
    </row>
    <row r="3994" spans="2:14" x14ac:dyDescent="0.3">
      <c r="B3994" s="1" t="str">
        <f>IF(C3994=1,"",IF(Kasszakonyv!$K$2&gt;C3994,"q",IF(Kasszakonyv!$K$2=C3994,COUNTIF($C$7:C3994,C3994),"")))</f>
        <v/>
      </c>
      <c r="C3994" s="9">
        <f t="shared" si="186"/>
        <v>1</v>
      </c>
      <c r="D3994" s="14"/>
      <c r="E3994" s="15"/>
      <c r="F3994" s="16"/>
      <c r="G3994" s="17"/>
      <c r="H3994" s="18"/>
      <c r="I3994" s="19"/>
      <c r="J3994" s="18"/>
      <c r="K3994" s="19"/>
      <c r="L3994" s="17"/>
      <c r="M3994" s="93" t="str">
        <f t="shared" si="188"/>
        <v/>
      </c>
      <c r="N3994" s="13" t="str">
        <f t="shared" si="187"/>
        <v/>
      </c>
    </row>
    <row r="3995" spans="2:14" x14ac:dyDescent="0.3">
      <c r="B3995" s="1" t="str">
        <f>IF(C3995=1,"",IF(Kasszakonyv!$K$2&gt;C3995,"q",IF(Kasszakonyv!$K$2=C3995,COUNTIF($C$7:C3995,C3995),"")))</f>
        <v/>
      </c>
      <c r="C3995" s="9">
        <f t="shared" si="186"/>
        <v>1</v>
      </c>
      <c r="D3995" s="14"/>
      <c r="E3995" s="15"/>
      <c r="F3995" s="16"/>
      <c r="G3995" s="17"/>
      <c r="H3995" s="18"/>
      <c r="I3995" s="19"/>
      <c r="J3995" s="18"/>
      <c r="K3995" s="19"/>
      <c r="L3995" s="17"/>
      <c r="M3995" s="93" t="str">
        <f t="shared" si="188"/>
        <v/>
      </c>
      <c r="N3995" s="13" t="str">
        <f t="shared" si="187"/>
        <v/>
      </c>
    </row>
    <row r="3996" spans="2:14" x14ac:dyDescent="0.3">
      <c r="B3996" s="1" t="str">
        <f>IF(C3996=1,"",IF(Kasszakonyv!$K$2&gt;C3996,"q",IF(Kasszakonyv!$K$2=C3996,COUNTIF($C$7:C3996,C3996),"")))</f>
        <v/>
      </c>
      <c r="C3996" s="9">
        <f t="shared" si="186"/>
        <v>1</v>
      </c>
      <c r="D3996" s="14"/>
      <c r="E3996" s="15"/>
      <c r="F3996" s="16"/>
      <c r="G3996" s="17"/>
      <c r="H3996" s="18"/>
      <c r="I3996" s="19"/>
      <c r="J3996" s="18"/>
      <c r="K3996" s="19"/>
      <c r="L3996" s="17"/>
      <c r="M3996" s="93" t="str">
        <f t="shared" si="188"/>
        <v/>
      </c>
      <c r="N3996" s="13" t="str">
        <f t="shared" si="187"/>
        <v/>
      </c>
    </row>
    <row r="3997" spans="2:14" x14ac:dyDescent="0.3">
      <c r="B3997" s="1" t="str">
        <f>IF(C3997=1,"",IF(Kasszakonyv!$K$2&gt;C3997,"q",IF(Kasszakonyv!$K$2=C3997,COUNTIF($C$7:C3997,C3997),"")))</f>
        <v/>
      </c>
      <c r="C3997" s="9">
        <f t="shared" si="186"/>
        <v>1</v>
      </c>
      <c r="D3997" s="14"/>
      <c r="E3997" s="15"/>
      <c r="F3997" s="16"/>
      <c r="G3997" s="17"/>
      <c r="H3997" s="18"/>
      <c r="I3997" s="19"/>
      <c r="J3997" s="18"/>
      <c r="K3997" s="19"/>
      <c r="L3997" s="17"/>
      <c r="M3997" s="93" t="str">
        <f t="shared" si="188"/>
        <v/>
      </c>
      <c r="N3997" s="13" t="str">
        <f t="shared" si="187"/>
        <v/>
      </c>
    </row>
    <row r="3998" spans="2:14" x14ac:dyDescent="0.3">
      <c r="B3998" s="1" t="str">
        <f>IF(C3998=1,"",IF(Kasszakonyv!$K$2&gt;C3998,"q",IF(Kasszakonyv!$K$2=C3998,COUNTIF($C$7:C3998,C3998),"")))</f>
        <v/>
      </c>
      <c r="C3998" s="9">
        <f t="shared" si="186"/>
        <v>1</v>
      </c>
      <c r="D3998" s="14"/>
      <c r="E3998" s="15"/>
      <c r="F3998" s="16"/>
      <c r="G3998" s="17"/>
      <c r="H3998" s="18"/>
      <c r="I3998" s="19"/>
      <c r="J3998" s="18"/>
      <c r="K3998" s="19"/>
      <c r="L3998" s="17"/>
      <c r="M3998" s="93" t="str">
        <f t="shared" si="188"/>
        <v/>
      </c>
      <c r="N3998" s="13" t="str">
        <f t="shared" si="187"/>
        <v/>
      </c>
    </row>
    <row r="3999" spans="2:14" x14ac:dyDescent="0.3">
      <c r="B3999" s="1" t="str">
        <f>IF(C3999=1,"",IF(Kasszakonyv!$K$2&gt;C3999,"q",IF(Kasszakonyv!$K$2=C3999,COUNTIF($C$7:C3999,C3999),"")))</f>
        <v/>
      </c>
      <c r="C3999" s="9">
        <f t="shared" si="186"/>
        <v>1</v>
      </c>
      <c r="D3999" s="14"/>
      <c r="E3999" s="15"/>
      <c r="F3999" s="16"/>
      <c r="G3999" s="17"/>
      <c r="H3999" s="18"/>
      <c r="I3999" s="19"/>
      <c r="J3999" s="18"/>
      <c r="K3999" s="19"/>
      <c r="L3999" s="17"/>
      <c r="M3999" s="93" t="str">
        <f t="shared" si="188"/>
        <v/>
      </c>
      <c r="N3999" s="13" t="str">
        <f t="shared" si="187"/>
        <v/>
      </c>
    </row>
    <row r="4000" spans="2:14" x14ac:dyDescent="0.3">
      <c r="B4000" s="1" t="str">
        <f>IF(C4000=1,"",IF(Kasszakonyv!$K$2&gt;C4000,"q",IF(Kasszakonyv!$K$2=C4000,COUNTIF($C$7:C4000,C4000),"")))</f>
        <v/>
      </c>
      <c r="C4000" s="9">
        <f t="shared" si="186"/>
        <v>1</v>
      </c>
      <c r="D4000" s="14"/>
      <c r="E4000" s="15"/>
      <c r="F4000" s="16"/>
      <c r="G4000" s="17"/>
      <c r="H4000" s="18"/>
      <c r="I4000" s="19"/>
      <c r="J4000" s="18"/>
      <c r="K4000" s="19"/>
      <c r="L4000" s="17"/>
      <c r="M4000" s="93" t="str">
        <f t="shared" si="188"/>
        <v/>
      </c>
      <c r="N4000" s="13" t="str">
        <f t="shared" si="187"/>
        <v/>
      </c>
    </row>
    <row r="10001" spans="3:10" ht="15.6" hidden="1" x14ac:dyDescent="0.3">
      <c r="D10001" s="53"/>
      <c r="E10001" s="50"/>
      <c r="F10001" s="50"/>
      <c r="G10001" s="50"/>
      <c r="H10001" s="50"/>
      <c r="I10001" s="50"/>
      <c r="J10001" s="50"/>
    </row>
    <row r="10002" spans="3:10" ht="15.6" hidden="1" x14ac:dyDescent="0.3">
      <c r="D10002" s="50"/>
      <c r="E10002" s="50"/>
      <c r="F10002" s="50"/>
      <c r="G10002" s="50"/>
      <c r="H10002" s="49"/>
      <c r="I10002" s="51"/>
      <c r="J10002" s="53"/>
    </row>
    <row r="10003" spans="3:10" ht="15.6" hidden="1" x14ac:dyDescent="0.3">
      <c r="D10003" s="177"/>
      <c r="E10003" s="177"/>
      <c r="F10003" s="177"/>
      <c r="G10003" s="177"/>
      <c r="H10003" s="177"/>
      <c r="I10003" s="53"/>
      <c r="J10003" s="53"/>
    </row>
    <row r="10004" spans="3:10" hidden="1" x14ac:dyDescent="0.3">
      <c r="D10004" s="50"/>
      <c r="E10004" s="50"/>
      <c r="F10004" s="50"/>
      <c r="G10004" s="50"/>
      <c r="H10004" s="50"/>
      <c r="I10004" s="50"/>
      <c r="J10004" s="50"/>
    </row>
    <row r="10005" spans="3:10" hidden="1" x14ac:dyDescent="0.3">
      <c r="C10005" s="55"/>
      <c r="D10005" s="175"/>
      <c r="E10005" s="175"/>
      <c r="F10005" s="175"/>
      <c r="G10005" s="175"/>
      <c r="H10005" s="175"/>
      <c r="I10005" s="50"/>
      <c r="J10005" s="50"/>
    </row>
    <row r="10006" spans="3:10" hidden="1" x14ac:dyDescent="0.3">
      <c r="D10006" s="50"/>
      <c r="E10006" s="50"/>
      <c r="F10006" s="50"/>
      <c r="G10006" s="51"/>
      <c r="H10006" s="56"/>
      <c r="I10006" s="54"/>
      <c r="J10006" s="50"/>
    </row>
    <row r="10007" spans="3:10" hidden="1" x14ac:dyDescent="0.3">
      <c r="D10007" s="50"/>
      <c r="E10007" s="50"/>
      <c r="F10007" s="50"/>
      <c r="G10007" s="50"/>
      <c r="H10007" s="50"/>
      <c r="I10007" s="50"/>
      <c r="J10007" s="50"/>
    </row>
    <row r="10008" spans="3:10" hidden="1" x14ac:dyDescent="0.3">
      <c r="D10008" s="178"/>
      <c r="E10008" s="178"/>
      <c r="F10008" s="178"/>
      <c r="G10008" s="178"/>
      <c r="H10008" s="178"/>
      <c r="I10008" s="50"/>
      <c r="J10008" s="50"/>
    </row>
    <row r="10009" spans="3:10" hidden="1" x14ac:dyDescent="0.3">
      <c r="D10009" s="50"/>
      <c r="E10009" s="50"/>
      <c r="F10009" s="50"/>
      <c r="G10009" s="50"/>
      <c r="H10009" s="50"/>
      <c r="I10009" s="50"/>
      <c r="J10009" s="50"/>
    </row>
    <row r="10010" spans="3:10" hidden="1" x14ac:dyDescent="0.3">
      <c r="D10010" s="50"/>
      <c r="E10010" s="50"/>
      <c r="F10010" s="50"/>
      <c r="G10010" s="51"/>
      <c r="H10010" s="57"/>
      <c r="I10010" s="50"/>
      <c r="J10010" s="52"/>
    </row>
    <row r="10011" spans="3:10" hidden="1" x14ac:dyDescent="0.3">
      <c r="D10011" s="58"/>
      <c r="E10011" s="50"/>
      <c r="F10011" s="50"/>
      <c r="G10011" s="50"/>
      <c r="H10011" s="50"/>
      <c r="I10011" s="50"/>
      <c r="J10011" s="50"/>
    </row>
    <row r="10012" spans="3:10" hidden="1" x14ac:dyDescent="0.3">
      <c r="D10012" s="175"/>
      <c r="E10012" s="175"/>
      <c r="F10012" s="176"/>
      <c r="G10012" s="176"/>
      <c r="H10012" s="50"/>
      <c r="I10012" s="50"/>
      <c r="J10012" s="50"/>
    </row>
    <row r="10013" spans="3:10" hidden="1" x14ac:dyDescent="0.3">
      <c r="D10013" s="50"/>
      <c r="E10013" s="50"/>
      <c r="F10013" s="50"/>
      <c r="G10013" s="50"/>
      <c r="H10013" s="50"/>
      <c r="I10013" s="50"/>
      <c r="J10013" s="50"/>
    </row>
    <row r="10014" spans="3:10" hidden="1" x14ac:dyDescent="0.3">
      <c r="D10014" s="50"/>
      <c r="E10014" s="50"/>
      <c r="F10014" s="50"/>
      <c r="G10014" s="50"/>
      <c r="H10014" s="50"/>
      <c r="I10014" s="50"/>
      <c r="J10014" s="50"/>
    </row>
    <row r="10015" spans="3:10" hidden="1" x14ac:dyDescent="0.3">
      <c r="D10015" s="50"/>
      <c r="E10015" s="50"/>
      <c r="F10015" s="50"/>
      <c r="G10015" s="50"/>
      <c r="H10015" s="51"/>
      <c r="I10015" s="50"/>
      <c r="J10015" s="50"/>
    </row>
    <row r="10016" spans="3:10" hidden="1" x14ac:dyDescent="0.3">
      <c r="D10016" s="50"/>
      <c r="E10016" s="50"/>
      <c r="F10016" s="50"/>
      <c r="G10016" s="50"/>
      <c r="H10016" s="50"/>
      <c r="I10016" s="50"/>
      <c r="J10016" s="50"/>
    </row>
    <row r="10017" spans="4:10" hidden="1" x14ac:dyDescent="0.3">
      <c r="D10017" s="172"/>
      <c r="E10017" s="172"/>
      <c r="F10017" s="172"/>
      <c r="G10017" s="172"/>
      <c r="H10017" s="172"/>
      <c r="I10017" s="50"/>
      <c r="J10017" s="50"/>
    </row>
  </sheetData>
  <sheetProtection algorithmName="SHA-512" hashValue="cWvOPyAmB2Lkxnkf7ALCcFVA86HGxf1K/p3GmmLePIjtzYfrOhpC7M2zYqRKOAQedfw7hhADYym3BqqCejemGw==" saltValue="d1dzc4F8TB7flC8b0OySvg==" spinCount="100000" sheet="1" objects="1" scenarios="1"/>
  <mergeCells count="9">
    <mergeCell ref="I2:L3"/>
    <mergeCell ref="D10017:H10017"/>
    <mergeCell ref="D1:F2"/>
    <mergeCell ref="D3:F3"/>
    <mergeCell ref="D10012:E10012"/>
    <mergeCell ref="F10012:G10012"/>
    <mergeCell ref="D10003:H10003"/>
    <mergeCell ref="D10005:H10005"/>
    <mergeCell ref="D10008:H10008"/>
  </mergeCells>
  <conditionalFormatting sqref="D7">
    <cfRule type="cellIs" dxfId="284" priority="19" stopIfTrue="1" operator="equal">
      <formula>0</formula>
    </cfRule>
  </conditionalFormatting>
  <conditionalFormatting sqref="D3:F3">
    <cfRule type="cellIs" dxfId="283" priority="3" stopIfTrue="1" operator="equal">
      <formula>0</formula>
    </cfRule>
  </conditionalFormatting>
  <conditionalFormatting sqref="H3">
    <cfRule type="expression" dxfId="282" priority="1" stopIfTrue="1">
      <formula>H3&gt;50000</formula>
    </cfRule>
  </conditionalFormatting>
  <conditionalFormatting sqref="H6">
    <cfRule type="cellIs" dxfId="281" priority="4" stopIfTrue="1" operator="equal">
      <formula>0</formula>
    </cfRule>
  </conditionalFormatting>
  <conditionalFormatting sqref="H7:H4000">
    <cfRule type="expression" dxfId="280" priority="14" stopIfTrue="1">
      <formula>J7&amp;K7&lt;&gt;""</formula>
    </cfRule>
    <cfRule type="expression" priority="15" stopIfTrue="1">
      <formula>H7&lt;&gt;""</formula>
    </cfRule>
    <cfRule type="expression" dxfId="279" priority="16" stopIfTrue="1">
      <formula>I7&lt;&gt;""</formula>
    </cfRule>
  </conditionalFormatting>
  <conditionalFormatting sqref="I7:I4000">
    <cfRule type="expression" dxfId="278" priority="11" stopIfTrue="1">
      <formula>J7&amp;K7&lt;&gt;""</formula>
    </cfRule>
    <cfRule type="expression" priority="12" stopIfTrue="1">
      <formula>I7&lt;&gt;""</formula>
    </cfRule>
    <cfRule type="expression" dxfId="277" priority="13" stopIfTrue="1">
      <formula>H7&lt;&gt;""</formula>
    </cfRule>
  </conditionalFormatting>
  <conditionalFormatting sqref="I2:L3">
    <cfRule type="expression" dxfId="276" priority="2" stopIfTrue="1">
      <formula>$H$3&gt;50000</formula>
    </cfRule>
  </conditionalFormatting>
  <conditionalFormatting sqref="J7:J4000">
    <cfRule type="expression" dxfId="275" priority="8" stopIfTrue="1">
      <formula>H7&amp;I7&lt;&gt;""</formula>
    </cfRule>
    <cfRule type="expression" priority="9" stopIfTrue="1">
      <formula>J7&lt;&gt;0</formula>
    </cfRule>
    <cfRule type="expression" dxfId="274" priority="10" stopIfTrue="1">
      <formula>K7&lt;&gt;""</formula>
    </cfRule>
  </conditionalFormatting>
  <conditionalFormatting sqref="K7:K4000">
    <cfRule type="expression" dxfId="273" priority="5" stopIfTrue="1">
      <formula>H7&amp;I7&lt;&gt;""</formula>
    </cfRule>
    <cfRule type="expression" priority="6" stopIfTrue="1">
      <formula>K7&lt;&gt;""</formula>
    </cfRule>
    <cfRule type="expression" dxfId="272" priority="7" stopIfTrue="1">
      <formula>J7&lt;&gt;""</formula>
    </cfRule>
  </conditionalFormatting>
  <conditionalFormatting sqref="N7:N4000">
    <cfRule type="expression" priority="17" stopIfTrue="1">
      <formula>N7&lt;&gt;""</formula>
    </cfRule>
    <cfRule type="expression" dxfId="271" priority="18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4000" xr:uid="{00000000-0002-0000-0100-000000000000}">
      <formula1>kiad</formula1>
    </dataValidation>
    <dataValidation type="list" allowBlank="1" showInputMessage="1" showErrorMessage="1" errorTitle="Hiba!" error="A helyes költségvetési tételek elérhetőek a lenyílóban." sqref="I7:I4000" xr:uid="{00000000-0002-0000-0100-000001000000}">
      <formula1>bev</formula1>
    </dataValidation>
    <dataValidation type="custom" allowBlank="1" showInputMessage="1" showErrorMessage="1" errorTitle="Hiba!" error="Ide csak szám írható, legtöbb két tizedessel!" sqref="J7:J4000 H6:H4000" xr:uid="{00000000-0002-0000-01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4000" xr:uid="{00000000-0002-0000-0100-000003000000}">
      <formula1>$C$2</formula1>
      <formula2>$C$3</formula2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L366"/>
  <sheetViews>
    <sheetView showGridLines="0" showRowColHeaders="0" workbookViewId="0">
      <pane ySplit="2" topLeftCell="A3" activePane="bottomLeft" state="frozen"/>
      <selection pane="bottomLeft" activeCell="G1" sqref="G1"/>
    </sheetView>
  </sheetViews>
  <sheetFormatPr defaultColWidth="0" defaultRowHeight="13.8" zeroHeight="1" x14ac:dyDescent="0.25"/>
  <cols>
    <col min="1" max="1" width="6.6640625" style="49" customWidth="1"/>
    <col min="2" max="2" width="15" style="49" customWidth="1"/>
    <col min="3" max="3" width="12.88671875" style="49" customWidth="1"/>
    <col min="4" max="4" width="69.33203125" style="49" customWidth="1"/>
    <col min="5" max="6" width="11.6640625" style="49" customWidth="1"/>
    <col min="7" max="7" width="11.5546875" style="49" bestFit="1" customWidth="1"/>
    <col min="8" max="8" width="9.109375" style="49" customWidth="1"/>
    <col min="9" max="10" width="9.109375" style="35" hidden="1" customWidth="1"/>
    <col min="11" max="11" width="11.33203125" style="35" hidden="1" customWidth="1"/>
    <col min="12" max="12" width="9.109375" style="35" hidden="1" customWidth="1"/>
    <col min="13" max="13" width="10.33203125" style="35" hidden="1" customWidth="1"/>
    <col min="14" max="16" width="9.109375" style="35" hidden="1" customWidth="1"/>
    <col min="17" max="17" width="10.109375" style="35" hidden="1" customWidth="1"/>
    <col min="18" max="18" width="9.33203125" style="35" hidden="1" customWidth="1"/>
    <col min="19" max="48" width="9.109375" style="35" hidden="1" customWidth="1"/>
    <col min="49" max="49" width="10.109375" style="35" hidden="1" customWidth="1"/>
    <col min="50" max="50" width="9.109375" style="35" hidden="1" customWidth="1"/>
    <col min="51" max="51" width="10.109375" style="35" hidden="1" customWidth="1"/>
    <col min="52" max="52" width="9.109375" style="35" hidden="1" customWidth="1"/>
    <col min="53" max="53" width="9.33203125" style="35" hidden="1" customWidth="1"/>
    <col min="54" max="54" width="10.109375" style="35" hidden="1" customWidth="1"/>
    <col min="55" max="55" width="11.33203125" style="35" hidden="1" customWidth="1"/>
    <col min="56" max="56" width="9.33203125" style="35" hidden="1" customWidth="1"/>
    <col min="57" max="57" width="14" style="35" hidden="1" customWidth="1"/>
    <col min="58" max="59" width="9.33203125" style="35" hidden="1" customWidth="1"/>
    <col min="60" max="62" width="9.109375" style="35" hidden="1" customWidth="1"/>
    <col min="63" max="63" width="9.33203125" style="35" hidden="1" customWidth="1"/>
    <col min="64" max="16384" width="9.109375" style="35" hidden="1"/>
  </cols>
  <sheetData>
    <row r="1" spans="1:64" ht="30.6" thickBot="1" x14ac:dyDescent="0.3">
      <c r="A1" s="180" t="s">
        <v>1076</v>
      </c>
      <c r="B1" s="180"/>
      <c r="C1" s="180"/>
      <c r="D1" s="180"/>
      <c r="E1" s="180"/>
      <c r="F1" s="180"/>
      <c r="G1" s="96"/>
      <c r="J1" s="83" t="s">
        <v>1101</v>
      </c>
      <c r="K1" s="84">
        <f>IF(AND(G1&lt;&gt;0,G1&lt;&gt;"",ISERROR(VLOOKUP(G1,BC1:BD366,2,FALSE))&lt;&gt;TRUE),G1,MAX(BC1:BC366))</f>
        <v>0</v>
      </c>
      <c r="L1" s="35" t="s">
        <v>1089</v>
      </c>
      <c r="M1" s="35">
        <f>MAX(Kassza!B7:B10000)</f>
        <v>0</v>
      </c>
      <c r="P1" s="35" t="s">
        <v>1093</v>
      </c>
      <c r="Q1" s="35">
        <f>SUMIF(Kassza!$B$6:$B$10000,"q",Kassza!$H$6:$H$10000)-SUMIF(Kassza!$B$7:$B$10000,"q",Kassza!$J$7:$J$10000)</f>
        <v>0</v>
      </c>
      <c r="R1" s="35" t="str">
        <f>"&lt;="&amp;M8</f>
        <v>&lt;=0</v>
      </c>
      <c r="T1" s="35" t="s">
        <v>1088</v>
      </c>
      <c r="AW1" s="84">
        <f>Kasszakonyv!$BC$1:INDEX(Kasszakonyv!$BC:$BC,Kasszakonyv!$AX$1)</f>
        <v>0</v>
      </c>
      <c r="AX1" s="35">
        <f>IF(MATCH(0,BC1:BC367,0)&gt;1,MATCH(0,BC1:BC367,0)-1,1)</f>
        <v>1</v>
      </c>
      <c r="BA1" s="35">
        <v>1</v>
      </c>
      <c r="BB1" s="85"/>
      <c r="BC1" s="84">
        <f>IF(ISERROR(VLOOKUP(BA1,$BD$1:$BE$366,2,FALSE))=FALSE,VLOOKUP(BA1,$BD$1:$BE$366,2,FALSE),0)</f>
        <v>0</v>
      </c>
      <c r="BD1" s="35">
        <f>IF(COUNTIF(Kassza!$C$7:$C$10000,BE1)&lt;&gt;0,1,0)</f>
        <v>0</v>
      </c>
      <c r="BE1" s="84">
        <f>DATE(Hibak!A1,1,1)</f>
        <v>46023</v>
      </c>
      <c r="BF1" s="35">
        <f>ROUNDUP(COUNTIF(Kassza!$C$7:$C$10000,BE1)/30,0)</f>
        <v>0</v>
      </c>
      <c r="BK1" s="35">
        <v>1</v>
      </c>
      <c r="BL1" s="35" t="s">
        <v>1064</v>
      </c>
    </row>
    <row r="2" spans="1:64" ht="30" x14ac:dyDescent="0.25">
      <c r="A2" s="184" t="str">
        <f>IF(M2&gt;1,L1&amp;M2&amp;L2&amp;M3&amp;L3,"")</f>
        <v/>
      </c>
      <c r="B2" s="184"/>
      <c r="C2" s="184"/>
      <c r="D2" s="184"/>
      <c r="E2" s="184"/>
      <c r="F2" s="184"/>
      <c r="G2" s="91"/>
      <c r="J2" s="83" t="s">
        <v>1101</v>
      </c>
      <c r="K2" s="84">
        <f>DATE(Hibak!A1,MONTH(K1),DAY(K1))</f>
        <v>46022</v>
      </c>
      <c r="L2" s="35" t="s">
        <v>1091</v>
      </c>
      <c r="M2" s="35">
        <f>ROUNDUP(M1/30,0)</f>
        <v>0</v>
      </c>
      <c r="Q2" s="35">
        <f>SUMIF(Kassza!$B$7:$B$10000,$R$1,Kassza!$H$7:$H$10000)</f>
        <v>0</v>
      </c>
      <c r="R2" s="35">
        <f>SUMIF(Kassza!$B$7:$B$10000,$R$1,Kassza!$J$7:$J$10000)</f>
        <v>0</v>
      </c>
      <c r="T2" s="35" t="s">
        <v>1094</v>
      </c>
      <c r="BA2" s="35">
        <v>2</v>
      </c>
      <c r="BB2" s="85"/>
      <c r="BC2" s="84">
        <f t="shared" ref="BC2:BC65" si="0">IF(ISERROR(VLOOKUP(BA2,$BD$1:$BE$366,2,FALSE))=FALSE,VLOOKUP(BA2,$BD$1:$BE$366,2,FALSE),0)</f>
        <v>0</v>
      </c>
      <c r="BD2" s="35">
        <f>IF(COUNTIF(Kassza!$C$7:$C$10000,BE2)&lt;&gt;0,BD1+1,BD1)</f>
        <v>0</v>
      </c>
      <c r="BE2" s="84">
        <f>BE1+1</f>
        <v>46024</v>
      </c>
      <c r="BF2" s="35">
        <f>ROUNDUP(COUNTIF(Kassza!$C$7:$C$10000,BE2)/30,0)</f>
        <v>0</v>
      </c>
      <c r="BG2" s="35">
        <f>SUM($BF$1:BF1)</f>
        <v>0</v>
      </c>
      <c r="BK2" s="35">
        <v>2</v>
      </c>
      <c r="BL2" s="35" t="s">
        <v>1075</v>
      </c>
    </row>
    <row r="3" spans="1:64" x14ac:dyDescent="0.25">
      <c r="K3" s="35" t="str">
        <f>IF(MONTH(K2)&lt;10,0,"")</f>
        <v/>
      </c>
      <c r="L3" s="35" t="s">
        <v>1090</v>
      </c>
      <c r="M3" s="35">
        <f>IF(OR(G2=0,G2&gt;M2,G2=""),1,G2)</f>
        <v>1</v>
      </c>
      <c r="T3" s="35" t="s">
        <v>1095</v>
      </c>
      <c r="BA3" s="35">
        <v>3</v>
      </c>
      <c r="BB3" s="85"/>
      <c r="BC3" s="84">
        <f t="shared" si="0"/>
        <v>0</v>
      </c>
      <c r="BD3" s="35">
        <f>IF(COUNTIF(Kassza!$C$7:$C$10000,BE3)&lt;&gt;0,BD2+1,BD2)</f>
        <v>0</v>
      </c>
      <c r="BE3" s="84">
        <f t="shared" ref="BE3:BE66" si="1">BE2+1</f>
        <v>46025</v>
      </c>
      <c r="BF3" s="35">
        <f>ROUNDUP(COUNTIF(Kassza!$C$7:$C$10000,BE3)/30,0)</f>
        <v>0</v>
      </c>
      <c r="BG3" s="35">
        <f>SUM($BF$1:BF2)</f>
        <v>0</v>
      </c>
      <c r="BK3" s="35">
        <v>3</v>
      </c>
      <c r="BL3" s="35" t="s">
        <v>1065</v>
      </c>
    </row>
    <row r="4" spans="1:64" x14ac:dyDescent="0.25">
      <c r="A4" s="182" t="str">
        <f>IF(Koltsegvetes!B79&lt;&gt;0,Koltsegvetes!B79,"")</f>
        <v/>
      </c>
      <c r="B4" s="182"/>
      <c r="C4" s="182"/>
      <c r="D4" s="181" t="s">
        <v>1077</v>
      </c>
      <c r="E4" s="181"/>
      <c r="F4" s="181"/>
      <c r="G4" s="179" t="str">
        <f>YEAR(K2)&amp;"."&amp;K3&amp;MONTH(K2)&amp;"."&amp;K4&amp;DAY(K2)&amp;"."</f>
        <v>2025.12.31.</v>
      </c>
      <c r="K4" s="35" t="str">
        <f>IF(DAY(K2)&lt;10,0,"")</f>
        <v/>
      </c>
      <c r="M4" s="86">
        <f>IF(ISERROR(VLOOKUP(K2,BE1:BG366,3,FALSE))=FALSE,VLOOKUP(K2,BE1:BG366,3,FALSE)+M3,1)</f>
        <v>1</v>
      </c>
      <c r="T4" s="35" t="s">
        <v>1100</v>
      </c>
      <c r="BA4" s="35">
        <v>4</v>
      </c>
      <c r="BB4" s="85"/>
      <c r="BC4" s="84">
        <f t="shared" si="0"/>
        <v>0</v>
      </c>
      <c r="BD4" s="35">
        <f>IF(COUNTIF(Kassza!$C$7:$C$10000,BE4)&lt;&gt;0,BD3+1,BD3)</f>
        <v>0</v>
      </c>
      <c r="BE4" s="84">
        <f t="shared" si="1"/>
        <v>46026</v>
      </c>
      <c r="BF4" s="35">
        <f>ROUNDUP(COUNTIF(Kassza!$C$7:$C$10000,BE4)/30,0)</f>
        <v>0</v>
      </c>
      <c r="BG4" s="35">
        <f>SUM($BF$1:BF3)</f>
        <v>0</v>
      </c>
      <c r="BK4" s="35">
        <v>4</v>
      </c>
      <c r="BL4" s="35" t="s">
        <v>1066</v>
      </c>
    </row>
    <row r="5" spans="1:64" x14ac:dyDescent="0.25">
      <c r="A5" s="182" t="str">
        <f>Koltsegvetes!V2</f>
        <v>Ref. Egyházközség</v>
      </c>
      <c r="B5" s="182"/>
      <c r="C5" s="182"/>
      <c r="D5" s="181"/>
      <c r="E5" s="181"/>
      <c r="F5" s="181"/>
      <c r="G5" s="179"/>
      <c r="T5" s="35" t="s">
        <v>1096</v>
      </c>
      <c r="BA5" s="35">
        <v>5</v>
      </c>
      <c r="BB5" s="85"/>
      <c r="BC5" s="84">
        <f t="shared" si="0"/>
        <v>0</v>
      </c>
      <c r="BD5" s="35">
        <f>IF(COUNTIF(Kassza!$C$7:$C$10000,BE5)&lt;&gt;0,BD4+1,BD4)</f>
        <v>0</v>
      </c>
      <c r="BE5" s="84">
        <f t="shared" si="1"/>
        <v>46027</v>
      </c>
      <c r="BF5" s="35">
        <f>ROUNDUP(COUNTIF(Kassza!$C$7:$C$10000,BE5)/30,0)</f>
        <v>0</v>
      </c>
      <c r="BG5" s="35">
        <f>SUM($BF$1:BF4)</f>
        <v>0</v>
      </c>
      <c r="BK5" s="35">
        <v>5</v>
      </c>
      <c r="BL5" s="35" t="s">
        <v>1067</v>
      </c>
    </row>
    <row r="6" spans="1:64" x14ac:dyDescent="0.25">
      <c r="A6" s="183" t="s">
        <v>1080</v>
      </c>
      <c r="B6" s="183"/>
      <c r="C6" s="183"/>
      <c r="D6" s="181"/>
      <c r="E6" s="181"/>
      <c r="F6" s="181"/>
      <c r="G6" s="161" t="s">
        <v>1079</v>
      </c>
      <c r="BA6" s="35">
        <v>6</v>
      </c>
      <c r="BB6" s="85"/>
      <c r="BC6" s="84">
        <f t="shared" si="0"/>
        <v>0</v>
      </c>
      <c r="BD6" s="35">
        <f>IF(COUNTIF(Kassza!$C$7:$C$10000,BE6)&lt;&gt;0,BD5+1,BD5)</f>
        <v>0</v>
      </c>
      <c r="BE6" s="84">
        <f t="shared" si="1"/>
        <v>46028</v>
      </c>
      <c r="BF6" s="35">
        <f>ROUNDUP(COUNTIF(Kassza!$C$7:$C$10000,BE6)/30,0)</f>
        <v>0</v>
      </c>
      <c r="BG6" s="35">
        <f>SUM($BF$1:BF5)</f>
        <v>0</v>
      </c>
      <c r="BK6" s="35">
        <v>6</v>
      </c>
      <c r="BL6" s="35" t="s">
        <v>1068</v>
      </c>
    </row>
    <row r="7" spans="1:64" ht="20.399999999999999" x14ac:dyDescent="0.25">
      <c r="A7" s="162" t="s">
        <v>1081</v>
      </c>
      <c r="B7" s="162" t="s">
        <v>1082</v>
      </c>
      <c r="C7" s="162" t="s">
        <v>1083</v>
      </c>
      <c r="D7" s="163" t="s">
        <v>1084</v>
      </c>
      <c r="E7" s="162" t="s">
        <v>1085</v>
      </c>
      <c r="F7" s="162" t="s">
        <v>1086</v>
      </c>
      <c r="G7" s="164" t="s">
        <v>1087</v>
      </c>
      <c r="H7" s="87"/>
      <c r="BA7" s="35">
        <v>7</v>
      </c>
      <c r="BB7" s="85"/>
      <c r="BC7" s="84">
        <f t="shared" si="0"/>
        <v>0</v>
      </c>
      <c r="BD7" s="35">
        <f>IF(COUNTIF(Kassza!$C$7:$C$10000,BE7)&lt;&gt;0,BD6+1,BD6)</f>
        <v>0</v>
      </c>
      <c r="BE7" s="84">
        <f t="shared" si="1"/>
        <v>46029</v>
      </c>
      <c r="BF7" s="35">
        <f>ROUNDUP(COUNTIF(Kassza!$C$7:$C$10000,BE7)/30,0)</f>
        <v>0</v>
      </c>
      <c r="BG7" s="35">
        <f>SUM($BF$1:BF6)</f>
        <v>0</v>
      </c>
      <c r="BK7" s="35">
        <v>7</v>
      </c>
      <c r="BL7" s="35" t="s">
        <v>1069</v>
      </c>
    </row>
    <row r="8" spans="1:64" x14ac:dyDescent="0.25">
      <c r="A8" s="160"/>
      <c r="B8" s="160"/>
      <c r="C8" s="160"/>
      <c r="D8" s="165" t="str">
        <f>IF(M3=1,T1,T2)</f>
        <v xml:space="preserve">Sold ziua precedentă - Előző napi egyenleg: </v>
      </c>
      <c r="E8" s="166">
        <f>SUM(Q1:Q2)</f>
        <v>0</v>
      </c>
      <c r="F8" s="166" t="str">
        <f>IF(M3&gt;1,R2,"")</f>
        <v/>
      </c>
      <c r="G8" s="167"/>
      <c r="M8" s="35">
        <f>ROUND(SUM(M3,-1)*30,0)</f>
        <v>0</v>
      </c>
      <c r="O8" s="35">
        <v>12</v>
      </c>
      <c r="Q8" s="35">
        <v>11</v>
      </c>
      <c r="BA8" s="35">
        <v>8</v>
      </c>
      <c r="BB8" s="85"/>
      <c r="BC8" s="84">
        <f t="shared" si="0"/>
        <v>0</v>
      </c>
      <c r="BD8" s="35">
        <f>IF(COUNTIF(Kassza!$C$7:$C$10000,BE8)&lt;&gt;0,BD7+1,BD7)</f>
        <v>0</v>
      </c>
      <c r="BE8" s="84">
        <f t="shared" si="1"/>
        <v>46030</v>
      </c>
      <c r="BF8" s="35">
        <f>ROUNDUP(COUNTIF(Kassza!$C$7:$C$10000,BE8)/30,0)</f>
        <v>0</v>
      </c>
      <c r="BG8" s="35">
        <f>SUM($BF$1:BF7)</f>
        <v>0</v>
      </c>
      <c r="BK8" s="35">
        <v>8</v>
      </c>
      <c r="BL8" s="35" t="s">
        <v>1070</v>
      </c>
    </row>
    <row r="9" spans="1:64" x14ac:dyDescent="0.25">
      <c r="A9" s="35" t="str">
        <f>IF($M$1&gt;=M9,M9,"")</f>
        <v/>
      </c>
      <c r="B9" s="35" t="str">
        <f>IF($M$1&gt;=M9,TRIM(VLOOKUP(M9,Kassza!$B$7:$N$10000,4,FALSE)),"")</f>
        <v/>
      </c>
      <c r="C9" s="35" t="str">
        <f>IF($M$1&gt;=M9,TRIM(VLOOKUP(M9,Kassza!$B$7:$N$10000,5,FALSE)),"")</f>
        <v/>
      </c>
      <c r="D9" s="35" t="str">
        <f>TRIM(IF($M$1&gt;=M9,O9&amp;" "&amp;P9&amp;" "&amp;Q9,IF($M$1=M8,$T$3,IF($M$1=M7,$T$4&amp;G4,""))))</f>
        <v>Total - Összesen:</v>
      </c>
      <c r="E9" s="88">
        <f>IF($M$1&gt;=M9,IF(VLOOKUP(M9,Kassza!$B$7:$N$10000,7,FALSE)&lt;&gt;0,VLOOKUP(M9,Kassza!$B$7:$N$10000,7,FALSE),""),IF($M$1=M8,SUM($E$8:E8),IF($M$1=M7,SUM(E8,-F8),"")))</f>
        <v>0</v>
      </c>
      <c r="F9" s="88">
        <f>IF($M$1&gt;=M9,IF(VLOOKUP(M9,Kassza!$B$7:$N$10000,9,FALSE)&lt;&gt;0,VLOOKUP(M9,Kassza!$B$7:$N$10000,9,FALSE),""),IF($M$1=M8,SUM($F$8:F8),""))</f>
        <v>0</v>
      </c>
      <c r="G9" s="89" t="str">
        <f>IF($M$1&gt;=M9,TRIM(VLOOKUP(M9,Kassza!$B$7:$N$10000,13,FALSE)),"")</f>
        <v/>
      </c>
      <c r="M9" s="35">
        <f t="shared" ref="M9:M38" si="2">M8+1</f>
        <v>1</v>
      </c>
      <c r="O9" s="35" t="str">
        <f>IF($M$1&gt;=M9,TRIM(VLOOKUP(M9,Kassza!$B$7:$N$10000,12,FALSE)),"")</f>
        <v/>
      </c>
      <c r="P9" s="35" t="str">
        <f>IF($M$1&gt;=M9,TRIM(VLOOKUP(M9,Kassza!$B$7:$N$10000,6,FALSE)),"")</f>
        <v/>
      </c>
      <c r="Q9" s="35" t="str">
        <f>IF($M$1&gt;=M9,TRIM(VLOOKUP(M9,Kassza!$B$7:$N$10000,11,FALSE)),"")</f>
        <v/>
      </c>
      <c r="BA9" s="35">
        <v>9</v>
      </c>
      <c r="BB9" s="85"/>
      <c r="BC9" s="84">
        <f t="shared" si="0"/>
        <v>0</v>
      </c>
      <c r="BD9" s="35">
        <f>IF(COUNTIF(Kassza!$C$7:$C$10000,BE9)&lt;&gt;0,BD8+1,BD8)</f>
        <v>0</v>
      </c>
      <c r="BE9" s="84">
        <f t="shared" si="1"/>
        <v>46031</v>
      </c>
      <c r="BF9" s="35">
        <f>ROUNDUP(COUNTIF(Kassza!$C$7:$C$10000,BE9)/30,0)</f>
        <v>0</v>
      </c>
      <c r="BG9" s="35">
        <f>SUM($BF$1:BF8)</f>
        <v>0</v>
      </c>
      <c r="BK9" s="35">
        <v>9</v>
      </c>
      <c r="BL9" s="35" t="s">
        <v>1071</v>
      </c>
    </row>
    <row r="10" spans="1:64" x14ac:dyDescent="0.25">
      <c r="A10" s="35" t="str">
        <f t="shared" ref="A10:A38" si="3">IF($M$1&gt;=M10,M10,"")</f>
        <v/>
      </c>
      <c r="B10" s="35" t="str">
        <f>IF($M$1&gt;=M10,TRIM(VLOOKUP(M10,Kassza!$B$7:$N$10000,4,FALSE)),"")</f>
        <v/>
      </c>
      <c r="C10" s="35" t="str">
        <f>IF($M$1&gt;=M10,TRIM(VLOOKUP(M10,Kassza!$B$7:$N$10000,5,FALSE)),"")</f>
        <v/>
      </c>
      <c r="D10" s="35" t="str">
        <f>TRIM(IF($M$1&gt;=M10,O10&amp;" "&amp;P10&amp;" "&amp;Q10,IF($M$1=M9,$T$3,IF($M$1=M8,$T$4&amp;G4,""))))</f>
        <v>Sold zi - Napi egyenleg - 2025.12.31.</v>
      </c>
      <c r="E10" s="88">
        <f>IF($M$1&gt;=M10,IF(VLOOKUP(M10,Kassza!$B$7:$N$10000,7,FALSE)&lt;&gt;0,VLOOKUP(M10,Kassza!$B$7:$N$10000,7,FALSE),""),IF($M$1=M9,SUM($E$8:E9),IF($M$1=M8,SUM(E9,-F9),"")))</f>
        <v>0</v>
      </c>
      <c r="F10" s="88" t="str">
        <f>IF($M$1&gt;=M10,IF(VLOOKUP(M10,Kassza!$B$7:$N$10000,9,FALSE)&lt;&gt;0,VLOOKUP(M10,Kassza!$B$7:$N$10000,9,FALSE),""),IF($M$1=M9,SUM($F$8:F9),""))</f>
        <v/>
      </c>
      <c r="G10" s="89" t="str">
        <f>IF($M$1&gt;=M10,TRIM(VLOOKUP(M10,Kassza!$B$7:$N$10000,13,FALSE)),"")</f>
        <v/>
      </c>
      <c r="M10" s="35">
        <f t="shared" si="2"/>
        <v>2</v>
      </c>
      <c r="O10" s="35" t="str">
        <f>IF($M$1&gt;=M10,TRIM(VLOOKUP(M10,Kassza!$B$7:$N$10000,12,FALSE)),"")</f>
        <v/>
      </c>
      <c r="P10" s="35" t="str">
        <f>IF($M$1&gt;=M10,TRIM(VLOOKUP(M10,Kassza!$B$7:$N$10000,6,FALSE)),"")</f>
        <v/>
      </c>
      <c r="Q10" s="35" t="str">
        <f>IF($M$1&gt;=M10,TRIM(VLOOKUP(M10,Kassza!$B$7:$N$10000,11,FALSE)),"")</f>
        <v/>
      </c>
      <c r="BA10" s="35">
        <v>10</v>
      </c>
      <c r="BB10" s="85"/>
      <c r="BC10" s="84">
        <f t="shared" si="0"/>
        <v>0</v>
      </c>
      <c r="BD10" s="35">
        <f>IF(COUNTIF(Kassza!$C$7:$C$10000,BE10)&lt;&gt;0,BD9+1,BD9)</f>
        <v>0</v>
      </c>
      <c r="BE10" s="84">
        <f t="shared" si="1"/>
        <v>46032</v>
      </c>
      <c r="BF10" s="35">
        <f>ROUNDUP(COUNTIF(Kassza!$C$7:$C$10000,BE10)/30,0)</f>
        <v>0</v>
      </c>
      <c r="BG10" s="35">
        <f>SUM($BF$1:BF9)</f>
        <v>0</v>
      </c>
      <c r="BK10" s="35">
        <v>10</v>
      </c>
      <c r="BL10" s="35" t="s">
        <v>1072</v>
      </c>
    </row>
    <row r="11" spans="1:64" x14ac:dyDescent="0.25">
      <c r="A11" s="35" t="str">
        <f t="shared" si="3"/>
        <v/>
      </c>
      <c r="B11" s="35" t="str">
        <f>IF($M$1&gt;=M11,TRIM(VLOOKUP(M11,Kassza!$B$7:$N$10000,4,FALSE)),"")</f>
        <v/>
      </c>
      <c r="C11" s="35" t="str">
        <f>IF($M$1&gt;=M11,TRIM(VLOOKUP(M11,Kassza!$B$7:$N$10000,5,FALSE)),"")</f>
        <v/>
      </c>
      <c r="D11" s="35" t="str">
        <f>TRIM(IF($M$1&gt;=M11,O11&amp;" "&amp;P11&amp;" "&amp;Q11,IF($M$1=M10,$T$3,IF($M$1=M9,$T$4&amp;G4,""))))</f>
        <v/>
      </c>
      <c r="E11" s="88" t="str">
        <f>IF($M$1&gt;=M11,IF(VLOOKUP(M11,Kassza!$B$7:$N$10000,7,FALSE)&lt;&gt;0,VLOOKUP(M11,Kassza!$B$7:$N$10000,7,FALSE),""),IF($M$1=M10,SUM($E$8:E10),IF($M$1=M9,SUM(E10,-F10),"")))</f>
        <v/>
      </c>
      <c r="F11" s="88" t="str">
        <f>IF($M$1&gt;=M11,IF(VLOOKUP(M11,Kassza!$B$7:$N$10000,9,FALSE)&lt;&gt;0,VLOOKUP(M11,Kassza!$B$7:$N$10000,9,FALSE),""),IF($M$1=M10,SUM($F$8:F10),""))</f>
        <v/>
      </c>
      <c r="G11" s="89" t="str">
        <f>IF($M$1&gt;=M11,TRIM(VLOOKUP(M11,Kassza!$B$7:$N$10000,13,FALSE)),"")</f>
        <v/>
      </c>
      <c r="M11" s="35">
        <f t="shared" si="2"/>
        <v>3</v>
      </c>
      <c r="O11" s="35" t="str">
        <f>IF($M$1&gt;=M11,TRIM(VLOOKUP(M11,Kassza!$B$7:$N$10000,12,FALSE)),"")</f>
        <v/>
      </c>
      <c r="P11" s="35" t="str">
        <f>IF($M$1&gt;=M11,TRIM(VLOOKUP(M11,Kassza!$B$7:$N$10000,6,FALSE)),"")</f>
        <v/>
      </c>
      <c r="Q11" s="35" t="str">
        <f>IF($M$1&gt;=M11,TRIM(VLOOKUP(M11,Kassza!$B$7:$N$10000,11,FALSE)),"")</f>
        <v/>
      </c>
      <c r="BA11" s="35">
        <v>11</v>
      </c>
      <c r="BB11" s="85"/>
      <c r="BC11" s="84">
        <f t="shared" si="0"/>
        <v>0</v>
      </c>
      <c r="BD11" s="35">
        <f>IF(COUNTIF(Kassza!$C$7:$C$10000,BE11)&lt;&gt;0,BD10+1,BD10)</f>
        <v>0</v>
      </c>
      <c r="BE11" s="84">
        <f t="shared" si="1"/>
        <v>46033</v>
      </c>
      <c r="BF11" s="35">
        <f>ROUNDUP(COUNTIF(Kassza!$C$7:$C$10000,BE11)/30,0)</f>
        <v>0</v>
      </c>
      <c r="BG11" s="35">
        <f>SUM($BF$1:BF10)</f>
        <v>0</v>
      </c>
      <c r="BK11" s="35">
        <v>11</v>
      </c>
      <c r="BL11" s="35" t="s">
        <v>1073</v>
      </c>
    </row>
    <row r="12" spans="1:64" x14ac:dyDescent="0.25">
      <c r="A12" s="35" t="str">
        <f t="shared" si="3"/>
        <v/>
      </c>
      <c r="B12" s="35" t="str">
        <f>IF($M$1&gt;=M12,TRIM(VLOOKUP(M12,Kassza!$B$7:$N$10000,4,FALSE)),"")</f>
        <v/>
      </c>
      <c r="C12" s="35" t="str">
        <f>IF($M$1&gt;=M12,TRIM(VLOOKUP(M12,Kassza!$B$7:$N$10000,5,FALSE)),"")</f>
        <v/>
      </c>
      <c r="D12" s="35" t="str">
        <f>TRIM(IF($M$1&gt;=M12,O12&amp;" "&amp;P12&amp;" "&amp;Q12,IF($M$1=M11,$T$3,IF($M$1=M10,$T$4&amp;G4,""))))</f>
        <v/>
      </c>
      <c r="E12" s="88" t="str">
        <f>IF($M$1&gt;=M12,IF(VLOOKUP(M12,Kassza!$B$7:$N$10000,7,FALSE)&lt;&gt;0,VLOOKUP(M12,Kassza!$B$7:$N$10000,7,FALSE),""),IF($M$1=M11,SUM($E$8:E11),IF($M$1=M10,SUM(E11,-F11),"")))</f>
        <v/>
      </c>
      <c r="F12" s="88" t="str">
        <f>IF($M$1&gt;=M12,IF(VLOOKUP(M12,Kassza!$B$7:$N$10000,9,FALSE)&lt;&gt;0,VLOOKUP(M12,Kassza!$B$7:$N$10000,9,FALSE),""),IF($M$1=M11,SUM($F$8:F11),""))</f>
        <v/>
      </c>
      <c r="G12" s="89" t="str">
        <f>IF($M$1&gt;=M12,TRIM(VLOOKUP(M12,Kassza!$B$7:$N$10000,13,FALSE)),"")</f>
        <v/>
      </c>
      <c r="M12" s="35">
        <f t="shared" si="2"/>
        <v>4</v>
      </c>
      <c r="O12" s="35" t="str">
        <f>IF($M$1&gt;=M12,TRIM(VLOOKUP(M12,Kassza!$B$7:$N$10000,12,FALSE)),"")</f>
        <v/>
      </c>
      <c r="P12" s="35" t="str">
        <f>IF($M$1&gt;=M12,TRIM(VLOOKUP(M12,Kassza!$B$7:$N$10000,6,FALSE)),"")</f>
        <v/>
      </c>
      <c r="Q12" s="35" t="str">
        <f>IF($M$1&gt;=M12,TRIM(VLOOKUP(M12,Kassza!$B$7:$N$10000,11,FALSE)),"")</f>
        <v/>
      </c>
      <c r="BA12" s="35">
        <v>12</v>
      </c>
      <c r="BB12" s="85"/>
      <c r="BC12" s="84">
        <f t="shared" si="0"/>
        <v>0</v>
      </c>
      <c r="BD12" s="35">
        <f>IF(COUNTIF(Kassza!$C$7:$C$10000,BE12)&lt;&gt;0,BD11+1,BD11)</f>
        <v>0</v>
      </c>
      <c r="BE12" s="84">
        <f t="shared" si="1"/>
        <v>46034</v>
      </c>
      <c r="BF12" s="35">
        <f>ROUNDUP(COUNTIF(Kassza!$C$7:$C$10000,BE12)/30,0)</f>
        <v>0</v>
      </c>
      <c r="BG12" s="35">
        <f>SUM($BF$1:BF11)</f>
        <v>0</v>
      </c>
      <c r="BK12" s="35">
        <v>12</v>
      </c>
      <c r="BL12" s="35" t="s">
        <v>1074</v>
      </c>
    </row>
    <row r="13" spans="1:64" x14ac:dyDescent="0.25">
      <c r="A13" s="35" t="str">
        <f t="shared" si="3"/>
        <v/>
      </c>
      <c r="B13" s="35" t="str">
        <f>IF($M$1&gt;=M13,TRIM(VLOOKUP(M13,Kassza!$B$7:$N$10000,4,FALSE)),"")</f>
        <v/>
      </c>
      <c r="C13" s="35" t="str">
        <f>IF($M$1&gt;=M13,TRIM(VLOOKUP(M13,Kassza!$B$7:$N$10000,5,FALSE)),"")</f>
        <v/>
      </c>
      <c r="D13" s="35" t="str">
        <f>TRIM(IF($M$1&gt;=M13,O13&amp;" "&amp;P13&amp;" "&amp;Q13,IF($M$1=M12,$T$3,IF($M$1=M11,$T$4&amp;G4,""))))</f>
        <v/>
      </c>
      <c r="E13" s="88" t="str">
        <f>IF($M$1&gt;=M13,IF(VLOOKUP(M13,Kassza!$B$7:$N$10000,7,FALSE)&lt;&gt;0,VLOOKUP(M13,Kassza!$B$7:$N$10000,7,FALSE),""),IF($M$1=M12,SUM($E$8:E12),IF($M$1=M11,SUM(E12,-F12),"")))</f>
        <v/>
      </c>
      <c r="F13" s="88" t="str">
        <f>IF($M$1&gt;=M13,IF(VLOOKUP(M13,Kassza!$B$7:$N$10000,9,FALSE)&lt;&gt;0,VLOOKUP(M13,Kassza!$B$7:$N$10000,9,FALSE),""),IF($M$1=M12,SUM($F$8:F12),""))</f>
        <v/>
      </c>
      <c r="G13" s="89" t="str">
        <f>IF($M$1&gt;=M13,TRIM(VLOOKUP(M13,Kassza!$B$7:$N$10000,13,FALSE)),"")</f>
        <v/>
      </c>
      <c r="M13" s="35">
        <f t="shared" si="2"/>
        <v>5</v>
      </c>
      <c r="O13" s="35" t="str">
        <f>IF($M$1&gt;=M13,TRIM(VLOOKUP(M13,Kassza!$B$7:$N$10000,12,FALSE)),"")</f>
        <v/>
      </c>
      <c r="P13" s="35" t="str">
        <f>IF($M$1&gt;=M13,TRIM(VLOOKUP(M13,Kassza!$B$7:$N$10000,6,FALSE)),"")</f>
        <v/>
      </c>
      <c r="Q13" s="35" t="str">
        <f>IF($M$1&gt;=M13,TRIM(VLOOKUP(M13,Kassza!$B$7:$N$10000,11,FALSE)),"")</f>
        <v/>
      </c>
      <c r="BA13" s="35">
        <v>13</v>
      </c>
      <c r="BB13" s="85"/>
      <c r="BC13" s="84">
        <f t="shared" si="0"/>
        <v>0</v>
      </c>
      <c r="BD13" s="35">
        <f>IF(COUNTIF(Kassza!$C$7:$C$10000,BE13)&lt;&gt;0,BD12+1,BD12)</f>
        <v>0</v>
      </c>
      <c r="BE13" s="84">
        <f t="shared" si="1"/>
        <v>46035</v>
      </c>
      <c r="BF13" s="35">
        <f>ROUNDUP(COUNTIF(Kassza!$C$7:$C$10000,BE13)/30,0)</f>
        <v>0</v>
      </c>
      <c r="BG13" s="35">
        <f>SUM($BF$1:BF12)</f>
        <v>0</v>
      </c>
    </row>
    <row r="14" spans="1:64" x14ac:dyDescent="0.25">
      <c r="A14" s="35" t="str">
        <f t="shared" si="3"/>
        <v/>
      </c>
      <c r="B14" s="35" t="str">
        <f>IF($M$1&gt;=M14,TRIM(VLOOKUP(M14,Kassza!$B$7:$N$10000,4,FALSE)),"")</f>
        <v/>
      </c>
      <c r="C14" s="35" t="str">
        <f>IF($M$1&gt;=M14,TRIM(VLOOKUP(M14,Kassza!$B$7:$N$10000,5,FALSE)),"")</f>
        <v/>
      </c>
      <c r="D14" s="35" t="str">
        <f>TRIM(IF($M$1&gt;=M14,O14&amp;" "&amp;P14&amp;" "&amp;Q14,IF($M$1=M13,$T$3,IF($M$1=M12,$T$4&amp;G4,""))))</f>
        <v/>
      </c>
      <c r="E14" s="88" t="str">
        <f>IF($M$1&gt;=M14,IF(VLOOKUP(M14,Kassza!$B$7:$N$10000,7,FALSE)&lt;&gt;0,VLOOKUP(M14,Kassza!$B$7:$N$10000,7,FALSE),""),IF($M$1=M13,SUM($E$8:E13),IF($M$1=M12,SUM(E13,-F13),"")))</f>
        <v/>
      </c>
      <c r="F14" s="88" t="str">
        <f>IF($M$1&gt;=M14,IF(VLOOKUP(M14,Kassza!$B$7:$N$10000,9,FALSE)&lt;&gt;0,VLOOKUP(M14,Kassza!$B$7:$N$10000,9,FALSE),""),IF($M$1=M13,SUM($F$8:F13),""))</f>
        <v/>
      </c>
      <c r="G14" s="89" t="str">
        <f>IF($M$1&gt;=M14,TRIM(VLOOKUP(M14,Kassza!$B$7:$N$10000,13,FALSE)),"")</f>
        <v/>
      </c>
      <c r="M14" s="35">
        <f t="shared" si="2"/>
        <v>6</v>
      </c>
      <c r="O14" s="35" t="str">
        <f>IF($M$1&gt;=M14,TRIM(VLOOKUP(M14,Kassza!$B$7:$N$10000,12,FALSE)),"")</f>
        <v/>
      </c>
      <c r="P14" s="35" t="str">
        <f>IF($M$1&gt;=M14,TRIM(VLOOKUP(M14,Kassza!$B$7:$N$10000,6,FALSE)),"")</f>
        <v/>
      </c>
      <c r="Q14" s="35" t="str">
        <f>IF($M$1&gt;=M14,TRIM(VLOOKUP(M14,Kassza!$B$7:$N$10000,11,FALSE)),"")</f>
        <v/>
      </c>
      <c r="BA14" s="35">
        <v>14</v>
      </c>
      <c r="BB14" s="85"/>
      <c r="BC14" s="84">
        <f t="shared" si="0"/>
        <v>0</v>
      </c>
      <c r="BD14" s="35">
        <f>IF(COUNTIF(Kassza!$C$7:$C$10000,BE14)&lt;&gt;0,BD13+1,BD13)</f>
        <v>0</v>
      </c>
      <c r="BE14" s="84">
        <f t="shared" si="1"/>
        <v>46036</v>
      </c>
      <c r="BF14" s="35">
        <f>ROUNDUP(COUNTIF(Kassza!$C$7:$C$10000,BE14)/30,0)</f>
        <v>0</v>
      </c>
      <c r="BG14" s="35">
        <f>SUM($BF$1:BF13)</f>
        <v>0</v>
      </c>
    </row>
    <row r="15" spans="1:64" x14ac:dyDescent="0.25">
      <c r="A15" s="35" t="str">
        <f t="shared" si="3"/>
        <v/>
      </c>
      <c r="B15" s="35" t="str">
        <f>IF($M$1&gt;=M15,TRIM(VLOOKUP(M15,Kassza!$B$7:$N$10000,4,FALSE)),"")</f>
        <v/>
      </c>
      <c r="C15" s="35" t="str">
        <f>IF($M$1&gt;=M15,TRIM(VLOOKUP(M15,Kassza!$B$7:$N$10000,5,FALSE)),"")</f>
        <v/>
      </c>
      <c r="D15" s="35" t="str">
        <f>TRIM(IF($M$1&gt;=M15,O15&amp;" "&amp;P15&amp;" "&amp;Q15,IF($M$1=M14,$T$3,IF($M$1=M13,$T$4&amp;G4,""))))</f>
        <v/>
      </c>
      <c r="E15" s="88" t="str">
        <f>IF($M$1&gt;=M15,IF(VLOOKUP(M15,Kassza!$B$7:$N$10000,7,FALSE)&lt;&gt;0,VLOOKUP(M15,Kassza!$B$7:$N$10000,7,FALSE),""),IF($M$1=M14,SUM($E$8:E14),IF($M$1=M13,SUM(E14,-F14),"")))</f>
        <v/>
      </c>
      <c r="F15" s="88" t="str">
        <f>IF($M$1&gt;=M15,IF(VLOOKUP(M15,Kassza!$B$7:$N$10000,9,FALSE)&lt;&gt;0,VLOOKUP(M15,Kassza!$B$7:$N$10000,9,FALSE),""),IF($M$1=M14,SUM($F$8:F14),""))</f>
        <v/>
      </c>
      <c r="G15" s="89" t="str">
        <f>IF($M$1&gt;=M15,TRIM(VLOOKUP(M15,Kassza!$B$7:$N$10000,13,FALSE)),"")</f>
        <v/>
      </c>
      <c r="M15" s="35">
        <f t="shared" si="2"/>
        <v>7</v>
      </c>
      <c r="O15" s="35" t="str">
        <f>IF($M$1&gt;=M15,TRIM(VLOOKUP(M15,Kassza!$B$7:$N$10000,12,FALSE)),"")</f>
        <v/>
      </c>
      <c r="P15" s="35" t="str">
        <f>IF($M$1&gt;=M15,TRIM(VLOOKUP(M15,Kassza!$B$7:$N$10000,6,FALSE)),"")</f>
        <v/>
      </c>
      <c r="Q15" s="35" t="str">
        <f>IF($M$1&gt;=M15,TRIM(VLOOKUP(M15,Kassza!$B$7:$N$10000,11,FALSE)),"")</f>
        <v/>
      </c>
      <c r="BA15" s="35">
        <v>15</v>
      </c>
      <c r="BB15" s="85"/>
      <c r="BC15" s="84">
        <f t="shared" si="0"/>
        <v>0</v>
      </c>
      <c r="BD15" s="35">
        <f>IF(COUNTIF(Kassza!$C$7:$C$10000,BE15)&lt;&gt;0,BD14+1,BD14)</f>
        <v>0</v>
      </c>
      <c r="BE15" s="84">
        <f t="shared" si="1"/>
        <v>46037</v>
      </c>
      <c r="BF15" s="35">
        <f>ROUNDUP(COUNTIF(Kassza!$C$7:$C$10000,BE15)/30,0)</f>
        <v>0</v>
      </c>
      <c r="BG15" s="35">
        <f>SUM($BF$1:BF14)</f>
        <v>0</v>
      </c>
    </row>
    <row r="16" spans="1:64" x14ac:dyDescent="0.25">
      <c r="A16" s="35" t="str">
        <f t="shared" si="3"/>
        <v/>
      </c>
      <c r="B16" s="35" t="str">
        <f>IF($M$1&gt;=M16,TRIM(VLOOKUP(M16,Kassza!$B$7:$N$10000,4,FALSE)),"")</f>
        <v/>
      </c>
      <c r="C16" s="35" t="str">
        <f>IF($M$1&gt;=M16,TRIM(VLOOKUP(M16,Kassza!$B$7:$N$10000,5,FALSE)),"")</f>
        <v/>
      </c>
      <c r="D16" s="35" t="str">
        <f>TRIM(IF($M$1&gt;=M16,O16&amp;" "&amp;P16&amp;" "&amp;Q16,IF($M$1=M15,$T$3,IF($M$1=M14,$T$4&amp;G4,""))))</f>
        <v/>
      </c>
      <c r="E16" s="88" t="str">
        <f>IF($M$1&gt;=M16,IF(VLOOKUP(M16,Kassza!$B$7:$N$10000,7,FALSE)&lt;&gt;0,VLOOKUP(M16,Kassza!$B$7:$N$10000,7,FALSE),""),IF($M$1=M15,SUM($E$8:E15),IF($M$1=M14,SUM(E15,-F15),"")))</f>
        <v/>
      </c>
      <c r="F16" s="88" t="str">
        <f>IF($M$1&gt;=M16,IF(VLOOKUP(M16,Kassza!$B$7:$N$10000,9,FALSE)&lt;&gt;0,VLOOKUP(M16,Kassza!$B$7:$N$10000,9,FALSE),""),IF($M$1=M15,SUM($F$8:F15),""))</f>
        <v/>
      </c>
      <c r="G16" s="89" t="str">
        <f>IF($M$1&gt;=M16,TRIM(VLOOKUP(M16,Kassza!$B$7:$N$10000,13,FALSE)),"")</f>
        <v/>
      </c>
      <c r="M16" s="35">
        <f t="shared" si="2"/>
        <v>8</v>
      </c>
      <c r="O16" s="35" t="str">
        <f>IF($M$1&gt;=M16,TRIM(VLOOKUP(M16,Kassza!$B$7:$N$10000,12,FALSE)),"")</f>
        <v/>
      </c>
      <c r="P16" s="35" t="str">
        <f>IF($M$1&gt;=M16,TRIM(VLOOKUP(M16,Kassza!$B$7:$N$10000,6,FALSE)),"")</f>
        <v/>
      </c>
      <c r="Q16" s="35" t="str">
        <f>IF($M$1&gt;=M16,TRIM(VLOOKUP(M16,Kassza!$B$7:$N$10000,11,FALSE)),"")</f>
        <v/>
      </c>
      <c r="BA16" s="35">
        <v>16</v>
      </c>
      <c r="BB16" s="85"/>
      <c r="BC16" s="84">
        <f t="shared" si="0"/>
        <v>0</v>
      </c>
      <c r="BD16" s="35">
        <f>IF(COUNTIF(Kassza!$C$7:$C$10000,BE16)&lt;&gt;0,BD15+1,BD15)</f>
        <v>0</v>
      </c>
      <c r="BE16" s="84">
        <f t="shared" si="1"/>
        <v>46038</v>
      </c>
      <c r="BF16" s="35">
        <f>ROUNDUP(COUNTIF(Kassza!$C$7:$C$10000,BE16)/30,0)</f>
        <v>0</v>
      </c>
      <c r="BG16" s="35">
        <f>SUM($BF$1:BF15)</f>
        <v>0</v>
      </c>
    </row>
    <row r="17" spans="1:59" x14ac:dyDescent="0.25">
      <c r="A17" s="35" t="str">
        <f t="shared" si="3"/>
        <v/>
      </c>
      <c r="B17" s="35" t="str">
        <f>IF($M$1&gt;=M17,TRIM(VLOOKUP(M17,Kassza!$B$7:$N$10000,4,FALSE)),"")</f>
        <v/>
      </c>
      <c r="C17" s="35" t="str">
        <f>IF($M$1&gt;=M17,TRIM(VLOOKUP(M17,Kassza!$B$7:$N$10000,5,FALSE)),"")</f>
        <v/>
      </c>
      <c r="D17" s="35" t="str">
        <f>TRIM(IF($M$1&gt;=M17,O17&amp;" "&amp;P17&amp;" "&amp;Q17,IF($M$1=M16,$T$3,IF($M$1=M15,$T$4&amp;G4,""))))</f>
        <v/>
      </c>
      <c r="E17" s="88" t="str">
        <f>IF($M$1&gt;=M17,IF(VLOOKUP(M17,Kassza!$B$7:$N$10000,7,FALSE)&lt;&gt;0,VLOOKUP(M17,Kassza!$B$7:$N$10000,7,FALSE),""),IF($M$1=M16,SUM($E$8:E16),IF($M$1=M15,SUM(E16,-F16),"")))</f>
        <v/>
      </c>
      <c r="F17" s="88" t="str">
        <f>IF($M$1&gt;=M17,IF(VLOOKUP(M17,Kassza!$B$7:$N$10000,9,FALSE)&lt;&gt;0,VLOOKUP(M17,Kassza!$B$7:$N$10000,9,FALSE),""),IF($M$1=M16,SUM($F$8:F16),""))</f>
        <v/>
      </c>
      <c r="G17" s="89" t="str">
        <f>IF($M$1&gt;=M17,TRIM(VLOOKUP(M17,Kassza!$B$7:$N$10000,13,FALSE)),"")</f>
        <v/>
      </c>
      <c r="M17" s="35">
        <f t="shared" si="2"/>
        <v>9</v>
      </c>
      <c r="O17" s="35" t="str">
        <f>IF($M$1&gt;=M17,TRIM(VLOOKUP(M17,Kassza!$B$7:$N$10000,12,FALSE)),"")</f>
        <v/>
      </c>
      <c r="P17" s="35" t="str">
        <f>IF($M$1&gt;=M17,TRIM(VLOOKUP(M17,Kassza!$B$7:$N$10000,6,FALSE)),"")</f>
        <v/>
      </c>
      <c r="Q17" s="35" t="str">
        <f>IF($M$1&gt;=M17,TRIM(VLOOKUP(M17,Kassza!$B$7:$N$10000,11,FALSE)),"")</f>
        <v/>
      </c>
      <c r="BA17" s="35">
        <v>17</v>
      </c>
      <c r="BB17" s="85"/>
      <c r="BC17" s="84">
        <f t="shared" si="0"/>
        <v>0</v>
      </c>
      <c r="BD17" s="35">
        <f>IF(COUNTIF(Kassza!$C$7:$C$10000,BE17)&lt;&gt;0,BD16+1,BD16)</f>
        <v>0</v>
      </c>
      <c r="BE17" s="84">
        <f t="shared" si="1"/>
        <v>46039</v>
      </c>
      <c r="BF17" s="35">
        <f>ROUNDUP(COUNTIF(Kassza!$C$7:$C$10000,BE17)/30,0)</f>
        <v>0</v>
      </c>
      <c r="BG17" s="35">
        <f>SUM($BF$1:BF16)</f>
        <v>0</v>
      </c>
    </row>
    <row r="18" spans="1:59" x14ac:dyDescent="0.25">
      <c r="A18" s="35" t="str">
        <f t="shared" si="3"/>
        <v/>
      </c>
      <c r="B18" s="35" t="str">
        <f>IF($M$1&gt;=M18,TRIM(VLOOKUP(M18,Kassza!$B$7:$N$10000,4,FALSE)),"")</f>
        <v/>
      </c>
      <c r="C18" s="35" t="str">
        <f>IF($M$1&gt;=M18,TRIM(VLOOKUP(M18,Kassza!$B$7:$N$10000,5,FALSE)),"")</f>
        <v/>
      </c>
      <c r="D18" s="35" t="str">
        <f>TRIM(IF($M$1&gt;=M18,O18&amp;" "&amp;P18&amp;" "&amp;Q18,IF($M$1=M17,$T$3,IF($M$1=M16,$T$4&amp;G4,""))))</f>
        <v/>
      </c>
      <c r="E18" s="88" t="str">
        <f>IF($M$1&gt;=M18,IF(VLOOKUP(M18,Kassza!$B$7:$N$10000,7,FALSE)&lt;&gt;0,VLOOKUP(M18,Kassza!$B$7:$N$10000,7,FALSE),""),IF($M$1=M17,SUM($E$8:E17),IF($M$1=M16,SUM(E17,-F17),"")))</f>
        <v/>
      </c>
      <c r="F18" s="88" t="str">
        <f>IF($M$1&gt;=M18,IF(VLOOKUP(M18,Kassza!$B$7:$N$10000,9,FALSE)&lt;&gt;0,VLOOKUP(M18,Kassza!$B$7:$N$10000,9,FALSE),""),IF($M$1=M17,SUM($F$8:F17),""))</f>
        <v/>
      </c>
      <c r="G18" s="89" t="str">
        <f>IF($M$1&gt;=M18,TRIM(VLOOKUP(M18,Kassza!$B$7:$N$10000,13,FALSE)),"")</f>
        <v/>
      </c>
      <c r="M18" s="35">
        <f t="shared" si="2"/>
        <v>10</v>
      </c>
      <c r="O18" s="35" t="str">
        <f>IF($M$1&gt;=M18,TRIM(VLOOKUP(M18,Kassza!$B$7:$N$10000,12,FALSE)),"")</f>
        <v/>
      </c>
      <c r="P18" s="35" t="str">
        <f>IF($M$1&gt;=M18,TRIM(VLOOKUP(M18,Kassza!$B$7:$N$10000,6,FALSE)),"")</f>
        <v/>
      </c>
      <c r="Q18" s="35" t="str">
        <f>IF($M$1&gt;=M18,TRIM(VLOOKUP(M18,Kassza!$B$7:$N$10000,11,FALSE)),"")</f>
        <v/>
      </c>
      <c r="BA18" s="35">
        <v>18</v>
      </c>
      <c r="BB18" s="85"/>
      <c r="BC18" s="84">
        <f t="shared" si="0"/>
        <v>0</v>
      </c>
      <c r="BD18" s="35">
        <f>IF(COUNTIF(Kassza!$C$7:$C$10000,BE18)&lt;&gt;0,BD17+1,BD17)</f>
        <v>0</v>
      </c>
      <c r="BE18" s="84">
        <f t="shared" si="1"/>
        <v>46040</v>
      </c>
      <c r="BF18" s="35">
        <f>ROUNDUP(COUNTIF(Kassza!$C$7:$C$10000,BE18)/30,0)</f>
        <v>0</v>
      </c>
      <c r="BG18" s="35">
        <f>SUM($BF$1:BF17)</f>
        <v>0</v>
      </c>
    </row>
    <row r="19" spans="1:59" x14ac:dyDescent="0.25">
      <c r="A19" s="35" t="str">
        <f t="shared" si="3"/>
        <v/>
      </c>
      <c r="B19" s="35" t="str">
        <f>IF($M$1&gt;=M19,TRIM(VLOOKUP(M19,Kassza!$B$7:$N$10000,4,FALSE)),"")</f>
        <v/>
      </c>
      <c r="C19" s="35" t="str">
        <f>IF($M$1&gt;=M19,TRIM(VLOOKUP(M19,Kassza!$B$7:$N$10000,5,FALSE)),"")</f>
        <v/>
      </c>
      <c r="D19" s="35" t="str">
        <f>TRIM(IF($M$1&gt;=M19,O19&amp;" "&amp;P19&amp;" "&amp;Q19,IF($M$1=M18,$T$3,IF($M$1=M17,$T$4&amp;G4,""))))</f>
        <v/>
      </c>
      <c r="E19" s="88" t="str">
        <f>IF($M$1&gt;=M19,IF(VLOOKUP(M19,Kassza!$B$7:$N$10000,7,FALSE)&lt;&gt;0,VLOOKUP(M19,Kassza!$B$7:$N$10000,7,FALSE),""),IF($M$1=M18,SUM($E$8:E18),IF($M$1=M17,SUM(E18,-F18),"")))</f>
        <v/>
      </c>
      <c r="F19" s="88" t="str">
        <f>IF($M$1&gt;=M19,IF(VLOOKUP(M19,Kassza!$B$7:$N$10000,9,FALSE)&lt;&gt;0,VLOOKUP(M19,Kassza!$B$7:$N$10000,9,FALSE),""),IF($M$1=M18,SUM($F$8:F18),""))</f>
        <v/>
      </c>
      <c r="G19" s="89" t="str">
        <f>IF($M$1&gt;=M19,TRIM(VLOOKUP(M19,Kassza!$B$7:$N$10000,13,FALSE)),"")</f>
        <v/>
      </c>
      <c r="M19" s="35">
        <f t="shared" si="2"/>
        <v>11</v>
      </c>
      <c r="O19" s="35" t="str">
        <f>IF($M$1&gt;=M19,TRIM(VLOOKUP(M19,Kassza!$B$7:$N$10000,12,FALSE)),"")</f>
        <v/>
      </c>
      <c r="P19" s="35" t="str">
        <f>IF($M$1&gt;=M19,TRIM(VLOOKUP(M19,Kassza!$B$7:$N$10000,6,FALSE)),"")</f>
        <v/>
      </c>
      <c r="Q19" s="35" t="str">
        <f>IF($M$1&gt;=M19,TRIM(VLOOKUP(M19,Kassza!$B$7:$N$10000,11,FALSE)),"")</f>
        <v/>
      </c>
      <c r="BA19" s="35">
        <v>19</v>
      </c>
      <c r="BB19" s="85"/>
      <c r="BC19" s="84">
        <f t="shared" si="0"/>
        <v>0</v>
      </c>
      <c r="BD19" s="35">
        <f>IF(COUNTIF(Kassza!$C$7:$C$10000,BE19)&lt;&gt;0,BD18+1,BD18)</f>
        <v>0</v>
      </c>
      <c r="BE19" s="84">
        <f t="shared" si="1"/>
        <v>46041</v>
      </c>
      <c r="BF19" s="35">
        <f>ROUNDUP(COUNTIF(Kassza!$C$7:$C$10000,BE19)/30,0)</f>
        <v>0</v>
      </c>
      <c r="BG19" s="35">
        <f>SUM($BF$1:BF18)</f>
        <v>0</v>
      </c>
    </row>
    <row r="20" spans="1:59" x14ac:dyDescent="0.25">
      <c r="A20" s="35" t="str">
        <f t="shared" si="3"/>
        <v/>
      </c>
      <c r="B20" s="35" t="str">
        <f>IF($M$1&gt;=M20,TRIM(VLOOKUP(M20,Kassza!$B$7:$N$10000,4,FALSE)),"")</f>
        <v/>
      </c>
      <c r="C20" s="35" t="str">
        <f>IF($M$1&gt;=M20,TRIM(VLOOKUP(M20,Kassza!$B$7:$N$10000,5,FALSE)),"")</f>
        <v/>
      </c>
      <c r="D20" s="35" t="str">
        <f>TRIM(IF($M$1&gt;=M20,O20&amp;" "&amp;P20&amp;" "&amp;Q20,IF($M$1=M19,$T$3,IF($M$1=M18,$T$4&amp;G4,""))))</f>
        <v/>
      </c>
      <c r="E20" s="88" t="str">
        <f>IF($M$1&gt;=M20,IF(VLOOKUP(M20,Kassza!$B$7:$N$10000,7,FALSE)&lt;&gt;0,VLOOKUP(M20,Kassza!$B$7:$N$10000,7,FALSE),""),IF($M$1=M19,SUM($E$8:E19),IF($M$1=M18,SUM(E19,-F19),"")))</f>
        <v/>
      </c>
      <c r="F20" s="88" t="str">
        <f>IF($M$1&gt;=M20,IF(VLOOKUP(M20,Kassza!$B$7:$N$10000,9,FALSE)&lt;&gt;0,VLOOKUP(M20,Kassza!$B$7:$N$10000,9,FALSE),""),IF($M$1=M19,SUM($F$8:F19),""))</f>
        <v/>
      </c>
      <c r="G20" s="89" t="str">
        <f>IF($M$1&gt;=M20,TRIM(VLOOKUP(M20,Kassza!$B$7:$N$10000,13,FALSE)),"")</f>
        <v/>
      </c>
      <c r="M20" s="35">
        <f t="shared" si="2"/>
        <v>12</v>
      </c>
      <c r="O20" s="35" t="str">
        <f>IF($M$1&gt;=M20,TRIM(VLOOKUP(M20,Kassza!$B$7:$N$10000,12,FALSE)),"")</f>
        <v/>
      </c>
      <c r="P20" s="35" t="str">
        <f>IF($M$1&gt;=M20,TRIM(VLOOKUP(M20,Kassza!$B$7:$N$10000,6,FALSE)),"")</f>
        <v/>
      </c>
      <c r="Q20" s="35" t="str">
        <f>IF($M$1&gt;=M20,TRIM(VLOOKUP(M20,Kassza!$B$7:$N$10000,11,FALSE)),"")</f>
        <v/>
      </c>
      <c r="BA20" s="35">
        <v>20</v>
      </c>
      <c r="BB20" s="85"/>
      <c r="BC20" s="84">
        <f t="shared" si="0"/>
        <v>0</v>
      </c>
      <c r="BD20" s="35">
        <f>IF(COUNTIF(Kassza!$C$7:$C$10000,BE20)&lt;&gt;0,BD19+1,BD19)</f>
        <v>0</v>
      </c>
      <c r="BE20" s="84">
        <f t="shared" si="1"/>
        <v>46042</v>
      </c>
      <c r="BF20" s="35">
        <f>ROUNDUP(COUNTIF(Kassza!$C$7:$C$10000,BE20)/30,0)</f>
        <v>0</v>
      </c>
      <c r="BG20" s="35">
        <f>SUM($BF$1:BF19)</f>
        <v>0</v>
      </c>
    </row>
    <row r="21" spans="1:59" x14ac:dyDescent="0.25">
      <c r="A21" s="35" t="str">
        <f t="shared" si="3"/>
        <v/>
      </c>
      <c r="B21" s="35" t="str">
        <f>IF($M$1&gt;=M21,TRIM(VLOOKUP(M21,Kassza!$B$7:$N$10000,4,FALSE)),"")</f>
        <v/>
      </c>
      <c r="C21" s="35" t="str">
        <f>IF($M$1&gt;=M21,TRIM(VLOOKUP(M21,Kassza!$B$7:$N$10000,5,FALSE)),"")</f>
        <v/>
      </c>
      <c r="D21" s="35" t="str">
        <f>TRIM(IF($M$1&gt;=M21,O21&amp;" "&amp;P21&amp;" "&amp;Q21,IF($M$1=M20,$T$3,IF($M$1=M19,$T$4&amp;G4,""))))</f>
        <v/>
      </c>
      <c r="E21" s="88" t="str">
        <f>IF($M$1&gt;=M21,IF(VLOOKUP(M21,Kassza!$B$7:$N$10000,7,FALSE)&lt;&gt;0,VLOOKUP(M21,Kassza!$B$7:$N$10000,7,FALSE),""),IF($M$1=M20,SUM($E$8:E20),IF($M$1=M19,SUM(E20,-F20),"")))</f>
        <v/>
      </c>
      <c r="F21" s="88" t="str">
        <f>IF($M$1&gt;=M21,IF(VLOOKUP(M21,Kassza!$B$7:$N$10000,9,FALSE)&lt;&gt;0,VLOOKUP(M21,Kassza!$B$7:$N$10000,9,FALSE),""),IF($M$1=M20,SUM($F$8:F20),""))</f>
        <v/>
      </c>
      <c r="G21" s="89" t="str">
        <f>IF($M$1&gt;=M21,TRIM(VLOOKUP(M21,Kassza!$B$7:$N$10000,13,FALSE)),"")</f>
        <v/>
      </c>
      <c r="M21" s="35">
        <f t="shared" si="2"/>
        <v>13</v>
      </c>
      <c r="O21" s="35" t="str">
        <f>IF($M$1&gt;=M21,TRIM(VLOOKUP(M21,Kassza!$B$7:$N$10000,12,FALSE)),"")</f>
        <v/>
      </c>
      <c r="P21" s="35" t="str">
        <f>IF($M$1&gt;=M21,TRIM(VLOOKUP(M21,Kassza!$B$7:$N$10000,6,FALSE)),"")</f>
        <v/>
      </c>
      <c r="Q21" s="35" t="str">
        <f>IF($M$1&gt;=M21,TRIM(VLOOKUP(M21,Kassza!$B$7:$N$10000,11,FALSE)),"")</f>
        <v/>
      </c>
      <c r="BA21" s="35">
        <v>21</v>
      </c>
      <c r="BB21" s="85"/>
      <c r="BC21" s="84">
        <f t="shared" si="0"/>
        <v>0</v>
      </c>
      <c r="BD21" s="35">
        <f>IF(COUNTIF(Kassza!$C$7:$C$10000,BE21)&lt;&gt;0,BD20+1,BD20)</f>
        <v>0</v>
      </c>
      <c r="BE21" s="84">
        <f t="shared" si="1"/>
        <v>46043</v>
      </c>
      <c r="BF21" s="35">
        <f>ROUNDUP(COUNTIF(Kassza!$C$7:$C$10000,BE21)/30,0)</f>
        <v>0</v>
      </c>
      <c r="BG21" s="35">
        <f>SUM($BF$1:BF20)</f>
        <v>0</v>
      </c>
    </row>
    <row r="22" spans="1:59" x14ac:dyDescent="0.25">
      <c r="A22" s="35" t="str">
        <f t="shared" si="3"/>
        <v/>
      </c>
      <c r="B22" s="35" t="str">
        <f>IF($M$1&gt;=M22,TRIM(VLOOKUP(M22,Kassza!$B$7:$N$10000,4,FALSE)),"")</f>
        <v/>
      </c>
      <c r="C22" s="35" t="str">
        <f>IF($M$1&gt;=M22,TRIM(VLOOKUP(M22,Kassza!$B$7:$N$10000,5,FALSE)),"")</f>
        <v/>
      </c>
      <c r="D22" s="35" t="str">
        <f>TRIM(IF($M$1&gt;=M22,O22&amp;" "&amp;P22&amp;" "&amp;Q22,IF($M$1=M21,$T$3,IF($M$1=M20,$T$4&amp;G4,""))))</f>
        <v/>
      </c>
      <c r="E22" s="88" t="str">
        <f>IF($M$1&gt;=M22,IF(VLOOKUP(M22,Kassza!$B$7:$N$10000,7,FALSE)&lt;&gt;0,VLOOKUP(M22,Kassza!$B$7:$N$10000,7,FALSE),""),IF($M$1=M21,SUM($E$8:E21),IF($M$1=M20,SUM(E21,-F21),"")))</f>
        <v/>
      </c>
      <c r="F22" s="88" t="str">
        <f>IF($M$1&gt;=M22,IF(VLOOKUP(M22,Kassza!$B$7:$N$10000,9,FALSE)&lt;&gt;0,VLOOKUP(M22,Kassza!$B$7:$N$10000,9,FALSE),""),IF($M$1=M21,SUM($F$8:F21),""))</f>
        <v/>
      </c>
      <c r="G22" s="89" t="str">
        <f>IF($M$1&gt;=M22,TRIM(VLOOKUP(M22,Kassza!$B$7:$N$10000,13,FALSE)),"")</f>
        <v/>
      </c>
      <c r="M22" s="35">
        <f t="shared" si="2"/>
        <v>14</v>
      </c>
      <c r="O22" s="35" t="str">
        <f>IF($M$1&gt;=M22,TRIM(VLOOKUP(M22,Kassza!$B$7:$N$10000,12,FALSE)),"")</f>
        <v/>
      </c>
      <c r="P22" s="35" t="str">
        <f>IF($M$1&gt;=M22,TRIM(VLOOKUP(M22,Kassza!$B$7:$N$10000,6,FALSE)),"")</f>
        <v/>
      </c>
      <c r="Q22" s="35" t="str">
        <f>IF($M$1&gt;=M22,TRIM(VLOOKUP(M22,Kassza!$B$7:$N$10000,11,FALSE)),"")</f>
        <v/>
      </c>
      <c r="BA22" s="35">
        <v>22</v>
      </c>
      <c r="BB22" s="85"/>
      <c r="BC22" s="84">
        <f t="shared" si="0"/>
        <v>0</v>
      </c>
      <c r="BD22" s="35">
        <f>IF(COUNTIF(Kassza!$C$7:$C$10000,BE22)&lt;&gt;0,BD21+1,BD21)</f>
        <v>0</v>
      </c>
      <c r="BE22" s="84">
        <f t="shared" si="1"/>
        <v>46044</v>
      </c>
      <c r="BF22" s="35">
        <f>ROUNDUP(COUNTIF(Kassza!$C$7:$C$10000,BE22)/30,0)</f>
        <v>0</v>
      </c>
      <c r="BG22" s="35">
        <f>SUM($BF$1:BF21)</f>
        <v>0</v>
      </c>
    </row>
    <row r="23" spans="1:59" x14ac:dyDescent="0.25">
      <c r="A23" s="35" t="str">
        <f t="shared" si="3"/>
        <v/>
      </c>
      <c r="B23" s="35" t="str">
        <f>IF($M$1&gt;=M23,TRIM(VLOOKUP(M23,Kassza!$B$7:$N$10000,4,FALSE)),"")</f>
        <v/>
      </c>
      <c r="C23" s="35" t="str">
        <f>IF($M$1&gt;=M23,TRIM(VLOOKUP(M23,Kassza!$B$7:$N$10000,5,FALSE)),"")</f>
        <v/>
      </c>
      <c r="D23" s="35" t="str">
        <f>TRIM(IF($M$1&gt;=M23,O23&amp;" "&amp;P23&amp;" "&amp;Q23,IF($M$1=M22,$T$3,IF($M$1=M21,$T$4&amp;G4,""))))</f>
        <v/>
      </c>
      <c r="E23" s="88" t="str">
        <f>IF($M$1&gt;=M23,IF(VLOOKUP(M23,Kassza!$B$7:$N$10000,7,FALSE)&lt;&gt;0,VLOOKUP(M23,Kassza!$B$7:$N$10000,7,FALSE),""),IF($M$1=M22,SUM($E$8:E22),IF($M$1=M21,SUM(E22,-F22),"")))</f>
        <v/>
      </c>
      <c r="F23" s="88" t="str">
        <f>IF($M$1&gt;=M23,IF(VLOOKUP(M23,Kassza!$B$7:$N$10000,9,FALSE)&lt;&gt;0,VLOOKUP(M23,Kassza!$B$7:$N$10000,9,FALSE),""),IF($M$1=M22,SUM($F$8:F22),""))</f>
        <v/>
      </c>
      <c r="G23" s="89" t="str">
        <f>IF($M$1&gt;=M23,TRIM(VLOOKUP(M23,Kassza!$B$7:$N$10000,13,FALSE)),"")</f>
        <v/>
      </c>
      <c r="M23" s="35">
        <f t="shared" si="2"/>
        <v>15</v>
      </c>
      <c r="O23" s="35" t="str">
        <f>IF($M$1&gt;=M23,TRIM(VLOOKUP(M23,Kassza!$B$7:$N$10000,12,FALSE)),"")</f>
        <v/>
      </c>
      <c r="P23" s="35" t="str">
        <f>IF($M$1&gt;=M23,TRIM(VLOOKUP(M23,Kassza!$B$7:$N$10000,6,FALSE)),"")</f>
        <v/>
      </c>
      <c r="Q23" s="35" t="str">
        <f>IF($M$1&gt;=M23,TRIM(VLOOKUP(M23,Kassza!$B$7:$N$10000,11,FALSE)),"")</f>
        <v/>
      </c>
      <c r="BA23" s="35">
        <v>23</v>
      </c>
      <c r="BB23" s="85"/>
      <c r="BC23" s="84">
        <f t="shared" si="0"/>
        <v>0</v>
      </c>
      <c r="BD23" s="35">
        <f>IF(COUNTIF(Kassza!$C$7:$C$10000,BE23)&lt;&gt;0,BD22+1,BD22)</f>
        <v>0</v>
      </c>
      <c r="BE23" s="84">
        <f t="shared" si="1"/>
        <v>46045</v>
      </c>
      <c r="BF23" s="35">
        <f>ROUNDUP(COUNTIF(Kassza!$C$7:$C$10000,BE23)/30,0)</f>
        <v>0</v>
      </c>
      <c r="BG23" s="35">
        <f>SUM($BF$1:BF22)</f>
        <v>0</v>
      </c>
    </row>
    <row r="24" spans="1:59" x14ac:dyDescent="0.25">
      <c r="A24" s="35" t="str">
        <f t="shared" si="3"/>
        <v/>
      </c>
      <c r="B24" s="35" t="str">
        <f>IF($M$1&gt;=M24,TRIM(VLOOKUP(M24,Kassza!$B$7:$N$10000,4,FALSE)),"")</f>
        <v/>
      </c>
      <c r="C24" s="35" t="str">
        <f>IF($M$1&gt;=M24,TRIM(VLOOKUP(M24,Kassza!$B$7:$N$10000,5,FALSE)),"")</f>
        <v/>
      </c>
      <c r="D24" s="35" t="str">
        <f>TRIM(IF($M$1&gt;=M24,O24&amp;" "&amp;P24&amp;" "&amp;Q24,IF($M$1=M23,$T$3,IF($M$1=M22,$T$4&amp;G4,""))))</f>
        <v/>
      </c>
      <c r="E24" s="88" t="str">
        <f>IF($M$1&gt;=M24,IF(VLOOKUP(M24,Kassza!$B$7:$N$10000,7,FALSE)&lt;&gt;0,VLOOKUP(M24,Kassza!$B$7:$N$10000,7,FALSE),""),IF($M$1=M23,SUM($E$8:E23),IF($M$1=M22,SUM(E23,-F23),"")))</f>
        <v/>
      </c>
      <c r="F24" s="88" t="str">
        <f>IF($M$1&gt;=M24,IF(VLOOKUP(M24,Kassza!$B$7:$N$10000,9,FALSE)&lt;&gt;0,VLOOKUP(M24,Kassza!$B$7:$N$10000,9,FALSE),""),IF($M$1=M23,SUM($F$8:F23),""))</f>
        <v/>
      </c>
      <c r="G24" s="89" t="str">
        <f>IF($M$1&gt;=M24,TRIM(VLOOKUP(M24,Kassza!$B$7:$N$10000,13,FALSE)),"")</f>
        <v/>
      </c>
      <c r="M24" s="35">
        <f t="shared" si="2"/>
        <v>16</v>
      </c>
      <c r="O24" s="35" t="str">
        <f>IF($M$1&gt;=M24,TRIM(VLOOKUP(M24,Kassza!$B$7:$N$10000,12,FALSE)),"")</f>
        <v/>
      </c>
      <c r="P24" s="35" t="str">
        <f>IF($M$1&gt;=M24,TRIM(VLOOKUP(M24,Kassza!$B$7:$N$10000,6,FALSE)),"")</f>
        <v/>
      </c>
      <c r="Q24" s="35" t="str">
        <f>IF($M$1&gt;=M24,TRIM(VLOOKUP(M24,Kassza!$B$7:$N$10000,11,FALSE)),"")</f>
        <v/>
      </c>
      <c r="BA24" s="35">
        <v>24</v>
      </c>
      <c r="BB24" s="85"/>
      <c r="BC24" s="84">
        <f t="shared" si="0"/>
        <v>0</v>
      </c>
      <c r="BD24" s="35">
        <f>IF(COUNTIF(Kassza!$C$7:$C$10000,BE24)&lt;&gt;0,BD23+1,BD23)</f>
        <v>0</v>
      </c>
      <c r="BE24" s="84">
        <f t="shared" si="1"/>
        <v>46046</v>
      </c>
      <c r="BF24" s="35">
        <f>ROUNDUP(COUNTIF(Kassza!$C$7:$C$10000,BE24)/30,0)</f>
        <v>0</v>
      </c>
      <c r="BG24" s="35">
        <f>SUM($BF$1:BF23)</f>
        <v>0</v>
      </c>
    </row>
    <row r="25" spans="1:59" x14ac:dyDescent="0.25">
      <c r="A25" s="35" t="str">
        <f t="shared" si="3"/>
        <v/>
      </c>
      <c r="B25" s="35" t="str">
        <f>IF($M$1&gt;=M25,TRIM(VLOOKUP(M25,Kassza!$B$7:$N$10000,4,FALSE)),"")</f>
        <v/>
      </c>
      <c r="C25" s="35" t="str">
        <f>IF($M$1&gt;=M25,TRIM(VLOOKUP(M25,Kassza!$B$7:$N$10000,5,FALSE)),"")</f>
        <v/>
      </c>
      <c r="D25" s="35" t="str">
        <f>TRIM(IF($M$1&gt;=M25,O25&amp;" "&amp;P25&amp;" "&amp;Q25,IF($M$1=M24,$T$3,IF($M$1=M23,$T$4&amp;G4,""))))</f>
        <v/>
      </c>
      <c r="E25" s="88" t="str">
        <f>IF($M$1&gt;=M25,IF(VLOOKUP(M25,Kassza!$B$7:$N$10000,7,FALSE)&lt;&gt;0,VLOOKUP(M25,Kassza!$B$7:$N$10000,7,FALSE),""),IF($M$1=M24,SUM($E$8:E24),IF($M$1=M23,SUM(E24,-F24),"")))</f>
        <v/>
      </c>
      <c r="F25" s="88" t="str">
        <f>IF($M$1&gt;=M25,IF(VLOOKUP(M25,Kassza!$B$7:$N$10000,9,FALSE)&lt;&gt;0,VLOOKUP(M25,Kassza!$B$7:$N$10000,9,FALSE),""),IF($M$1=M24,SUM($F$8:F24),""))</f>
        <v/>
      </c>
      <c r="G25" s="89" t="str">
        <f>IF($M$1&gt;=M25,TRIM(VLOOKUP(M25,Kassza!$B$7:$N$10000,13,FALSE)),"")</f>
        <v/>
      </c>
      <c r="M25" s="35">
        <f t="shared" si="2"/>
        <v>17</v>
      </c>
      <c r="O25" s="35" t="str">
        <f>IF($M$1&gt;=M25,TRIM(VLOOKUP(M25,Kassza!$B$7:$N$10000,12,FALSE)),"")</f>
        <v/>
      </c>
      <c r="P25" s="35" t="str">
        <f>IF($M$1&gt;=M25,TRIM(VLOOKUP(M25,Kassza!$B$7:$N$10000,6,FALSE)),"")</f>
        <v/>
      </c>
      <c r="Q25" s="35" t="str">
        <f>IF($M$1&gt;=M25,TRIM(VLOOKUP(M25,Kassza!$B$7:$N$10000,11,FALSE)),"")</f>
        <v/>
      </c>
      <c r="BA25" s="35">
        <v>25</v>
      </c>
      <c r="BB25" s="85"/>
      <c r="BC25" s="84">
        <f t="shared" si="0"/>
        <v>0</v>
      </c>
      <c r="BD25" s="35">
        <f>IF(COUNTIF(Kassza!$C$7:$C$10000,BE25)&lt;&gt;0,BD24+1,BD24)</f>
        <v>0</v>
      </c>
      <c r="BE25" s="84">
        <f t="shared" si="1"/>
        <v>46047</v>
      </c>
      <c r="BF25" s="35">
        <f>ROUNDUP(COUNTIF(Kassza!$C$7:$C$10000,BE25)/30,0)</f>
        <v>0</v>
      </c>
      <c r="BG25" s="35">
        <f>SUM($BF$1:BF24)</f>
        <v>0</v>
      </c>
    </row>
    <row r="26" spans="1:59" x14ac:dyDescent="0.25">
      <c r="A26" s="35" t="str">
        <f t="shared" si="3"/>
        <v/>
      </c>
      <c r="B26" s="35" t="str">
        <f>IF($M$1&gt;=M26,TRIM(VLOOKUP(M26,Kassza!$B$7:$N$10000,4,FALSE)),"")</f>
        <v/>
      </c>
      <c r="C26" s="35" t="str">
        <f>IF($M$1&gt;=M26,TRIM(VLOOKUP(M26,Kassza!$B$7:$N$10000,5,FALSE)),"")</f>
        <v/>
      </c>
      <c r="D26" s="35" t="str">
        <f>TRIM(IF($M$1&gt;=M26,O26&amp;" "&amp;P26&amp;" "&amp;Q26,IF($M$1=M25,$T$3,IF($M$1=M24,$T$4&amp;G4,""))))</f>
        <v/>
      </c>
      <c r="E26" s="88" t="str">
        <f>IF($M$1&gt;=M26,IF(VLOOKUP(M26,Kassza!$B$7:$N$10000,7,FALSE)&lt;&gt;0,VLOOKUP(M26,Kassza!$B$7:$N$10000,7,FALSE),""),IF($M$1=M25,SUM($E$8:E25),IF($M$1=M24,SUM(E25,-F25),"")))</f>
        <v/>
      </c>
      <c r="F26" s="88" t="str">
        <f>IF($M$1&gt;=M26,IF(VLOOKUP(M26,Kassza!$B$7:$N$10000,9,FALSE)&lt;&gt;0,VLOOKUP(M26,Kassza!$B$7:$N$10000,9,FALSE),""),IF($M$1=M25,SUM($F$8:F25),""))</f>
        <v/>
      </c>
      <c r="G26" s="89" t="str">
        <f>IF($M$1&gt;=M26,TRIM(VLOOKUP(M26,Kassza!$B$7:$N$10000,13,FALSE)),"")</f>
        <v/>
      </c>
      <c r="M26" s="35">
        <f t="shared" si="2"/>
        <v>18</v>
      </c>
      <c r="O26" s="35" t="str">
        <f>IF($M$1&gt;=M26,TRIM(VLOOKUP(M26,Kassza!$B$7:$N$10000,12,FALSE)),"")</f>
        <v/>
      </c>
      <c r="P26" s="35" t="str">
        <f>IF($M$1&gt;=M26,TRIM(VLOOKUP(M26,Kassza!$B$7:$N$10000,6,FALSE)),"")</f>
        <v/>
      </c>
      <c r="Q26" s="35" t="str">
        <f>IF($M$1&gt;=M26,TRIM(VLOOKUP(M26,Kassza!$B$7:$N$10000,11,FALSE)),"")</f>
        <v/>
      </c>
      <c r="BA26" s="35">
        <v>26</v>
      </c>
      <c r="BB26" s="85"/>
      <c r="BC26" s="84">
        <f t="shared" si="0"/>
        <v>0</v>
      </c>
      <c r="BD26" s="35">
        <f>IF(COUNTIF(Kassza!$C$7:$C$10000,BE26)&lt;&gt;0,BD25+1,BD25)</f>
        <v>0</v>
      </c>
      <c r="BE26" s="84">
        <f t="shared" si="1"/>
        <v>46048</v>
      </c>
      <c r="BF26" s="35">
        <f>ROUNDUP(COUNTIF(Kassza!$C$7:$C$10000,BE26)/30,0)</f>
        <v>0</v>
      </c>
      <c r="BG26" s="35">
        <f>SUM($BF$1:BF25)</f>
        <v>0</v>
      </c>
    </row>
    <row r="27" spans="1:59" x14ac:dyDescent="0.25">
      <c r="A27" s="35" t="str">
        <f t="shared" si="3"/>
        <v/>
      </c>
      <c r="B27" s="35" t="str">
        <f>IF($M$1&gt;=M27,TRIM(VLOOKUP(M27,Kassza!$B$7:$N$10000,4,FALSE)),"")</f>
        <v/>
      </c>
      <c r="C27" s="35" t="str">
        <f>IF($M$1&gt;=M27,TRIM(VLOOKUP(M27,Kassza!$B$7:$N$10000,5,FALSE)),"")</f>
        <v/>
      </c>
      <c r="D27" s="35" t="str">
        <f>TRIM(IF($M$1&gt;=M27,O27&amp;" "&amp;P27&amp;" "&amp;Q27,IF($M$1=M26,$T$3,IF($M$1=M25,$T$4&amp;G4,""))))</f>
        <v/>
      </c>
      <c r="E27" s="88" t="str">
        <f>IF($M$1&gt;=M27,IF(VLOOKUP(M27,Kassza!$B$7:$N$10000,7,FALSE)&lt;&gt;0,VLOOKUP(M27,Kassza!$B$7:$N$10000,7,FALSE),""),IF($M$1=M26,SUM($E$8:E26),IF($M$1=M25,SUM(E26,-F26),"")))</f>
        <v/>
      </c>
      <c r="F27" s="88" t="str">
        <f>IF($M$1&gt;=M27,IF(VLOOKUP(M27,Kassza!$B$7:$N$10000,9,FALSE)&lt;&gt;0,VLOOKUP(M27,Kassza!$B$7:$N$10000,9,FALSE),""),IF($M$1=M26,SUM($F$8:F26),""))</f>
        <v/>
      </c>
      <c r="G27" s="89" t="str">
        <f>IF($M$1&gt;=M27,TRIM(VLOOKUP(M27,Kassza!$B$7:$N$10000,13,FALSE)),"")</f>
        <v/>
      </c>
      <c r="M27" s="35">
        <f t="shared" si="2"/>
        <v>19</v>
      </c>
      <c r="O27" s="35" t="str">
        <f>IF($M$1&gt;=M27,TRIM(VLOOKUP(M27,Kassza!$B$7:$N$10000,12,FALSE)),"")</f>
        <v/>
      </c>
      <c r="P27" s="35" t="str">
        <f>IF($M$1&gt;=M27,TRIM(VLOOKUP(M27,Kassza!$B$7:$N$10000,6,FALSE)),"")</f>
        <v/>
      </c>
      <c r="Q27" s="35" t="str">
        <f>IF($M$1&gt;=M27,TRIM(VLOOKUP(M27,Kassza!$B$7:$N$10000,11,FALSE)),"")</f>
        <v/>
      </c>
      <c r="BA27" s="35">
        <v>27</v>
      </c>
      <c r="BB27" s="85"/>
      <c r="BC27" s="84">
        <f t="shared" si="0"/>
        <v>0</v>
      </c>
      <c r="BD27" s="35">
        <f>IF(COUNTIF(Kassza!$C$7:$C$10000,BE27)&lt;&gt;0,BD26+1,BD26)</f>
        <v>0</v>
      </c>
      <c r="BE27" s="84">
        <f t="shared" si="1"/>
        <v>46049</v>
      </c>
      <c r="BF27" s="35">
        <f>ROUNDUP(COUNTIF(Kassza!$C$7:$C$10000,BE27)/30,0)</f>
        <v>0</v>
      </c>
      <c r="BG27" s="35">
        <f>SUM($BF$1:BF26)</f>
        <v>0</v>
      </c>
    </row>
    <row r="28" spans="1:59" x14ac:dyDescent="0.25">
      <c r="A28" s="35" t="str">
        <f t="shared" si="3"/>
        <v/>
      </c>
      <c r="B28" s="35" t="str">
        <f>IF($M$1&gt;=M28,TRIM(VLOOKUP(M28,Kassza!$B$7:$N$10000,4,FALSE)),"")</f>
        <v/>
      </c>
      <c r="C28" s="35" t="str">
        <f>IF($M$1&gt;=M28,TRIM(VLOOKUP(M28,Kassza!$B$7:$N$10000,5,FALSE)),"")</f>
        <v/>
      </c>
      <c r="D28" s="35" t="str">
        <f>TRIM(IF($M$1&gt;=M28,O28&amp;" "&amp;P28&amp;" "&amp;Q28,IF($M$1=M27,$T$3,IF($M$1=M26,$T$4&amp;G4,""))))</f>
        <v/>
      </c>
      <c r="E28" s="88" t="str">
        <f>IF($M$1&gt;=M28,IF(VLOOKUP(M28,Kassza!$B$7:$N$10000,7,FALSE)&lt;&gt;0,VLOOKUP(M28,Kassza!$B$7:$N$10000,7,FALSE),""),IF($M$1=M27,SUM($E$8:E27),IF($M$1=M26,SUM(E27,-F27),"")))</f>
        <v/>
      </c>
      <c r="F28" s="88" t="str">
        <f>IF($M$1&gt;=M28,IF(VLOOKUP(M28,Kassza!$B$7:$N$10000,9,FALSE)&lt;&gt;0,VLOOKUP(M28,Kassza!$B$7:$N$10000,9,FALSE),""),IF($M$1=M27,SUM($F$8:F27),""))</f>
        <v/>
      </c>
      <c r="G28" s="89" t="str">
        <f>IF($M$1&gt;=M28,TRIM(VLOOKUP(M28,Kassza!$B$7:$N$10000,13,FALSE)),"")</f>
        <v/>
      </c>
      <c r="M28" s="35">
        <f t="shared" si="2"/>
        <v>20</v>
      </c>
      <c r="O28" s="35" t="str">
        <f>IF($M$1&gt;=M28,TRIM(VLOOKUP(M28,Kassza!$B$7:$N$10000,12,FALSE)),"")</f>
        <v/>
      </c>
      <c r="P28" s="35" t="str">
        <f>IF($M$1&gt;=M28,TRIM(VLOOKUP(M28,Kassza!$B$7:$N$10000,6,FALSE)),"")</f>
        <v/>
      </c>
      <c r="Q28" s="35" t="str">
        <f>IF($M$1&gt;=M28,TRIM(VLOOKUP(M28,Kassza!$B$7:$N$10000,11,FALSE)),"")</f>
        <v/>
      </c>
      <c r="BA28" s="35">
        <v>28</v>
      </c>
      <c r="BB28" s="85"/>
      <c r="BC28" s="84">
        <f t="shared" si="0"/>
        <v>0</v>
      </c>
      <c r="BD28" s="35">
        <f>IF(COUNTIF(Kassza!$C$7:$C$10000,BE28)&lt;&gt;0,BD27+1,BD27)</f>
        <v>0</v>
      </c>
      <c r="BE28" s="84">
        <f t="shared" si="1"/>
        <v>46050</v>
      </c>
      <c r="BF28" s="35">
        <f>ROUNDUP(COUNTIF(Kassza!$C$7:$C$10000,BE28)/30,0)</f>
        <v>0</v>
      </c>
      <c r="BG28" s="35">
        <f>SUM($BF$1:BF27)</f>
        <v>0</v>
      </c>
    </row>
    <row r="29" spans="1:59" x14ac:dyDescent="0.25">
      <c r="A29" s="35" t="str">
        <f t="shared" si="3"/>
        <v/>
      </c>
      <c r="B29" s="35" t="str">
        <f>IF($M$1&gt;=M29,TRIM(VLOOKUP(M29,Kassza!$B$7:$N$10000,4,FALSE)),"")</f>
        <v/>
      </c>
      <c r="C29" s="35" t="str">
        <f>IF($M$1&gt;=M29,TRIM(VLOOKUP(M29,Kassza!$B$7:$N$10000,5,FALSE)),"")</f>
        <v/>
      </c>
      <c r="D29" s="35" t="str">
        <f>TRIM(IF($M$1&gt;=M29,O29&amp;" "&amp;P29&amp;" "&amp;Q29,IF($M$1=M28,$T$3,IF($M$1=M27,$T$4&amp;G4,""))))</f>
        <v/>
      </c>
      <c r="E29" s="88" t="str">
        <f>IF($M$1&gt;=M29,IF(VLOOKUP(M29,Kassza!$B$7:$N$10000,7,FALSE)&lt;&gt;0,VLOOKUP(M29,Kassza!$B$7:$N$10000,7,FALSE),""),IF($M$1=M28,SUM($E$8:E28),IF($M$1=M27,SUM(E28,-F28),"")))</f>
        <v/>
      </c>
      <c r="F29" s="88" t="str">
        <f>IF($M$1&gt;=M29,IF(VLOOKUP(M29,Kassza!$B$7:$N$10000,9,FALSE)&lt;&gt;0,VLOOKUP(M29,Kassza!$B$7:$N$10000,9,FALSE),""),IF($M$1=M28,SUM($F$8:F28),""))</f>
        <v/>
      </c>
      <c r="G29" s="89" t="str">
        <f>IF($M$1&gt;=M29,TRIM(VLOOKUP(M29,Kassza!$B$7:$N$10000,13,FALSE)),"")</f>
        <v/>
      </c>
      <c r="M29" s="35">
        <f t="shared" si="2"/>
        <v>21</v>
      </c>
      <c r="O29" s="35" t="str">
        <f>IF($M$1&gt;=M29,TRIM(VLOOKUP(M29,Kassza!$B$7:$N$10000,12,FALSE)),"")</f>
        <v/>
      </c>
      <c r="P29" s="35" t="str">
        <f>IF($M$1&gt;=M29,TRIM(VLOOKUP(M29,Kassza!$B$7:$N$10000,6,FALSE)),"")</f>
        <v/>
      </c>
      <c r="Q29" s="35" t="str">
        <f>IF($M$1&gt;=M29,TRIM(VLOOKUP(M29,Kassza!$B$7:$N$10000,11,FALSE)),"")</f>
        <v/>
      </c>
      <c r="BA29" s="35">
        <v>29</v>
      </c>
      <c r="BB29" s="85"/>
      <c r="BC29" s="84">
        <f t="shared" si="0"/>
        <v>0</v>
      </c>
      <c r="BD29" s="35">
        <f>IF(COUNTIF(Kassza!$C$7:$C$10000,BE29)&lt;&gt;0,BD28+1,BD28)</f>
        <v>0</v>
      </c>
      <c r="BE29" s="84">
        <f t="shared" si="1"/>
        <v>46051</v>
      </c>
      <c r="BF29" s="35">
        <f>ROUNDUP(COUNTIF(Kassza!$C$7:$C$10000,BE29)/30,0)</f>
        <v>0</v>
      </c>
      <c r="BG29" s="35">
        <f>SUM($BF$1:BF28)</f>
        <v>0</v>
      </c>
    </row>
    <row r="30" spans="1:59" x14ac:dyDescent="0.25">
      <c r="A30" s="35" t="str">
        <f t="shared" si="3"/>
        <v/>
      </c>
      <c r="B30" s="35" t="str">
        <f>IF($M$1&gt;=M30,TRIM(VLOOKUP(M30,Kassza!$B$7:$N$10000,4,FALSE)),"")</f>
        <v/>
      </c>
      <c r="C30" s="35" t="str">
        <f>IF($M$1&gt;=M30,TRIM(VLOOKUP(M30,Kassza!$B$7:$N$10000,5,FALSE)),"")</f>
        <v/>
      </c>
      <c r="D30" s="35" t="str">
        <f>TRIM(IF($M$1&gt;=M30,O30&amp;" "&amp;P30&amp;" "&amp;Q30,IF($M$1=M29,$T$3,IF($M$1=M28,$T$4&amp;G4,""))))</f>
        <v/>
      </c>
      <c r="E30" s="88" t="str">
        <f>IF($M$1&gt;=M30,IF(VLOOKUP(M30,Kassza!$B$7:$N$10000,7,FALSE)&lt;&gt;0,VLOOKUP(M30,Kassza!$B$7:$N$10000,7,FALSE),""),IF($M$1=M29,SUM($E$8:E29),IF($M$1=M28,SUM(E29,-F29),"")))</f>
        <v/>
      </c>
      <c r="F30" s="88" t="str">
        <f>IF($M$1&gt;=M30,IF(VLOOKUP(M30,Kassza!$B$7:$N$10000,9,FALSE)&lt;&gt;0,VLOOKUP(M30,Kassza!$B$7:$N$10000,9,FALSE),""),IF($M$1=M29,SUM($F$8:F29),""))</f>
        <v/>
      </c>
      <c r="G30" s="89" t="str">
        <f>IF($M$1&gt;=M30,TRIM(VLOOKUP(M30,Kassza!$B$7:$N$10000,13,FALSE)),"")</f>
        <v/>
      </c>
      <c r="M30" s="35">
        <f t="shared" si="2"/>
        <v>22</v>
      </c>
      <c r="O30" s="35" t="str">
        <f>IF($M$1&gt;=M30,TRIM(VLOOKUP(M30,Kassza!$B$7:$N$10000,12,FALSE)),"")</f>
        <v/>
      </c>
      <c r="P30" s="35" t="str">
        <f>IF($M$1&gt;=M30,TRIM(VLOOKUP(M30,Kassza!$B$7:$N$10000,6,FALSE)),"")</f>
        <v/>
      </c>
      <c r="Q30" s="35" t="str">
        <f>IF($M$1&gt;=M30,TRIM(VLOOKUP(M30,Kassza!$B$7:$N$10000,11,FALSE)),"")</f>
        <v/>
      </c>
      <c r="BA30" s="35">
        <v>30</v>
      </c>
      <c r="BB30" s="85"/>
      <c r="BC30" s="84">
        <f t="shared" si="0"/>
        <v>0</v>
      </c>
      <c r="BD30" s="35">
        <f>IF(COUNTIF(Kassza!$C$7:$C$10000,BE30)&lt;&gt;0,BD29+1,BD29)</f>
        <v>0</v>
      </c>
      <c r="BE30" s="84">
        <f t="shared" si="1"/>
        <v>46052</v>
      </c>
      <c r="BF30" s="35">
        <f>ROUNDUP(COUNTIF(Kassza!$C$7:$C$10000,BE30)/30,0)</f>
        <v>0</v>
      </c>
      <c r="BG30" s="35">
        <f>SUM($BF$1:BF29)</f>
        <v>0</v>
      </c>
    </row>
    <row r="31" spans="1:59" x14ac:dyDescent="0.25">
      <c r="A31" s="35" t="str">
        <f t="shared" si="3"/>
        <v/>
      </c>
      <c r="B31" s="35" t="str">
        <f>IF($M$1&gt;=M31,TRIM(VLOOKUP(M31,Kassza!$B$7:$N$10000,4,FALSE)),"")</f>
        <v/>
      </c>
      <c r="C31" s="35" t="str">
        <f>IF($M$1&gt;=M31,TRIM(VLOOKUP(M31,Kassza!$B$7:$N$10000,5,FALSE)),"")</f>
        <v/>
      </c>
      <c r="D31" s="35" t="str">
        <f>TRIM(IF($M$1&gt;=M31,O31&amp;" "&amp;P31&amp;" "&amp;Q31,IF($M$1=M30,$T$3,IF($M$1=M29,$T$4&amp;G4,""))))</f>
        <v/>
      </c>
      <c r="E31" s="88" t="str">
        <f>IF($M$1&gt;=M31,IF(VLOOKUP(M31,Kassza!$B$7:$N$10000,7,FALSE)&lt;&gt;0,VLOOKUP(M31,Kassza!$B$7:$N$10000,7,FALSE),""),IF($M$1=M30,SUM($E$8:E30),IF($M$1=M29,SUM(E30,-F30),"")))</f>
        <v/>
      </c>
      <c r="F31" s="88" t="str">
        <f>IF($M$1&gt;=M31,IF(VLOOKUP(M31,Kassza!$B$7:$N$10000,9,FALSE)&lt;&gt;0,VLOOKUP(M31,Kassza!$B$7:$N$10000,9,FALSE),""),IF($M$1=M30,SUM($F$8:F30),""))</f>
        <v/>
      </c>
      <c r="G31" s="89" t="str">
        <f>IF($M$1&gt;=M31,TRIM(VLOOKUP(M31,Kassza!$B$7:$N$10000,13,FALSE)),"")</f>
        <v/>
      </c>
      <c r="M31" s="35">
        <f t="shared" si="2"/>
        <v>23</v>
      </c>
      <c r="O31" s="35" t="str">
        <f>IF($M$1&gt;=M31,TRIM(VLOOKUP(M31,Kassza!$B$7:$N$10000,12,FALSE)),"")</f>
        <v/>
      </c>
      <c r="P31" s="35" t="str">
        <f>IF($M$1&gt;=M31,TRIM(VLOOKUP(M31,Kassza!$B$7:$N$10000,6,FALSE)),"")</f>
        <v/>
      </c>
      <c r="Q31" s="35" t="str">
        <f>IF($M$1&gt;=M31,TRIM(VLOOKUP(M31,Kassza!$B$7:$N$10000,11,FALSE)),"")</f>
        <v/>
      </c>
      <c r="BA31" s="35">
        <v>31</v>
      </c>
      <c r="BB31" s="85"/>
      <c r="BC31" s="84">
        <f t="shared" si="0"/>
        <v>0</v>
      </c>
      <c r="BD31" s="35">
        <f>IF(COUNTIF(Kassza!$C$7:$C$10000,BE31)&lt;&gt;0,BD30+1,BD30)</f>
        <v>0</v>
      </c>
      <c r="BE31" s="84">
        <f t="shared" si="1"/>
        <v>46053</v>
      </c>
      <c r="BF31" s="35">
        <f>ROUNDUP(COUNTIF(Kassza!$C$7:$C$10000,BE31)/30,0)</f>
        <v>0</v>
      </c>
      <c r="BG31" s="35">
        <f>SUM($BF$1:BF30)</f>
        <v>0</v>
      </c>
    </row>
    <row r="32" spans="1:59" x14ac:dyDescent="0.25">
      <c r="A32" s="35" t="str">
        <f t="shared" si="3"/>
        <v/>
      </c>
      <c r="B32" s="35" t="str">
        <f>IF($M$1&gt;=M32,TRIM(VLOOKUP(M32,Kassza!$B$7:$N$10000,4,FALSE)),"")</f>
        <v/>
      </c>
      <c r="C32" s="35" t="str">
        <f>IF($M$1&gt;=M32,TRIM(VLOOKUP(M32,Kassza!$B$7:$N$10000,5,FALSE)),"")</f>
        <v/>
      </c>
      <c r="D32" s="35" t="str">
        <f>TRIM(IF($M$1&gt;=M32,O32&amp;" "&amp;P32&amp;" "&amp;Q32,IF($M$1=M31,$T$3,IF($M$1=M30,$T$4&amp;G4,""))))</f>
        <v/>
      </c>
      <c r="E32" s="88" t="str">
        <f>IF($M$1&gt;=M32,IF(VLOOKUP(M32,Kassza!$B$7:$N$10000,7,FALSE)&lt;&gt;0,VLOOKUP(M32,Kassza!$B$7:$N$10000,7,FALSE),""),IF($M$1=M31,SUM($E$8:E31),IF($M$1=M30,SUM(E31,-F31),"")))</f>
        <v/>
      </c>
      <c r="F32" s="88" t="str">
        <f>IF($M$1&gt;=M32,IF(VLOOKUP(M32,Kassza!$B$7:$N$10000,9,FALSE)&lt;&gt;0,VLOOKUP(M32,Kassza!$B$7:$N$10000,9,FALSE),""),IF($M$1=M31,SUM($F$8:F31),""))</f>
        <v/>
      </c>
      <c r="G32" s="89" t="str">
        <f>IF($M$1&gt;=M32,TRIM(VLOOKUP(M32,Kassza!$B$7:$N$10000,13,FALSE)),"")</f>
        <v/>
      </c>
      <c r="M32" s="35">
        <f t="shared" si="2"/>
        <v>24</v>
      </c>
      <c r="O32" s="35" t="str">
        <f>IF($M$1&gt;=M32,TRIM(VLOOKUP(M32,Kassza!$B$7:$N$10000,12,FALSE)),"")</f>
        <v/>
      </c>
      <c r="P32" s="35" t="str">
        <f>IF($M$1&gt;=M32,TRIM(VLOOKUP(M32,Kassza!$B$7:$N$10000,6,FALSE)),"")</f>
        <v/>
      </c>
      <c r="Q32" s="35" t="str">
        <f>IF($M$1&gt;=M32,TRIM(VLOOKUP(M32,Kassza!$B$7:$N$10000,11,FALSE)),"")</f>
        <v/>
      </c>
      <c r="BA32" s="35">
        <v>32</v>
      </c>
      <c r="BB32" s="85"/>
      <c r="BC32" s="84">
        <f t="shared" si="0"/>
        <v>0</v>
      </c>
      <c r="BD32" s="35">
        <f>IF(COUNTIF(Kassza!$C$7:$C$10000,BE32)&lt;&gt;0,BD31+1,BD31)</f>
        <v>0</v>
      </c>
      <c r="BE32" s="84">
        <f t="shared" si="1"/>
        <v>46054</v>
      </c>
      <c r="BF32" s="35">
        <f>ROUNDUP(COUNTIF(Kassza!$C$7:$C$10000,BE32)/30,0)</f>
        <v>0</v>
      </c>
      <c r="BG32" s="35">
        <f>SUM($BF$1:BF31)</f>
        <v>0</v>
      </c>
    </row>
    <row r="33" spans="1:59" x14ac:dyDescent="0.25">
      <c r="A33" s="35" t="str">
        <f t="shared" si="3"/>
        <v/>
      </c>
      <c r="B33" s="35" t="str">
        <f>IF($M$1&gt;=M33,TRIM(VLOOKUP(M33,Kassza!$B$7:$N$10000,4,FALSE)),"")</f>
        <v/>
      </c>
      <c r="C33" s="35" t="str">
        <f>IF($M$1&gt;=M33,TRIM(VLOOKUP(M33,Kassza!$B$7:$N$10000,5,FALSE)),"")</f>
        <v/>
      </c>
      <c r="D33" s="35" t="str">
        <f>TRIM(IF($M$1&gt;=M33,O33&amp;" "&amp;P33&amp;" "&amp;Q33,IF($M$1=M32,$T$3,IF($M$1=M31,$T$4&amp;G4,""))))</f>
        <v/>
      </c>
      <c r="E33" s="88" t="str">
        <f>IF($M$1&gt;=M33,IF(VLOOKUP(M33,Kassza!$B$7:$N$10000,7,FALSE)&lt;&gt;0,VLOOKUP(M33,Kassza!$B$7:$N$10000,7,FALSE),""),IF($M$1=M32,SUM($E$8:E32),IF($M$1=M31,SUM(E32,-F32),"")))</f>
        <v/>
      </c>
      <c r="F33" s="88" t="str">
        <f>IF($M$1&gt;=M33,IF(VLOOKUP(M33,Kassza!$B$7:$N$10000,9,FALSE)&lt;&gt;0,VLOOKUP(M33,Kassza!$B$7:$N$10000,9,FALSE),""),IF($M$1=M32,SUM($F$8:F32),""))</f>
        <v/>
      </c>
      <c r="G33" s="89" t="str">
        <f>IF($M$1&gt;=M33,TRIM(VLOOKUP(M33,Kassza!$B$7:$N$10000,13,FALSE)),"")</f>
        <v/>
      </c>
      <c r="M33" s="35">
        <f t="shared" si="2"/>
        <v>25</v>
      </c>
      <c r="O33" s="35" t="str">
        <f>IF($M$1&gt;=M33,TRIM(VLOOKUP(M33,Kassza!$B$7:$N$10000,12,FALSE)),"")</f>
        <v/>
      </c>
      <c r="P33" s="35" t="str">
        <f>IF($M$1&gt;=M33,TRIM(VLOOKUP(M33,Kassza!$B$7:$N$10000,6,FALSE)),"")</f>
        <v/>
      </c>
      <c r="Q33" s="35" t="str">
        <f>IF($M$1&gt;=M33,TRIM(VLOOKUP(M33,Kassza!$B$7:$N$10000,11,FALSE)),"")</f>
        <v/>
      </c>
      <c r="BA33" s="35">
        <v>33</v>
      </c>
      <c r="BB33" s="85"/>
      <c r="BC33" s="84">
        <f t="shared" si="0"/>
        <v>0</v>
      </c>
      <c r="BD33" s="35">
        <f>IF(COUNTIF(Kassza!$C$7:$C$10000,BE33)&lt;&gt;0,BD32+1,BD32)</f>
        <v>0</v>
      </c>
      <c r="BE33" s="84">
        <f t="shared" si="1"/>
        <v>46055</v>
      </c>
      <c r="BF33" s="35">
        <f>ROUNDUP(COUNTIF(Kassza!$C$7:$C$10000,BE33)/30,0)</f>
        <v>0</v>
      </c>
      <c r="BG33" s="35">
        <f>SUM($BF$1:BF32)</f>
        <v>0</v>
      </c>
    </row>
    <row r="34" spans="1:59" x14ac:dyDescent="0.25">
      <c r="A34" s="35" t="str">
        <f t="shared" si="3"/>
        <v/>
      </c>
      <c r="B34" s="35" t="str">
        <f>IF($M$1&gt;=M34,TRIM(VLOOKUP(M34,Kassza!$B$7:$N$10000,4,FALSE)),"")</f>
        <v/>
      </c>
      <c r="C34" s="35" t="str">
        <f>IF($M$1&gt;=M34,TRIM(VLOOKUP(M34,Kassza!$B$7:$N$10000,5,FALSE)),"")</f>
        <v/>
      </c>
      <c r="D34" s="35" t="str">
        <f>TRIM(IF($M$1&gt;=M34,O34&amp;" "&amp;P34&amp;" "&amp;Q34,IF($M$1=M33,$T$3,IF($M$1=M32,$T$4&amp;G4,""))))</f>
        <v/>
      </c>
      <c r="E34" s="88" t="str">
        <f>IF($M$1&gt;=M34,IF(VLOOKUP(M34,Kassza!$B$7:$N$10000,7,FALSE)&lt;&gt;0,VLOOKUP(M34,Kassza!$B$7:$N$10000,7,FALSE),""),IF($M$1=M33,SUM($E$8:E33),IF($M$1=M32,SUM(E33,-F33),"")))</f>
        <v/>
      </c>
      <c r="F34" s="88" t="str">
        <f>IF($M$1&gt;=M34,IF(VLOOKUP(M34,Kassza!$B$7:$N$10000,9,FALSE)&lt;&gt;0,VLOOKUP(M34,Kassza!$B$7:$N$10000,9,FALSE),""),IF($M$1=M33,SUM($F$8:F33),""))</f>
        <v/>
      </c>
      <c r="G34" s="89" t="str">
        <f>IF($M$1&gt;=M34,TRIM(VLOOKUP(M34,Kassza!$B$7:$N$10000,13,FALSE)),"")</f>
        <v/>
      </c>
      <c r="M34" s="35">
        <f t="shared" si="2"/>
        <v>26</v>
      </c>
      <c r="O34" s="35" t="str">
        <f>IF($M$1&gt;=M34,TRIM(VLOOKUP(M34,Kassza!$B$7:$N$10000,12,FALSE)),"")</f>
        <v/>
      </c>
      <c r="P34" s="35" t="str">
        <f>IF($M$1&gt;=M34,TRIM(VLOOKUP(M34,Kassza!$B$7:$N$10000,6,FALSE)),"")</f>
        <v/>
      </c>
      <c r="Q34" s="35" t="str">
        <f>IF($M$1&gt;=M34,TRIM(VLOOKUP(M34,Kassza!$B$7:$N$10000,11,FALSE)),"")</f>
        <v/>
      </c>
      <c r="BA34" s="35">
        <v>34</v>
      </c>
      <c r="BB34" s="85"/>
      <c r="BC34" s="84">
        <f t="shared" si="0"/>
        <v>0</v>
      </c>
      <c r="BD34" s="35">
        <f>IF(COUNTIF(Kassza!$C$7:$C$10000,BE34)&lt;&gt;0,BD33+1,BD33)</f>
        <v>0</v>
      </c>
      <c r="BE34" s="84">
        <f t="shared" si="1"/>
        <v>46056</v>
      </c>
      <c r="BF34" s="35">
        <f>ROUNDUP(COUNTIF(Kassza!$C$7:$C$10000,BE34)/30,0)</f>
        <v>0</v>
      </c>
      <c r="BG34" s="35">
        <f>SUM($BF$1:BF33)</f>
        <v>0</v>
      </c>
    </row>
    <row r="35" spans="1:59" x14ac:dyDescent="0.25">
      <c r="A35" s="35" t="str">
        <f t="shared" si="3"/>
        <v/>
      </c>
      <c r="B35" s="35" t="str">
        <f>IF($M$1&gt;=M35,TRIM(VLOOKUP(M35,Kassza!$B$7:$N$10000,4,FALSE)),"")</f>
        <v/>
      </c>
      <c r="C35" s="35" t="str">
        <f>IF($M$1&gt;=M35,TRIM(VLOOKUP(M35,Kassza!$B$7:$N$10000,5,FALSE)),"")</f>
        <v/>
      </c>
      <c r="D35" s="35" t="str">
        <f>TRIM(IF($M$1&gt;=M35,O35&amp;" "&amp;P35&amp;" "&amp;Q35,IF($M$1=M34,$T$3,IF($M$1=M33,$T$4&amp;G4,""))))</f>
        <v/>
      </c>
      <c r="E35" s="88" t="str">
        <f>IF($M$1&gt;=M35,IF(VLOOKUP(M35,Kassza!$B$7:$N$10000,7,FALSE)&lt;&gt;0,VLOOKUP(M35,Kassza!$B$7:$N$10000,7,FALSE),""),IF($M$1=M34,SUM($E$8:E34),IF($M$1=M33,SUM(E34,-F34),"")))</f>
        <v/>
      </c>
      <c r="F35" s="88" t="str">
        <f>IF($M$1&gt;=M35,IF(VLOOKUP(M35,Kassza!$B$7:$N$10000,9,FALSE)&lt;&gt;0,VLOOKUP(M35,Kassza!$B$7:$N$10000,9,FALSE),""),IF($M$1=M34,SUM($F$8:F34),""))</f>
        <v/>
      </c>
      <c r="G35" s="89" t="str">
        <f>IF($M$1&gt;=M35,TRIM(VLOOKUP(M35,Kassza!$B$7:$N$10000,13,FALSE)),"")</f>
        <v/>
      </c>
      <c r="M35" s="35">
        <f t="shared" si="2"/>
        <v>27</v>
      </c>
      <c r="O35" s="35" t="str">
        <f>IF($M$1&gt;=M35,TRIM(VLOOKUP(M35,Kassza!$B$7:$N$10000,12,FALSE)),"")</f>
        <v/>
      </c>
      <c r="P35" s="35" t="str">
        <f>IF($M$1&gt;=M35,TRIM(VLOOKUP(M35,Kassza!$B$7:$N$10000,6,FALSE)),"")</f>
        <v/>
      </c>
      <c r="Q35" s="35" t="str">
        <f>IF($M$1&gt;=M35,TRIM(VLOOKUP(M35,Kassza!$B$7:$N$10000,11,FALSE)),"")</f>
        <v/>
      </c>
      <c r="BA35" s="35">
        <v>35</v>
      </c>
      <c r="BB35" s="85"/>
      <c r="BC35" s="84">
        <f t="shared" si="0"/>
        <v>0</v>
      </c>
      <c r="BD35" s="35">
        <f>IF(COUNTIF(Kassza!$C$7:$C$10000,BE35)&lt;&gt;0,BD34+1,BD34)</f>
        <v>0</v>
      </c>
      <c r="BE35" s="84">
        <f t="shared" si="1"/>
        <v>46057</v>
      </c>
      <c r="BF35" s="35">
        <f>ROUNDUP(COUNTIF(Kassza!$C$7:$C$10000,BE35)/30,0)</f>
        <v>0</v>
      </c>
      <c r="BG35" s="35">
        <f>SUM($BF$1:BF34)</f>
        <v>0</v>
      </c>
    </row>
    <row r="36" spans="1:59" x14ac:dyDescent="0.25">
      <c r="A36" s="35" t="str">
        <f t="shared" si="3"/>
        <v/>
      </c>
      <c r="B36" s="35" t="str">
        <f>IF($M$1&gt;=M36,TRIM(VLOOKUP(M36,Kassza!$B$7:$N$10000,4,FALSE)),"")</f>
        <v/>
      </c>
      <c r="C36" s="35" t="str">
        <f>IF($M$1&gt;=M36,TRIM(VLOOKUP(M36,Kassza!$B$7:$N$10000,5,FALSE)),"")</f>
        <v/>
      </c>
      <c r="D36" s="35" t="str">
        <f>TRIM(IF($M$1&gt;=M36,O36&amp;" "&amp;P36&amp;" "&amp;Q36,IF($M$1=M35,$T$3,IF($M$1=M34,$T$4&amp;G4,""))))</f>
        <v/>
      </c>
      <c r="E36" s="88" t="str">
        <f>IF($M$1&gt;=M36,IF(VLOOKUP(M36,Kassza!$B$7:$N$10000,7,FALSE)&lt;&gt;0,VLOOKUP(M36,Kassza!$B$7:$N$10000,7,FALSE),""),IF($M$1=M35,SUM($E$8:E35),IF($M$1=M34,SUM(E35,-F35),"")))</f>
        <v/>
      </c>
      <c r="F36" s="88" t="str">
        <f>IF($M$1&gt;=M36,IF(VLOOKUP(M36,Kassza!$B$7:$N$10000,9,FALSE)&lt;&gt;0,VLOOKUP(M36,Kassza!$B$7:$N$10000,9,FALSE),""),IF($M$1=M35,SUM($F$8:F35),""))</f>
        <v/>
      </c>
      <c r="G36" s="89" t="str">
        <f>IF($M$1&gt;=M36,TRIM(VLOOKUP(M36,Kassza!$B$7:$N$10000,13,FALSE)),"")</f>
        <v/>
      </c>
      <c r="M36" s="35">
        <f t="shared" si="2"/>
        <v>28</v>
      </c>
      <c r="O36" s="35" t="str">
        <f>IF($M$1&gt;=M36,TRIM(VLOOKUP(M36,Kassza!$B$7:$N$10000,12,FALSE)),"")</f>
        <v/>
      </c>
      <c r="P36" s="35" t="str">
        <f>IF($M$1&gt;=M36,TRIM(VLOOKUP(M36,Kassza!$B$7:$N$10000,6,FALSE)),"")</f>
        <v/>
      </c>
      <c r="Q36" s="35" t="str">
        <f>IF($M$1&gt;=M36,TRIM(VLOOKUP(M36,Kassza!$B$7:$N$10000,11,FALSE)),"")</f>
        <v/>
      </c>
      <c r="BA36" s="35">
        <v>36</v>
      </c>
      <c r="BB36" s="85"/>
      <c r="BC36" s="84">
        <f t="shared" si="0"/>
        <v>0</v>
      </c>
      <c r="BD36" s="35">
        <f>IF(COUNTIF(Kassza!$C$7:$C$10000,BE36)&lt;&gt;0,BD35+1,BD35)</f>
        <v>0</v>
      </c>
      <c r="BE36" s="84">
        <f t="shared" si="1"/>
        <v>46058</v>
      </c>
      <c r="BF36" s="35">
        <f>ROUNDUP(COUNTIF(Kassza!$C$7:$C$10000,BE36)/30,0)</f>
        <v>0</v>
      </c>
      <c r="BG36" s="35">
        <f>SUM($BF$1:BF35)</f>
        <v>0</v>
      </c>
    </row>
    <row r="37" spans="1:59" x14ac:dyDescent="0.25">
      <c r="A37" s="35" t="str">
        <f t="shared" si="3"/>
        <v/>
      </c>
      <c r="B37" s="35" t="str">
        <f>IF($M$1&gt;=M37,TRIM(VLOOKUP(M37,Kassza!$B$7:$N$10000,4,FALSE)),"")</f>
        <v/>
      </c>
      <c r="C37" s="35" t="str">
        <f>IF($M$1&gt;=M37,TRIM(VLOOKUP(M37,Kassza!$B$7:$N$10000,5,FALSE)),"")</f>
        <v/>
      </c>
      <c r="D37" s="35" t="str">
        <f>TRIM(IF($M$1&gt;=M37,O37&amp;" "&amp;P37&amp;" "&amp;Q37,IF($M$1=M36,$T$3,IF($M$1=M35,$T$4&amp;G4,""))))</f>
        <v/>
      </c>
      <c r="E37" s="88" t="str">
        <f>IF($M$1&gt;=M37,IF(VLOOKUP(M37,Kassza!$B$7:$N$10000,7,FALSE)&lt;&gt;0,VLOOKUP(M37,Kassza!$B$7:$N$10000,7,FALSE),""),IF($M$1=M36,SUM($E$8:E36),IF($M$1=M35,SUM(E36,-F36),"")))</f>
        <v/>
      </c>
      <c r="F37" s="88" t="str">
        <f>IF($M$1&gt;=M37,IF(VLOOKUP(M37,Kassza!$B$7:$N$10000,9,FALSE)&lt;&gt;0,VLOOKUP(M37,Kassza!$B$7:$N$10000,9,FALSE),""),IF($M$1=M36,SUM($F$8:F36),""))</f>
        <v/>
      </c>
      <c r="G37" s="89" t="str">
        <f>IF($M$1&gt;=M37,TRIM(VLOOKUP(M37,Kassza!$B$7:$N$10000,13,FALSE)),"")</f>
        <v/>
      </c>
      <c r="M37" s="35">
        <f t="shared" si="2"/>
        <v>29</v>
      </c>
      <c r="O37" s="35" t="str">
        <f>IF($M$1&gt;=M37,TRIM(VLOOKUP(M37,Kassza!$B$7:$N$10000,12,FALSE)),"")</f>
        <v/>
      </c>
      <c r="P37" s="35" t="str">
        <f>IF($M$1&gt;=M37,TRIM(VLOOKUP(M37,Kassza!$B$7:$N$10000,6,FALSE)),"")</f>
        <v/>
      </c>
      <c r="Q37" s="35" t="str">
        <f>IF($M$1&gt;=M37,TRIM(VLOOKUP(M37,Kassza!$B$7:$N$10000,11,FALSE)),"")</f>
        <v/>
      </c>
      <c r="BA37" s="35">
        <v>37</v>
      </c>
      <c r="BB37" s="85"/>
      <c r="BC37" s="84">
        <f t="shared" si="0"/>
        <v>0</v>
      </c>
      <c r="BD37" s="35">
        <f>IF(COUNTIF(Kassza!$C$7:$C$10000,BE37)&lt;&gt;0,BD36+1,BD36)</f>
        <v>0</v>
      </c>
      <c r="BE37" s="84">
        <f t="shared" si="1"/>
        <v>46059</v>
      </c>
      <c r="BF37" s="35">
        <f>ROUNDUP(COUNTIF(Kassza!$C$7:$C$10000,BE37)/30,0)</f>
        <v>0</v>
      </c>
      <c r="BG37" s="35">
        <f>SUM($BF$1:BF36)</f>
        <v>0</v>
      </c>
    </row>
    <row r="38" spans="1:59" x14ac:dyDescent="0.25">
      <c r="A38" s="35" t="str">
        <f t="shared" si="3"/>
        <v/>
      </c>
      <c r="B38" s="35" t="str">
        <f>IF($M$1&gt;=M38,TRIM(VLOOKUP(M38,Kassza!$B$7:$N$10000,4,FALSE)),"")</f>
        <v/>
      </c>
      <c r="C38" s="35" t="str">
        <f>IF($M$1&gt;=M38,TRIM(VLOOKUP(M38,Kassza!$B$7:$N$10000,5,FALSE)),"")</f>
        <v/>
      </c>
      <c r="D38" s="35" t="str">
        <f>TRIM(IF($M$1&gt;=M38,O38&amp;" "&amp;P38&amp;" "&amp;Q38,IF($M$1=M37,$T$3,IF($M$1=M36,$T$4&amp;G4,""))))</f>
        <v/>
      </c>
      <c r="E38" s="88" t="str">
        <f>IF($M$1&gt;=M38,IF(VLOOKUP(M38,Kassza!$B$7:$N$10000,7,FALSE)&lt;&gt;0,VLOOKUP(M38,Kassza!$B$7:$N$10000,7,FALSE),""),IF($M$1=M37,SUM($E$8:E37),IF($M$1=M36,SUM(E37,-F37),"")))</f>
        <v/>
      </c>
      <c r="F38" s="88" t="str">
        <f>IF($M$1&gt;=M38,IF(VLOOKUP(M38,Kassza!$B$7:$N$10000,9,FALSE)&lt;&gt;0,VLOOKUP(M38,Kassza!$B$7:$N$10000,9,FALSE),""),IF($M$1=M37,SUM($F$8:F37),""))</f>
        <v/>
      </c>
      <c r="G38" s="89" t="str">
        <f>IF($M$1&gt;=M38,TRIM(VLOOKUP(M38,Kassza!$B$7:$N$10000,13,FALSE)),"")</f>
        <v/>
      </c>
      <c r="M38" s="35">
        <f t="shared" si="2"/>
        <v>30</v>
      </c>
      <c r="O38" s="35" t="str">
        <f>IF($M$1&gt;=M38,TRIM(VLOOKUP(M38,Kassza!$B$7:$N$10000,12,FALSE)),"")</f>
        <v/>
      </c>
      <c r="P38" s="35" t="str">
        <f>IF($M$1&gt;=M38,TRIM(VLOOKUP(M38,Kassza!$B$7:$N$10000,6,FALSE)),"")</f>
        <v/>
      </c>
      <c r="Q38" s="35" t="str">
        <f>IF($M$1&gt;=M38,TRIM(VLOOKUP(M38,Kassza!$B$7:$N$10000,11,FALSE)),"")</f>
        <v/>
      </c>
      <c r="BA38" s="35">
        <v>38</v>
      </c>
      <c r="BB38" s="85"/>
      <c r="BC38" s="84">
        <f t="shared" si="0"/>
        <v>0</v>
      </c>
      <c r="BD38" s="35">
        <f>IF(COUNTIF(Kassza!$C$7:$C$10000,BE38)&lt;&gt;0,BD37+1,BD37)</f>
        <v>0</v>
      </c>
      <c r="BE38" s="84">
        <f t="shared" si="1"/>
        <v>46060</v>
      </c>
      <c r="BF38" s="35">
        <f>ROUNDUP(COUNTIF(Kassza!$C$7:$C$10000,BE38)/30,0)</f>
        <v>0</v>
      </c>
      <c r="BG38" s="35">
        <f>SUM($BF$1:BF37)</f>
        <v>0</v>
      </c>
    </row>
    <row r="39" spans="1:59" x14ac:dyDescent="0.25">
      <c r="A39" s="35"/>
      <c r="B39" s="35"/>
      <c r="C39" s="35"/>
      <c r="D39" s="35" t="str">
        <f>TRIM(IF($M$1&gt;M38,$T$5,IF($M$1=M38,$T$3,IF($M$1=M37,$T$2,""))))</f>
        <v/>
      </c>
      <c r="E39" s="88" t="str">
        <f>IF($M$1&gt;M38,SUM(E8:E38),IF($M$1=M38,SUM($E$8:E38),IF($M$1=M37,SUM(E38,-F38),"")))</f>
        <v/>
      </c>
      <c r="F39" s="88" t="str">
        <f>IF($M$1&gt;M38,SUM(F8:F38),IF($M$1=M38,SUM($F$8:F38),""))</f>
        <v/>
      </c>
      <c r="G39" s="88"/>
      <c r="BA39" s="35">
        <v>39</v>
      </c>
      <c r="BB39" s="85"/>
      <c r="BC39" s="84">
        <f t="shared" si="0"/>
        <v>0</v>
      </c>
      <c r="BD39" s="35">
        <f>IF(COUNTIF(Kassza!$C$7:$C$10000,BE39)&lt;&gt;0,BD38+1,BD38)</f>
        <v>0</v>
      </c>
      <c r="BE39" s="84">
        <f t="shared" si="1"/>
        <v>46061</v>
      </c>
      <c r="BF39" s="35">
        <f>ROUNDUP(COUNTIF(Kassza!$C$7:$C$10000,BE39)/30,0)</f>
        <v>0</v>
      </c>
      <c r="BG39" s="35">
        <f>SUM($BF$1:BF38)</f>
        <v>0</v>
      </c>
    </row>
    <row r="40" spans="1:59" x14ac:dyDescent="0.25">
      <c r="A40" s="35"/>
      <c r="B40" s="35"/>
      <c r="C40" s="35"/>
      <c r="D40" s="35" t="str">
        <f>TRIM(IF($M$1=M38,$T$4&amp;G4,""))</f>
        <v/>
      </c>
      <c r="E40" s="88" t="str">
        <f>IF($M$1=M38,SUM(E39,-F39),"")</f>
        <v/>
      </c>
      <c r="F40" s="88"/>
      <c r="G40" s="88"/>
      <c r="BA40" s="35">
        <v>40</v>
      </c>
      <c r="BB40" s="85"/>
      <c r="BC40" s="84">
        <f t="shared" si="0"/>
        <v>0</v>
      </c>
      <c r="BD40" s="35">
        <f>IF(COUNTIF(Kassza!$C$7:$C$10000,BE40)&lt;&gt;0,BD39+1,BD39)</f>
        <v>0</v>
      </c>
      <c r="BE40" s="84">
        <f t="shared" si="1"/>
        <v>46062</v>
      </c>
      <c r="BF40" s="35">
        <f>ROUNDUP(COUNTIF(Kassza!$C$7:$C$10000,BE40)/30,0)</f>
        <v>0</v>
      </c>
      <c r="BG40" s="35">
        <f>SUM($BF$1:BF39)</f>
        <v>0</v>
      </c>
    </row>
    <row r="41" spans="1:59" x14ac:dyDescent="0.25">
      <c r="A41" s="35"/>
      <c r="B41" s="35"/>
      <c r="C41" s="35"/>
      <c r="D41" s="35"/>
      <c r="E41" s="35"/>
      <c r="F41" s="35"/>
      <c r="G41" s="90" t="str">
        <f>"pg. "&amp;M4</f>
        <v>pg. 1</v>
      </c>
      <c r="BA41" s="35">
        <v>41</v>
      </c>
      <c r="BB41" s="85"/>
      <c r="BC41" s="84">
        <f t="shared" si="0"/>
        <v>0</v>
      </c>
      <c r="BD41" s="35">
        <f>IF(COUNTIF(Kassza!$C$7:$C$10000,BE41)&lt;&gt;0,BD40+1,BD40)</f>
        <v>0</v>
      </c>
      <c r="BE41" s="84">
        <f t="shared" si="1"/>
        <v>46063</v>
      </c>
      <c r="BF41" s="35">
        <f>ROUNDUP(COUNTIF(Kassza!$C$7:$C$10000,BE41)/30,0)</f>
        <v>0</v>
      </c>
      <c r="BG41" s="35">
        <f>SUM($BF$1:BF40)</f>
        <v>0</v>
      </c>
    </row>
    <row r="42" spans="1:59" x14ac:dyDescent="0.25">
      <c r="A42" s="35"/>
      <c r="B42" s="35"/>
      <c r="C42" s="35"/>
      <c r="D42" s="35"/>
      <c r="E42" s="35"/>
      <c r="F42" s="35"/>
      <c r="G42" s="35"/>
      <c r="BA42" s="35">
        <v>42</v>
      </c>
      <c r="BB42" s="85"/>
      <c r="BC42" s="84">
        <f t="shared" si="0"/>
        <v>0</v>
      </c>
      <c r="BD42" s="35">
        <f>IF(COUNTIF(Kassza!$C$7:$C$10000,BE42)&lt;&gt;0,BD41+1,BD41)</f>
        <v>0</v>
      </c>
      <c r="BE42" s="84">
        <f t="shared" si="1"/>
        <v>46064</v>
      </c>
      <c r="BF42" s="35">
        <f>ROUNDUP(COUNTIF(Kassza!$C$7:$C$10000,BE42)/30,0)</f>
        <v>0</v>
      </c>
      <c r="BG42" s="35">
        <f>SUM($BF$1:BF41)</f>
        <v>0</v>
      </c>
    </row>
    <row r="43" spans="1:59" x14ac:dyDescent="0.25">
      <c r="A43" s="35"/>
      <c r="B43" s="35"/>
      <c r="C43" s="35"/>
      <c r="D43" s="35"/>
      <c r="E43" s="35"/>
      <c r="F43" s="35"/>
      <c r="G43" s="35"/>
      <c r="BA43" s="35">
        <v>43</v>
      </c>
      <c r="BB43" s="85"/>
      <c r="BC43" s="84">
        <f t="shared" si="0"/>
        <v>0</v>
      </c>
      <c r="BD43" s="35">
        <f>IF(COUNTIF(Kassza!$C$7:$C$10000,BE43)&lt;&gt;0,BD42+1,BD42)</f>
        <v>0</v>
      </c>
      <c r="BE43" s="84">
        <f t="shared" si="1"/>
        <v>46065</v>
      </c>
      <c r="BF43" s="35">
        <f>ROUNDUP(COUNTIF(Kassza!$C$7:$C$10000,BE43)/30,0)</f>
        <v>0</v>
      </c>
      <c r="BG43" s="35">
        <f>SUM($BF$1:BF42)</f>
        <v>0</v>
      </c>
    </row>
    <row r="44" spans="1:59" hidden="1" x14ac:dyDescent="0.25">
      <c r="BA44" s="35">
        <v>44</v>
      </c>
      <c r="BB44" s="85" t="str">
        <f t="shared" ref="BB44:BB65" si="4">IF(BC44&lt;&gt;0,VLOOKUP(MONTH(BC44),$BK$1:$BL$12,2,FALSE)&amp;DAY(BC44),"--")</f>
        <v>--</v>
      </c>
      <c r="BC44" s="84">
        <f t="shared" si="0"/>
        <v>0</v>
      </c>
      <c r="BD44" s="35">
        <f>IF(COUNTIF(Kassza!$C$7:$C$10000,BE44)&lt;&gt;0,BD43+1,BD43)</f>
        <v>0</v>
      </c>
      <c r="BE44" s="84">
        <f t="shared" si="1"/>
        <v>46066</v>
      </c>
      <c r="BF44" s="35">
        <f>ROUNDUP(COUNTIF(Kassza!$C$7:$C$10000,BE44)/30,0)</f>
        <v>0</v>
      </c>
      <c r="BG44" s="35">
        <f>SUM($BF$1:BF43)</f>
        <v>0</v>
      </c>
    </row>
    <row r="45" spans="1:59" hidden="1" x14ac:dyDescent="0.25">
      <c r="BA45" s="35">
        <v>45</v>
      </c>
      <c r="BB45" s="85" t="str">
        <f t="shared" si="4"/>
        <v>--</v>
      </c>
      <c r="BC45" s="84">
        <f t="shared" si="0"/>
        <v>0</v>
      </c>
      <c r="BD45" s="35">
        <f>IF(COUNTIF(Kassza!$C$7:$C$10000,BE45)&lt;&gt;0,BD44+1,BD44)</f>
        <v>0</v>
      </c>
      <c r="BE45" s="84">
        <f t="shared" si="1"/>
        <v>46067</v>
      </c>
      <c r="BF45" s="35">
        <f>ROUNDUP(COUNTIF(Kassza!$C$7:$C$10000,BE45)/30,0)</f>
        <v>0</v>
      </c>
      <c r="BG45" s="35">
        <f>SUM($BF$1:BF44)</f>
        <v>0</v>
      </c>
    </row>
    <row r="46" spans="1:59" hidden="1" x14ac:dyDescent="0.25">
      <c r="BA46" s="35">
        <v>46</v>
      </c>
      <c r="BB46" s="85" t="str">
        <f t="shared" si="4"/>
        <v>--</v>
      </c>
      <c r="BC46" s="84">
        <f t="shared" si="0"/>
        <v>0</v>
      </c>
      <c r="BD46" s="35">
        <f>IF(COUNTIF(Kassza!$C$7:$C$10000,BE46)&lt;&gt;0,BD45+1,BD45)</f>
        <v>0</v>
      </c>
      <c r="BE46" s="84">
        <f t="shared" si="1"/>
        <v>46068</v>
      </c>
      <c r="BF46" s="35">
        <f>ROUNDUP(COUNTIF(Kassza!$C$7:$C$10000,BE46)/30,0)</f>
        <v>0</v>
      </c>
      <c r="BG46" s="35">
        <f>SUM($BF$1:BF45)</f>
        <v>0</v>
      </c>
    </row>
    <row r="47" spans="1:59" hidden="1" x14ac:dyDescent="0.25">
      <c r="BA47" s="35">
        <v>47</v>
      </c>
      <c r="BB47" s="85" t="str">
        <f t="shared" si="4"/>
        <v>--</v>
      </c>
      <c r="BC47" s="84">
        <f t="shared" si="0"/>
        <v>0</v>
      </c>
      <c r="BD47" s="35">
        <f>IF(COUNTIF(Kassza!$C$7:$C$10000,BE47)&lt;&gt;0,BD46+1,BD46)</f>
        <v>0</v>
      </c>
      <c r="BE47" s="84">
        <f t="shared" si="1"/>
        <v>46069</v>
      </c>
      <c r="BF47" s="35">
        <f>ROUNDUP(COUNTIF(Kassza!$C$7:$C$10000,BE47)/30,0)</f>
        <v>0</v>
      </c>
      <c r="BG47" s="35">
        <f>SUM($BF$1:BF46)</f>
        <v>0</v>
      </c>
    </row>
    <row r="48" spans="1:59" hidden="1" x14ac:dyDescent="0.25">
      <c r="BA48" s="35">
        <v>48</v>
      </c>
      <c r="BB48" s="85" t="str">
        <f t="shared" si="4"/>
        <v>--</v>
      </c>
      <c r="BC48" s="84">
        <f t="shared" si="0"/>
        <v>0</v>
      </c>
      <c r="BD48" s="35">
        <f>IF(COUNTIF(Kassza!$C$7:$C$10000,BE48)&lt;&gt;0,BD47+1,BD47)</f>
        <v>0</v>
      </c>
      <c r="BE48" s="84">
        <f t="shared" si="1"/>
        <v>46070</v>
      </c>
      <c r="BF48" s="35">
        <f>ROUNDUP(COUNTIF(Kassza!$C$7:$C$10000,BE48)/30,0)</f>
        <v>0</v>
      </c>
      <c r="BG48" s="35">
        <f>SUM($BF$1:BF47)</f>
        <v>0</v>
      </c>
    </row>
    <row r="49" spans="53:59" hidden="1" x14ac:dyDescent="0.25">
      <c r="BA49" s="35">
        <v>49</v>
      </c>
      <c r="BB49" s="85" t="str">
        <f t="shared" si="4"/>
        <v>--</v>
      </c>
      <c r="BC49" s="84">
        <f t="shared" si="0"/>
        <v>0</v>
      </c>
      <c r="BD49" s="35">
        <f>IF(COUNTIF(Kassza!$C$7:$C$10000,BE49)&lt;&gt;0,BD48+1,BD48)</f>
        <v>0</v>
      </c>
      <c r="BE49" s="84">
        <f t="shared" si="1"/>
        <v>46071</v>
      </c>
      <c r="BF49" s="35">
        <f>ROUNDUP(COUNTIF(Kassza!$C$7:$C$10000,BE49)/30,0)</f>
        <v>0</v>
      </c>
      <c r="BG49" s="35">
        <f>SUM($BF$1:BF48)</f>
        <v>0</v>
      </c>
    </row>
    <row r="50" spans="53:59" hidden="1" x14ac:dyDescent="0.25">
      <c r="BA50" s="35">
        <v>50</v>
      </c>
      <c r="BB50" s="85" t="str">
        <f t="shared" si="4"/>
        <v>--</v>
      </c>
      <c r="BC50" s="84">
        <f t="shared" si="0"/>
        <v>0</v>
      </c>
      <c r="BD50" s="35">
        <f>IF(COUNTIF(Kassza!$C$7:$C$10000,BE50)&lt;&gt;0,BD49+1,BD49)</f>
        <v>0</v>
      </c>
      <c r="BE50" s="84">
        <f t="shared" si="1"/>
        <v>46072</v>
      </c>
      <c r="BF50" s="35">
        <f>ROUNDUP(COUNTIF(Kassza!$C$7:$C$10000,BE50)/30,0)</f>
        <v>0</v>
      </c>
      <c r="BG50" s="35">
        <f>SUM($BF$1:BF49)</f>
        <v>0</v>
      </c>
    </row>
    <row r="51" spans="53:59" hidden="1" x14ac:dyDescent="0.25">
      <c r="BA51" s="35">
        <v>51</v>
      </c>
      <c r="BB51" s="85" t="str">
        <f t="shared" si="4"/>
        <v>--</v>
      </c>
      <c r="BC51" s="84">
        <f t="shared" si="0"/>
        <v>0</v>
      </c>
      <c r="BD51" s="35">
        <f>IF(COUNTIF(Kassza!$C$7:$C$10000,BE51)&lt;&gt;0,BD50+1,BD50)</f>
        <v>0</v>
      </c>
      <c r="BE51" s="84">
        <f t="shared" si="1"/>
        <v>46073</v>
      </c>
      <c r="BF51" s="35">
        <f>ROUNDUP(COUNTIF(Kassza!$C$7:$C$10000,BE51)/30,0)</f>
        <v>0</v>
      </c>
      <c r="BG51" s="35">
        <f>SUM($BF$1:BF50)</f>
        <v>0</v>
      </c>
    </row>
    <row r="52" spans="53:59" hidden="1" x14ac:dyDescent="0.25">
      <c r="BA52" s="35">
        <v>52</v>
      </c>
      <c r="BB52" s="85" t="str">
        <f t="shared" si="4"/>
        <v>--</v>
      </c>
      <c r="BC52" s="84">
        <f t="shared" si="0"/>
        <v>0</v>
      </c>
      <c r="BD52" s="35">
        <f>IF(COUNTIF(Kassza!$C$7:$C$10000,BE52)&lt;&gt;0,BD51+1,BD51)</f>
        <v>0</v>
      </c>
      <c r="BE52" s="84">
        <f t="shared" si="1"/>
        <v>46074</v>
      </c>
      <c r="BF52" s="35">
        <f>ROUNDUP(COUNTIF(Kassza!$C$7:$C$10000,BE52)/30,0)</f>
        <v>0</v>
      </c>
      <c r="BG52" s="35">
        <f>SUM($BF$1:BF51)</f>
        <v>0</v>
      </c>
    </row>
    <row r="53" spans="53:59" hidden="1" x14ac:dyDescent="0.25">
      <c r="BA53" s="35">
        <v>53</v>
      </c>
      <c r="BB53" s="85" t="str">
        <f t="shared" si="4"/>
        <v>--</v>
      </c>
      <c r="BC53" s="84">
        <f t="shared" si="0"/>
        <v>0</v>
      </c>
      <c r="BD53" s="35">
        <f>IF(COUNTIF(Kassza!$C$7:$C$10000,BE53)&lt;&gt;0,BD52+1,BD52)</f>
        <v>0</v>
      </c>
      <c r="BE53" s="84">
        <f t="shared" si="1"/>
        <v>46075</v>
      </c>
      <c r="BF53" s="35">
        <f>ROUNDUP(COUNTIF(Kassza!$C$7:$C$10000,BE53)/30,0)</f>
        <v>0</v>
      </c>
      <c r="BG53" s="35">
        <f>SUM($BF$1:BF52)</f>
        <v>0</v>
      </c>
    </row>
    <row r="54" spans="53:59" hidden="1" x14ac:dyDescent="0.25">
      <c r="BA54" s="35">
        <v>54</v>
      </c>
      <c r="BB54" s="85" t="str">
        <f t="shared" si="4"/>
        <v>--</v>
      </c>
      <c r="BC54" s="84">
        <f t="shared" si="0"/>
        <v>0</v>
      </c>
      <c r="BD54" s="35">
        <f>IF(COUNTIF(Kassza!$C$7:$C$10000,BE54)&lt;&gt;0,BD53+1,BD53)</f>
        <v>0</v>
      </c>
      <c r="BE54" s="84">
        <f t="shared" si="1"/>
        <v>46076</v>
      </c>
      <c r="BF54" s="35">
        <f>ROUNDUP(COUNTIF(Kassza!$C$7:$C$10000,BE54)/30,0)</f>
        <v>0</v>
      </c>
      <c r="BG54" s="35">
        <f>SUM($BF$1:BF53)</f>
        <v>0</v>
      </c>
    </row>
    <row r="55" spans="53:59" hidden="1" x14ac:dyDescent="0.25">
      <c r="BA55" s="35">
        <v>55</v>
      </c>
      <c r="BB55" s="85" t="str">
        <f t="shared" si="4"/>
        <v>--</v>
      </c>
      <c r="BC55" s="84">
        <f t="shared" si="0"/>
        <v>0</v>
      </c>
      <c r="BD55" s="35">
        <f>IF(COUNTIF(Kassza!$C$7:$C$10000,BE55)&lt;&gt;0,BD54+1,BD54)</f>
        <v>0</v>
      </c>
      <c r="BE55" s="84">
        <f t="shared" si="1"/>
        <v>46077</v>
      </c>
      <c r="BF55" s="35">
        <f>ROUNDUP(COUNTIF(Kassza!$C$7:$C$10000,BE55)/30,0)</f>
        <v>0</v>
      </c>
      <c r="BG55" s="35">
        <f>SUM($BF$1:BF54)</f>
        <v>0</v>
      </c>
    </row>
    <row r="56" spans="53:59" hidden="1" x14ac:dyDescent="0.25">
      <c r="BA56" s="35">
        <v>56</v>
      </c>
      <c r="BB56" s="85" t="str">
        <f t="shared" si="4"/>
        <v>--</v>
      </c>
      <c r="BC56" s="84">
        <f t="shared" si="0"/>
        <v>0</v>
      </c>
      <c r="BD56" s="35">
        <f>IF(COUNTIF(Kassza!$C$7:$C$10000,BE56)&lt;&gt;0,BD55+1,BD55)</f>
        <v>0</v>
      </c>
      <c r="BE56" s="84">
        <f t="shared" si="1"/>
        <v>46078</v>
      </c>
      <c r="BF56" s="35">
        <f>ROUNDUP(COUNTIF(Kassza!$C$7:$C$10000,BE56)/30,0)</f>
        <v>0</v>
      </c>
      <c r="BG56" s="35">
        <f>SUM($BF$1:BF55)</f>
        <v>0</v>
      </c>
    </row>
    <row r="57" spans="53:59" hidden="1" x14ac:dyDescent="0.25">
      <c r="BA57" s="35">
        <v>57</v>
      </c>
      <c r="BB57" s="85" t="str">
        <f t="shared" si="4"/>
        <v>--</v>
      </c>
      <c r="BC57" s="84">
        <f t="shared" si="0"/>
        <v>0</v>
      </c>
      <c r="BD57" s="35">
        <f>IF(COUNTIF(Kassza!$C$7:$C$10000,BE57)&lt;&gt;0,BD56+1,BD56)</f>
        <v>0</v>
      </c>
      <c r="BE57" s="84">
        <f t="shared" si="1"/>
        <v>46079</v>
      </c>
      <c r="BF57" s="35">
        <f>ROUNDUP(COUNTIF(Kassza!$C$7:$C$10000,BE57)/30,0)</f>
        <v>0</v>
      </c>
      <c r="BG57" s="35">
        <f>SUM($BF$1:BF56)</f>
        <v>0</v>
      </c>
    </row>
    <row r="58" spans="53:59" hidden="1" x14ac:dyDescent="0.25">
      <c r="BA58" s="35">
        <v>58</v>
      </c>
      <c r="BB58" s="85" t="str">
        <f t="shared" si="4"/>
        <v>--</v>
      </c>
      <c r="BC58" s="84">
        <f t="shared" si="0"/>
        <v>0</v>
      </c>
      <c r="BD58" s="35">
        <f>IF(COUNTIF(Kassza!$C$7:$C$10000,BE58)&lt;&gt;0,BD57+1,BD57)</f>
        <v>0</v>
      </c>
      <c r="BE58" s="84">
        <f t="shared" si="1"/>
        <v>46080</v>
      </c>
      <c r="BF58" s="35">
        <f>ROUNDUP(COUNTIF(Kassza!$C$7:$C$10000,BE58)/30,0)</f>
        <v>0</v>
      </c>
      <c r="BG58" s="35">
        <f>SUM($BF$1:BF57)</f>
        <v>0</v>
      </c>
    </row>
    <row r="59" spans="53:59" hidden="1" x14ac:dyDescent="0.25">
      <c r="BA59" s="35">
        <v>59</v>
      </c>
      <c r="BB59" s="85" t="str">
        <f t="shared" si="4"/>
        <v>--</v>
      </c>
      <c r="BC59" s="84">
        <f t="shared" si="0"/>
        <v>0</v>
      </c>
      <c r="BD59" s="35">
        <f>IF(COUNTIF(Kassza!$C$7:$C$10000,BE59)&lt;&gt;0,BD58+1,BD58)</f>
        <v>0</v>
      </c>
      <c r="BE59" s="84">
        <f t="shared" si="1"/>
        <v>46081</v>
      </c>
      <c r="BF59" s="35">
        <f>ROUNDUP(COUNTIF(Kassza!$C$7:$C$10000,BE59)/30,0)</f>
        <v>0</v>
      </c>
      <c r="BG59" s="35">
        <f>SUM($BF$1:BF58)</f>
        <v>0</v>
      </c>
    </row>
    <row r="60" spans="53:59" hidden="1" x14ac:dyDescent="0.25">
      <c r="BA60" s="35">
        <v>60</v>
      </c>
      <c r="BB60" s="85" t="str">
        <f t="shared" si="4"/>
        <v>--</v>
      </c>
      <c r="BC60" s="84">
        <f t="shared" si="0"/>
        <v>0</v>
      </c>
      <c r="BD60" s="35">
        <f>IF(COUNTIF(Kassza!$C$7:$C$10000,BE60)&lt;&gt;0,BD59+1,BD59)</f>
        <v>0</v>
      </c>
      <c r="BE60" s="84">
        <f t="shared" si="1"/>
        <v>46082</v>
      </c>
      <c r="BF60" s="35">
        <f>ROUNDUP(COUNTIF(Kassza!$C$7:$C$10000,BE60)/30,0)</f>
        <v>0</v>
      </c>
      <c r="BG60" s="35">
        <f>SUM($BF$1:BF59)</f>
        <v>0</v>
      </c>
    </row>
    <row r="61" spans="53:59" hidden="1" x14ac:dyDescent="0.25">
      <c r="BA61" s="35">
        <v>61</v>
      </c>
      <c r="BB61" s="85" t="str">
        <f t="shared" si="4"/>
        <v>--</v>
      </c>
      <c r="BC61" s="84">
        <f t="shared" si="0"/>
        <v>0</v>
      </c>
      <c r="BD61" s="35">
        <f>IF(COUNTIF(Kassza!$C$7:$C$10000,BE61)&lt;&gt;0,BD60+1,BD60)</f>
        <v>0</v>
      </c>
      <c r="BE61" s="84">
        <f t="shared" si="1"/>
        <v>46083</v>
      </c>
      <c r="BF61" s="35">
        <f>ROUNDUP(COUNTIF(Kassza!$C$7:$C$10000,BE61)/30,0)</f>
        <v>0</v>
      </c>
      <c r="BG61" s="35">
        <f>SUM($BF$1:BF60)</f>
        <v>0</v>
      </c>
    </row>
    <row r="62" spans="53:59" hidden="1" x14ac:dyDescent="0.25">
      <c r="BA62" s="35">
        <v>62</v>
      </c>
      <c r="BB62" s="85" t="str">
        <f t="shared" si="4"/>
        <v>--</v>
      </c>
      <c r="BC62" s="84">
        <f t="shared" si="0"/>
        <v>0</v>
      </c>
      <c r="BD62" s="35">
        <f>IF(COUNTIF(Kassza!$C$7:$C$10000,BE62)&lt;&gt;0,BD61+1,BD61)</f>
        <v>0</v>
      </c>
      <c r="BE62" s="84">
        <f t="shared" si="1"/>
        <v>46084</v>
      </c>
      <c r="BF62" s="35">
        <f>ROUNDUP(COUNTIF(Kassza!$C$7:$C$10000,BE62)/30,0)</f>
        <v>0</v>
      </c>
      <c r="BG62" s="35">
        <f>SUM($BF$1:BF61)</f>
        <v>0</v>
      </c>
    </row>
    <row r="63" spans="53:59" hidden="1" x14ac:dyDescent="0.25">
      <c r="BA63" s="35">
        <v>63</v>
      </c>
      <c r="BB63" s="85" t="str">
        <f t="shared" si="4"/>
        <v>--</v>
      </c>
      <c r="BC63" s="84">
        <f t="shared" si="0"/>
        <v>0</v>
      </c>
      <c r="BD63" s="35">
        <f>IF(COUNTIF(Kassza!$C$7:$C$10000,BE63)&lt;&gt;0,BD62+1,BD62)</f>
        <v>0</v>
      </c>
      <c r="BE63" s="84">
        <f t="shared" si="1"/>
        <v>46085</v>
      </c>
      <c r="BF63" s="35">
        <f>ROUNDUP(COUNTIF(Kassza!$C$7:$C$10000,BE63)/30,0)</f>
        <v>0</v>
      </c>
      <c r="BG63" s="35">
        <f>SUM($BF$1:BF62)</f>
        <v>0</v>
      </c>
    </row>
    <row r="64" spans="53:59" hidden="1" x14ac:dyDescent="0.25">
      <c r="BA64" s="35">
        <v>64</v>
      </c>
      <c r="BB64" s="85" t="str">
        <f t="shared" si="4"/>
        <v>--</v>
      </c>
      <c r="BC64" s="84">
        <f t="shared" si="0"/>
        <v>0</v>
      </c>
      <c r="BD64" s="35">
        <f>IF(COUNTIF(Kassza!$C$7:$C$10000,BE64)&lt;&gt;0,BD63+1,BD63)</f>
        <v>0</v>
      </c>
      <c r="BE64" s="84">
        <f t="shared" si="1"/>
        <v>46086</v>
      </c>
      <c r="BF64" s="35">
        <f>ROUNDUP(COUNTIF(Kassza!$C$7:$C$10000,BE64)/30,0)</f>
        <v>0</v>
      </c>
      <c r="BG64" s="35">
        <f>SUM($BF$1:BF63)</f>
        <v>0</v>
      </c>
    </row>
    <row r="65" spans="53:59" hidden="1" x14ac:dyDescent="0.25">
      <c r="BA65" s="35">
        <v>65</v>
      </c>
      <c r="BB65" s="85" t="str">
        <f t="shared" si="4"/>
        <v>--</v>
      </c>
      <c r="BC65" s="84">
        <f t="shared" si="0"/>
        <v>0</v>
      </c>
      <c r="BD65" s="35">
        <f>IF(COUNTIF(Kassza!$C$7:$C$10000,BE65)&lt;&gt;0,BD64+1,BD64)</f>
        <v>0</v>
      </c>
      <c r="BE65" s="84">
        <f t="shared" si="1"/>
        <v>46087</v>
      </c>
      <c r="BF65" s="35">
        <f>ROUNDUP(COUNTIF(Kassza!$C$7:$C$10000,BE65)/30,0)</f>
        <v>0</v>
      </c>
      <c r="BG65" s="35">
        <f>SUM($BF$1:BF64)</f>
        <v>0</v>
      </c>
    </row>
    <row r="66" spans="53:59" hidden="1" x14ac:dyDescent="0.25">
      <c r="BA66" s="35">
        <v>66</v>
      </c>
      <c r="BB66" s="85" t="str">
        <f t="shared" ref="BB66:BB129" si="5">IF(BC66&lt;&gt;0,VLOOKUP(MONTH(BC66),$BK$1:$BL$12,2,FALSE)&amp;DAY(BC66),"--")</f>
        <v>--</v>
      </c>
      <c r="BC66" s="84">
        <f t="shared" ref="BC66:BC129" si="6">IF(ISERROR(VLOOKUP(BA66,$BD$1:$BE$366,2,FALSE))=FALSE,VLOOKUP(BA66,$BD$1:$BE$366,2,FALSE),0)</f>
        <v>0</v>
      </c>
      <c r="BD66" s="35">
        <f>IF(COUNTIF(Kassza!$C$7:$C$10000,BE66)&lt;&gt;0,BD65+1,BD65)</f>
        <v>0</v>
      </c>
      <c r="BE66" s="84">
        <f t="shared" si="1"/>
        <v>46088</v>
      </c>
      <c r="BF66" s="35">
        <f>ROUNDUP(COUNTIF(Kassza!$C$7:$C$10000,BE66)/30,0)</f>
        <v>0</v>
      </c>
      <c r="BG66" s="35">
        <f>SUM($BF$1:BF65)</f>
        <v>0</v>
      </c>
    </row>
    <row r="67" spans="53:59" hidden="1" x14ac:dyDescent="0.25">
      <c r="BA67" s="35">
        <v>67</v>
      </c>
      <c r="BB67" s="85" t="str">
        <f t="shared" si="5"/>
        <v>--</v>
      </c>
      <c r="BC67" s="84">
        <f t="shared" si="6"/>
        <v>0</v>
      </c>
      <c r="BD67" s="35">
        <f>IF(COUNTIF(Kassza!$C$7:$C$10000,BE67)&lt;&gt;0,BD66+1,BD66)</f>
        <v>0</v>
      </c>
      <c r="BE67" s="84">
        <f t="shared" ref="BE67:BE130" si="7">BE66+1</f>
        <v>46089</v>
      </c>
      <c r="BF67" s="35">
        <f>ROUNDUP(COUNTIF(Kassza!$C$7:$C$10000,BE67)/30,0)</f>
        <v>0</v>
      </c>
      <c r="BG67" s="35">
        <f>SUM($BF$1:BF66)</f>
        <v>0</v>
      </c>
    </row>
    <row r="68" spans="53:59" hidden="1" x14ac:dyDescent="0.25">
      <c r="BA68" s="35">
        <v>68</v>
      </c>
      <c r="BB68" s="85" t="str">
        <f t="shared" si="5"/>
        <v>--</v>
      </c>
      <c r="BC68" s="84">
        <f t="shared" si="6"/>
        <v>0</v>
      </c>
      <c r="BD68" s="35">
        <f>IF(COUNTIF(Kassza!$C$7:$C$10000,BE68)&lt;&gt;0,BD67+1,BD67)</f>
        <v>0</v>
      </c>
      <c r="BE68" s="84">
        <f t="shared" si="7"/>
        <v>46090</v>
      </c>
      <c r="BF68" s="35">
        <f>ROUNDUP(COUNTIF(Kassza!$C$7:$C$10000,BE68)/30,0)</f>
        <v>0</v>
      </c>
      <c r="BG68" s="35">
        <f>SUM($BF$1:BF67)</f>
        <v>0</v>
      </c>
    </row>
    <row r="69" spans="53:59" hidden="1" x14ac:dyDescent="0.25">
      <c r="BA69" s="35">
        <v>69</v>
      </c>
      <c r="BB69" s="85" t="str">
        <f t="shared" si="5"/>
        <v>--</v>
      </c>
      <c r="BC69" s="84">
        <f t="shared" si="6"/>
        <v>0</v>
      </c>
      <c r="BD69" s="35">
        <f>IF(COUNTIF(Kassza!$C$7:$C$10000,BE69)&lt;&gt;0,BD68+1,BD68)</f>
        <v>0</v>
      </c>
      <c r="BE69" s="84">
        <f t="shared" si="7"/>
        <v>46091</v>
      </c>
      <c r="BF69" s="35">
        <f>ROUNDUP(COUNTIF(Kassza!$C$7:$C$10000,BE69)/30,0)</f>
        <v>0</v>
      </c>
      <c r="BG69" s="35">
        <f>SUM($BF$1:BF68)</f>
        <v>0</v>
      </c>
    </row>
    <row r="70" spans="53:59" hidden="1" x14ac:dyDescent="0.25">
      <c r="BA70" s="35">
        <v>70</v>
      </c>
      <c r="BB70" s="85" t="str">
        <f t="shared" si="5"/>
        <v>--</v>
      </c>
      <c r="BC70" s="84">
        <f t="shared" si="6"/>
        <v>0</v>
      </c>
      <c r="BD70" s="35">
        <f>IF(COUNTIF(Kassza!$C$7:$C$10000,BE70)&lt;&gt;0,BD69+1,BD69)</f>
        <v>0</v>
      </c>
      <c r="BE70" s="84">
        <f t="shared" si="7"/>
        <v>46092</v>
      </c>
      <c r="BF70" s="35">
        <f>ROUNDUP(COUNTIF(Kassza!$C$7:$C$10000,BE70)/30,0)</f>
        <v>0</v>
      </c>
      <c r="BG70" s="35">
        <f>SUM($BF$1:BF69)</f>
        <v>0</v>
      </c>
    </row>
    <row r="71" spans="53:59" hidden="1" x14ac:dyDescent="0.25">
      <c r="BA71" s="35">
        <v>71</v>
      </c>
      <c r="BB71" s="85" t="str">
        <f t="shared" si="5"/>
        <v>--</v>
      </c>
      <c r="BC71" s="84">
        <f t="shared" si="6"/>
        <v>0</v>
      </c>
      <c r="BD71" s="35">
        <f>IF(COUNTIF(Kassza!$C$7:$C$10000,BE71)&lt;&gt;0,BD70+1,BD70)</f>
        <v>0</v>
      </c>
      <c r="BE71" s="84">
        <f t="shared" si="7"/>
        <v>46093</v>
      </c>
      <c r="BF71" s="35">
        <f>ROUNDUP(COUNTIF(Kassza!$C$7:$C$10000,BE71)/30,0)</f>
        <v>0</v>
      </c>
      <c r="BG71" s="35">
        <f>SUM($BF$1:BF70)</f>
        <v>0</v>
      </c>
    </row>
    <row r="72" spans="53:59" hidden="1" x14ac:dyDescent="0.25">
      <c r="BA72" s="35">
        <v>72</v>
      </c>
      <c r="BB72" s="85" t="str">
        <f t="shared" si="5"/>
        <v>--</v>
      </c>
      <c r="BC72" s="84">
        <f t="shared" si="6"/>
        <v>0</v>
      </c>
      <c r="BD72" s="35">
        <f>IF(COUNTIF(Kassza!$C$7:$C$10000,BE72)&lt;&gt;0,BD71+1,BD71)</f>
        <v>0</v>
      </c>
      <c r="BE72" s="84">
        <f t="shared" si="7"/>
        <v>46094</v>
      </c>
      <c r="BF72" s="35">
        <f>ROUNDUP(COUNTIF(Kassza!$C$7:$C$10000,BE72)/30,0)</f>
        <v>0</v>
      </c>
      <c r="BG72" s="35">
        <f>SUM($BF$1:BF71)</f>
        <v>0</v>
      </c>
    </row>
    <row r="73" spans="53:59" hidden="1" x14ac:dyDescent="0.25">
      <c r="BA73" s="35">
        <v>73</v>
      </c>
      <c r="BB73" s="85" t="str">
        <f t="shared" si="5"/>
        <v>--</v>
      </c>
      <c r="BC73" s="84">
        <f t="shared" si="6"/>
        <v>0</v>
      </c>
      <c r="BD73" s="35">
        <f>IF(COUNTIF(Kassza!$C$7:$C$10000,BE73)&lt;&gt;0,BD72+1,BD72)</f>
        <v>0</v>
      </c>
      <c r="BE73" s="84">
        <f t="shared" si="7"/>
        <v>46095</v>
      </c>
      <c r="BF73" s="35">
        <f>ROUNDUP(COUNTIF(Kassza!$C$7:$C$10000,BE73)/30,0)</f>
        <v>0</v>
      </c>
      <c r="BG73" s="35">
        <f>SUM($BF$1:BF72)</f>
        <v>0</v>
      </c>
    </row>
    <row r="74" spans="53:59" hidden="1" x14ac:dyDescent="0.25">
      <c r="BA74" s="35">
        <v>74</v>
      </c>
      <c r="BB74" s="85" t="str">
        <f t="shared" si="5"/>
        <v>--</v>
      </c>
      <c r="BC74" s="84">
        <f t="shared" si="6"/>
        <v>0</v>
      </c>
      <c r="BD74" s="35">
        <f>IF(COUNTIF(Kassza!$C$7:$C$10000,BE74)&lt;&gt;0,BD73+1,BD73)</f>
        <v>0</v>
      </c>
      <c r="BE74" s="84">
        <f t="shared" si="7"/>
        <v>46096</v>
      </c>
      <c r="BF74" s="35">
        <f>ROUNDUP(COUNTIF(Kassza!$C$7:$C$10000,BE74)/30,0)</f>
        <v>0</v>
      </c>
      <c r="BG74" s="35">
        <f>SUM($BF$1:BF73)</f>
        <v>0</v>
      </c>
    </row>
    <row r="75" spans="53:59" hidden="1" x14ac:dyDescent="0.25">
      <c r="BA75" s="35">
        <v>75</v>
      </c>
      <c r="BB75" s="85" t="str">
        <f t="shared" si="5"/>
        <v>--</v>
      </c>
      <c r="BC75" s="84">
        <f t="shared" si="6"/>
        <v>0</v>
      </c>
      <c r="BD75" s="35">
        <f>IF(COUNTIF(Kassza!$C$7:$C$10000,BE75)&lt;&gt;0,BD74+1,BD74)</f>
        <v>0</v>
      </c>
      <c r="BE75" s="84">
        <f t="shared" si="7"/>
        <v>46097</v>
      </c>
      <c r="BF75" s="35">
        <f>ROUNDUP(COUNTIF(Kassza!$C$7:$C$10000,BE75)/30,0)</f>
        <v>0</v>
      </c>
      <c r="BG75" s="35">
        <f>SUM($BF$1:BF74)</f>
        <v>0</v>
      </c>
    </row>
    <row r="76" spans="53:59" hidden="1" x14ac:dyDescent="0.25">
      <c r="BA76" s="35">
        <v>76</v>
      </c>
      <c r="BB76" s="85" t="str">
        <f t="shared" si="5"/>
        <v>--</v>
      </c>
      <c r="BC76" s="84">
        <f t="shared" si="6"/>
        <v>0</v>
      </c>
      <c r="BD76" s="35">
        <f>IF(COUNTIF(Kassza!$C$7:$C$10000,BE76)&lt;&gt;0,BD75+1,BD75)</f>
        <v>0</v>
      </c>
      <c r="BE76" s="84">
        <f t="shared" si="7"/>
        <v>46098</v>
      </c>
      <c r="BF76" s="35">
        <f>ROUNDUP(COUNTIF(Kassza!$C$7:$C$10000,BE76)/30,0)</f>
        <v>0</v>
      </c>
      <c r="BG76" s="35">
        <f>SUM($BF$1:BF75)</f>
        <v>0</v>
      </c>
    </row>
    <row r="77" spans="53:59" hidden="1" x14ac:dyDescent="0.25">
      <c r="BA77" s="35">
        <v>77</v>
      </c>
      <c r="BB77" s="85" t="str">
        <f t="shared" si="5"/>
        <v>--</v>
      </c>
      <c r="BC77" s="84">
        <f t="shared" si="6"/>
        <v>0</v>
      </c>
      <c r="BD77" s="35">
        <f>IF(COUNTIF(Kassza!$C$7:$C$10000,BE77)&lt;&gt;0,BD76+1,BD76)</f>
        <v>0</v>
      </c>
      <c r="BE77" s="84">
        <f t="shared" si="7"/>
        <v>46099</v>
      </c>
      <c r="BF77" s="35">
        <f>ROUNDUP(COUNTIF(Kassza!$C$7:$C$10000,BE77)/30,0)</f>
        <v>0</v>
      </c>
      <c r="BG77" s="35">
        <f>SUM($BF$1:BF76)</f>
        <v>0</v>
      </c>
    </row>
    <row r="78" spans="53:59" hidden="1" x14ac:dyDescent="0.25">
      <c r="BA78" s="35">
        <v>78</v>
      </c>
      <c r="BB78" s="85" t="str">
        <f t="shared" si="5"/>
        <v>--</v>
      </c>
      <c r="BC78" s="84">
        <f t="shared" si="6"/>
        <v>0</v>
      </c>
      <c r="BD78" s="35">
        <f>IF(COUNTIF(Kassza!$C$7:$C$10000,BE78)&lt;&gt;0,BD77+1,BD77)</f>
        <v>0</v>
      </c>
      <c r="BE78" s="84">
        <f t="shared" si="7"/>
        <v>46100</v>
      </c>
      <c r="BF78" s="35">
        <f>ROUNDUP(COUNTIF(Kassza!$C$7:$C$10000,BE78)/30,0)</f>
        <v>0</v>
      </c>
      <c r="BG78" s="35">
        <f>SUM($BF$1:BF77)</f>
        <v>0</v>
      </c>
    </row>
    <row r="79" spans="53:59" hidden="1" x14ac:dyDescent="0.25">
      <c r="BA79" s="35">
        <v>79</v>
      </c>
      <c r="BB79" s="85" t="str">
        <f t="shared" si="5"/>
        <v>--</v>
      </c>
      <c r="BC79" s="84">
        <f t="shared" si="6"/>
        <v>0</v>
      </c>
      <c r="BD79" s="35">
        <f>IF(COUNTIF(Kassza!$C$7:$C$10000,BE79)&lt;&gt;0,BD78+1,BD78)</f>
        <v>0</v>
      </c>
      <c r="BE79" s="84">
        <f t="shared" si="7"/>
        <v>46101</v>
      </c>
      <c r="BF79" s="35">
        <f>ROUNDUP(COUNTIF(Kassza!$C$7:$C$10000,BE79)/30,0)</f>
        <v>0</v>
      </c>
      <c r="BG79" s="35">
        <f>SUM($BF$1:BF78)</f>
        <v>0</v>
      </c>
    </row>
    <row r="80" spans="53:59" hidden="1" x14ac:dyDescent="0.25">
      <c r="BA80" s="35">
        <v>80</v>
      </c>
      <c r="BB80" s="85" t="str">
        <f t="shared" si="5"/>
        <v>--</v>
      </c>
      <c r="BC80" s="84">
        <f t="shared" si="6"/>
        <v>0</v>
      </c>
      <c r="BD80" s="35">
        <f>IF(COUNTIF(Kassza!$C$7:$C$10000,BE80)&lt;&gt;0,BD79+1,BD79)</f>
        <v>0</v>
      </c>
      <c r="BE80" s="84">
        <f t="shared" si="7"/>
        <v>46102</v>
      </c>
      <c r="BF80" s="35">
        <f>ROUNDUP(COUNTIF(Kassza!$C$7:$C$10000,BE80)/30,0)</f>
        <v>0</v>
      </c>
      <c r="BG80" s="35">
        <f>SUM($BF$1:BF79)</f>
        <v>0</v>
      </c>
    </row>
    <row r="81" spans="53:59" hidden="1" x14ac:dyDescent="0.25">
      <c r="BA81" s="35">
        <v>81</v>
      </c>
      <c r="BB81" s="85" t="str">
        <f t="shared" si="5"/>
        <v>--</v>
      </c>
      <c r="BC81" s="84">
        <f t="shared" si="6"/>
        <v>0</v>
      </c>
      <c r="BD81" s="35">
        <f>IF(COUNTIF(Kassza!$C$7:$C$10000,BE81)&lt;&gt;0,BD80+1,BD80)</f>
        <v>0</v>
      </c>
      <c r="BE81" s="84">
        <f t="shared" si="7"/>
        <v>46103</v>
      </c>
      <c r="BF81" s="35">
        <f>ROUNDUP(COUNTIF(Kassza!$C$7:$C$10000,BE81)/30,0)</f>
        <v>0</v>
      </c>
      <c r="BG81" s="35">
        <f>SUM($BF$1:BF80)</f>
        <v>0</v>
      </c>
    </row>
    <row r="82" spans="53:59" hidden="1" x14ac:dyDescent="0.25">
      <c r="BA82" s="35">
        <v>82</v>
      </c>
      <c r="BB82" s="85" t="str">
        <f t="shared" si="5"/>
        <v>--</v>
      </c>
      <c r="BC82" s="84">
        <f t="shared" si="6"/>
        <v>0</v>
      </c>
      <c r="BD82" s="35">
        <f>IF(COUNTIF(Kassza!$C$7:$C$10000,BE82)&lt;&gt;0,BD81+1,BD81)</f>
        <v>0</v>
      </c>
      <c r="BE82" s="84">
        <f t="shared" si="7"/>
        <v>46104</v>
      </c>
      <c r="BF82" s="35">
        <f>ROUNDUP(COUNTIF(Kassza!$C$7:$C$10000,BE82)/30,0)</f>
        <v>0</v>
      </c>
      <c r="BG82" s="35">
        <f>SUM($BF$1:BF81)</f>
        <v>0</v>
      </c>
    </row>
    <row r="83" spans="53:59" hidden="1" x14ac:dyDescent="0.25">
      <c r="BA83" s="35">
        <v>83</v>
      </c>
      <c r="BB83" s="85" t="str">
        <f t="shared" si="5"/>
        <v>--</v>
      </c>
      <c r="BC83" s="84">
        <f t="shared" si="6"/>
        <v>0</v>
      </c>
      <c r="BD83" s="35">
        <f>IF(COUNTIF(Kassza!$C$7:$C$10000,BE83)&lt;&gt;0,BD82+1,BD82)</f>
        <v>0</v>
      </c>
      <c r="BE83" s="84">
        <f t="shared" si="7"/>
        <v>46105</v>
      </c>
      <c r="BF83" s="35">
        <f>ROUNDUP(COUNTIF(Kassza!$C$7:$C$10000,BE83)/30,0)</f>
        <v>0</v>
      </c>
      <c r="BG83" s="35">
        <f>SUM($BF$1:BF82)</f>
        <v>0</v>
      </c>
    </row>
    <row r="84" spans="53:59" hidden="1" x14ac:dyDescent="0.25">
      <c r="BA84" s="35">
        <v>84</v>
      </c>
      <c r="BB84" s="85" t="str">
        <f t="shared" si="5"/>
        <v>--</v>
      </c>
      <c r="BC84" s="84">
        <f t="shared" si="6"/>
        <v>0</v>
      </c>
      <c r="BD84" s="35">
        <f>IF(COUNTIF(Kassza!$C$7:$C$10000,BE84)&lt;&gt;0,BD83+1,BD83)</f>
        <v>0</v>
      </c>
      <c r="BE84" s="84">
        <f t="shared" si="7"/>
        <v>46106</v>
      </c>
      <c r="BF84" s="35">
        <f>ROUNDUP(COUNTIF(Kassza!$C$7:$C$10000,BE84)/30,0)</f>
        <v>0</v>
      </c>
      <c r="BG84" s="35">
        <f>SUM($BF$1:BF83)</f>
        <v>0</v>
      </c>
    </row>
    <row r="85" spans="53:59" hidden="1" x14ac:dyDescent="0.25">
      <c r="BA85" s="35">
        <v>85</v>
      </c>
      <c r="BB85" s="85" t="str">
        <f t="shared" si="5"/>
        <v>--</v>
      </c>
      <c r="BC85" s="84">
        <f t="shared" si="6"/>
        <v>0</v>
      </c>
      <c r="BD85" s="35">
        <f>IF(COUNTIF(Kassza!$C$7:$C$10000,BE85)&lt;&gt;0,BD84+1,BD84)</f>
        <v>0</v>
      </c>
      <c r="BE85" s="84">
        <f t="shared" si="7"/>
        <v>46107</v>
      </c>
      <c r="BF85" s="35">
        <f>ROUNDUP(COUNTIF(Kassza!$C$7:$C$10000,BE85)/30,0)</f>
        <v>0</v>
      </c>
      <c r="BG85" s="35">
        <f>SUM($BF$1:BF84)</f>
        <v>0</v>
      </c>
    </row>
    <row r="86" spans="53:59" hidden="1" x14ac:dyDescent="0.25">
      <c r="BA86" s="35">
        <v>86</v>
      </c>
      <c r="BB86" s="85" t="str">
        <f t="shared" si="5"/>
        <v>--</v>
      </c>
      <c r="BC86" s="84">
        <f t="shared" si="6"/>
        <v>0</v>
      </c>
      <c r="BD86" s="35">
        <f>IF(COUNTIF(Kassza!$C$7:$C$10000,BE86)&lt;&gt;0,BD85+1,BD85)</f>
        <v>0</v>
      </c>
      <c r="BE86" s="84">
        <f t="shared" si="7"/>
        <v>46108</v>
      </c>
      <c r="BF86" s="35">
        <f>ROUNDUP(COUNTIF(Kassza!$C$7:$C$10000,BE86)/30,0)</f>
        <v>0</v>
      </c>
      <c r="BG86" s="35">
        <f>SUM($BF$1:BF85)</f>
        <v>0</v>
      </c>
    </row>
    <row r="87" spans="53:59" hidden="1" x14ac:dyDescent="0.25">
      <c r="BA87" s="35">
        <v>87</v>
      </c>
      <c r="BB87" s="85" t="str">
        <f t="shared" si="5"/>
        <v>--</v>
      </c>
      <c r="BC87" s="84">
        <f t="shared" si="6"/>
        <v>0</v>
      </c>
      <c r="BD87" s="35">
        <f>IF(COUNTIF(Kassza!$C$7:$C$10000,BE87)&lt;&gt;0,BD86+1,BD86)</f>
        <v>0</v>
      </c>
      <c r="BE87" s="84">
        <f t="shared" si="7"/>
        <v>46109</v>
      </c>
      <c r="BF87" s="35">
        <f>ROUNDUP(COUNTIF(Kassza!$C$7:$C$10000,BE87)/30,0)</f>
        <v>0</v>
      </c>
      <c r="BG87" s="35">
        <f>SUM($BF$1:BF86)</f>
        <v>0</v>
      </c>
    </row>
    <row r="88" spans="53:59" hidden="1" x14ac:dyDescent="0.25">
      <c r="BA88" s="35">
        <v>88</v>
      </c>
      <c r="BB88" s="85" t="str">
        <f t="shared" si="5"/>
        <v>--</v>
      </c>
      <c r="BC88" s="84">
        <f t="shared" si="6"/>
        <v>0</v>
      </c>
      <c r="BD88" s="35">
        <f>IF(COUNTIF(Kassza!$C$7:$C$10000,BE88)&lt;&gt;0,BD87+1,BD87)</f>
        <v>0</v>
      </c>
      <c r="BE88" s="84">
        <f t="shared" si="7"/>
        <v>46110</v>
      </c>
      <c r="BF88" s="35">
        <f>ROUNDUP(COUNTIF(Kassza!$C$7:$C$10000,BE88)/30,0)</f>
        <v>0</v>
      </c>
      <c r="BG88" s="35">
        <f>SUM($BF$1:BF87)</f>
        <v>0</v>
      </c>
    </row>
    <row r="89" spans="53:59" hidden="1" x14ac:dyDescent="0.25">
      <c r="BA89" s="35">
        <v>89</v>
      </c>
      <c r="BB89" s="85" t="str">
        <f t="shared" si="5"/>
        <v>--</v>
      </c>
      <c r="BC89" s="84">
        <f t="shared" si="6"/>
        <v>0</v>
      </c>
      <c r="BD89" s="35">
        <f>IF(COUNTIF(Kassza!$C$7:$C$10000,BE89)&lt;&gt;0,BD88+1,BD88)</f>
        <v>0</v>
      </c>
      <c r="BE89" s="84">
        <f t="shared" si="7"/>
        <v>46111</v>
      </c>
      <c r="BF89" s="35">
        <f>ROUNDUP(COUNTIF(Kassza!$C$7:$C$10000,BE89)/30,0)</f>
        <v>0</v>
      </c>
      <c r="BG89" s="35">
        <f>SUM($BF$1:BF88)</f>
        <v>0</v>
      </c>
    </row>
    <row r="90" spans="53:59" hidden="1" x14ac:dyDescent="0.25">
      <c r="BA90" s="35">
        <v>90</v>
      </c>
      <c r="BB90" s="85" t="str">
        <f t="shared" si="5"/>
        <v>--</v>
      </c>
      <c r="BC90" s="84">
        <f t="shared" si="6"/>
        <v>0</v>
      </c>
      <c r="BD90" s="35">
        <f>IF(COUNTIF(Kassza!$C$7:$C$10000,BE90)&lt;&gt;0,BD89+1,BD89)</f>
        <v>0</v>
      </c>
      <c r="BE90" s="84">
        <f t="shared" si="7"/>
        <v>46112</v>
      </c>
      <c r="BF90" s="35">
        <f>ROUNDUP(COUNTIF(Kassza!$C$7:$C$10000,BE90)/30,0)</f>
        <v>0</v>
      </c>
      <c r="BG90" s="35">
        <f>SUM($BF$1:BF89)</f>
        <v>0</v>
      </c>
    </row>
    <row r="91" spans="53:59" hidden="1" x14ac:dyDescent="0.25">
      <c r="BA91" s="35">
        <v>91</v>
      </c>
      <c r="BB91" s="85" t="str">
        <f t="shared" si="5"/>
        <v>--</v>
      </c>
      <c r="BC91" s="84">
        <f t="shared" si="6"/>
        <v>0</v>
      </c>
      <c r="BD91" s="35">
        <f>IF(COUNTIF(Kassza!$C$7:$C$10000,BE91)&lt;&gt;0,BD90+1,BD90)</f>
        <v>0</v>
      </c>
      <c r="BE91" s="84">
        <f t="shared" si="7"/>
        <v>46113</v>
      </c>
      <c r="BF91" s="35">
        <f>ROUNDUP(COUNTIF(Kassza!$C$7:$C$10000,BE91)/30,0)</f>
        <v>0</v>
      </c>
      <c r="BG91" s="35">
        <f>SUM($BF$1:BF90)</f>
        <v>0</v>
      </c>
    </row>
    <row r="92" spans="53:59" hidden="1" x14ac:dyDescent="0.25">
      <c r="BA92" s="35">
        <v>92</v>
      </c>
      <c r="BB92" s="85" t="str">
        <f t="shared" si="5"/>
        <v>--</v>
      </c>
      <c r="BC92" s="84">
        <f t="shared" si="6"/>
        <v>0</v>
      </c>
      <c r="BD92" s="35">
        <f>IF(COUNTIF(Kassza!$C$7:$C$10000,BE92)&lt;&gt;0,BD91+1,BD91)</f>
        <v>0</v>
      </c>
      <c r="BE92" s="84">
        <f t="shared" si="7"/>
        <v>46114</v>
      </c>
      <c r="BF92" s="35">
        <f>ROUNDUP(COUNTIF(Kassza!$C$7:$C$10000,BE92)/30,0)</f>
        <v>0</v>
      </c>
      <c r="BG92" s="35">
        <f>SUM($BF$1:BF91)</f>
        <v>0</v>
      </c>
    </row>
    <row r="93" spans="53:59" hidden="1" x14ac:dyDescent="0.25">
      <c r="BA93" s="35">
        <v>93</v>
      </c>
      <c r="BB93" s="85" t="str">
        <f t="shared" si="5"/>
        <v>--</v>
      </c>
      <c r="BC93" s="84">
        <f t="shared" si="6"/>
        <v>0</v>
      </c>
      <c r="BD93" s="35">
        <f>IF(COUNTIF(Kassza!$C$7:$C$10000,BE93)&lt;&gt;0,BD92+1,BD92)</f>
        <v>0</v>
      </c>
      <c r="BE93" s="84">
        <f t="shared" si="7"/>
        <v>46115</v>
      </c>
      <c r="BF93" s="35">
        <f>ROUNDUP(COUNTIF(Kassza!$C$7:$C$10000,BE93)/30,0)</f>
        <v>0</v>
      </c>
      <c r="BG93" s="35">
        <f>SUM($BF$1:BF92)</f>
        <v>0</v>
      </c>
    </row>
    <row r="94" spans="53:59" hidden="1" x14ac:dyDescent="0.25">
      <c r="BA94" s="35">
        <v>94</v>
      </c>
      <c r="BB94" s="85" t="str">
        <f t="shared" si="5"/>
        <v>--</v>
      </c>
      <c r="BC94" s="84">
        <f t="shared" si="6"/>
        <v>0</v>
      </c>
      <c r="BD94" s="35">
        <f>IF(COUNTIF(Kassza!$C$7:$C$10000,BE94)&lt;&gt;0,BD93+1,BD93)</f>
        <v>0</v>
      </c>
      <c r="BE94" s="84">
        <f t="shared" si="7"/>
        <v>46116</v>
      </c>
      <c r="BF94" s="35">
        <f>ROUNDUP(COUNTIF(Kassza!$C$7:$C$10000,BE94)/30,0)</f>
        <v>0</v>
      </c>
      <c r="BG94" s="35">
        <f>SUM($BF$1:BF93)</f>
        <v>0</v>
      </c>
    </row>
    <row r="95" spans="53:59" hidden="1" x14ac:dyDescent="0.25">
      <c r="BA95" s="35">
        <v>95</v>
      </c>
      <c r="BB95" s="85" t="str">
        <f t="shared" si="5"/>
        <v>--</v>
      </c>
      <c r="BC95" s="84">
        <f t="shared" si="6"/>
        <v>0</v>
      </c>
      <c r="BD95" s="35">
        <f>IF(COUNTIF(Kassza!$C$7:$C$10000,BE95)&lt;&gt;0,BD94+1,BD94)</f>
        <v>0</v>
      </c>
      <c r="BE95" s="84">
        <f t="shared" si="7"/>
        <v>46117</v>
      </c>
      <c r="BF95" s="35">
        <f>ROUNDUP(COUNTIF(Kassza!$C$7:$C$10000,BE95)/30,0)</f>
        <v>0</v>
      </c>
      <c r="BG95" s="35">
        <f>SUM($BF$1:BF94)</f>
        <v>0</v>
      </c>
    </row>
    <row r="96" spans="53:59" hidden="1" x14ac:dyDescent="0.25">
      <c r="BA96" s="35">
        <v>96</v>
      </c>
      <c r="BB96" s="85" t="str">
        <f t="shared" si="5"/>
        <v>--</v>
      </c>
      <c r="BC96" s="84">
        <f t="shared" si="6"/>
        <v>0</v>
      </c>
      <c r="BD96" s="35">
        <f>IF(COUNTIF(Kassza!$C$7:$C$10000,BE96)&lt;&gt;0,BD95+1,BD95)</f>
        <v>0</v>
      </c>
      <c r="BE96" s="84">
        <f t="shared" si="7"/>
        <v>46118</v>
      </c>
      <c r="BF96" s="35">
        <f>ROUNDUP(COUNTIF(Kassza!$C$7:$C$10000,BE96)/30,0)</f>
        <v>0</v>
      </c>
      <c r="BG96" s="35">
        <f>SUM($BF$1:BF95)</f>
        <v>0</v>
      </c>
    </row>
    <row r="97" spans="53:59" hidden="1" x14ac:dyDescent="0.25">
      <c r="BA97" s="35">
        <v>97</v>
      </c>
      <c r="BB97" s="85" t="str">
        <f t="shared" si="5"/>
        <v>--</v>
      </c>
      <c r="BC97" s="84">
        <f t="shared" si="6"/>
        <v>0</v>
      </c>
      <c r="BD97" s="35">
        <f>IF(COUNTIF(Kassza!$C$7:$C$10000,BE97)&lt;&gt;0,BD96+1,BD96)</f>
        <v>0</v>
      </c>
      <c r="BE97" s="84">
        <f t="shared" si="7"/>
        <v>46119</v>
      </c>
      <c r="BF97" s="35">
        <f>ROUNDUP(COUNTIF(Kassza!$C$7:$C$10000,BE97)/30,0)</f>
        <v>0</v>
      </c>
      <c r="BG97" s="35">
        <f>SUM($BF$1:BF96)</f>
        <v>0</v>
      </c>
    </row>
    <row r="98" spans="53:59" hidden="1" x14ac:dyDescent="0.25">
      <c r="BA98" s="35">
        <v>98</v>
      </c>
      <c r="BB98" s="85" t="str">
        <f t="shared" si="5"/>
        <v>--</v>
      </c>
      <c r="BC98" s="84">
        <f t="shared" si="6"/>
        <v>0</v>
      </c>
      <c r="BD98" s="35">
        <f>IF(COUNTIF(Kassza!$C$7:$C$10000,BE98)&lt;&gt;0,BD97+1,BD97)</f>
        <v>0</v>
      </c>
      <c r="BE98" s="84">
        <f t="shared" si="7"/>
        <v>46120</v>
      </c>
      <c r="BF98" s="35">
        <f>ROUNDUP(COUNTIF(Kassza!$C$7:$C$10000,BE98)/30,0)</f>
        <v>0</v>
      </c>
      <c r="BG98" s="35">
        <f>SUM($BF$1:BF97)</f>
        <v>0</v>
      </c>
    </row>
    <row r="99" spans="53:59" hidden="1" x14ac:dyDescent="0.25">
      <c r="BA99" s="35">
        <v>99</v>
      </c>
      <c r="BB99" s="85" t="str">
        <f t="shared" si="5"/>
        <v>--</v>
      </c>
      <c r="BC99" s="84">
        <f t="shared" si="6"/>
        <v>0</v>
      </c>
      <c r="BD99" s="35">
        <f>IF(COUNTIF(Kassza!$C$7:$C$10000,BE99)&lt;&gt;0,BD98+1,BD98)</f>
        <v>0</v>
      </c>
      <c r="BE99" s="84">
        <f t="shared" si="7"/>
        <v>46121</v>
      </c>
      <c r="BF99" s="35">
        <f>ROUNDUP(COUNTIF(Kassza!$C$7:$C$10000,BE99)/30,0)</f>
        <v>0</v>
      </c>
      <c r="BG99" s="35">
        <f>SUM($BF$1:BF98)</f>
        <v>0</v>
      </c>
    </row>
    <row r="100" spans="53:59" hidden="1" x14ac:dyDescent="0.25">
      <c r="BA100" s="35">
        <v>100</v>
      </c>
      <c r="BB100" s="85" t="str">
        <f t="shared" si="5"/>
        <v>--</v>
      </c>
      <c r="BC100" s="84">
        <f t="shared" si="6"/>
        <v>0</v>
      </c>
      <c r="BD100" s="35">
        <f>IF(COUNTIF(Kassza!$C$7:$C$10000,BE100)&lt;&gt;0,BD99+1,BD99)</f>
        <v>0</v>
      </c>
      <c r="BE100" s="84">
        <f t="shared" si="7"/>
        <v>46122</v>
      </c>
      <c r="BF100" s="35">
        <f>ROUNDUP(COUNTIF(Kassza!$C$7:$C$10000,BE100)/30,0)</f>
        <v>0</v>
      </c>
      <c r="BG100" s="35">
        <f>SUM($BF$1:BF99)</f>
        <v>0</v>
      </c>
    </row>
    <row r="101" spans="53:59" hidden="1" x14ac:dyDescent="0.25">
      <c r="BA101" s="35">
        <v>101</v>
      </c>
      <c r="BB101" s="85" t="str">
        <f t="shared" si="5"/>
        <v>--</v>
      </c>
      <c r="BC101" s="84">
        <f t="shared" si="6"/>
        <v>0</v>
      </c>
      <c r="BD101" s="35">
        <f>IF(COUNTIF(Kassza!$C$7:$C$10000,BE101)&lt;&gt;0,BD100+1,BD100)</f>
        <v>0</v>
      </c>
      <c r="BE101" s="84">
        <f t="shared" si="7"/>
        <v>46123</v>
      </c>
      <c r="BF101" s="35">
        <f>ROUNDUP(COUNTIF(Kassza!$C$7:$C$10000,BE101)/30,0)</f>
        <v>0</v>
      </c>
      <c r="BG101" s="35">
        <f>SUM($BF$1:BF100)</f>
        <v>0</v>
      </c>
    </row>
    <row r="102" spans="53:59" hidden="1" x14ac:dyDescent="0.25">
      <c r="BA102" s="35">
        <v>102</v>
      </c>
      <c r="BB102" s="85" t="str">
        <f t="shared" si="5"/>
        <v>--</v>
      </c>
      <c r="BC102" s="84">
        <f t="shared" si="6"/>
        <v>0</v>
      </c>
      <c r="BD102" s="35">
        <f>IF(COUNTIF(Kassza!$C$7:$C$10000,BE102)&lt;&gt;0,BD101+1,BD101)</f>
        <v>0</v>
      </c>
      <c r="BE102" s="84">
        <f t="shared" si="7"/>
        <v>46124</v>
      </c>
      <c r="BF102" s="35">
        <f>ROUNDUP(COUNTIF(Kassza!$C$7:$C$10000,BE102)/30,0)</f>
        <v>0</v>
      </c>
      <c r="BG102" s="35">
        <f>SUM($BF$1:BF101)</f>
        <v>0</v>
      </c>
    </row>
    <row r="103" spans="53:59" hidden="1" x14ac:dyDescent="0.25">
      <c r="BA103" s="35">
        <v>103</v>
      </c>
      <c r="BB103" s="85" t="str">
        <f t="shared" si="5"/>
        <v>--</v>
      </c>
      <c r="BC103" s="84">
        <f t="shared" si="6"/>
        <v>0</v>
      </c>
      <c r="BD103" s="35">
        <f>IF(COUNTIF(Kassza!$C$7:$C$10000,BE103)&lt;&gt;0,BD102+1,BD102)</f>
        <v>0</v>
      </c>
      <c r="BE103" s="84">
        <f t="shared" si="7"/>
        <v>46125</v>
      </c>
      <c r="BF103" s="35">
        <f>ROUNDUP(COUNTIF(Kassza!$C$7:$C$10000,BE103)/30,0)</f>
        <v>0</v>
      </c>
      <c r="BG103" s="35">
        <f>SUM($BF$1:BF102)</f>
        <v>0</v>
      </c>
    </row>
    <row r="104" spans="53:59" hidden="1" x14ac:dyDescent="0.25">
      <c r="BA104" s="35">
        <v>104</v>
      </c>
      <c r="BB104" s="85" t="str">
        <f t="shared" si="5"/>
        <v>--</v>
      </c>
      <c r="BC104" s="84">
        <f t="shared" si="6"/>
        <v>0</v>
      </c>
      <c r="BD104" s="35">
        <f>IF(COUNTIF(Kassza!$C$7:$C$10000,BE104)&lt;&gt;0,BD103+1,BD103)</f>
        <v>0</v>
      </c>
      <c r="BE104" s="84">
        <f t="shared" si="7"/>
        <v>46126</v>
      </c>
      <c r="BF104" s="35">
        <f>ROUNDUP(COUNTIF(Kassza!$C$7:$C$10000,BE104)/30,0)</f>
        <v>0</v>
      </c>
      <c r="BG104" s="35">
        <f>SUM($BF$1:BF103)</f>
        <v>0</v>
      </c>
    </row>
    <row r="105" spans="53:59" hidden="1" x14ac:dyDescent="0.25">
      <c r="BA105" s="35">
        <v>105</v>
      </c>
      <c r="BB105" s="85" t="str">
        <f t="shared" si="5"/>
        <v>--</v>
      </c>
      <c r="BC105" s="84">
        <f t="shared" si="6"/>
        <v>0</v>
      </c>
      <c r="BD105" s="35">
        <f>IF(COUNTIF(Kassza!$C$7:$C$10000,BE105)&lt;&gt;0,BD104+1,BD104)</f>
        <v>0</v>
      </c>
      <c r="BE105" s="84">
        <f t="shared" si="7"/>
        <v>46127</v>
      </c>
      <c r="BF105" s="35">
        <f>ROUNDUP(COUNTIF(Kassza!$C$7:$C$10000,BE105)/30,0)</f>
        <v>0</v>
      </c>
      <c r="BG105" s="35">
        <f>SUM($BF$1:BF104)</f>
        <v>0</v>
      </c>
    </row>
    <row r="106" spans="53:59" hidden="1" x14ac:dyDescent="0.25">
      <c r="BA106" s="35">
        <v>106</v>
      </c>
      <c r="BB106" s="85" t="str">
        <f t="shared" si="5"/>
        <v>--</v>
      </c>
      <c r="BC106" s="84">
        <f t="shared" si="6"/>
        <v>0</v>
      </c>
      <c r="BD106" s="35">
        <f>IF(COUNTIF(Kassza!$C$7:$C$10000,BE106)&lt;&gt;0,BD105+1,BD105)</f>
        <v>0</v>
      </c>
      <c r="BE106" s="84">
        <f t="shared" si="7"/>
        <v>46128</v>
      </c>
      <c r="BF106" s="35">
        <f>ROUNDUP(COUNTIF(Kassza!$C$7:$C$10000,BE106)/30,0)</f>
        <v>0</v>
      </c>
      <c r="BG106" s="35">
        <f>SUM($BF$1:BF105)</f>
        <v>0</v>
      </c>
    </row>
    <row r="107" spans="53:59" hidden="1" x14ac:dyDescent="0.25">
      <c r="BA107" s="35">
        <v>107</v>
      </c>
      <c r="BB107" s="85" t="str">
        <f t="shared" si="5"/>
        <v>--</v>
      </c>
      <c r="BC107" s="84">
        <f t="shared" si="6"/>
        <v>0</v>
      </c>
      <c r="BD107" s="35">
        <f>IF(COUNTIF(Kassza!$C$7:$C$10000,BE107)&lt;&gt;0,BD106+1,BD106)</f>
        <v>0</v>
      </c>
      <c r="BE107" s="84">
        <f t="shared" si="7"/>
        <v>46129</v>
      </c>
      <c r="BF107" s="35">
        <f>ROUNDUP(COUNTIF(Kassza!$C$7:$C$10000,BE107)/30,0)</f>
        <v>0</v>
      </c>
      <c r="BG107" s="35">
        <f>SUM($BF$1:BF106)</f>
        <v>0</v>
      </c>
    </row>
    <row r="108" spans="53:59" hidden="1" x14ac:dyDescent="0.25">
      <c r="BA108" s="35">
        <v>108</v>
      </c>
      <c r="BB108" s="85" t="str">
        <f t="shared" si="5"/>
        <v>--</v>
      </c>
      <c r="BC108" s="84">
        <f t="shared" si="6"/>
        <v>0</v>
      </c>
      <c r="BD108" s="35">
        <f>IF(COUNTIF(Kassza!$C$7:$C$10000,BE108)&lt;&gt;0,BD107+1,BD107)</f>
        <v>0</v>
      </c>
      <c r="BE108" s="84">
        <f t="shared" si="7"/>
        <v>46130</v>
      </c>
      <c r="BF108" s="35">
        <f>ROUNDUP(COUNTIF(Kassza!$C$7:$C$10000,BE108)/30,0)</f>
        <v>0</v>
      </c>
      <c r="BG108" s="35">
        <f>SUM($BF$1:BF107)</f>
        <v>0</v>
      </c>
    </row>
    <row r="109" spans="53:59" hidden="1" x14ac:dyDescent="0.25">
      <c r="BA109" s="35">
        <v>109</v>
      </c>
      <c r="BB109" s="85" t="str">
        <f t="shared" si="5"/>
        <v>--</v>
      </c>
      <c r="BC109" s="84">
        <f t="shared" si="6"/>
        <v>0</v>
      </c>
      <c r="BD109" s="35">
        <f>IF(COUNTIF(Kassza!$C$7:$C$10000,BE109)&lt;&gt;0,BD108+1,BD108)</f>
        <v>0</v>
      </c>
      <c r="BE109" s="84">
        <f t="shared" si="7"/>
        <v>46131</v>
      </c>
      <c r="BF109" s="35">
        <f>ROUNDUP(COUNTIF(Kassza!$C$7:$C$10000,BE109)/30,0)</f>
        <v>0</v>
      </c>
      <c r="BG109" s="35">
        <f>SUM($BF$1:BF108)</f>
        <v>0</v>
      </c>
    </row>
    <row r="110" spans="53:59" hidden="1" x14ac:dyDescent="0.25">
      <c r="BA110" s="35">
        <v>110</v>
      </c>
      <c r="BB110" s="85" t="str">
        <f t="shared" si="5"/>
        <v>--</v>
      </c>
      <c r="BC110" s="84">
        <f t="shared" si="6"/>
        <v>0</v>
      </c>
      <c r="BD110" s="35">
        <f>IF(COUNTIF(Kassza!$C$7:$C$10000,BE110)&lt;&gt;0,BD109+1,BD109)</f>
        <v>0</v>
      </c>
      <c r="BE110" s="84">
        <f t="shared" si="7"/>
        <v>46132</v>
      </c>
      <c r="BF110" s="35">
        <f>ROUNDUP(COUNTIF(Kassza!$C$7:$C$10000,BE110)/30,0)</f>
        <v>0</v>
      </c>
      <c r="BG110" s="35">
        <f>SUM($BF$1:BF109)</f>
        <v>0</v>
      </c>
    </row>
    <row r="111" spans="53:59" hidden="1" x14ac:dyDescent="0.25">
      <c r="BA111" s="35">
        <v>111</v>
      </c>
      <c r="BB111" s="85" t="str">
        <f t="shared" si="5"/>
        <v>--</v>
      </c>
      <c r="BC111" s="84">
        <f t="shared" si="6"/>
        <v>0</v>
      </c>
      <c r="BD111" s="35">
        <f>IF(COUNTIF(Kassza!$C$7:$C$10000,BE111)&lt;&gt;0,BD110+1,BD110)</f>
        <v>0</v>
      </c>
      <c r="BE111" s="84">
        <f t="shared" si="7"/>
        <v>46133</v>
      </c>
      <c r="BF111" s="35">
        <f>ROUNDUP(COUNTIF(Kassza!$C$7:$C$10000,BE111)/30,0)</f>
        <v>0</v>
      </c>
      <c r="BG111" s="35">
        <f>SUM($BF$1:BF110)</f>
        <v>0</v>
      </c>
    </row>
    <row r="112" spans="53:59" hidden="1" x14ac:dyDescent="0.25">
      <c r="BA112" s="35">
        <v>112</v>
      </c>
      <c r="BB112" s="85" t="str">
        <f t="shared" si="5"/>
        <v>--</v>
      </c>
      <c r="BC112" s="84">
        <f t="shared" si="6"/>
        <v>0</v>
      </c>
      <c r="BD112" s="35">
        <f>IF(COUNTIF(Kassza!$C$7:$C$10000,BE112)&lt;&gt;0,BD111+1,BD111)</f>
        <v>0</v>
      </c>
      <c r="BE112" s="84">
        <f t="shared" si="7"/>
        <v>46134</v>
      </c>
      <c r="BF112" s="35">
        <f>ROUNDUP(COUNTIF(Kassza!$C$7:$C$10000,BE112)/30,0)</f>
        <v>0</v>
      </c>
      <c r="BG112" s="35">
        <f>SUM($BF$1:BF111)</f>
        <v>0</v>
      </c>
    </row>
    <row r="113" spans="53:59" hidden="1" x14ac:dyDescent="0.25">
      <c r="BA113" s="35">
        <v>113</v>
      </c>
      <c r="BB113" s="85" t="str">
        <f t="shared" si="5"/>
        <v>--</v>
      </c>
      <c r="BC113" s="84">
        <f t="shared" si="6"/>
        <v>0</v>
      </c>
      <c r="BD113" s="35">
        <f>IF(COUNTIF(Kassza!$C$7:$C$10000,BE113)&lt;&gt;0,BD112+1,BD112)</f>
        <v>0</v>
      </c>
      <c r="BE113" s="84">
        <f t="shared" si="7"/>
        <v>46135</v>
      </c>
      <c r="BF113" s="35">
        <f>ROUNDUP(COUNTIF(Kassza!$C$7:$C$10000,BE113)/30,0)</f>
        <v>0</v>
      </c>
      <c r="BG113" s="35">
        <f>SUM($BF$1:BF112)</f>
        <v>0</v>
      </c>
    </row>
    <row r="114" spans="53:59" hidden="1" x14ac:dyDescent="0.25">
      <c r="BA114" s="35">
        <v>114</v>
      </c>
      <c r="BB114" s="85" t="str">
        <f t="shared" si="5"/>
        <v>--</v>
      </c>
      <c r="BC114" s="84">
        <f t="shared" si="6"/>
        <v>0</v>
      </c>
      <c r="BD114" s="35">
        <f>IF(COUNTIF(Kassza!$C$7:$C$10000,BE114)&lt;&gt;0,BD113+1,BD113)</f>
        <v>0</v>
      </c>
      <c r="BE114" s="84">
        <f t="shared" si="7"/>
        <v>46136</v>
      </c>
      <c r="BF114" s="35">
        <f>ROUNDUP(COUNTIF(Kassza!$C$7:$C$10000,BE114)/30,0)</f>
        <v>0</v>
      </c>
      <c r="BG114" s="35">
        <f>SUM($BF$1:BF113)</f>
        <v>0</v>
      </c>
    </row>
    <row r="115" spans="53:59" hidden="1" x14ac:dyDescent="0.25">
      <c r="BA115" s="35">
        <v>115</v>
      </c>
      <c r="BB115" s="85" t="str">
        <f t="shared" si="5"/>
        <v>--</v>
      </c>
      <c r="BC115" s="84">
        <f t="shared" si="6"/>
        <v>0</v>
      </c>
      <c r="BD115" s="35">
        <f>IF(COUNTIF(Kassza!$C$7:$C$10000,BE115)&lt;&gt;0,BD114+1,BD114)</f>
        <v>0</v>
      </c>
      <c r="BE115" s="84">
        <f t="shared" si="7"/>
        <v>46137</v>
      </c>
      <c r="BF115" s="35">
        <f>ROUNDUP(COUNTIF(Kassza!$C$7:$C$10000,BE115)/30,0)</f>
        <v>0</v>
      </c>
      <c r="BG115" s="35">
        <f>SUM($BF$1:BF114)</f>
        <v>0</v>
      </c>
    </row>
    <row r="116" spans="53:59" hidden="1" x14ac:dyDescent="0.25">
      <c r="BA116" s="35">
        <v>116</v>
      </c>
      <c r="BB116" s="85" t="str">
        <f t="shared" si="5"/>
        <v>--</v>
      </c>
      <c r="BC116" s="84">
        <f t="shared" si="6"/>
        <v>0</v>
      </c>
      <c r="BD116" s="35">
        <f>IF(COUNTIF(Kassza!$C$7:$C$10000,BE116)&lt;&gt;0,BD115+1,BD115)</f>
        <v>0</v>
      </c>
      <c r="BE116" s="84">
        <f t="shared" si="7"/>
        <v>46138</v>
      </c>
      <c r="BF116" s="35">
        <f>ROUNDUP(COUNTIF(Kassza!$C$7:$C$10000,BE116)/30,0)</f>
        <v>0</v>
      </c>
      <c r="BG116" s="35">
        <f>SUM($BF$1:BF115)</f>
        <v>0</v>
      </c>
    </row>
    <row r="117" spans="53:59" hidden="1" x14ac:dyDescent="0.25">
      <c r="BA117" s="35">
        <v>117</v>
      </c>
      <c r="BB117" s="85" t="str">
        <f t="shared" si="5"/>
        <v>--</v>
      </c>
      <c r="BC117" s="84">
        <f t="shared" si="6"/>
        <v>0</v>
      </c>
      <c r="BD117" s="35">
        <f>IF(COUNTIF(Kassza!$C$7:$C$10000,BE117)&lt;&gt;0,BD116+1,BD116)</f>
        <v>0</v>
      </c>
      <c r="BE117" s="84">
        <f t="shared" si="7"/>
        <v>46139</v>
      </c>
      <c r="BF117" s="35">
        <f>ROUNDUP(COUNTIF(Kassza!$C$7:$C$10000,BE117)/30,0)</f>
        <v>0</v>
      </c>
      <c r="BG117" s="35">
        <f>SUM($BF$1:BF116)</f>
        <v>0</v>
      </c>
    </row>
    <row r="118" spans="53:59" hidden="1" x14ac:dyDescent="0.25">
      <c r="BA118" s="35">
        <v>118</v>
      </c>
      <c r="BB118" s="85" t="str">
        <f t="shared" si="5"/>
        <v>--</v>
      </c>
      <c r="BC118" s="84">
        <f t="shared" si="6"/>
        <v>0</v>
      </c>
      <c r="BD118" s="35">
        <f>IF(COUNTIF(Kassza!$C$7:$C$10000,BE118)&lt;&gt;0,BD117+1,BD117)</f>
        <v>0</v>
      </c>
      <c r="BE118" s="84">
        <f t="shared" si="7"/>
        <v>46140</v>
      </c>
      <c r="BF118" s="35">
        <f>ROUNDUP(COUNTIF(Kassza!$C$7:$C$10000,BE118)/30,0)</f>
        <v>0</v>
      </c>
      <c r="BG118" s="35">
        <f>SUM($BF$1:BF117)</f>
        <v>0</v>
      </c>
    </row>
    <row r="119" spans="53:59" hidden="1" x14ac:dyDescent="0.25">
      <c r="BA119" s="35">
        <v>119</v>
      </c>
      <c r="BB119" s="85" t="str">
        <f t="shared" si="5"/>
        <v>--</v>
      </c>
      <c r="BC119" s="84">
        <f t="shared" si="6"/>
        <v>0</v>
      </c>
      <c r="BD119" s="35">
        <f>IF(COUNTIF(Kassza!$C$7:$C$10000,BE119)&lt;&gt;0,BD118+1,BD118)</f>
        <v>0</v>
      </c>
      <c r="BE119" s="84">
        <f t="shared" si="7"/>
        <v>46141</v>
      </c>
      <c r="BF119" s="35">
        <f>ROUNDUP(COUNTIF(Kassza!$C$7:$C$10000,BE119)/30,0)</f>
        <v>0</v>
      </c>
      <c r="BG119" s="35">
        <f>SUM($BF$1:BF118)</f>
        <v>0</v>
      </c>
    </row>
    <row r="120" spans="53:59" hidden="1" x14ac:dyDescent="0.25">
      <c r="BA120" s="35">
        <v>120</v>
      </c>
      <c r="BB120" s="85" t="str">
        <f t="shared" si="5"/>
        <v>--</v>
      </c>
      <c r="BC120" s="84">
        <f t="shared" si="6"/>
        <v>0</v>
      </c>
      <c r="BD120" s="35">
        <f>IF(COUNTIF(Kassza!$C$7:$C$10000,BE120)&lt;&gt;0,BD119+1,BD119)</f>
        <v>0</v>
      </c>
      <c r="BE120" s="84">
        <f t="shared" si="7"/>
        <v>46142</v>
      </c>
      <c r="BF120" s="35">
        <f>ROUNDUP(COUNTIF(Kassza!$C$7:$C$10000,BE120)/30,0)</f>
        <v>0</v>
      </c>
      <c r="BG120" s="35">
        <f>SUM($BF$1:BF119)</f>
        <v>0</v>
      </c>
    </row>
    <row r="121" spans="53:59" hidden="1" x14ac:dyDescent="0.25">
      <c r="BA121" s="35">
        <v>121</v>
      </c>
      <c r="BB121" s="85" t="str">
        <f t="shared" si="5"/>
        <v>--</v>
      </c>
      <c r="BC121" s="84">
        <f t="shared" si="6"/>
        <v>0</v>
      </c>
      <c r="BD121" s="35">
        <f>IF(COUNTIF(Kassza!$C$7:$C$10000,BE121)&lt;&gt;0,BD120+1,BD120)</f>
        <v>0</v>
      </c>
      <c r="BE121" s="84">
        <f t="shared" si="7"/>
        <v>46143</v>
      </c>
      <c r="BF121" s="35">
        <f>ROUNDUP(COUNTIF(Kassza!$C$7:$C$10000,BE121)/30,0)</f>
        <v>0</v>
      </c>
      <c r="BG121" s="35">
        <f>SUM($BF$1:BF120)</f>
        <v>0</v>
      </c>
    </row>
    <row r="122" spans="53:59" hidden="1" x14ac:dyDescent="0.25">
      <c r="BA122" s="35">
        <v>122</v>
      </c>
      <c r="BB122" s="85" t="str">
        <f t="shared" si="5"/>
        <v>--</v>
      </c>
      <c r="BC122" s="84">
        <f t="shared" si="6"/>
        <v>0</v>
      </c>
      <c r="BD122" s="35">
        <f>IF(COUNTIF(Kassza!$C$7:$C$10000,BE122)&lt;&gt;0,BD121+1,BD121)</f>
        <v>0</v>
      </c>
      <c r="BE122" s="84">
        <f t="shared" si="7"/>
        <v>46144</v>
      </c>
      <c r="BF122" s="35">
        <f>ROUNDUP(COUNTIF(Kassza!$C$7:$C$10000,BE122)/30,0)</f>
        <v>0</v>
      </c>
      <c r="BG122" s="35">
        <f>SUM($BF$1:BF121)</f>
        <v>0</v>
      </c>
    </row>
    <row r="123" spans="53:59" hidden="1" x14ac:dyDescent="0.25">
      <c r="BA123" s="35">
        <v>123</v>
      </c>
      <c r="BB123" s="85" t="str">
        <f t="shared" si="5"/>
        <v>--</v>
      </c>
      <c r="BC123" s="84">
        <f t="shared" si="6"/>
        <v>0</v>
      </c>
      <c r="BD123" s="35">
        <f>IF(COUNTIF(Kassza!$C$7:$C$10000,BE123)&lt;&gt;0,BD122+1,BD122)</f>
        <v>0</v>
      </c>
      <c r="BE123" s="84">
        <f t="shared" si="7"/>
        <v>46145</v>
      </c>
      <c r="BF123" s="35">
        <f>ROUNDUP(COUNTIF(Kassza!$C$7:$C$10000,BE123)/30,0)</f>
        <v>0</v>
      </c>
      <c r="BG123" s="35">
        <f>SUM($BF$1:BF122)</f>
        <v>0</v>
      </c>
    </row>
    <row r="124" spans="53:59" hidden="1" x14ac:dyDescent="0.25">
      <c r="BA124" s="35">
        <v>124</v>
      </c>
      <c r="BB124" s="85" t="str">
        <f t="shared" si="5"/>
        <v>--</v>
      </c>
      <c r="BC124" s="84">
        <f t="shared" si="6"/>
        <v>0</v>
      </c>
      <c r="BD124" s="35">
        <f>IF(COUNTIF(Kassza!$C$7:$C$10000,BE124)&lt;&gt;0,BD123+1,BD123)</f>
        <v>0</v>
      </c>
      <c r="BE124" s="84">
        <f t="shared" si="7"/>
        <v>46146</v>
      </c>
      <c r="BF124" s="35">
        <f>ROUNDUP(COUNTIF(Kassza!$C$7:$C$10000,BE124)/30,0)</f>
        <v>0</v>
      </c>
      <c r="BG124" s="35">
        <f>SUM($BF$1:BF123)</f>
        <v>0</v>
      </c>
    </row>
    <row r="125" spans="53:59" hidden="1" x14ac:dyDescent="0.25">
      <c r="BA125" s="35">
        <v>125</v>
      </c>
      <c r="BB125" s="85" t="str">
        <f t="shared" si="5"/>
        <v>--</v>
      </c>
      <c r="BC125" s="84">
        <f t="shared" si="6"/>
        <v>0</v>
      </c>
      <c r="BD125" s="35">
        <f>IF(COUNTIF(Kassza!$C$7:$C$10000,BE125)&lt;&gt;0,BD124+1,BD124)</f>
        <v>0</v>
      </c>
      <c r="BE125" s="84">
        <f t="shared" si="7"/>
        <v>46147</v>
      </c>
      <c r="BF125" s="35">
        <f>ROUNDUP(COUNTIF(Kassza!$C$7:$C$10000,BE125)/30,0)</f>
        <v>0</v>
      </c>
      <c r="BG125" s="35">
        <f>SUM($BF$1:BF124)</f>
        <v>0</v>
      </c>
    </row>
    <row r="126" spans="53:59" hidden="1" x14ac:dyDescent="0.25">
      <c r="BA126" s="35">
        <v>126</v>
      </c>
      <c r="BB126" s="85" t="str">
        <f t="shared" si="5"/>
        <v>--</v>
      </c>
      <c r="BC126" s="84">
        <f t="shared" si="6"/>
        <v>0</v>
      </c>
      <c r="BD126" s="35">
        <f>IF(COUNTIF(Kassza!$C$7:$C$10000,BE126)&lt;&gt;0,BD125+1,BD125)</f>
        <v>0</v>
      </c>
      <c r="BE126" s="84">
        <f t="shared" si="7"/>
        <v>46148</v>
      </c>
      <c r="BF126" s="35">
        <f>ROUNDUP(COUNTIF(Kassza!$C$7:$C$10000,BE126)/30,0)</f>
        <v>0</v>
      </c>
      <c r="BG126" s="35">
        <f>SUM($BF$1:BF125)</f>
        <v>0</v>
      </c>
    </row>
    <row r="127" spans="53:59" hidden="1" x14ac:dyDescent="0.25">
      <c r="BA127" s="35">
        <v>127</v>
      </c>
      <c r="BB127" s="85" t="str">
        <f t="shared" si="5"/>
        <v>--</v>
      </c>
      <c r="BC127" s="84">
        <f t="shared" si="6"/>
        <v>0</v>
      </c>
      <c r="BD127" s="35">
        <f>IF(COUNTIF(Kassza!$C$7:$C$10000,BE127)&lt;&gt;0,BD126+1,BD126)</f>
        <v>0</v>
      </c>
      <c r="BE127" s="84">
        <f t="shared" si="7"/>
        <v>46149</v>
      </c>
      <c r="BF127" s="35">
        <f>ROUNDUP(COUNTIF(Kassza!$C$7:$C$10000,BE127)/30,0)</f>
        <v>0</v>
      </c>
      <c r="BG127" s="35">
        <f>SUM($BF$1:BF126)</f>
        <v>0</v>
      </c>
    </row>
    <row r="128" spans="53:59" hidden="1" x14ac:dyDescent="0.25">
      <c r="BA128" s="35">
        <v>128</v>
      </c>
      <c r="BB128" s="85" t="str">
        <f t="shared" si="5"/>
        <v>--</v>
      </c>
      <c r="BC128" s="84">
        <f t="shared" si="6"/>
        <v>0</v>
      </c>
      <c r="BD128" s="35">
        <f>IF(COUNTIF(Kassza!$C$7:$C$10000,BE128)&lt;&gt;0,BD127+1,BD127)</f>
        <v>0</v>
      </c>
      <c r="BE128" s="84">
        <f t="shared" si="7"/>
        <v>46150</v>
      </c>
      <c r="BF128" s="35">
        <f>ROUNDUP(COUNTIF(Kassza!$C$7:$C$10000,BE128)/30,0)</f>
        <v>0</v>
      </c>
      <c r="BG128" s="35">
        <f>SUM($BF$1:BF127)</f>
        <v>0</v>
      </c>
    </row>
    <row r="129" spans="53:59" hidden="1" x14ac:dyDescent="0.25">
      <c r="BA129" s="35">
        <v>129</v>
      </c>
      <c r="BB129" s="85" t="str">
        <f t="shared" si="5"/>
        <v>--</v>
      </c>
      <c r="BC129" s="84">
        <f t="shared" si="6"/>
        <v>0</v>
      </c>
      <c r="BD129" s="35">
        <f>IF(COUNTIF(Kassza!$C$7:$C$10000,BE129)&lt;&gt;0,BD128+1,BD128)</f>
        <v>0</v>
      </c>
      <c r="BE129" s="84">
        <f t="shared" si="7"/>
        <v>46151</v>
      </c>
      <c r="BF129" s="35">
        <f>ROUNDUP(COUNTIF(Kassza!$C$7:$C$10000,BE129)/30,0)</f>
        <v>0</v>
      </c>
      <c r="BG129" s="35">
        <f>SUM($BF$1:BF128)</f>
        <v>0</v>
      </c>
    </row>
    <row r="130" spans="53:59" hidden="1" x14ac:dyDescent="0.25">
      <c r="BA130" s="35">
        <v>130</v>
      </c>
      <c r="BB130" s="85" t="str">
        <f t="shared" ref="BB130:BB193" si="8">IF(BC130&lt;&gt;0,VLOOKUP(MONTH(BC130),$BK$1:$BL$12,2,FALSE)&amp;DAY(BC130),"--")</f>
        <v>--</v>
      </c>
      <c r="BC130" s="84">
        <f t="shared" ref="BC130:BC193" si="9">IF(ISERROR(VLOOKUP(BA130,$BD$1:$BE$366,2,FALSE))=FALSE,VLOOKUP(BA130,$BD$1:$BE$366,2,FALSE),0)</f>
        <v>0</v>
      </c>
      <c r="BD130" s="35">
        <f>IF(COUNTIF(Kassza!$C$7:$C$10000,BE130)&lt;&gt;0,BD129+1,BD129)</f>
        <v>0</v>
      </c>
      <c r="BE130" s="84">
        <f t="shared" si="7"/>
        <v>46152</v>
      </c>
      <c r="BF130" s="35">
        <f>ROUNDUP(COUNTIF(Kassza!$C$7:$C$10000,BE130)/30,0)</f>
        <v>0</v>
      </c>
      <c r="BG130" s="35">
        <f>SUM($BF$1:BF129)</f>
        <v>0</v>
      </c>
    </row>
    <row r="131" spans="53:59" hidden="1" x14ac:dyDescent="0.25">
      <c r="BA131" s="35">
        <v>131</v>
      </c>
      <c r="BB131" s="85" t="str">
        <f t="shared" si="8"/>
        <v>--</v>
      </c>
      <c r="BC131" s="84">
        <f t="shared" si="9"/>
        <v>0</v>
      </c>
      <c r="BD131" s="35">
        <f>IF(COUNTIF(Kassza!$C$7:$C$10000,BE131)&lt;&gt;0,BD130+1,BD130)</f>
        <v>0</v>
      </c>
      <c r="BE131" s="84">
        <f t="shared" ref="BE131:BE194" si="10">BE130+1</f>
        <v>46153</v>
      </c>
      <c r="BF131" s="35">
        <f>ROUNDUP(COUNTIF(Kassza!$C$7:$C$10000,BE131)/30,0)</f>
        <v>0</v>
      </c>
      <c r="BG131" s="35">
        <f>SUM($BF$1:BF130)</f>
        <v>0</v>
      </c>
    </row>
    <row r="132" spans="53:59" hidden="1" x14ac:dyDescent="0.25">
      <c r="BA132" s="35">
        <v>132</v>
      </c>
      <c r="BB132" s="85" t="str">
        <f t="shared" si="8"/>
        <v>--</v>
      </c>
      <c r="BC132" s="84">
        <f t="shared" si="9"/>
        <v>0</v>
      </c>
      <c r="BD132" s="35">
        <f>IF(COUNTIF(Kassza!$C$7:$C$10000,BE132)&lt;&gt;0,BD131+1,BD131)</f>
        <v>0</v>
      </c>
      <c r="BE132" s="84">
        <f t="shared" si="10"/>
        <v>46154</v>
      </c>
      <c r="BF132" s="35">
        <f>ROUNDUP(COUNTIF(Kassza!$C$7:$C$10000,BE132)/30,0)</f>
        <v>0</v>
      </c>
      <c r="BG132" s="35">
        <f>SUM($BF$1:BF131)</f>
        <v>0</v>
      </c>
    </row>
    <row r="133" spans="53:59" hidden="1" x14ac:dyDescent="0.25">
      <c r="BA133" s="35">
        <v>133</v>
      </c>
      <c r="BB133" s="85" t="str">
        <f t="shared" si="8"/>
        <v>--</v>
      </c>
      <c r="BC133" s="84">
        <f t="shared" si="9"/>
        <v>0</v>
      </c>
      <c r="BD133" s="35">
        <f>IF(COUNTIF(Kassza!$C$7:$C$10000,BE133)&lt;&gt;0,BD132+1,BD132)</f>
        <v>0</v>
      </c>
      <c r="BE133" s="84">
        <f t="shared" si="10"/>
        <v>46155</v>
      </c>
      <c r="BF133" s="35">
        <f>ROUNDUP(COUNTIF(Kassza!$C$7:$C$10000,BE133)/30,0)</f>
        <v>0</v>
      </c>
      <c r="BG133" s="35">
        <f>SUM($BF$1:BF132)</f>
        <v>0</v>
      </c>
    </row>
    <row r="134" spans="53:59" hidden="1" x14ac:dyDescent="0.25">
      <c r="BA134" s="35">
        <v>134</v>
      </c>
      <c r="BB134" s="85" t="str">
        <f t="shared" si="8"/>
        <v>--</v>
      </c>
      <c r="BC134" s="84">
        <f t="shared" si="9"/>
        <v>0</v>
      </c>
      <c r="BD134" s="35">
        <f>IF(COUNTIF(Kassza!$C$7:$C$10000,BE134)&lt;&gt;0,BD133+1,BD133)</f>
        <v>0</v>
      </c>
      <c r="BE134" s="84">
        <f t="shared" si="10"/>
        <v>46156</v>
      </c>
      <c r="BF134" s="35">
        <f>ROUNDUP(COUNTIF(Kassza!$C$7:$C$10000,BE134)/30,0)</f>
        <v>0</v>
      </c>
      <c r="BG134" s="35">
        <f>SUM($BF$1:BF133)</f>
        <v>0</v>
      </c>
    </row>
    <row r="135" spans="53:59" hidden="1" x14ac:dyDescent="0.25">
      <c r="BA135" s="35">
        <v>135</v>
      </c>
      <c r="BB135" s="85" t="str">
        <f t="shared" si="8"/>
        <v>--</v>
      </c>
      <c r="BC135" s="84">
        <f t="shared" si="9"/>
        <v>0</v>
      </c>
      <c r="BD135" s="35">
        <f>IF(COUNTIF(Kassza!$C$7:$C$10000,BE135)&lt;&gt;0,BD134+1,BD134)</f>
        <v>0</v>
      </c>
      <c r="BE135" s="84">
        <f t="shared" si="10"/>
        <v>46157</v>
      </c>
      <c r="BF135" s="35">
        <f>ROUNDUP(COUNTIF(Kassza!$C$7:$C$10000,BE135)/30,0)</f>
        <v>0</v>
      </c>
      <c r="BG135" s="35">
        <f>SUM($BF$1:BF134)</f>
        <v>0</v>
      </c>
    </row>
    <row r="136" spans="53:59" hidden="1" x14ac:dyDescent="0.25">
      <c r="BA136" s="35">
        <v>136</v>
      </c>
      <c r="BB136" s="85" t="str">
        <f t="shared" si="8"/>
        <v>--</v>
      </c>
      <c r="BC136" s="84">
        <f t="shared" si="9"/>
        <v>0</v>
      </c>
      <c r="BD136" s="35">
        <f>IF(COUNTIF(Kassza!$C$7:$C$10000,BE136)&lt;&gt;0,BD135+1,BD135)</f>
        <v>0</v>
      </c>
      <c r="BE136" s="84">
        <f t="shared" si="10"/>
        <v>46158</v>
      </c>
      <c r="BF136" s="35">
        <f>ROUNDUP(COUNTIF(Kassza!$C$7:$C$10000,BE136)/30,0)</f>
        <v>0</v>
      </c>
      <c r="BG136" s="35">
        <f>SUM($BF$1:BF135)</f>
        <v>0</v>
      </c>
    </row>
    <row r="137" spans="53:59" hidden="1" x14ac:dyDescent="0.25">
      <c r="BA137" s="35">
        <v>137</v>
      </c>
      <c r="BB137" s="85" t="str">
        <f t="shared" si="8"/>
        <v>--</v>
      </c>
      <c r="BC137" s="84">
        <f t="shared" si="9"/>
        <v>0</v>
      </c>
      <c r="BD137" s="35">
        <f>IF(COUNTIF(Kassza!$C$7:$C$10000,BE137)&lt;&gt;0,BD136+1,BD136)</f>
        <v>0</v>
      </c>
      <c r="BE137" s="84">
        <f t="shared" si="10"/>
        <v>46159</v>
      </c>
      <c r="BF137" s="35">
        <f>ROUNDUP(COUNTIF(Kassza!$C$7:$C$10000,BE137)/30,0)</f>
        <v>0</v>
      </c>
      <c r="BG137" s="35">
        <f>SUM($BF$1:BF136)</f>
        <v>0</v>
      </c>
    </row>
    <row r="138" spans="53:59" hidden="1" x14ac:dyDescent="0.25">
      <c r="BA138" s="35">
        <v>138</v>
      </c>
      <c r="BB138" s="85" t="str">
        <f t="shared" si="8"/>
        <v>--</v>
      </c>
      <c r="BC138" s="84">
        <f t="shared" si="9"/>
        <v>0</v>
      </c>
      <c r="BD138" s="35">
        <f>IF(COUNTIF(Kassza!$C$7:$C$10000,BE138)&lt;&gt;0,BD137+1,BD137)</f>
        <v>0</v>
      </c>
      <c r="BE138" s="84">
        <f t="shared" si="10"/>
        <v>46160</v>
      </c>
      <c r="BF138" s="35">
        <f>ROUNDUP(COUNTIF(Kassza!$C$7:$C$10000,BE138)/30,0)</f>
        <v>0</v>
      </c>
      <c r="BG138" s="35">
        <f>SUM($BF$1:BF137)</f>
        <v>0</v>
      </c>
    </row>
    <row r="139" spans="53:59" hidden="1" x14ac:dyDescent="0.25">
      <c r="BA139" s="35">
        <v>139</v>
      </c>
      <c r="BB139" s="85" t="str">
        <f t="shared" si="8"/>
        <v>--</v>
      </c>
      <c r="BC139" s="84">
        <f t="shared" si="9"/>
        <v>0</v>
      </c>
      <c r="BD139" s="35">
        <f>IF(COUNTIF(Kassza!$C$7:$C$10000,BE139)&lt;&gt;0,BD138+1,BD138)</f>
        <v>0</v>
      </c>
      <c r="BE139" s="84">
        <f t="shared" si="10"/>
        <v>46161</v>
      </c>
      <c r="BF139" s="35">
        <f>ROUNDUP(COUNTIF(Kassza!$C$7:$C$10000,BE139)/30,0)</f>
        <v>0</v>
      </c>
      <c r="BG139" s="35">
        <f>SUM($BF$1:BF138)</f>
        <v>0</v>
      </c>
    </row>
    <row r="140" spans="53:59" hidden="1" x14ac:dyDescent="0.25">
      <c r="BA140" s="35">
        <v>140</v>
      </c>
      <c r="BB140" s="85" t="str">
        <f t="shared" si="8"/>
        <v>--</v>
      </c>
      <c r="BC140" s="84">
        <f t="shared" si="9"/>
        <v>0</v>
      </c>
      <c r="BD140" s="35">
        <f>IF(COUNTIF(Kassza!$C$7:$C$10000,BE140)&lt;&gt;0,BD139+1,BD139)</f>
        <v>0</v>
      </c>
      <c r="BE140" s="84">
        <f t="shared" si="10"/>
        <v>46162</v>
      </c>
      <c r="BF140" s="35">
        <f>ROUNDUP(COUNTIF(Kassza!$C$7:$C$10000,BE140)/30,0)</f>
        <v>0</v>
      </c>
      <c r="BG140" s="35">
        <f>SUM($BF$1:BF139)</f>
        <v>0</v>
      </c>
    </row>
    <row r="141" spans="53:59" hidden="1" x14ac:dyDescent="0.25">
      <c r="BA141" s="35">
        <v>141</v>
      </c>
      <c r="BB141" s="85" t="str">
        <f t="shared" si="8"/>
        <v>--</v>
      </c>
      <c r="BC141" s="84">
        <f t="shared" si="9"/>
        <v>0</v>
      </c>
      <c r="BD141" s="35">
        <f>IF(COUNTIF(Kassza!$C$7:$C$10000,BE141)&lt;&gt;0,BD140+1,BD140)</f>
        <v>0</v>
      </c>
      <c r="BE141" s="84">
        <f t="shared" si="10"/>
        <v>46163</v>
      </c>
      <c r="BF141" s="35">
        <f>ROUNDUP(COUNTIF(Kassza!$C$7:$C$10000,BE141)/30,0)</f>
        <v>0</v>
      </c>
      <c r="BG141" s="35">
        <f>SUM($BF$1:BF140)</f>
        <v>0</v>
      </c>
    </row>
    <row r="142" spans="53:59" hidden="1" x14ac:dyDescent="0.25">
      <c r="BA142" s="35">
        <v>142</v>
      </c>
      <c r="BB142" s="85" t="str">
        <f t="shared" si="8"/>
        <v>--</v>
      </c>
      <c r="BC142" s="84">
        <f t="shared" si="9"/>
        <v>0</v>
      </c>
      <c r="BD142" s="35">
        <f>IF(COUNTIF(Kassza!$C$7:$C$10000,BE142)&lt;&gt;0,BD141+1,BD141)</f>
        <v>0</v>
      </c>
      <c r="BE142" s="84">
        <f t="shared" si="10"/>
        <v>46164</v>
      </c>
      <c r="BF142" s="35">
        <f>ROUNDUP(COUNTIF(Kassza!$C$7:$C$10000,BE142)/30,0)</f>
        <v>0</v>
      </c>
      <c r="BG142" s="35">
        <f>SUM($BF$1:BF141)</f>
        <v>0</v>
      </c>
    </row>
    <row r="143" spans="53:59" hidden="1" x14ac:dyDescent="0.25">
      <c r="BA143" s="35">
        <v>143</v>
      </c>
      <c r="BB143" s="85" t="str">
        <f t="shared" si="8"/>
        <v>--</v>
      </c>
      <c r="BC143" s="84">
        <f t="shared" si="9"/>
        <v>0</v>
      </c>
      <c r="BD143" s="35">
        <f>IF(COUNTIF(Kassza!$C$7:$C$10000,BE143)&lt;&gt;0,BD142+1,BD142)</f>
        <v>0</v>
      </c>
      <c r="BE143" s="84">
        <f t="shared" si="10"/>
        <v>46165</v>
      </c>
      <c r="BF143" s="35">
        <f>ROUNDUP(COUNTIF(Kassza!$C$7:$C$10000,BE143)/30,0)</f>
        <v>0</v>
      </c>
      <c r="BG143" s="35">
        <f>SUM($BF$1:BF142)</f>
        <v>0</v>
      </c>
    </row>
    <row r="144" spans="53:59" hidden="1" x14ac:dyDescent="0.25">
      <c r="BA144" s="35">
        <v>144</v>
      </c>
      <c r="BB144" s="85" t="str">
        <f t="shared" si="8"/>
        <v>--</v>
      </c>
      <c r="BC144" s="84">
        <f t="shared" si="9"/>
        <v>0</v>
      </c>
      <c r="BD144" s="35">
        <f>IF(COUNTIF(Kassza!$C$7:$C$10000,BE144)&lt;&gt;0,BD143+1,BD143)</f>
        <v>0</v>
      </c>
      <c r="BE144" s="84">
        <f t="shared" si="10"/>
        <v>46166</v>
      </c>
      <c r="BF144" s="35">
        <f>ROUNDUP(COUNTIF(Kassza!$C$7:$C$10000,BE144)/30,0)</f>
        <v>0</v>
      </c>
      <c r="BG144" s="35">
        <f>SUM($BF$1:BF143)</f>
        <v>0</v>
      </c>
    </row>
    <row r="145" spans="53:59" hidden="1" x14ac:dyDescent="0.25">
      <c r="BA145" s="35">
        <v>145</v>
      </c>
      <c r="BB145" s="85" t="str">
        <f t="shared" si="8"/>
        <v>--</v>
      </c>
      <c r="BC145" s="84">
        <f t="shared" si="9"/>
        <v>0</v>
      </c>
      <c r="BD145" s="35">
        <f>IF(COUNTIF(Kassza!$C$7:$C$10000,BE145)&lt;&gt;0,BD144+1,BD144)</f>
        <v>0</v>
      </c>
      <c r="BE145" s="84">
        <f t="shared" si="10"/>
        <v>46167</v>
      </c>
      <c r="BF145" s="35">
        <f>ROUNDUP(COUNTIF(Kassza!$C$7:$C$10000,BE145)/30,0)</f>
        <v>0</v>
      </c>
      <c r="BG145" s="35">
        <f>SUM($BF$1:BF144)</f>
        <v>0</v>
      </c>
    </row>
    <row r="146" spans="53:59" hidden="1" x14ac:dyDescent="0.25">
      <c r="BA146" s="35">
        <v>146</v>
      </c>
      <c r="BB146" s="85" t="str">
        <f t="shared" si="8"/>
        <v>--</v>
      </c>
      <c r="BC146" s="84">
        <f t="shared" si="9"/>
        <v>0</v>
      </c>
      <c r="BD146" s="35">
        <f>IF(COUNTIF(Kassza!$C$7:$C$10000,BE146)&lt;&gt;0,BD145+1,BD145)</f>
        <v>0</v>
      </c>
      <c r="BE146" s="84">
        <f t="shared" si="10"/>
        <v>46168</v>
      </c>
      <c r="BF146" s="35">
        <f>ROUNDUP(COUNTIF(Kassza!$C$7:$C$10000,BE146)/30,0)</f>
        <v>0</v>
      </c>
      <c r="BG146" s="35">
        <f>SUM($BF$1:BF145)</f>
        <v>0</v>
      </c>
    </row>
    <row r="147" spans="53:59" hidden="1" x14ac:dyDescent="0.25">
      <c r="BA147" s="35">
        <v>147</v>
      </c>
      <c r="BB147" s="85" t="str">
        <f t="shared" si="8"/>
        <v>--</v>
      </c>
      <c r="BC147" s="84">
        <f t="shared" si="9"/>
        <v>0</v>
      </c>
      <c r="BD147" s="35">
        <f>IF(COUNTIF(Kassza!$C$7:$C$10000,BE147)&lt;&gt;0,BD146+1,BD146)</f>
        <v>0</v>
      </c>
      <c r="BE147" s="84">
        <f t="shared" si="10"/>
        <v>46169</v>
      </c>
      <c r="BF147" s="35">
        <f>ROUNDUP(COUNTIF(Kassza!$C$7:$C$10000,BE147)/30,0)</f>
        <v>0</v>
      </c>
      <c r="BG147" s="35">
        <f>SUM($BF$1:BF146)</f>
        <v>0</v>
      </c>
    </row>
    <row r="148" spans="53:59" hidden="1" x14ac:dyDescent="0.25">
      <c r="BA148" s="35">
        <v>148</v>
      </c>
      <c r="BB148" s="85" t="str">
        <f t="shared" si="8"/>
        <v>--</v>
      </c>
      <c r="BC148" s="84">
        <f t="shared" si="9"/>
        <v>0</v>
      </c>
      <c r="BD148" s="35">
        <f>IF(COUNTIF(Kassza!$C$7:$C$10000,BE148)&lt;&gt;0,BD147+1,BD147)</f>
        <v>0</v>
      </c>
      <c r="BE148" s="84">
        <f t="shared" si="10"/>
        <v>46170</v>
      </c>
      <c r="BF148" s="35">
        <f>ROUNDUP(COUNTIF(Kassza!$C$7:$C$10000,BE148)/30,0)</f>
        <v>0</v>
      </c>
      <c r="BG148" s="35">
        <f>SUM($BF$1:BF147)</f>
        <v>0</v>
      </c>
    </row>
    <row r="149" spans="53:59" hidden="1" x14ac:dyDescent="0.25">
      <c r="BA149" s="35">
        <v>149</v>
      </c>
      <c r="BB149" s="85" t="str">
        <f t="shared" si="8"/>
        <v>--</v>
      </c>
      <c r="BC149" s="84">
        <f t="shared" si="9"/>
        <v>0</v>
      </c>
      <c r="BD149" s="35">
        <f>IF(COUNTIF(Kassza!$C$7:$C$10000,BE149)&lt;&gt;0,BD148+1,BD148)</f>
        <v>0</v>
      </c>
      <c r="BE149" s="84">
        <f t="shared" si="10"/>
        <v>46171</v>
      </c>
      <c r="BF149" s="35">
        <f>ROUNDUP(COUNTIF(Kassza!$C$7:$C$10000,BE149)/30,0)</f>
        <v>0</v>
      </c>
      <c r="BG149" s="35">
        <f>SUM($BF$1:BF148)</f>
        <v>0</v>
      </c>
    </row>
    <row r="150" spans="53:59" hidden="1" x14ac:dyDescent="0.25">
      <c r="BA150" s="35">
        <v>150</v>
      </c>
      <c r="BB150" s="85" t="str">
        <f t="shared" si="8"/>
        <v>--</v>
      </c>
      <c r="BC150" s="84">
        <f t="shared" si="9"/>
        <v>0</v>
      </c>
      <c r="BD150" s="35">
        <f>IF(COUNTIF(Kassza!$C$7:$C$10000,BE150)&lt;&gt;0,BD149+1,BD149)</f>
        <v>0</v>
      </c>
      <c r="BE150" s="84">
        <f t="shared" si="10"/>
        <v>46172</v>
      </c>
      <c r="BF150" s="35">
        <f>ROUNDUP(COUNTIF(Kassza!$C$7:$C$10000,BE150)/30,0)</f>
        <v>0</v>
      </c>
      <c r="BG150" s="35">
        <f>SUM($BF$1:BF149)</f>
        <v>0</v>
      </c>
    </row>
    <row r="151" spans="53:59" hidden="1" x14ac:dyDescent="0.25">
      <c r="BA151" s="35">
        <v>151</v>
      </c>
      <c r="BB151" s="85" t="str">
        <f t="shared" si="8"/>
        <v>--</v>
      </c>
      <c r="BC151" s="84">
        <f t="shared" si="9"/>
        <v>0</v>
      </c>
      <c r="BD151" s="35">
        <f>IF(COUNTIF(Kassza!$C$7:$C$10000,BE151)&lt;&gt;0,BD150+1,BD150)</f>
        <v>0</v>
      </c>
      <c r="BE151" s="84">
        <f t="shared" si="10"/>
        <v>46173</v>
      </c>
      <c r="BF151" s="35">
        <f>ROUNDUP(COUNTIF(Kassza!$C$7:$C$10000,BE151)/30,0)</f>
        <v>0</v>
      </c>
      <c r="BG151" s="35">
        <f>SUM($BF$1:BF150)</f>
        <v>0</v>
      </c>
    </row>
    <row r="152" spans="53:59" hidden="1" x14ac:dyDescent="0.25">
      <c r="BA152" s="35">
        <v>152</v>
      </c>
      <c r="BB152" s="85" t="str">
        <f t="shared" si="8"/>
        <v>--</v>
      </c>
      <c r="BC152" s="84">
        <f t="shared" si="9"/>
        <v>0</v>
      </c>
      <c r="BD152" s="35">
        <f>IF(COUNTIF(Kassza!$C$7:$C$10000,BE152)&lt;&gt;0,BD151+1,BD151)</f>
        <v>0</v>
      </c>
      <c r="BE152" s="84">
        <f t="shared" si="10"/>
        <v>46174</v>
      </c>
      <c r="BF152" s="35">
        <f>ROUNDUP(COUNTIF(Kassza!$C$7:$C$10000,BE152)/30,0)</f>
        <v>0</v>
      </c>
      <c r="BG152" s="35">
        <f>SUM($BF$1:BF151)</f>
        <v>0</v>
      </c>
    </row>
    <row r="153" spans="53:59" hidden="1" x14ac:dyDescent="0.25">
      <c r="BA153" s="35">
        <v>153</v>
      </c>
      <c r="BB153" s="85" t="str">
        <f t="shared" si="8"/>
        <v>--</v>
      </c>
      <c r="BC153" s="84">
        <f t="shared" si="9"/>
        <v>0</v>
      </c>
      <c r="BD153" s="35">
        <f>IF(COUNTIF(Kassza!$C$7:$C$10000,BE153)&lt;&gt;0,BD152+1,BD152)</f>
        <v>0</v>
      </c>
      <c r="BE153" s="84">
        <f t="shared" si="10"/>
        <v>46175</v>
      </c>
      <c r="BF153" s="35">
        <f>ROUNDUP(COUNTIF(Kassza!$C$7:$C$10000,BE153)/30,0)</f>
        <v>0</v>
      </c>
      <c r="BG153" s="35">
        <f>SUM($BF$1:BF152)</f>
        <v>0</v>
      </c>
    </row>
    <row r="154" spans="53:59" hidden="1" x14ac:dyDescent="0.25">
      <c r="BA154" s="35">
        <v>154</v>
      </c>
      <c r="BB154" s="85" t="str">
        <f t="shared" si="8"/>
        <v>--</v>
      </c>
      <c r="BC154" s="84">
        <f t="shared" si="9"/>
        <v>0</v>
      </c>
      <c r="BD154" s="35">
        <f>IF(COUNTIF(Kassza!$C$7:$C$10000,BE154)&lt;&gt;0,BD153+1,BD153)</f>
        <v>0</v>
      </c>
      <c r="BE154" s="84">
        <f t="shared" si="10"/>
        <v>46176</v>
      </c>
      <c r="BF154" s="35">
        <f>ROUNDUP(COUNTIF(Kassza!$C$7:$C$10000,BE154)/30,0)</f>
        <v>0</v>
      </c>
      <c r="BG154" s="35">
        <f>SUM($BF$1:BF153)</f>
        <v>0</v>
      </c>
    </row>
    <row r="155" spans="53:59" hidden="1" x14ac:dyDescent="0.25">
      <c r="BA155" s="35">
        <v>155</v>
      </c>
      <c r="BB155" s="85" t="str">
        <f t="shared" si="8"/>
        <v>--</v>
      </c>
      <c r="BC155" s="84">
        <f t="shared" si="9"/>
        <v>0</v>
      </c>
      <c r="BD155" s="35">
        <f>IF(COUNTIF(Kassza!$C$7:$C$10000,BE155)&lt;&gt;0,BD154+1,BD154)</f>
        <v>0</v>
      </c>
      <c r="BE155" s="84">
        <f t="shared" si="10"/>
        <v>46177</v>
      </c>
      <c r="BF155" s="35">
        <f>ROUNDUP(COUNTIF(Kassza!$C$7:$C$10000,BE155)/30,0)</f>
        <v>0</v>
      </c>
      <c r="BG155" s="35">
        <f>SUM($BF$1:BF154)</f>
        <v>0</v>
      </c>
    </row>
    <row r="156" spans="53:59" hidden="1" x14ac:dyDescent="0.25">
      <c r="BA156" s="35">
        <v>156</v>
      </c>
      <c r="BB156" s="85" t="str">
        <f t="shared" si="8"/>
        <v>--</v>
      </c>
      <c r="BC156" s="84">
        <f t="shared" si="9"/>
        <v>0</v>
      </c>
      <c r="BD156" s="35">
        <f>IF(COUNTIF(Kassza!$C$7:$C$10000,BE156)&lt;&gt;0,BD155+1,BD155)</f>
        <v>0</v>
      </c>
      <c r="BE156" s="84">
        <f t="shared" si="10"/>
        <v>46178</v>
      </c>
      <c r="BF156" s="35">
        <f>ROUNDUP(COUNTIF(Kassza!$C$7:$C$10000,BE156)/30,0)</f>
        <v>0</v>
      </c>
      <c r="BG156" s="35">
        <f>SUM($BF$1:BF155)</f>
        <v>0</v>
      </c>
    </row>
    <row r="157" spans="53:59" hidden="1" x14ac:dyDescent="0.25">
      <c r="BA157" s="35">
        <v>157</v>
      </c>
      <c r="BB157" s="85" t="str">
        <f t="shared" si="8"/>
        <v>--</v>
      </c>
      <c r="BC157" s="84">
        <f t="shared" si="9"/>
        <v>0</v>
      </c>
      <c r="BD157" s="35">
        <f>IF(COUNTIF(Kassza!$C$7:$C$10000,BE157)&lt;&gt;0,BD156+1,BD156)</f>
        <v>0</v>
      </c>
      <c r="BE157" s="84">
        <f t="shared" si="10"/>
        <v>46179</v>
      </c>
      <c r="BF157" s="35">
        <f>ROUNDUP(COUNTIF(Kassza!$C$7:$C$10000,BE157)/30,0)</f>
        <v>0</v>
      </c>
      <c r="BG157" s="35">
        <f>SUM($BF$1:BF156)</f>
        <v>0</v>
      </c>
    </row>
    <row r="158" spans="53:59" hidden="1" x14ac:dyDescent="0.25">
      <c r="BA158" s="35">
        <v>158</v>
      </c>
      <c r="BB158" s="85" t="str">
        <f t="shared" si="8"/>
        <v>--</v>
      </c>
      <c r="BC158" s="84">
        <f t="shared" si="9"/>
        <v>0</v>
      </c>
      <c r="BD158" s="35">
        <f>IF(COUNTIF(Kassza!$C$7:$C$10000,BE158)&lt;&gt;0,BD157+1,BD157)</f>
        <v>0</v>
      </c>
      <c r="BE158" s="84">
        <f t="shared" si="10"/>
        <v>46180</v>
      </c>
      <c r="BF158" s="35">
        <f>ROUNDUP(COUNTIF(Kassza!$C$7:$C$10000,BE158)/30,0)</f>
        <v>0</v>
      </c>
      <c r="BG158" s="35">
        <f>SUM($BF$1:BF157)</f>
        <v>0</v>
      </c>
    </row>
    <row r="159" spans="53:59" hidden="1" x14ac:dyDescent="0.25">
      <c r="BA159" s="35">
        <v>159</v>
      </c>
      <c r="BB159" s="85" t="str">
        <f t="shared" si="8"/>
        <v>--</v>
      </c>
      <c r="BC159" s="84">
        <f t="shared" si="9"/>
        <v>0</v>
      </c>
      <c r="BD159" s="35">
        <f>IF(COUNTIF(Kassza!$C$7:$C$10000,BE159)&lt;&gt;0,BD158+1,BD158)</f>
        <v>0</v>
      </c>
      <c r="BE159" s="84">
        <f t="shared" si="10"/>
        <v>46181</v>
      </c>
      <c r="BF159" s="35">
        <f>ROUNDUP(COUNTIF(Kassza!$C$7:$C$10000,BE159)/30,0)</f>
        <v>0</v>
      </c>
      <c r="BG159" s="35">
        <f>SUM($BF$1:BF158)</f>
        <v>0</v>
      </c>
    </row>
    <row r="160" spans="53:59" hidden="1" x14ac:dyDescent="0.25">
      <c r="BA160" s="35">
        <v>160</v>
      </c>
      <c r="BB160" s="85" t="str">
        <f t="shared" si="8"/>
        <v>--</v>
      </c>
      <c r="BC160" s="84">
        <f t="shared" si="9"/>
        <v>0</v>
      </c>
      <c r="BD160" s="35">
        <f>IF(COUNTIF(Kassza!$C$7:$C$10000,BE160)&lt;&gt;0,BD159+1,BD159)</f>
        <v>0</v>
      </c>
      <c r="BE160" s="84">
        <f t="shared" si="10"/>
        <v>46182</v>
      </c>
      <c r="BF160" s="35">
        <f>ROUNDUP(COUNTIF(Kassza!$C$7:$C$10000,BE160)/30,0)</f>
        <v>0</v>
      </c>
      <c r="BG160" s="35">
        <f>SUM($BF$1:BF159)</f>
        <v>0</v>
      </c>
    </row>
    <row r="161" spans="53:59" hidden="1" x14ac:dyDescent="0.25">
      <c r="BA161" s="35">
        <v>161</v>
      </c>
      <c r="BB161" s="85" t="str">
        <f t="shared" si="8"/>
        <v>--</v>
      </c>
      <c r="BC161" s="84">
        <f t="shared" si="9"/>
        <v>0</v>
      </c>
      <c r="BD161" s="35">
        <f>IF(COUNTIF(Kassza!$C$7:$C$10000,BE161)&lt;&gt;0,BD160+1,BD160)</f>
        <v>0</v>
      </c>
      <c r="BE161" s="84">
        <f t="shared" si="10"/>
        <v>46183</v>
      </c>
      <c r="BF161" s="35">
        <f>ROUNDUP(COUNTIF(Kassza!$C$7:$C$10000,BE161)/30,0)</f>
        <v>0</v>
      </c>
      <c r="BG161" s="35">
        <f>SUM($BF$1:BF160)</f>
        <v>0</v>
      </c>
    </row>
    <row r="162" spans="53:59" hidden="1" x14ac:dyDescent="0.25">
      <c r="BA162" s="35">
        <v>162</v>
      </c>
      <c r="BB162" s="85" t="str">
        <f t="shared" si="8"/>
        <v>--</v>
      </c>
      <c r="BC162" s="84">
        <f t="shared" si="9"/>
        <v>0</v>
      </c>
      <c r="BD162" s="35">
        <f>IF(COUNTIF(Kassza!$C$7:$C$10000,BE162)&lt;&gt;0,BD161+1,BD161)</f>
        <v>0</v>
      </c>
      <c r="BE162" s="84">
        <f t="shared" si="10"/>
        <v>46184</v>
      </c>
      <c r="BF162" s="35">
        <f>ROUNDUP(COUNTIF(Kassza!$C$7:$C$10000,BE162)/30,0)</f>
        <v>0</v>
      </c>
      <c r="BG162" s="35">
        <f>SUM($BF$1:BF161)</f>
        <v>0</v>
      </c>
    </row>
    <row r="163" spans="53:59" hidden="1" x14ac:dyDescent="0.25">
      <c r="BA163" s="35">
        <v>163</v>
      </c>
      <c r="BB163" s="85" t="str">
        <f t="shared" si="8"/>
        <v>--</v>
      </c>
      <c r="BC163" s="84">
        <f t="shared" si="9"/>
        <v>0</v>
      </c>
      <c r="BD163" s="35">
        <f>IF(COUNTIF(Kassza!$C$7:$C$10000,BE163)&lt;&gt;0,BD162+1,BD162)</f>
        <v>0</v>
      </c>
      <c r="BE163" s="84">
        <f t="shared" si="10"/>
        <v>46185</v>
      </c>
      <c r="BF163" s="35">
        <f>ROUNDUP(COUNTIF(Kassza!$C$7:$C$10000,BE163)/30,0)</f>
        <v>0</v>
      </c>
      <c r="BG163" s="35">
        <f>SUM($BF$1:BF162)</f>
        <v>0</v>
      </c>
    </row>
    <row r="164" spans="53:59" hidden="1" x14ac:dyDescent="0.25">
      <c r="BA164" s="35">
        <v>164</v>
      </c>
      <c r="BB164" s="85" t="str">
        <f t="shared" si="8"/>
        <v>--</v>
      </c>
      <c r="BC164" s="84">
        <f t="shared" si="9"/>
        <v>0</v>
      </c>
      <c r="BD164" s="35">
        <f>IF(COUNTIF(Kassza!$C$7:$C$10000,BE164)&lt;&gt;0,BD163+1,BD163)</f>
        <v>0</v>
      </c>
      <c r="BE164" s="84">
        <f t="shared" si="10"/>
        <v>46186</v>
      </c>
      <c r="BF164" s="35">
        <f>ROUNDUP(COUNTIF(Kassza!$C$7:$C$10000,BE164)/30,0)</f>
        <v>0</v>
      </c>
      <c r="BG164" s="35">
        <f>SUM($BF$1:BF163)</f>
        <v>0</v>
      </c>
    </row>
    <row r="165" spans="53:59" hidden="1" x14ac:dyDescent="0.25">
      <c r="BA165" s="35">
        <v>165</v>
      </c>
      <c r="BB165" s="85" t="str">
        <f t="shared" si="8"/>
        <v>--</v>
      </c>
      <c r="BC165" s="84">
        <f t="shared" si="9"/>
        <v>0</v>
      </c>
      <c r="BD165" s="35">
        <f>IF(COUNTIF(Kassza!$C$7:$C$10000,BE165)&lt;&gt;0,BD164+1,BD164)</f>
        <v>0</v>
      </c>
      <c r="BE165" s="84">
        <f t="shared" si="10"/>
        <v>46187</v>
      </c>
      <c r="BF165" s="35">
        <f>ROUNDUP(COUNTIF(Kassza!$C$7:$C$10000,BE165)/30,0)</f>
        <v>0</v>
      </c>
      <c r="BG165" s="35">
        <f>SUM($BF$1:BF164)</f>
        <v>0</v>
      </c>
    </row>
    <row r="166" spans="53:59" hidden="1" x14ac:dyDescent="0.25">
      <c r="BA166" s="35">
        <v>166</v>
      </c>
      <c r="BB166" s="85" t="str">
        <f t="shared" si="8"/>
        <v>--</v>
      </c>
      <c r="BC166" s="84">
        <f t="shared" si="9"/>
        <v>0</v>
      </c>
      <c r="BD166" s="35">
        <f>IF(COUNTIF(Kassza!$C$7:$C$10000,BE166)&lt;&gt;0,BD165+1,BD165)</f>
        <v>0</v>
      </c>
      <c r="BE166" s="84">
        <f t="shared" si="10"/>
        <v>46188</v>
      </c>
      <c r="BF166" s="35">
        <f>ROUNDUP(COUNTIF(Kassza!$C$7:$C$10000,BE166)/30,0)</f>
        <v>0</v>
      </c>
      <c r="BG166" s="35">
        <f>SUM($BF$1:BF165)</f>
        <v>0</v>
      </c>
    </row>
    <row r="167" spans="53:59" hidden="1" x14ac:dyDescent="0.25">
      <c r="BA167" s="35">
        <v>167</v>
      </c>
      <c r="BB167" s="85" t="str">
        <f t="shared" si="8"/>
        <v>--</v>
      </c>
      <c r="BC167" s="84">
        <f t="shared" si="9"/>
        <v>0</v>
      </c>
      <c r="BD167" s="35">
        <f>IF(COUNTIF(Kassza!$C$7:$C$10000,BE167)&lt;&gt;0,BD166+1,BD166)</f>
        <v>0</v>
      </c>
      <c r="BE167" s="84">
        <f t="shared" si="10"/>
        <v>46189</v>
      </c>
      <c r="BF167" s="35">
        <f>ROUNDUP(COUNTIF(Kassza!$C$7:$C$10000,BE167)/30,0)</f>
        <v>0</v>
      </c>
      <c r="BG167" s="35">
        <f>SUM($BF$1:BF166)</f>
        <v>0</v>
      </c>
    </row>
    <row r="168" spans="53:59" hidden="1" x14ac:dyDescent="0.25">
      <c r="BA168" s="35">
        <v>168</v>
      </c>
      <c r="BB168" s="85" t="str">
        <f t="shared" si="8"/>
        <v>--</v>
      </c>
      <c r="BC168" s="84">
        <f t="shared" si="9"/>
        <v>0</v>
      </c>
      <c r="BD168" s="35">
        <f>IF(COUNTIF(Kassza!$C$7:$C$10000,BE168)&lt;&gt;0,BD167+1,BD167)</f>
        <v>0</v>
      </c>
      <c r="BE168" s="84">
        <f t="shared" si="10"/>
        <v>46190</v>
      </c>
      <c r="BF168" s="35">
        <f>ROUNDUP(COUNTIF(Kassza!$C$7:$C$10000,BE168)/30,0)</f>
        <v>0</v>
      </c>
      <c r="BG168" s="35">
        <f>SUM($BF$1:BF167)</f>
        <v>0</v>
      </c>
    </row>
    <row r="169" spans="53:59" hidden="1" x14ac:dyDescent="0.25">
      <c r="BA169" s="35">
        <v>169</v>
      </c>
      <c r="BB169" s="85" t="str">
        <f t="shared" si="8"/>
        <v>--</v>
      </c>
      <c r="BC169" s="84">
        <f t="shared" si="9"/>
        <v>0</v>
      </c>
      <c r="BD169" s="35">
        <f>IF(COUNTIF(Kassza!$C$7:$C$10000,BE169)&lt;&gt;0,BD168+1,BD168)</f>
        <v>0</v>
      </c>
      <c r="BE169" s="84">
        <f t="shared" si="10"/>
        <v>46191</v>
      </c>
      <c r="BF169" s="35">
        <f>ROUNDUP(COUNTIF(Kassza!$C$7:$C$10000,BE169)/30,0)</f>
        <v>0</v>
      </c>
      <c r="BG169" s="35">
        <f>SUM($BF$1:BF168)</f>
        <v>0</v>
      </c>
    </row>
    <row r="170" spans="53:59" hidden="1" x14ac:dyDescent="0.25">
      <c r="BA170" s="35">
        <v>170</v>
      </c>
      <c r="BB170" s="85" t="str">
        <f t="shared" si="8"/>
        <v>--</v>
      </c>
      <c r="BC170" s="84">
        <f t="shared" si="9"/>
        <v>0</v>
      </c>
      <c r="BD170" s="35">
        <f>IF(COUNTIF(Kassza!$C$7:$C$10000,BE170)&lt;&gt;0,BD169+1,BD169)</f>
        <v>0</v>
      </c>
      <c r="BE170" s="84">
        <f t="shared" si="10"/>
        <v>46192</v>
      </c>
      <c r="BF170" s="35">
        <f>ROUNDUP(COUNTIF(Kassza!$C$7:$C$10000,BE170)/30,0)</f>
        <v>0</v>
      </c>
      <c r="BG170" s="35">
        <f>SUM($BF$1:BF169)</f>
        <v>0</v>
      </c>
    </row>
    <row r="171" spans="53:59" hidden="1" x14ac:dyDescent="0.25">
      <c r="BA171" s="35">
        <v>171</v>
      </c>
      <c r="BB171" s="85" t="str">
        <f t="shared" si="8"/>
        <v>--</v>
      </c>
      <c r="BC171" s="84">
        <f t="shared" si="9"/>
        <v>0</v>
      </c>
      <c r="BD171" s="35">
        <f>IF(COUNTIF(Kassza!$C$7:$C$10000,BE171)&lt;&gt;0,BD170+1,BD170)</f>
        <v>0</v>
      </c>
      <c r="BE171" s="84">
        <f t="shared" si="10"/>
        <v>46193</v>
      </c>
      <c r="BF171" s="35">
        <f>ROUNDUP(COUNTIF(Kassza!$C$7:$C$10000,BE171)/30,0)</f>
        <v>0</v>
      </c>
      <c r="BG171" s="35">
        <f>SUM($BF$1:BF170)</f>
        <v>0</v>
      </c>
    </row>
    <row r="172" spans="53:59" hidden="1" x14ac:dyDescent="0.25">
      <c r="BA172" s="35">
        <v>172</v>
      </c>
      <c r="BB172" s="85" t="str">
        <f t="shared" si="8"/>
        <v>--</v>
      </c>
      <c r="BC172" s="84">
        <f t="shared" si="9"/>
        <v>0</v>
      </c>
      <c r="BD172" s="35">
        <f>IF(COUNTIF(Kassza!$C$7:$C$10000,BE172)&lt;&gt;0,BD171+1,BD171)</f>
        <v>0</v>
      </c>
      <c r="BE172" s="84">
        <f t="shared" si="10"/>
        <v>46194</v>
      </c>
      <c r="BF172" s="35">
        <f>ROUNDUP(COUNTIF(Kassza!$C$7:$C$10000,BE172)/30,0)</f>
        <v>0</v>
      </c>
      <c r="BG172" s="35">
        <f>SUM($BF$1:BF171)</f>
        <v>0</v>
      </c>
    </row>
    <row r="173" spans="53:59" hidden="1" x14ac:dyDescent="0.25">
      <c r="BA173" s="35">
        <v>173</v>
      </c>
      <c r="BB173" s="85" t="str">
        <f t="shared" si="8"/>
        <v>--</v>
      </c>
      <c r="BC173" s="84">
        <f t="shared" si="9"/>
        <v>0</v>
      </c>
      <c r="BD173" s="35">
        <f>IF(COUNTIF(Kassza!$C$7:$C$10000,BE173)&lt;&gt;0,BD172+1,BD172)</f>
        <v>0</v>
      </c>
      <c r="BE173" s="84">
        <f t="shared" si="10"/>
        <v>46195</v>
      </c>
      <c r="BF173" s="35">
        <f>ROUNDUP(COUNTIF(Kassza!$C$7:$C$10000,BE173)/30,0)</f>
        <v>0</v>
      </c>
      <c r="BG173" s="35">
        <f>SUM($BF$1:BF172)</f>
        <v>0</v>
      </c>
    </row>
    <row r="174" spans="53:59" hidden="1" x14ac:dyDescent="0.25">
      <c r="BA174" s="35">
        <v>174</v>
      </c>
      <c r="BB174" s="85" t="str">
        <f t="shared" si="8"/>
        <v>--</v>
      </c>
      <c r="BC174" s="84">
        <f t="shared" si="9"/>
        <v>0</v>
      </c>
      <c r="BD174" s="35">
        <f>IF(COUNTIF(Kassza!$C$7:$C$10000,BE174)&lt;&gt;0,BD173+1,BD173)</f>
        <v>0</v>
      </c>
      <c r="BE174" s="84">
        <f t="shared" si="10"/>
        <v>46196</v>
      </c>
      <c r="BF174" s="35">
        <f>ROUNDUP(COUNTIF(Kassza!$C$7:$C$10000,BE174)/30,0)</f>
        <v>0</v>
      </c>
      <c r="BG174" s="35">
        <f>SUM($BF$1:BF173)</f>
        <v>0</v>
      </c>
    </row>
    <row r="175" spans="53:59" hidden="1" x14ac:dyDescent="0.25">
      <c r="BA175" s="35">
        <v>175</v>
      </c>
      <c r="BB175" s="85" t="str">
        <f t="shared" si="8"/>
        <v>--</v>
      </c>
      <c r="BC175" s="84">
        <f t="shared" si="9"/>
        <v>0</v>
      </c>
      <c r="BD175" s="35">
        <f>IF(COUNTIF(Kassza!$C$7:$C$10000,BE175)&lt;&gt;0,BD174+1,BD174)</f>
        <v>0</v>
      </c>
      <c r="BE175" s="84">
        <f t="shared" si="10"/>
        <v>46197</v>
      </c>
      <c r="BF175" s="35">
        <f>ROUNDUP(COUNTIF(Kassza!$C$7:$C$10000,BE175)/30,0)</f>
        <v>0</v>
      </c>
      <c r="BG175" s="35">
        <f>SUM($BF$1:BF174)</f>
        <v>0</v>
      </c>
    </row>
    <row r="176" spans="53:59" hidden="1" x14ac:dyDescent="0.25">
      <c r="BA176" s="35">
        <v>176</v>
      </c>
      <c r="BB176" s="85" t="str">
        <f t="shared" si="8"/>
        <v>--</v>
      </c>
      <c r="BC176" s="84">
        <f t="shared" si="9"/>
        <v>0</v>
      </c>
      <c r="BD176" s="35">
        <f>IF(COUNTIF(Kassza!$C$7:$C$10000,BE176)&lt;&gt;0,BD175+1,BD175)</f>
        <v>0</v>
      </c>
      <c r="BE176" s="84">
        <f t="shared" si="10"/>
        <v>46198</v>
      </c>
      <c r="BF176" s="35">
        <f>ROUNDUP(COUNTIF(Kassza!$C$7:$C$10000,BE176)/30,0)</f>
        <v>0</v>
      </c>
      <c r="BG176" s="35">
        <f>SUM($BF$1:BF175)</f>
        <v>0</v>
      </c>
    </row>
    <row r="177" spans="53:59" hidden="1" x14ac:dyDescent="0.25">
      <c r="BA177" s="35">
        <v>177</v>
      </c>
      <c r="BB177" s="85" t="str">
        <f t="shared" si="8"/>
        <v>--</v>
      </c>
      <c r="BC177" s="84">
        <f t="shared" si="9"/>
        <v>0</v>
      </c>
      <c r="BD177" s="35">
        <f>IF(COUNTIF(Kassza!$C$7:$C$10000,BE177)&lt;&gt;0,BD176+1,BD176)</f>
        <v>0</v>
      </c>
      <c r="BE177" s="84">
        <f t="shared" si="10"/>
        <v>46199</v>
      </c>
      <c r="BF177" s="35">
        <f>ROUNDUP(COUNTIF(Kassza!$C$7:$C$10000,BE177)/30,0)</f>
        <v>0</v>
      </c>
      <c r="BG177" s="35">
        <f>SUM($BF$1:BF176)</f>
        <v>0</v>
      </c>
    </row>
    <row r="178" spans="53:59" hidden="1" x14ac:dyDescent="0.25">
      <c r="BA178" s="35">
        <v>178</v>
      </c>
      <c r="BB178" s="85" t="str">
        <f t="shared" si="8"/>
        <v>--</v>
      </c>
      <c r="BC178" s="84">
        <f t="shared" si="9"/>
        <v>0</v>
      </c>
      <c r="BD178" s="35">
        <f>IF(COUNTIF(Kassza!$C$7:$C$10000,BE178)&lt;&gt;0,BD177+1,BD177)</f>
        <v>0</v>
      </c>
      <c r="BE178" s="84">
        <f t="shared" si="10"/>
        <v>46200</v>
      </c>
      <c r="BF178" s="35">
        <f>ROUNDUP(COUNTIF(Kassza!$C$7:$C$10000,BE178)/30,0)</f>
        <v>0</v>
      </c>
      <c r="BG178" s="35">
        <f>SUM($BF$1:BF177)</f>
        <v>0</v>
      </c>
    </row>
    <row r="179" spans="53:59" hidden="1" x14ac:dyDescent="0.25">
      <c r="BA179" s="35">
        <v>179</v>
      </c>
      <c r="BB179" s="85" t="str">
        <f t="shared" si="8"/>
        <v>--</v>
      </c>
      <c r="BC179" s="84">
        <f t="shared" si="9"/>
        <v>0</v>
      </c>
      <c r="BD179" s="35">
        <f>IF(COUNTIF(Kassza!$C$7:$C$10000,BE179)&lt;&gt;0,BD178+1,BD178)</f>
        <v>0</v>
      </c>
      <c r="BE179" s="84">
        <f t="shared" si="10"/>
        <v>46201</v>
      </c>
      <c r="BF179" s="35">
        <f>ROUNDUP(COUNTIF(Kassza!$C$7:$C$10000,BE179)/30,0)</f>
        <v>0</v>
      </c>
      <c r="BG179" s="35">
        <f>SUM($BF$1:BF178)</f>
        <v>0</v>
      </c>
    </row>
    <row r="180" spans="53:59" hidden="1" x14ac:dyDescent="0.25">
      <c r="BA180" s="35">
        <v>180</v>
      </c>
      <c r="BB180" s="85" t="str">
        <f t="shared" si="8"/>
        <v>--</v>
      </c>
      <c r="BC180" s="84">
        <f t="shared" si="9"/>
        <v>0</v>
      </c>
      <c r="BD180" s="35">
        <f>IF(COUNTIF(Kassza!$C$7:$C$10000,BE180)&lt;&gt;0,BD179+1,BD179)</f>
        <v>0</v>
      </c>
      <c r="BE180" s="84">
        <f t="shared" si="10"/>
        <v>46202</v>
      </c>
      <c r="BF180" s="35">
        <f>ROUNDUP(COUNTIF(Kassza!$C$7:$C$10000,BE180)/30,0)</f>
        <v>0</v>
      </c>
      <c r="BG180" s="35">
        <f>SUM($BF$1:BF179)</f>
        <v>0</v>
      </c>
    </row>
    <row r="181" spans="53:59" hidden="1" x14ac:dyDescent="0.25">
      <c r="BA181" s="35">
        <v>181</v>
      </c>
      <c r="BB181" s="85" t="str">
        <f t="shared" si="8"/>
        <v>--</v>
      </c>
      <c r="BC181" s="84">
        <f t="shared" si="9"/>
        <v>0</v>
      </c>
      <c r="BD181" s="35">
        <f>IF(COUNTIF(Kassza!$C$7:$C$10000,BE181)&lt;&gt;0,BD180+1,BD180)</f>
        <v>0</v>
      </c>
      <c r="BE181" s="84">
        <f t="shared" si="10"/>
        <v>46203</v>
      </c>
      <c r="BF181" s="35">
        <f>ROUNDUP(COUNTIF(Kassza!$C$7:$C$10000,BE181)/30,0)</f>
        <v>0</v>
      </c>
      <c r="BG181" s="35">
        <f>SUM($BF$1:BF180)</f>
        <v>0</v>
      </c>
    </row>
    <row r="182" spans="53:59" hidden="1" x14ac:dyDescent="0.25">
      <c r="BA182" s="35">
        <v>182</v>
      </c>
      <c r="BB182" s="85" t="str">
        <f t="shared" si="8"/>
        <v>--</v>
      </c>
      <c r="BC182" s="84">
        <f t="shared" si="9"/>
        <v>0</v>
      </c>
      <c r="BD182" s="35">
        <f>IF(COUNTIF(Kassza!$C$7:$C$10000,BE182)&lt;&gt;0,BD181+1,BD181)</f>
        <v>0</v>
      </c>
      <c r="BE182" s="84">
        <f t="shared" si="10"/>
        <v>46204</v>
      </c>
      <c r="BF182" s="35">
        <f>ROUNDUP(COUNTIF(Kassza!$C$7:$C$10000,BE182)/30,0)</f>
        <v>0</v>
      </c>
      <c r="BG182" s="35">
        <f>SUM($BF$1:BF181)</f>
        <v>0</v>
      </c>
    </row>
    <row r="183" spans="53:59" hidden="1" x14ac:dyDescent="0.25">
      <c r="BA183" s="35">
        <v>183</v>
      </c>
      <c r="BB183" s="85" t="str">
        <f t="shared" si="8"/>
        <v>--</v>
      </c>
      <c r="BC183" s="84">
        <f t="shared" si="9"/>
        <v>0</v>
      </c>
      <c r="BD183" s="35">
        <f>IF(COUNTIF(Kassza!$C$7:$C$10000,BE183)&lt;&gt;0,BD182+1,BD182)</f>
        <v>0</v>
      </c>
      <c r="BE183" s="84">
        <f t="shared" si="10"/>
        <v>46205</v>
      </c>
      <c r="BF183" s="35">
        <f>ROUNDUP(COUNTIF(Kassza!$C$7:$C$10000,BE183)/30,0)</f>
        <v>0</v>
      </c>
      <c r="BG183" s="35">
        <f>SUM($BF$1:BF182)</f>
        <v>0</v>
      </c>
    </row>
    <row r="184" spans="53:59" hidden="1" x14ac:dyDescent="0.25">
      <c r="BA184" s="35">
        <v>184</v>
      </c>
      <c r="BB184" s="85" t="str">
        <f t="shared" si="8"/>
        <v>--</v>
      </c>
      <c r="BC184" s="84">
        <f t="shared" si="9"/>
        <v>0</v>
      </c>
      <c r="BD184" s="35">
        <f>IF(COUNTIF(Kassza!$C$7:$C$10000,BE184)&lt;&gt;0,BD183+1,BD183)</f>
        <v>0</v>
      </c>
      <c r="BE184" s="84">
        <f t="shared" si="10"/>
        <v>46206</v>
      </c>
      <c r="BF184" s="35">
        <f>ROUNDUP(COUNTIF(Kassza!$C$7:$C$10000,BE184)/30,0)</f>
        <v>0</v>
      </c>
      <c r="BG184" s="35">
        <f>SUM($BF$1:BF183)</f>
        <v>0</v>
      </c>
    </row>
    <row r="185" spans="53:59" hidden="1" x14ac:dyDescent="0.25">
      <c r="BA185" s="35">
        <v>185</v>
      </c>
      <c r="BB185" s="85" t="str">
        <f t="shared" si="8"/>
        <v>--</v>
      </c>
      <c r="BC185" s="84">
        <f t="shared" si="9"/>
        <v>0</v>
      </c>
      <c r="BD185" s="35">
        <f>IF(COUNTIF(Kassza!$C$7:$C$10000,BE185)&lt;&gt;0,BD184+1,BD184)</f>
        <v>0</v>
      </c>
      <c r="BE185" s="84">
        <f t="shared" si="10"/>
        <v>46207</v>
      </c>
      <c r="BF185" s="35">
        <f>ROUNDUP(COUNTIF(Kassza!$C$7:$C$10000,BE185)/30,0)</f>
        <v>0</v>
      </c>
      <c r="BG185" s="35">
        <f>SUM($BF$1:BF184)</f>
        <v>0</v>
      </c>
    </row>
    <row r="186" spans="53:59" hidden="1" x14ac:dyDescent="0.25">
      <c r="BA186" s="35">
        <v>186</v>
      </c>
      <c r="BB186" s="85" t="str">
        <f t="shared" si="8"/>
        <v>--</v>
      </c>
      <c r="BC186" s="84">
        <f t="shared" si="9"/>
        <v>0</v>
      </c>
      <c r="BD186" s="35">
        <f>IF(COUNTIF(Kassza!$C$7:$C$10000,BE186)&lt;&gt;0,BD185+1,BD185)</f>
        <v>0</v>
      </c>
      <c r="BE186" s="84">
        <f t="shared" si="10"/>
        <v>46208</v>
      </c>
      <c r="BF186" s="35">
        <f>ROUNDUP(COUNTIF(Kassza!$C$7:$C$10000,BE186)/30,0)</f>
        <v>0</v>
      </c>
      <c r="BG186" s="35">
        <f>SUM($BF$1:BF185)</f>
        <v>0</v>
      </c>
    </row>
    <row r="187" spans="53:59" hidden="1" x14ac:dyDescent="0.25">
      <c r="BA187" s="35">
        <v>187</v>
      </c>
      <c r="BB187" s="85" t="str">
        <f t="shared" si="8"/>
        <v>--</v>
      </c>
      <c r="BC187" s="84">
        <f t="shared" si="9"/>
        <v>0</v>
      </c>
      <c r="BD187" s="35">
        <f>IF(COUNTIF(Kassza!$C$7:$C$10000,BE187)&lt;&gt;0,BD186+1,BD186)</f>
        <v>0</v>
      </c>
      <c r="BE187" s="84">
        <f t="shared" si="10"/>
        <v>46209</v>
      </c>
      <c r="BF187" s="35">
        <f>ROUNDUP(COUNTIF(Kassza!$C$7:$C$10000,BE187)/30,0)</f>
        <v>0</v>
      </c>
      <c r="BG187" s="35">
        <f>SUM($BF$1:BF186)</f>
        <v>0</v>
      </c>
    </row>
    <row r="188" spans="53:59" hidden="1" x14ac:dyDescent="0.25">
      <c r="BA188" s="35">
        <v>188</v>
      </c>
      <c r="BB188" s="85" t="str">
        <f t="shared" si="8"/>
        <v>--</v>
      </c>
      <c r="BC188" s="84">
        <f t="shared" si="9"/>
        <v>0</v>
      </c>
      <c r="BD188" s="35">
        <f>IF(COUNTIF(Kassza!$C$7:$C$10000,BE188)&lt;&gt;0,BD187+1,BD187)</f>
        <v>0</v>
      </c>
      <c r="BE188" s="84">
        <f t="shared" si="10"/>
        <v>46210</v>
      </c>
      <c r="BF188" s="35">
        <f>ROUNDUP(COUNTIF(Kassza!$C$7:$C$10000,BE188)/30,0)</f>
        <v>0</v>
      </c>
      <c r="BG188" s="35">
        <f>SUM($BF$1:BF187)</f>
        <v>0</v>
      </c>
    </row>
    <row r="189" spans="53:59" hidden="1" x14ac:dyDescent="0.25">
      <c r="BA189" s="35">
        <v>189</v>
      </c>
      <c r="BB189" s="85" t="str">
        <f t="shared" si="8"/>
        <v>--</v>
      </c>
      <c r="BC189" s="84">
        <f t="shared" si="9"/>
        <v>0</v>
      </c>
      <c r="BD189" s="35">
        <f>IF(COUNTIF(Kassza!$C$7:$C$10000,BE189)&lt;&gt;0,BD188+1,BD188)</f>
        <v>0</v>
      </c>
      <c r="BE189" s="84">
        <f t="shared" si="10"/>
        <v>46211</v>
      </c>
      <c r="BF189" s="35">
        <f>ROUNDUP(COUNTIF(Kassza!$C$7:$C$10000,BE189)/30,0)</f>
        <v>0</v>
      </c>
      <c r="BG189" s="35">
        <f>SUM($BF$1:BF188)</f>
        <v>0</v>
      </c>
    </row>
    <row r="190" spans="53:59" hidden="1" x14ac:dyDescent="0.25">
      <c r="BA190" s="35">
        <v>190</v>
      </c>
      <c r="BB190" s="85" t="str">
        <f t="shared" si="8"/>
        <v>--</v>
      </c>
      <c r="BC190" s="84">
        <f t="shared" si="9"/>
        <v>0</v>
      </c>
      <c r="BD190" s="35">
        <f>IF(COUNTIF(Kassza!$C$7:$C$10000,BE190)&lt;&gt;0,BD189+1,BD189)</f>
        <v>0</v>
      </c>
      <c r="BE190" s="84">
        <f t="shared" si="10"/>
        <v>46212</v>
      </c>
      <c r="BF190" s="35">
        <f>ROUNDUP(COUNTIF(Kassza!$C$7:$C$10000,BE190)/30,0)</f>
        <v>0</v>
      </c>
      <c r="BG190" s="35">
        <f>SUM($BF$1:BF189)</f>
        <v>0</v>
      </c>
    </row>
    <row r="191" spans="53:59" hidden="1" x14ac:dyDescent="0.25">
      <c r="BA191" s="35">
        <v>191</v>
      </c>
      <c r="BB191" s="85" t="str">
        <f t="shared" si="8"/>
        <v>--</v>
      </c>
      <c r="BC191" s="84">
        <f t="shared" si="9"/>
        <v>0</v>
      </c>
      <c r="BD191" s="35">
        <f>IF(COUNTIF(Kassza!$C$7:$C$10000,BE191)&lt;&gt;0,BD190+1,BD190)</f>
        <v>0</v>
      </c>
      <c r="BE191" s="84">
        <f t="shared" si="10"/>
        <v>46213</v>
      </c>
      <c r="BF191" s="35">
        <f>ROUNDUP(COUNTIF(Kassza!$C$7:$C$10000,BE191)/30,0)</f>
        <v>0</v>
      </c>
      <c r="BG191" s="35">
        <f>SUM($BF$1:BF190)</f>
        <v>0</v>
      </c>
    </row>
    <row r="192" spans="53:59" hidden="1" x14ac:dyDescent="0.25">
      <c r="BA192" s="35">
        <v>192</v>
      </c>
      <c r="BB192" s="85" t="str">
        <f t="shared" si="8"/>
        <v>--</v>
      </c>
      <c r="BC192" s="84">
        <f t="shared" si="9"/>
        <v>0</v>
      </c>
      <c r="BD192" s="35">
        <f>IF(COUNTIF(Kassza!$C$7:$C$10000,BE192)&lt;&gt;0,BD191+1,BD191)</f>
        <v>0</v>
      </c>
      <c r="BE192" s="84">
        <f t="shared" si="10"/>
        <v>46214</v>
      </c>
      <c r="BF192" s="35">
        <f>ROUNDUP(COUNTIF(Kassza!$C$7:$C$10000,BE192)/30,0)</f>
        <v>0</v>
      </c>
      <c r="BG192" s="35">
        <f>SUM($BF$1:BF191)</f>
        <v>0</v>
      </c>
    </row>
    <row r="193" spans="53:59" hidden="1" x14ac:dyDescent="0.25">
      <c r="BA193" s="35">
        <v>193</v>
      </c>
      <c r="BB193" s="85" t="str">
        <f t="shared" si="8"/>
        <v>--</v>
      </c>
      <c r="BC193" s="84">
        <f t="shared" si="9"/>
        <v>0</v>
      </c>
      <c r="BD193" s="35">
        <f>IF(COUNTIF(Kassza!$C$7:$C$10000,BE193)&lt;&gt;0,BD192+1,BD192)</f>
        <v>0</v>
      </c>
      <c r="BE193" s="84">
        <f t="shared" si="10"/>
        <v>46215</v>
      </c>
      <c r="BF193" s="35">
        <f>ROUNDUP(COUNTIF(Kassza!$C$7:$C$10000,BE193)/30,0)</f>
        <v>0</v>
      </c>
      <c r="BG193" s="35">
        <f>SUM($BF$1:BF192)</f>
        <v>0</v>
      </c>
    </row>
    <row r="194" spans="53:59" hidden="1" x14ac:dyDescent="0.25">
      <c r="BA194" s="35">
        <v>194</v>
      </c>
      <c r="BB194" s="85" t="str">
        <f t="shared" ref="BB194:BB257" si="11">IF(BC194&lt;&gt;0,VLOOKUP(MONTH(BC194),$BK$1:$BL$12,2,FALSE)&amp;DAY(BC194),"--")</f>
        <v>--</v>
      </c>
      <c r="BC194" s="84">
        <f t="shared" ref="BC194:BC257" si="12">IF(ISERROR(VLOOKUP(BA194,$BD$1:$BE$366,2,FALSE))=FALSE,VLOOKUP(BA194,$BD$1:$BE$366,2,FALSE),0)</f>
        <v>0</v>
      </c>
      <c r="BD194" s="35">
        <f>IF(COUNTIF(Kassza!$C$7:$C$10000,BE194)&lt;&gt;0,BD193+1,BD193)</f>
        <v>0</v>
      </c>
      <c r="BE194" s="84">
        <f t="shared" si="10"/>
        <v>46216</v>
      </c>
      <c r="BF194" s="35">
        <f>ROUNDUP(COUNTIF(Kassza!$C$7:$C$10000,BE194)/30,0)</f>
        <v>0</v>
      </c>
      <c r="BG194" s="35">
        <f>SUM($BF$1:BF193)</f>
        <v>0</v>
      </c>
    </row>
    <row r="195" spans="53:59" hidden="1" x14ac:dyDescent="0.25">
      <c r="BA195" s="35">
        <v>195</v>
      </c>
      <c r="BB195" s="85" t="str">
        <f t="shared" si="11"/>
        <v>--</v>
      </c>
      <c r="BC195" s="84">
        <f t="shared" si="12"/>
        <v>0</v>
      </c>
      <c r="BD195" s="35">
        <f>IF(COUNTIF(Kassza!$C$7:$C$10000,BE195)&lt;&gt;0,BD194+1,BD194)</f>
        <v>0</v>
      </c>
      <c r="BE195" s="84">
        <f t="shared" ref="BE195:BE258" si="13">BE194+1</f>
        <v>46217</v>
      </c>
      <c r="BF195" s="35">
        <f>ROUNDUP(COUNTIF(Kassza!$C$7:$C$10000,BE195)/30,0)</f>
        <v>0</v>
      </c>
      <c r="BG195" s="35">
        <f>SUM($BF$1:BF194)</f>
        <v>0</v>
      </c>
    </row>
    <row r="196" spans="53:59" hidden="1" x14ac:dyDescent="0.25">
      <c r="BA196" s="35">
        <v>196</v>
      </c>
      <c r="BB196" s="85" t="str">
        <f t="shared" si="11"/>
        <v>--</v>
      </c>
      <c r="BC196" s="84">
        <f t="shared" si="12"/>
        <v>0</v>
      </c>
      <c r="BD196" s="35">
        <f>IF(COUNTIF(Kassza!$C$7:$C$10000,BE196)&lt;&gt;0,BD195+1,BD195)</f>
        <v>0</v>
      </c>
      <c r="BE196" s="84">
        <f t="shared" si="13"/>
        <v>46218</v>
      </c>
      <c r="BF196" s="35">
        <f>ROUNDUP(COUNTIF(Kassza!$C$7:$C$10000,BE196)/30,0)</f>
        <v>0</v>
      </c>
      <c r="BG196" s="35">
        <f>SUM($BF$1:BF195)</f>
        <v>0</v>
      </c>
    </row>
    <row r="197" spans="53:59" hidden="1" x14ac:dyDescent="0.25">
      <c r="BA197" s="35">
        <v>197</v>
      </c>
      <c r="BB197" s="85" t="str">
        <f t="shared" si="11"/>
        <v>--</v>
      </c>
      <c r="BC197" s="84">
        <f t="shared" si="12"/>
        <v>0</v>
      </c>
      <c r="BD197" s="35">
        <f>IF(COUNTIF(Kassza!$C$7:$C$10000,BE197)&lt;&gt;0,BD196+1,BD196)</f>
        <v>0</v>
      </c>
      <c r="BE197" s="84">
        <f t="shared" si="13"/>
        <v>46219</v>
      </c>
      <c r="BF197" s="35">
        <f>ROUNDUP(COUNTIF(Kassza!$C$7:$C$10000,BE197)/30,0)</f>
        <v>0</v>
      </c>
      <c r="BG197" s="35">
        <f>SUM($BF$1:BF196)</f>
        <v>0</v>
      </c>
    </row>
    <row r="198" spans="53:59" hidden="1" x14ac:dyDescent="0.25">
      <c r="BA198" s="35">
        <v>198</v>
      </c>
      <c r="BB198" s="85" t="str">
        <f t="shared" si="11"/>
        <v>--</v>
      </c>
      <c r="BC198" s="84">
        <f t="shared" si="12"/>
        <v>0</v>
      </c>
      <c r="BD198" s="35">
        <f>IF(COUNTIF(Kassza!$C$7:$C$10000,BE198)&lt;&gt;0,BD197+1,BD197)</f>
        <v>0</v>
      </c>
      <c r="BE198" s="84">
        <f t="shared" si="13"/>
        <v>46220</v>
      </c>
      <c r="BF198" s="35">
        <f>ROUNDUP(COUNTIF(Kassza!$C$7:$C$10000,BE198)/30,0)</f>
        <v>0</v>
      </c>
      <c r="BG198" s="35">
        <f>SUM($BF$1:BF197)</f>
        <v>0</v>
      </c>
    </row>
    <row r="199" spans="53:59" hidden="1" x14ac:dyDescent="0.25">
      <c r="BA199" s="35">
        <v>199</v>
      </c>
      <c r="BB199" s="85" t="str">
        <f t="shared" si="11"/>
        <v>--</v>
      </c>
      <c r="BC199" s="84">
        <f t="shared" si="12"/>
        <v>0</v>
      </c>
      <c r="BD199" s="35">
        <f>IF(COUNTIF(Kassza!$C$7:$C$10000,BE199)&lt;&gt;0,BD198+1,BD198)</f>
        <v>0</v>
      </c>
      <c r="BE199" s="84">
        <f t="shared" si="13"/>
        <v>46221</v>
      </c>
      <c r="BF199" s="35">
        <f>ROUNDUP(COUNTIF(Kassza!$C$7:$C$10000,BE199)/30,0)</f>
        <v>0</v>
      </c>
      <c r="BG199" s="35">
        <f>SUM($BF$1:BF198)</f>
        <v>0</v>
      </c>
    </row>
    <row r="200" spans="53:59" hidden="1" x14ac:dyDescent="0.25">
      <c r="BA200" s="35">
        <v>200</v>
      </c>
      <c r="BB200" s="85" t="str">
        <f t="shared" si="11"/>
        <v>--</v>
      </c>
      <c r="BC200" s="84">
        <f t="shared" si="12"/>
        <v>0</v>
      </c>
      <c r="BD200" s="35">
        <f>IF(COUNTIF(Kassza!$C$7:$C$10000,BE200)&lt;&gt;0,BD199+1,BD199)</f>
        <v>0</v>
      </c>
      <c r="BE200" s="84">
        <f t="shared" si="13"/>
        <v>46222</v>
      </c>
      <c r="BF200" s="35">
        <f>ROUNDUP(COUNTIF(Kassza!$C$7:$C$10000,BE200)/30,0)</f>
        <v>0</v>
      </c>
      <c r="BG200" s="35">
        <f>SUM($BF$1:BF199)</f>
        <v>0</v>
      </c>
    </row>
    <row r="201" spans="53:59" hidden="1" x14ac:dyDescent="0.25">
      <c r="BA201" s="35">
        <v>201</v>
      </c>
      <c r="BB201" s="85" t="str">
        <f t="shared" si="11"/>
        <v>--</v>
      </c>
      <c r="BC201" s="84">
        <f t="shared" si="12"/>
        <v>0</v>
      </c>
      <c r="BD201" s="35">
        <f>IF(COUNTIF(Kassza!$C$7:$C$10000,BE201)&lt;&gt;0,BD200+1,BD200)</f>
        <v>0</v>
      </c>
      <c r="BE201" s="84">
        <f t="shared" si="13"/>
        <v>46223</v>
      </c>
      <c r="BF201" s="35">
        <f>ROUNDUP(COUNTIF(Kassza!$C$7:$C$10000,BE201)/30,0)</f>
        <v>0</v>
      </c>
      <c r="BG201" s="35">
        <f>SUM($BF$1:BF200)</f>
        <v>0</v>
      </c>
    </row>
    <row r="202" spans="53:59" hidden="1" x14ac:dyDescent="0.25">
      <c r="BA202" s="35">
        <v>202</v>
      </c>
      <c r="BB202" s="85" t="str">
        <f t="shared" si="11"/>
        <v>--</v>
      </c>
      <c r="BC202" s="84">
        <f t="shared" si="12"/>
        <v>0</v>
      </c>
      <c r="BD202" s="35">
        <f>IF(COUNTIF(Kassza!$C$7:$C$10000,BE202)&lt;&gt;0,BD201+1,BD201)</f>
        <v>0</v>
      </c>
      <c r="BE202" s="84">
        <f t="shared" si="13"/>
        <v>46224</v>
      </c>
      <c r="BF202" s="35">
        <f>ROUNDUP(COUNTIF(Kassza!$C$7:$C$10000,BE202)/30,0)</f>
        <v>0</v>
      </c>
      <c r="BG202" s="35">
        <f>SUM($BF$1:BF201)</f>
        <v>0</v>
      </c>
    </row>
    <row r="203" spans="53:59" hidden="1" x14ac:dyDescent="0.25">
      <c r="BA203" s="35">
        <v>203</v>
      </c>
      <c r="BB203" s="85" t="str">
        <f t="shared" si="11"/>
        <v>--</v>
      </c>
      <c r="BC203" s="84">
        <f t="shared" si="12"/>
        <v>0</v>
      </c>
      <c r="BD203" s="35">
        <f>IF(COUNTIF(Kassza!$C$7:$C$10000,BE203)&lt;&gt;0,BD202+1,BD202)</f>
        <v>0</v>
      </c>
      <c r="BE203" s="84">
        <f t="shared" si="13"/>
        <v>46225</v>
      </c>
      <c r="BF203" s="35">
        <f>ROUNDUP(COUNTIF(Kassza!$C$7:$C$10000,BE203)/30,0)</f>
        <v>0</v>
      </c>
      <c r="BG203" s="35">
        <f>SUM($BF$1:BF202)</f>
        <v>0</v>
      </c>
    </row>
    <row r="204" spans="53:59" hidden="1" x14ac:dyDescent="0.25">
      <c r="BA204" s="35">
        <v>204</v>
      </c>
      <c r="BB204" s="85" t="str">
        <f t="shared" si="11"/>
        <v>--</v>
      </c>
      <c r="BC204" s="84">
        <f t="shared" si="12"/>
        <v>0</v>
      </c>
      <c r="BD204" s="35">
        <f>IF(COUNTIF(Kassza!$C$7:$C$10000,BE204)&lt;&gt;0,BD203+1,BD203)</f>
        <v>0</v>
      </c>
      <c r="BE204" s="84">
        <f t="shared" si="13"/>
        <v>46226</v>
      </c>
      <c r="BF204" s="35">
        <f>ROUNDUP(COUNTIF(Kassza!$C$7:$C$10000,BE204)/30,0)</f>
        <v>0</v>
      </c>
      <c r="BG204" s="35">
        <f>SUM($BF$1:BF203)</f>
        <v>0</v>
      </c>
    </row>
    <row r="205" spans="53:59" hidden="1" x14ac:dyDescent="0.25">
      <c r="BA205" s="35">
        <v>205</v>
      </c>
      <c r="BB205" s="85" t="str">
        <f t="shared" si="11"/>
        <v>--</v>
      </c>
      <c r="BC205" s="84">
        <f t="shared" si="12"/>
        <v>0</v>
      </c>
      <c r="BD205" s="35">
        <f>IF(COUNTIF(Kassza!$C$7:$C$10000,BE205)&lt;&gt;0,BD204+1,BD204)</f>
        <v>0</v>
      </c>
      <c r="BE205" s="84">
        <f t="shared" si="13"/>
        <v>46227</v>
      </c>
      <c r="BF205" s="35">
        <f>ROUNDUP(COUNTIF(Kassza!$C$7:$C$10000,BE205)/30,0)</f>
        <v>0</v>
      </c>
      <c r="BG205" s="35">
        <f>SUM($BF$1:BF204)</f>
        <v>0</v>
      </c>
    </row>
    <row r="206" spans="53:59" hidden="1" x14ac:dyDescent="0.25">
      <c r="BA206" s="35">
        <v>206</v>
      </c>
      <c r="BB206" s="85" t="str">
        <f t="shared" si="11"/>
        <v>--</v>
      </c>
      <c r="BC206" s="84">
        <f t="shared" si="12"/>
        <v>0</v>
      </c>
      <c r="BD206" s="35">
        <f>IF(COUNTIF(Kassza!$C$7:$C$10000,BE206)&lt;&gt;0,BD205+1,BD205)</f>
        <v>0</v>
      </c>
      <c r="BE206" s="84">
        <f t="shared" si="13"/>
        <v>46228</v>
      </c>
      <c r="BF206" s="35">
        <f>ROUNDUP(COUNTIF(Kassza!$C$7:$C$10000,BE206)/30,0)</f>
        <v>0</v>
      </c>
      <c r="BG206" s="35">
        <f>SUM($BF$1:BF205)</f>
        <v>0</v>
      </c>
    </row>
    <row r="207" spans="53:59" hidden="1" x14ac:dyDescent="0.25">
      <c r="BA207" s="35">
        <v>207</v>
      </c>
      <c r="BB207" s="85" t="str">
        <f t="shared" si="11"/>
        <v>--</v>
      </c>
      <c r="BC207" s="84">
        <f t="shared" si="12"/>
        <v>0</v>
      </c>
      <c r="BD207" s="35">
        <f>IF(COUNTIF(Kassza!$C$7:$C$10000,BE207)&lt;&gt;0,BD206+1,BD206)</f>
        <v>0</v>
      </c>
      <c r="BE207" s="84">
        <f t="shared" si="13"/>
        <v>46229</v>
      </c>
      <c r="BF207" s="35">
        <f>ROUNDUP(COUNTIF(Kassza!$C$7:$C$10000,BE207)/30,0)</f>
        <v>0</v>
      </c>
      <c r="BG207" s="35">
        <f>SUM($BF$1:BF206)</f>
        <v>0</v>
      </c>
    </row>
    <row r="208" spans="53:59" hidden="1" x14ac:dyDescent="0.25">
      <c r="BA208" s="35">
        <v>208</v>
      </c>
      <c r="BB208" s="85" t="str">
        <f t="shared" si="11"/>
        <v>--</v>
      </c>
      <c r="BC208" s="84">
        <f t="shared" si="12"/>
        <v>0</v>
      </c>
      <c r="BD208" s="35">
        <f>IF(COUNTIF(Kassza!$C$7:$C$10000,BE208)&lt;&gt;0,BD207+1,BD207)</f>
        <v>0</v>
      </c>
      <c r="BE208" s="84">
        <f t="shared" si="13"/>
        <v>46230</v>
      </c>
      <c r="BF208" s="35">
        <f>ROUNDUP(COUNTIF(Kassza!$C$7:$C$10000,BE208)/30,0)</f>
        <v>0</v>
      </c>
      <c r="BG208" s="35">
        <f>SUM($BF$1:BF207)</f>
        <v>0</v>
      </c>
    </row>
    <row r="209" spans="53:59" hidden="1" x14ac:dyDescent="0.25">
      <c r="BA209" s="35">
        <v>209</v>
      </c>
      <c r="BB209" s="85" t="str">
        <f t="shared" si="11"/>
        <v>--</v>
      </c>
      <c r="BC209" s="84">
        <f t="shared" si="12"/>
        <v>0</v>
      </c>
      <c r="BD209" s="35">
        <f>IF(COUNTIF(Kassza!$C$7:$C$10000,BE209)&lt;&gt;0,BD208+1,BD208)</f>
        <v>0</v>
      </c>
      <c r="BE209" s="84">
        <f t="shared" si="13"/>
        <v>46231</v>
      </c>
      <c r="BF209" s="35">
        <f>ROUNDUP(COUNTIF(Kassza!$C$7:$C$10000,BE209)/30,0)</f>
        <v>0</v>
      </c>
      <c r="BG209" s="35">
        <f>SUM($BF$1:BF208)</f>
        <v>0</v>
      </c>
    </row>
    <row r="210" spans="53:59" hidden="1" x14ac:dyDescent="0.25">
      <c r="BA210" s="35">
        <v>210</v>
      </c>
      <c r="BB210" s="85" t="str">
        <f t="shared" si="11"/>
        <v>--</v>
      </c>
      <c r="BC210" s="84">
        <f t="shared" si="12"/>
        <v>0</v>
      </c>
      <c r="BD210" s="35">
        <f>IF(COUNTIF(Kassza!$C$7:$C$10000,BE210)&lt;&gt;0,BD209+1,BD209)</f>
        <v>0</v>
      </c>
      <c r="BE210" s="84">
        <f t="shared" si="13"/>
        <v>46232</v>
      </c>
      <c r="BF210" s="35">
        <f>ROUNDUP(COUNTIF(Kassza!$C$7:$C$10000,BE210)/30,0)</f>
        <v>0</v>
      </c>
      <c r="BG210" s="35">
        <f>SUM($BF$1:BF209)</f>
        <v>0</v>
      </c>
    </row>
    <row r="211" spans="53:59" hidden="1" x14ac:dyDescent="0.25">
      <c r="BA211" s="35">
        <v>211</v>
      </c>
      <c r="BB211" s="85" t="str">
        <f t="shared" si="11"/>
        <v>--</v>
      </c>
      <c r="BC211" s="84">
        <f t="shared" si="12"/>
        <v>0</v>
      </c>
      <c r="BD211" s="35">
        <f>IF(COUNTIF(Kassza!$C$7:$C$10000,BE211)&lt;&gt;0,BD210+1,BD210)</f>
        <v>0</v>
      </c>
      <c r="BE211" s="84">
        <f t="shared" si="13"/>
        <v>46233</v>
      </c>
      <c r="BF211" s="35">
        <f>ROUNDUP(COUNTIF(Kassza!$C$7:$C$10000,BE211)/30,0)</f>
        <v>0</v>
      </c>
      <c r="BG211" s="35">
        <f>SUM($BF$1:BF210)</f>
        <v>0</v>
      </c>
    </row>
    <row r="212" spans="53:59" hidden="1" x14ac:dyDescent="0.25">
      <c r="BA212" s="35">
        <v>212</v>
      </c>
      <c r="BB212" s="85" t="str">
        <f t="shared" si="11"/>
        <v>--</v>
      </c>
      <c r="BC212" s="84">
        <f t="shared" si="12"/>
        <v>0</v>
      </c>
      <c r="BD212" s="35">
        <f>IF(COUNTIF(Kassza!$C$7:$C$10000,BE212)&lt;&gt;0,BD211+1,BD211)</f>
        <v>0</v>
      </c>
      <c r="BE212" s="84">
        <f t="shared" si="13"/>
        <v>46234</v>
      </c>
      <c r="BF212" s="35">
        <f>ROUNDUP(COUNTIF(Kassza!$C$7:$C$10000,BE212)/30,0)</f>
        <v>0</v>
      </c>
      <c r="BG212" s="35">
        <f>SUM($BF$1:BF211)</f>
        <v>0</v>
      </c>
    </row>
    <row r="213" spans="53:59" hidden="1" x14ac:dyDescent="0.25">
      <c r="BA213" s="35">
        <v>213</v>
      </c>
      <c r="BB213" s="85" t="str">
        <f t="shared" si="11"/>
        <v>--</v>
      </c>
      <c r="BC213" s="84">
        <f t="shared" si="12"/>
        <v>0</v>
      </c>
      <c r="BD213" s="35">
        <f>IF(COUNTIF(Kassza!$C$7:$C$10000,BE213)&lt;&gt;0,BD212+1,BD212)</f>
        <v>0</v>
      </c>
      <c r="BE213" s="84">
        <f t="shared" si="13"/>
        <v>46235</v>
      </c>
      <c r="BF213" s="35">
        <f>ROUNDUP(COUNTIF(Kassza!$C$7:$C$10000,BE213)/30,0)</f>
        <v>0</v>
      </c>
      <c r="BG213" s="35">
        <f>SUM($BF$1:BF212)</f>
        <v>0</v>
      </c>
    </row>
    <row r="214" spans="53:59" hidden="1" x14ac:dyDescent="0.25">
      <c r="BA214" s="35">
        <v>214</v>
      </c>
      <c r="BB214" s="85" t="str">
        <f t="shared" si="11"/>
        <v>--</v>
      </c>
      <c r="BC214" s="84">
        <f t="shared" si="12"/>
        <v>0</v>
      </c>
      <c r="BD214" s="35">
        <f>IF(COUNTIF(Kassza!$C$7:$C$10000,BE214)&lt;&gt;0,BD213+1,BD213)</f>
        <v>0</v>
      </c>
      <c r="BE214" s="84">
        <f t="shared" si="13"/>
        <v>46236</v>
      </c>
      <c r="BF214" s="35">
        <f>ROUNDUP(COUNTIF(Kassza!$C$7:$C$10000,BE214)/30,0)</f>
        <v>0</v>
      </c>
      <c r="BG214" s="35">
        <f>SUM($BF$1:BF213)</f>
        <v>0</v>
      </c>
    </row>
    <row r="215" spans="53:59" hidden="1" x14ac:dyDescent="0.25">
      <c r="BA215" s="35">
        <v>215</v>
      </c>
      <c r="BB215" s="85" t="str">
        <f t="shared" si="11"/>
        <v>--</v>
      </c>
      <c r="BC215" s="84">
        <f t="shared" si="12"/>
        <v>0</v>
      </c>
      <c r="BD215" s="35">
        <f>IF(COUNTIF(Kassza!$C$7:$C$10000,BE215)&lt;&gt;0,BD214+1,BD214)</f>
        <v>0</v>
      </c>
      <c r="BE215" s="84">
        <f t="shared" si="13"/>
        <v>46237</v>
      </c>
      <c r="BF215" s="35">
        <f>ROUNDUP(COUNTIF(Kassza!$C$7:$C$10000,BE215)/30,0)</f>
        <v>0</v>
      </c>
      <c r="BG215" s="35">
        <f>SUM($BF$1:BF214)</f>
        <v>0</v>
      </c>
    </row>
    <row r="216" spans="53:59" hidden="1" x14ac:dyDescent="0.25">
      <c r="BA216" s="35">
        <v>216</v>
      </c>
      <c r="BB216" s="85" t="str">
        <f t="shared" si="11"/>
        <v>--</v>
      </c>
      <c r="BC216" s="84">
        <f t="shared" si="12"/>
        <v>0</v>
      </c>
      <c r="BD216" s="35">
        <f>IF(COUNTIF(Kassza!$C$7:$C$10000,BE216)&lt;&gt;0,BD215+1,BD215)</f>
        <v>0</v>
      </c>
      <c r="BE216" s="84">
        <f t="shared" si="13"/>
        <v>46238</v>
      </c>
      <c r="BF216" s="35">
        <f>ROUNDUP(COUNTIF(Kassza!$C$7:$C$10000,BE216)/30,0)</f>
        <v>0</v>
      </c>
      <c r="BG216" s="35">
        <f>SUM($BF$1:BF215)</f>
        <v>0</v>
      </c>
    </row>
    <row r="217" spans="53:59" hidden="1" x14ac:dyDescent="0.25">
      <c r="BA217" s="35">
        <v>217</v>
      </c>
      <c r="BB217" s="85" t="str">
        <f t="shared" si="11"/>
        <v>--</v>
      </c>
      <c r="BC217" s="84">
        <f t="shared" si="12"/>
        <v>0</v>
      </c>
      <c r="BD217" s="35">
        <f>IF(COUNTIF(Kassza!$C$7:$C$10000,BE217)&lt;&gt;0,BD216+1,BD216)</f>
        <v>0</v>
      </c>
      <c r="BE217" s="84">
        <f t="shared" si="13"/>
        <v>46239</v>
      </c>
      <c r="BF217" s="35">
        <f>ROUNDUP(COUNTIF(Kassza!$C$7:$C$10000,BE217)/30,0)</f>
        <v>0</v>
      </c>
      <c r="BG217" s="35">
        <f>SUM($BF$1:BF216)</f>
        <v>0</v>
      </c>
    </row>
    <row r="218" spans="53:59" hidden="1" x14ac:dyDescent="0.25">
      <c r="BA218" s="35">
        <v>218</v>
      </c>
      <c r="BB218" s="85" t="str">
        <f t="shared" si="11"/>
        <v>--</v>
      </c>
      <c r="BC218" s="84">
        <f t="shared" si="12"/>
        <v>0</v>
      </c>
      <c r="BD218" s="35">
        <f>IF(COUNTIF(Kassza!$C$7:$C$10000,BE218)&lt;&gt;0,BD217+1,BD217)</f>
        <v>0</v>
      </c>
      <c r="BE218" s="84">
        <f t="shared" si="13"/>
        <v>46240</v>
      </c>
      <c r="BF218" s="35">
        <f>ROUNDUP(COUNTIF(Kassza!$C$7:$C$10000,BE218)/30,0)</f>
        <v>0</v>
      </c>
      <c r="BG218" s="35">
        <f>SUM($BF$1:BF217)</f>
        <v>0</v>
      </c>
    </row>
    <row r="219" spans="53:59" hidden="1" x14ac:dyDescent="0.25">
      <c r="BA219" s="35">
        <v>219</v>
      </c>
      <c r="BB219" s="85" t="str">
        <f t="shared" si="11"/>
        <v>--</v>
      </c>
      <c r="BC219" s="84">
        <f t="shared" si="12"/>
        <v>0</v>
      </c>
      <c r="BD219" s="35">
        <f>IF(COUNTIF(Kassza!$C$7:$C$10000,BE219)&lt;&gt;0,BD218+1,BD218)</f>
        <v>0</v>
      </c>
      <c r="BE219" s="84">
        <f t="shared" si="13"/>
        <v>46241</v>
      </c>
      <c r="BF219" s="35">
        <f>ROUNDUP(COUNTIF(Kassza!$C$7:$C$10000,BE219)/30,0)</f>
        <v>0</v>
      </c>
      <c r="BG219" s="35">
        <f>SUM($BF$1:BF218)</f>
        <v>0</v>
      </c>
    </row>
    <row r="220" spans="53:59" hidden="1" x14ac:dyDescent="0.25">
      <c r="BA220" s="35">
        <v>220</v>
      </c>
      <c r="BB220" s="85" t="str">
        <f t="shared" si="11"/>
        <v>--</v>
      </c>
      <c r="BC220" s="84">
        <f t="shared" si="12"/>
        <v>0</v>
      </c>
      <c r="BD220" s="35">
        <f>IF(COUNTIF(Kassza!$C$7:$C$10000,BE220)&lt;&gt;0,BD219+1,BD219)</f>
        <v>0</v>
      </c>
      <c r="BE220" s="84">
        <f t="shared" si="13"/>
        <v>46242</v>
      </c>
      <c r="BF220" s="35">
        <f>ROUNDUP(COUNTIF(Kassza!$C$7:$C$10000,BE220)/30,0)</f>
        <v>0</v>
      </c>
      <c r="BG220" s="35">
        <f>SUM($BF$1:BF219)</f>
        <v>0</v>
      </c>
    </row>
    <row r="221" spans="53:59" hidden="1" x14ac:dyDescent="0.25">
      <c r="BA221" s="35">
        <v>221</v>
      </c>
      <c r="BB221" s="85" t="str">
        <f t="shared" si="11"/>
        <v>--</v>
      </c>
      <c r="BC221" s="84">
        <f t="shared" si="12"/>
        <v>0</v>
      </c>
      <c r="BD221" s="35">
        <f>IF(COUNTIF(Kassza!$C$7:$C$10000,BE221)&lt;&gt;0,BD220+1,BD220)</f>
        <v>0</v>
      </c>
      <c r="BE221" s="84">
        <f t="shared" si="13"/>
        <v>46243</v>
      </c>
      <c r="BF221" s="35">
        <f>ROUNDUP(COUNTIF(Kassza!$C$7:$C$10000,BE221)/30,0)</f>
        <v>0</v>
      </c>
      <c r="BG221" s="35">
        <f>SUM($BF$1:BF220)</f>
        <v>0</v>
      </c>
    </row>
    <row r="222" spans="53:59" hidden="1" x14ac:dyDescent="0.25">
      <c r="BA222" s="35">
        <v>222</v>
      </c>
      <c r="BB222" s="85" t="str">
        <f t="shared" si="11"/>
        <v>--</v>
      </c>
      <c r="BC222" s="84">
        <f t="shared" si="12"/>
        <v>0</v>
      </c>
      <c r="BD222" s="35">
        <f>IF(COUNTIF(Kassza!$C$7:$C$10000,BE222)&lt;&gt;0,BD221+1,BD221)</f>
        <v>0</v>
      </c>
      <c r="BE222" s="84">
        <f t="shared" si="13"/>
        <v>46244</v>
      </c>
      <c r="BF222" s="35">
        <f>ROUNDUP(COUNTIF(Kassza!$C$7:$C$10000,BE222)/30,0)</f>
        <v>0</v>
      </c>
      <c r="BG222" s="35">
        <f>SUM($BF$1:BF221)</f>
        <v>0</v>
      </c>
    </row>
    <row r="223" spans="53:59" hidden="1" x14ac:dyDescent="0.25">
      <c r="BA223" s="35">
        <v>223</v>
      </c>
      <c r="BB223" s="85" t="str">
        <f t="shared" si="11"/>
        <v>--</v>
      </c>
      <c r="BC223" s="84">
        <f t="shared" si="12"/>
        <v>0</v>
      </c>
      <c r="BD223" s="35">
        <f>IF(COUNTIF(Kassza!$C$7:$C$10000,BE223)&lt;&gt;0,BD222+1,BD222)</f>
        <v>0</v>
      </c>
      <c r="BE223" s="84">
        <f t="shared" si="13"/>
        <v>46245</v>
      </c>
      <c r="BF223" s="35">
        <f>ROUNDUP(COUNTIF(Kassza!$C$7:$C$10000,BE223)/30,0)</f>
        <v>0</v>
      </c>
      <c r="BG223" s="35">
        <f>SUM($BF$1:BF222)</f>
        <v>0</v>
      </c>
    </row>
    <row r="224" spans="53:59" hidden="1" x14ac:dyDescent="0.25">
      <c r="BA224" s="35">
        <v>224</v>
      </c>
      <c r="BB224" s="85" t="str">
        <f t="shared" si="11"/>
        <v>--</v>
      </c>
      <c r="BC224" s="84">
        <f t="shared" si="12"/>
        <v>0</v>
      </c>
      <c r="BD224" s="35">
        <f>IF(COUNTIF(Kassza!$C$7:$C$10000,BE224)&lt;&gt;0,BD223+1,BD223)</f>
        <v>0</v>
      </c>
      <c r="BE224" s="84">
        <f t="shared" si="13"/>
        <v>46246</v>
      </c>
      <c r="BF224" s="35">
        <f>ROUNDUP(COUNTIF(Kassza!$C$7:$C$10000,BE224)/30,0)</f>
        <v>0</v>
      </c>
      <c r="BG224" s="35">
        <f>SUM($BF$1:BF223)</f>
        <v>0</v>
      </c>
    </row>
    <row r="225" spans="53:59" hidden="1" x14ac:dyDescent="0.25">
      <c r="BA225" s="35">
        <v>225</v>
      </c>
      <c r="BB225" s="85" t="str">
        <f t="shared" si="11"/>
        <v>--</v>
      </c>
      <c r="BC225" s="84">
        <f t="shared" si="12"/>
        <v>0</v>
      </c>
      <c r="BD225" s="35">
        <f>IF(COUNTIF(Kassza!$C$7:$C$10000,BE225)&lt;&gt;0,BD224+1,BD224)</f>
        <v>0</v>
      </c>
      <c r="BE225" s="84">
        <f t="shared" si="13"/>
        <v>46247</v>
      </c>
      <c r="BF225" s="35">
        <f>ROUNDUP(COUNTIF(Kassza!$C$7:$C$10000,BE225)/30,0)</f>
        <v>0</v>
      </c>
      <c r="BG225" s="35">
        <f>SUM($BF$1:BF224)</f>
        <v>0</v>
      </c>
    </row>
    <row r="226" spans="53:59" hidden="1" x14ac:dyDescent="0.25">
      <c r="BA226" s="35">
        <v>226</v>
      </c>
      <c r="BB226" s="85" t="str">
        <f t="shared" si="11"/>
        <v>--</v>
      </c>
      <c r="BC226" s="84">
        <f t="shared" si="12"/>
        <v>0</v>
      </c>
      <c r="BD226" s="35">
        <f>IF(COUNTIF(Kassza!$C$7:$C$10000,BE226)&lt;&gt;0,BD225+1,BD225)</f>
        <v>0</v>
      </c>
      <c r="BE226" s="84">
        <f t="shared" si="13"/>
        <v>46248</v>
      </c>
      <c r="BF226" s="35">
        <f>ROUNDUP(COUNTIF(Kassza!$C$7:$C$10000,BE226)/30,0)</f>
        <v>0</v>
      </c>
      <c r="BG226" s="35">
        <f>SUM($BF$1:BF225)</f>
        <v>0</v>
      </c>
    </row>
    <row r="227" spans="53:59" hidden="1" x14ac:dyDescent="0.25">
      <c r="BA227" s="35">
        <v>227</v>
      </c>
      <c r="BB227" s="85" t="str">
        <f t="shared" si="11"/>
        <v>--</v>
      </c>
      <c r="BC227" s="84">
        <f t="shared" si="12"/>
        <v>0</v>
      </c>
      <c r="BD227" s="35">
        <f>IF(COUNTIF(Kassza!$C$7:$C$10000,BE227)&lt;&gt;0,BD226+1,BD226)</f>
        <v>0</v>
      </c>
      <c r="BE227" s="84">
        <f t="shared" si="13"/>
        <v>46249</v>
      </c>
      <c r="BF227" s="35">
        <f>ROUNDUP(COUNTIF(Kassza!$C$7:$C$10000,BE227)/30,0)</f>
        <v>0</v>
      </c>
      <c r="BG227" s="35">
        <f>SUM($BF$1:BF226)</f>
        <v>0</v>
      </c>
    </row>
    <row r="228" spans="53:59" hidden="1" x14ac:dyDescent="0.25">
      <c r="BA228" s="35">
        <v>228</v>
      </c>
      <c r="BB228" s="85" t="str">
        <f t="shared" si="11"/>
        <v>--</v>
      </c>
      <c r="BC228" s="84">
        <f t="shared" si="12"/>
        <v>0</v>
      </c>
      <c r="BD228" s="35">
        <f>IF(COUNTIF(Kassza!$C$7:$C$10000,BE228)&lt;&gt;0,BD227+1,BD227)</f>
        <v>0</v>
      </c>
      <c r="BE228" s="84">
        <f t="shared" si="13"/>
        <v>46250</v>
      </c>
      <c r="BF228" s="35">
        <f>ROUNDUP(COUNTIF(Kassza!$C$7:$C$10000,BE228)/30,0)</f>
        <v>0</v>
      </c>
      <c r="BG228" s="35">
        <f>SUM($BF$1:BF227)</f>
        <v>0</v>
      </c>
    </row>
    <row r="229" spans="53:59" hidden="1" x14ac:dyDescent="0.25">
      <c r="BA229" s="35">
        <v>229</v>
      </c>
      <c r="BB229" s="85" t="str">
        <f t="shared" si="11"/>
        <v>--</v>
      </c>
      <c r="BC229" s="84">
        <f t="shared" si="12"/>
        <v>0</v>
      </c>
      <c r="BD229" s="35">
        <f>IF(COUNTIF(Kassza!$C$7:$C$10000,BE229)&lt;&gt;0,BD228+1,BD228)</f>
        <v>0</v>
      </c>
      <c r="BE229" s="84">
        <f t="shared" si="13"/>
        <v>46251</v>
      </c>
      <c r="BF229" s="35">
        <f>ROUNDUP(COUNTIF(Kassza!$C$7:$C$10000,BE229)/30,0)</f>
        <v>0</v>
      </c>
      <c r="BG229" s="35">
        <f>SUM($BF$1:BF228)</f>
        <v>0</v>
      </c>
    </row>
    <row r="230" spans="53:59" hidden="1" x14ac:dyDescent="0.25">
      <c r="BA230" s="35">
        <v>230</v>
      </c>
      <c r="BB230" s="85" t="str">
        <f t="shared" si="11"/>
        <v>--</v>
      </c>
      <c r="BC230" s="84">
        <f t="shared" si="12"/>
        <v>0</v>
      </c>
      <c r="BD230" s="35">
        <f>IF(COUNTIF(Kassza!$C$7:$C$10000,BE230)&lt;&gt;0,BD229+1,BD229)</f>
        <v>0</v>
      </c>
      <c r="BE230" s="84">
        <f t="shared" si="13"/>
        <v>46252</v>
      </c>
      <c r="BF230" s="35">
        <f>ROUNDUP(COUNTIF(Kassza!$C$7:$C$10000,BE230)/30,0)</f>
        <v>0</v>
      </c>
      <c r="BG230" s="35">
        <f>SUM($BF$1:BF229)</f>
        <v>0</v>
      </c>
    </row>
    <row r="231" spans="53:59" hidden="1" x14ac:dyDescent="0.25">
      <c r="BA231" s="35">
        <v>231</v>
      </c>
      <c r="BB231" s="85" t="str">
        <f t="shared" si="11"/>
        <v>--</v>
      </c>
      <c r="BC231" s="84">
        <f t="shared" si="12"/>
        <v>0</v>
      </c>
      <c r="BD231" s="35">
        <f>IF(COUNTIF(Kassza!$C$7:$C$10000,BE231)&lt;&gt;0,BD230+1,BD230)</f>
        <v>0</v>
      </c>
      <c r="BE231" s="84">
        <f t="shared" si="13"/>
        <v>46253</v>
      </c>
      <c r="BF231" s="35">
        <f>ROUNDUP(COUNTIF(Kassza!$C$7:$C$10000,BE231)/30,0)</f>
        <v>0</v>
      </c>
      <c r="BG231" s="35">
        <f>SUM($BF$1:BF230)</f>
        <v>0</v>
      </c>
    </row>
    <row r="232" spans="53:59" hidden="1" x14ac:dyDescent="0.25">
      <c r="BA232" s="35">
        <v>232</v>
      </c>
      <c r="BB232" s="85" t="str">
        <f t="shared" si="11"/>
        <v>--</v>
      </c>
      <c r="BC232" s="84">
        <f t="shared" si="12"/>
        <v>0</v>
      </c>
      <c r="BD232" s="35">
        <f>IF(COUNTIF(Kassza!$C$7:$C$10000,BE232)&lt;&gt;0,BD231+1,BD231)</f>
        <v>0</v>
      </c>
      <c r="BE232" s="84">
        <f t="shared" si="13"/>
        <v>46254</v>
      </c>
      <c r="BF232" s="35">
        <f>ROUNDUP(COUNTIF(Kassza!$C$7:$C$10000,BE232)/30,0)</f>
        <v>0</v>
      </c>
      <c r="BG232" s="35">
        <f>SUM($BF$1:BF231)</f>
        <v>0</v>
      </c>
    </row>
    <row r="233" spans="53:59" hidden="1" x14ac:dyDescent="0.25">
      <c r="BA233" s="35">
        <v>233</v>
      </c>
      <c r="BB233" s="85" t="str">
        <f t="shared" si="11"/>
        <v>--</v>
      </c>
      <c r="BC233" s="84">
        <f t="shared" si="12"/>
        <v>0</v>
      </c>
      <c r="BD233" s="35">
        <f>IF(COUNTIF(Kassza!$C$7:$C$10000,BE233)&lt;&gt;0,BD232+1,BD232)</f>
        <v>0</v>
      </c>
      <c r="BE233" s="84">
        <f t="shared" si="13"/>
        <v>46255</v>
      </c>
      <c r="BF233" s="35">
        <f>ROUNDUP(COUNTIF(Kassza!$C$7:$C$10000,BE233)/30,0)</f>
        <v>0</v>
      </c>
      <c r="BG233" s="35">
        <f>SUM($BF$1:BF232)</f>
        <v>0</v>
      </c>
    </row>
    <row r="234" spans="53:59" hidden="1" x14ac:dyDescent="0.25">
      <c r="BA234" s="35">
        <v>234</v>
      </c>
      <c r="BB234" s="85" t="str">
        <f t="shared" si="11"/>
        <v>--</v>
      </c>
      <c r="BC234" s="84">
        <f t="shared" si="12"/>
        <v>0</v>
      </c>
      <c r="BD234" s="35">
        <f>IF(COUNTIF(Kassza!$C$7:$C$10000,BE234)&lt;&gt;0,BD233+1,BD233)</f>
        <v>0</v>
      </c>
      <c r="BE234" s="84">
        <f t="shared" si="13"/>
        <v>46256</v>
      </c>
      <c r="BF234" s="35">
        <f>ROUNDUP(COUNTIF(Kassza!$C$7:$C$10000,BE234)/30,0)</f>
        <v>0</v>
      </c>
      <c r="BG234" s="35">
        <f>SUM($BF$1:BF233)</f>
        <v>0</v>
      </c>
    </row>
    <row r="235" spans="53:59" hidden="1" x14ac:dyDescent="0.25">
      <c r="BA235" s="35">
        <v>235</v>
      </c>
      <c r="BB235" s="85" t="str">
        <f t="shared" si="11"/>
        <v>--</v>
      </c>
      <c r="BC235" s="84">
        <f t="shared" si="12"/>
        <v>0</v>
      </c>
      <c r="BD235" s="35">
        <f>IF(COUNTIF(Kassza!$C$7:$C$10000,BE235)&lt;&gt;0,BD234+1,BD234)</f>
        <v>0</v>
      </c>
      <c r="BE235" s="84">
        <f t="shared" si="13"/>
        <v>46257</v>
      </c>
      <c r="BF235" s="35">
        <f>ROUNDUP(COUNTIF(Kassza!$C$7:$C$10000,BE235)/30,0)</f>
        <v>0</v>
      </c>
      <c r="BG235" s="35">
        <f>SUM($BF$1:BF234)</f>
        <v>0</v>
      </c>
    </row>
    <row r="236" spans="53:59" hidden="1" x14ac:dyDescent="0.25">
      <c r="BA236" s="35">
        <v>236</v>
      </c>
      <c r="BB236" s="85" t="str">
        <f t="shared" si="11"/>
        <v>--</v>
      </c>
      <c r="BC236" s="84">
        <f t="shared" si="12"/>
        <v>0</v>
      </c>
      <c r="BD236" s="35">
        <f>IF(COUNTIF(Kassza!$C$7:$C$10000,BE236)&lt;&gt;0,BD235+1,BD235)</f>
        <v>0</v>
      </c>
      <c r="BE236" s="84">
        <f t="shared" si="13"/>
        <v>46258</v>
      </c>
      <c r="BF236" s="35">
        <f>ROUNDUP(COUNTIF(Kassza!$C$7:$C$10000,BE236)/30,0)</f>
        <v>0</v>
      </c>
      <c r="BG236" s="35">
        <f>SUM($BF$1:BF235)</f>
        <v>0</v>
      </c>
    </row>
    <row r="237" spans="53:59" hidden="1" x14ac:dyDescent="0.25">
      <c r="BA237" s="35">
        <v>237</v>
      </c>
      <c r="BB237" s="85" t="str">
        <f t="shared" si="11"/>
        <v>--</v>
      </c>
      <c r="BC237" s="84">
        <f t="shared" si="12"/>
        <v>0</v>
      </c>
      <c r="BD237" s="35">
        <f>IF(COUNTIF(Kassza!$C$7:$C$10000,BE237)&lt;&gt;0,BD236+1,BD236)</f>
        <v>0</v>
      </c>
      <c r="BE237" s="84">
        <f t="shared" si="13"/>
        <v>46259</v>
      </c>
      <c r="BF237" s="35">
        <f>ROUNDUP(COUNTIF(Kassza!$C$7:$C$10000,BE237)/30,0)</f>
        <v>0</v>
      </c>
      <c r="BG237" s="35">
        <f>SUM($BF$1:BF236)</f>
        <v>0</v>
      </c>
    </row>
    <row r="238" spans="53:59" hidden="1" x14ac:dyDescent="0.25">
      <c r="BA238" s="35">
        <v>238</v>
      </c>
      <c r="BB238" s="85" t="str">
        <f t="shared" si="11"/>
        <v>--</v>
      </c>
      <c r="BC238" s="84">
        <f t="shared" si="12"/>
        <v>0</v>
      </c>
      <c r="BD238" s="35">
        <f>IF(COUNTIF(Kassza!$C$7:$C$10000,BE238)&lt;&gt;0,BD237+1,BD237)</f>
        <v>0</v>
      </c>
      <c r="BE238" s="84">
        <f t="shared" si="13"/>
        <v>46260</v>
      </c>
      <c r="BF238" s="35">
        <f>ROUNDUP(COUNTIF(Kassza!$C$7:$C$10000,BE238)/30,0)</f>
        <v>0</v>
      </c>
      <c r="BG238" s="35">
        <f>SUM($BF$1:BF237)</f>
        <v>0</v>
      </c>
    </row>
    <row r="239" spans="53:59" hidden="1" x14ac:dyDescent="0.25">
      <c r="BA239" s="35">
        <v>239</v>
      </c>
      <c r="BB239" s="85" t="str">
        <f t="shared" si="11"/>
        <v>--</v>
      </c>
      <c r="BC239" s="84">
        <f t="shared" si="12"/>
        <v>0</v>
      </c>
      <c r="BD239" s="35">
        <f>IF(COUNTIF(Kassza!$C$7:$C$10000,BE239)&lt;&gt;0,BD238+1,BD238)</f>
        <v>0</v>
      </c>
      <c r="BE239" s="84">
        <f t="shared" si="13"/>
        <v>46261</v>
      </c>
      <c r="BF239" s="35">
        <f>ROUNDUP(COUNTIF(Kassza!$C$7:$C$10000,BE239)/30,0)</f>
        <v>0</v>
      </c>
      <c r="BG239" s="35">
        <f>SUM($BF$1:BF238)</f>
        <v>0</v>
      </c>
    </row>
    <row r="240" spans="53:59" hidden="1" x14ac:dyDescent="0.25">
      <c r="BA240" s="35">
        <v>240</v>
      </c>
      <c r="BB240" s="85" t="str">
        <f t="shared" si="11"/>
        <v>--</v>
      </c>
      <c r="BC240" s="84">
        <f t="shared" si="12"/>
        <v>0</v>
      </c>
      <c r="BD240" s="35">
        <f>IF(COUNTIF(Kassza!$C$7:$C$10000,BE240)&lt;&gt;0,BD239+1,BD239)</f>
        <v>0</v>
      </c>
      <c r="BE240" s="84">
        <f t="shared" si="13"/>
        <v>46262</v>
      </c>
      <c r="BF240" s="35">
        <f>ROUNDUP(COUNTIF(Kassza!$C$7:$C$10000,BE240)/30,0)</f>
        <v>0</v>
      </c>
      <c r="BG240" s="35">
        <f>SUM($BF$1:BF239)</f>
        <v>0</v>
      </c>
    </row>
    <row r="241" spans="53:59" hidden="1" x14ac:dyDescent="0.25">
      <c r="BA241" s="35">
        <v>241</v>
      </c>
      <c r="BB241" s="85" t="str">
        <f t="shared" si="11"/>
        <v>--</v>
      </c>
      <c r="BC241" s="84">
        <f t="shared" si="12"/>
        <v>0</v>
      </c>
      <c r="BD241" s="35">
        <f>IF(COUNTIF(Kassza!$C$7:$C$10000,BE241)&lt;&gt;0,BD240+1,BD240)</f>
        <v>0</v>
      </c>
      <c r="BE241" s="84">
        <f t="shared" si="13"/>
        <v>46263</v>
      </c>
      <c r="BF241" s="35">
        <f>ROUNDUP(COUNTIF(Kassza!$C$7:$C$10000,BE241)/30,0)</f>
        <v>0</v>
      </c>
      <c r="BG241" s="35">
        <f>SUM($BF$1:BF240)</f>
        <v>0</v>
      </c>
    </row>
    <row r="242" spans="53:59" hidden="1" x14ac:dyDescent="0.25">
      <c r="BA242" s="35">
        <v>242</v>
      </c>
      <c r="BB242" s="85" t="str">
        <f t="shared" si="11"/>
        <v>--</v>
      </c>
      <c r="BC242" s="84">
        <f t="shared" si="12"/>
        <v>0</v>
      </c>
      <c r="BD242" s="35">
        <f>IF(COUNTIF(Kassza!$C$7:$C$10000,BE242)&lt;&gt;0,BD241+1,BD241)</f>
        <v>0</v>
      </c>
      <c r="BE242" s="84">
        <f t="shared" si="13"/>
        <v>46264</v>
      </c>
      <c r="BF242" s="35">
        <f>ROUNDUP(COUNTIF(Kassza!$C$7:$C$10000,BE242)/30,0)</f>
        <v>0</v>
      </c>
      <c r="BG242" s="35">
        <f>SUM($BF$1:BF241)</f>
        <v>0</v>
      </c>
    </row>
    <row r="243" spans="53:59" hidden="1" x14ac:dyDescent="0.25">
      <c r="BA243" s="35">
        <v>243</v>
      </c>
      <c r="BB243" s="85" t="str">
        <f t="shared" si="11"/>
        <v>--</v>
      </c>
      <c r="BC243" s="84">
        <f t="shared" si="12"/>
        <v>0</v>
      </c>
      <c r="BD243" s="35">
        <f>IF(COUNTIF(Kassza!$C$7:$C$10000,BE243)&lt;&gt;0,BD242+1,BD242)</f>
        <v>0</v>
      </c>
      <c r="BE243" s="84">
        <f t="shared" si="13"/>
        <v>46265</v>
      </c>
      <c r="BF243" s="35">
        <f>ROUNDUP(COUNTIF(Kassza!$C$7:$C$10000,BE243)/30,0)</f>
        <v>0</v>
      </c>
      <c r="BG243" s="35">
        <f>SUM($BF$1:BF242)</f>
        <v>0</v>
      </c>
    </row>
    <row r="244" spans="53:59" hidden="1" x14ac:dyDescent="0.25">
      <c r="BA244" s="35">
        <v>244</v>
      </c>
      <c r="BB244" s="85" t="str">
        <f t="shared" si="11"/>
        <v>--</v>
      </c>
      <c r="BC244" s="84">
        <f t="shared" si="12"/>
        <v>0</v>
      </c>
      <c r="BD244" s="35">
        <f>IF(COUNTIF(Kassza!$C$7:$C$10000,BE244)&lt;&gt;0,BD243+1,BD243)</f>
        <v>0</v>
      </c>
      <c r="BE244" s="84">
        <f t="shared" si="13"/>
        <v>46266</v>
      </c>
      <c r="BF244" s="35">
        <f>ROUNDUP(COUNTIF(Kassza!$C$7:$C$10000,BE244)/30,0)</f>
        <v>0</v>
      </c>
      <c r="BG244" s="35">
        <f>SUM($BF$1:BF243)</f>
        <v>0</v>
      </c>
    </row>
    <row r="245" spans="53:59" hidden="1" x14ac:dyDescent="0.25">
      <c r="BA245" s="35">
        <v>245</v>
      </c>
      <c r="BB245" s="85" t="str">
        <f t="shared" si="11"/>
        <v>--</v>
      </c>
      <c r="BC245" s="84">
        <f t="shared" si="12"/>
        <v>0</v>
      </c>
      <c r="BD245" s="35">
        <f>IF(COUNTIF(Kassza!$C$7:$C$10000,BE245)&lt;&gt;0,BD244+1,BD244)</f>
        <v>0</v>
      </c>
      <c r="BE245" s="84">
        <f t="shared" si="13"/>
        <v>46267</v>
      </c>
      <c r="BF245" s="35">
        <f>ROUNDUP(COUNTIF(Kassza!$C$7:$C$10000,BE245)/30,0)</f>
        <v>0</v>
      </c>
      <c r="BG245" s="35">
        <f>SUM($BF$1:BF244)</f>
        <v>0</v>
      </c>
    </row>
    <row r="246" spans="53:59" hidden="1" x14ac:dyDescent="0.25">
      <c r="BA246" s="35">
        <v>246</v>
      </c>
      <c r="BB246" s="85" t="str">
        <f t="shared" si="11"/>
        <v>--</v>
      </c>
      <c r="BC246" s="84">
        <f t="shared" si="12"/>
        <v>0</v>
      </c>
      <c r="BD246" s="35">
        <f>IF(COUNTIF(Kassza!$C$7:$C$10000,BE246)&lt;&gt;0,BD245+1,BD245)</f>
        <v>0</v>
      </c>
      <c r="BE246" s="84">
        <f t="shared" si="13"/>
        <v>46268</v>
      </c>
      <c r="BF246" s="35">
        <f>ROUNDUP(COUNTIF(Kassza!$C$7:$C$10000,BE246)/30,0)</f>
        <v>0</v>
      </c>
      <c r="BG246" s="35">
        <f>SUM($BF$1:BF245)</f>
        <v>0</v>
      </c>
    </row>
    <row r="247" spans="53:59" hidden="1" x14ac:dyDescent="0.25">
      <c r="BA247" s="35">
        <v>247</v>
      </c>
      <c r="BB247" s="85" t="str">
        <f t="shared" si="11"/>
        <v>--</v>
      </c>
      <c r="BC247" s="84">
        <f t="shared" si="12"/>
        <v>0</v>
      </c>
      <c r="BD247" s="35">
        <f>IF(COUNTIF(Kassza!$C$7:$C$10000,BE247)&lt;&gt;0,BD246+1,BD246)</f>
        <v>0</v>
      </c>
      <c r="BE247" s="84">
        <f t="shared" si="13"/>
        <v>46269</v>
      </c>
      <c r="BF247" s="35">
        <f>ROUNDUP(COUNTIF(Kassza!$C$7:$C$10000,BE247)/30,0)</f>
        <v>0</v>
      </c>
      <c r="BG247" s="35">
        <f>SUM($BF$1:BF246)</f>
        <v>0</v>
      </c>
    </row>
    <row r="248" spans="53:59" hidden="1" x14ac:dyDescent="0.25">
      <c r="BA248" s="35">
        <v>248</v>
      </c>
      <c r="BB248" s="85" t="str">
        <f t="shared" si="11"/>
        <v>--</v>
      </c>
      <c r="BC248" s="84">
        <f t="shared" si="12"/>
        <v>0</v>
      </c>
      <c r="BD248" s="35">
        <f>IF(COUNTIF(Kassza!$C$7:$C$10000,BE248)&lt;&gt;0,BD247+1,BD247)</f>
        <v>0</v>
      </c>
      <c r="BE248" s="84">
        <f t="shared" si="13"/>
        <v>46270</v>
      </c>
      <c r="BF248" s="35">
        <f>ROUNDUP(COUNTIF(Kassza!$C$7:$C$10000,BE248)/30,0)</f>
        <v>0</v>
      </c>
      <c r="BG248" s="35">
        <f>SUM($BF$1:BF247)</f>
        <v>0</v>
      </c>
    </row>
    <row r="249" spans="53:59" hidden="1" x14ac:dyDescent="0.25">
      <c r="BA249" s="35">
        <v>249</v>
      </c>
      <c r="BB249" s="85" t="str">
        <f t="shared" si="11"/>
        <v>--</v>
      </c>
      <c r="BC249" s="84">
        <f t="shared" si="12"/>
        <v>0</v>
      </c>
      <c r="BD249" s="35">
        <f>IF(COUNTIF(Kassza!$C$7:$C$10000,BE249)&lt;&gt;0,BD248+1,BD248)</f>
        <v>0</v>
      </c>
      <c r="BE249" s="84">
        <f t="shared" si="13"/>
        <v>46271</v>
      </c>
      <c r="BF249" s="35">
        <f>ROUNDUP(COUNTIF(Kassza!$C$7:$C$10000,BE249)/30,0)</f>
        <v>0</v>
      </c>
      <c r="BG249" s="35">
        <f>SUM($BF$1:BF248)</f>
        <v>0</v>
      </c>
    </row>
    <row r="250" spans="53:59" hidden="1" x14ac:dyDescent="0.25">
      <c r="BA250" s="35">
        <v>250</v>
      </c>
      <c r="BB250" s="85" t="str">
        <f t="shared" si="11"/>
        <v>--</v>
      </c>
      <c r="BC250" s="84">
        <f t="shared" si="12"/>
        <v>0</v>
      </c>
      <c r="BD250" s="35">
        <f>IF(COUNTIF(Kassza!$C$7:$C$10000,BE250)&lt;&gt;0,BD249+1,BD249)</f>
        <v>0</v>
      </c>
      <c r="BE250" s="84">
        <f t="shared" si="13"/>
        <v>46272</v>
      </c>
      <c r="BF250" s="35">
        <f>ROUNDUP(COUNTIF(Kassza!$C$7:$C$10000,BE250)/30,0)</f>
        <v>0</v>
      </c>
      <c r="BG250" s="35">
        <f>SUM($BF$1:BF249)</f>
        <v>0</v>
      </c>
    </row>
    <row r="251" spans="53:59" hidden="1" x14ac:dyDescent="0.25">
      <c r="BA251" s="35">
        <v>251</v>
      </c>
      <c r="BB251" s="85" t="str">
        <f t="shared" si="11"/>
        <v>--</v>
      </c>
      <c r="BC251" s="84">
        <f t="shared" si="12"/>
        <v>0</v>
      </c>
      <c r="BD251" s="35">
        <f>IF(COUNTIF(Kassza!$C$7:$C$10000,BE251)&lt;&gt;0,BD250+1,BD250)</f>
        <v>0</v>
      </c>
      <c r="BE251" s="84">
        <f t="shared" si="13"/>
        <v>46273</v>
      </c>
      <c r="BF251" s="35">
        <f>ROUNDUP(COUNTIF(Kassza!$C$7:$C$10000,BE251)/30,0)</f>
        <v>0</v>
      </c>
      <c r="BG251" s="35">
        <f>SUM($BF$1:BF250)</f>
        <v>0</v>
      </c>
    </row>
    <row r="252" spans="53:59" hidden="1" x14ac:dyDescent="0.25">
      <c r="BA252" s="35">
        <v>252</v>
      </c>
      <c r="BB252" s="85" t="str">
        <f t="shared" si="11"/>
        <v>--</v>
      </c>
      <c r="BC252" s="84">
        <f t="shared" si="12"/>
        <v>0</v>
      </c>
      <c r="BD252" s="35">
        <f>IF(COUNTIF(Kassza!$C$7:$C$10000,BE252)&lt;&gt;0,BD251+1,BD251)</f>
        <v>0</v>
      </c>
      <c r="BE252" s="84">
        <f t="shared" si="13"/>
        <v>46274</v>
      </c>
      <c r="BF252" s="35">
        <f>ROUNDUP(COUNTIF(Kassza!$C$7:$C$10000,BE252)/30,0)</f>
        <v>0</v>
      </c>
      <c r="BG252" s="35">
        <f>SUM($BF$1:BF251)</f>
        <v>0</v>
      </c>
    </row>
    <row r="253" spans="53:59" hidden="1" x14ac:dyDescent="0.25">
      <c r="BA253" s="35">
        <v>253</v>
      </c>
      <c r="BB253" s="85" t="str">
        <f t="shared" si="11"/>
        <v>--</v>
      </c>
      <c r="BC253" s="84">
        <f t="shared" si="12"/>
        <v>0</v>
      </c>
      <c r="BD253" s="35">
        <f>IF(COUNTIF(Kassza!$C$7:$C$10000,BE253)&lt;&gt;0,BD252+1,BD252)</f>
        <v>0</v>
      </c>
      <c r="BE253" s="84">
        <f t="shared" si="13"/>
        <v>46275</v>
      </c>
      <c r="BF253" s="35">
        <f>ROUNDUP(COUNTIF(Kassza!$C$7:$C$10000,BE253)/30,0)</f>
        <v>0</v>
      </c>
      <c r="BG253" s="35">
        <f>SUM($BF$1:BF252)</f>
        <v>0</v>
      </c>
    </row>
    <row r="254" spans="53:59" hidden="1" x14ac:dyDescent="0.25">
      <c r="BA254" s="35">
        <v>254</v>
      </c>
      <c r="BB254" s="85" t="str">
        <f t="shared" si="11"/>
        <v>--</v>
      </c>
      <c r="BC254" s="84">
        <f t="shared" si="12"/>
        <v>0</v>
      </c>
      <c r="BD254" s="35">
        <f>IF(COUNTIF(Kassza!$C$7:$C$10000,BE254)&lt;&gt;0,BD253+1,BD253)</f>
        <v>0</v>
      </c>
      <c r="BE254" s="84">
        <f t="shared" si="13"/>
        <v>46276</v>
      </c>
      <c r="BF254" s="35">
        <f>ROUNDUP(COUNTIF(Kassza!$C$7:$C$10000,BE254)/30,0)</f>
        <v>0</v>
      </c>
      <c r="BG254" s="35">
        <f>SUM($BF$1:BF253)</f>
        <v>0</v>
      </c>
    </row>
    <row r="255" spans="53:59" hidden="1" x14ac:dyDescent="0.25">
      <c r="BA255" s="35">
        <v>255</v>
      </c>
      <c r="BB255" s="85" t="str">
        <f t="shared" si="11"/>
        <v>--</v>
      </c>
      <c r="BC255" s="84">
        <f t="shared" si="12"/>
        <v>0</v>
      </c>
      <c r="BD255" s="35">
        <f>IF(COUNTIF(Kassza!$C$7:$C$10000,BE255)&lt;&gt;0,BD254+1,BD254)</f>
        <v>0</v>
      </c>
      <c r="BE255" s="84">
        <f t="shared" si="13"/>
        <v>46277</v>
      </c>
      <c r="BF255" s="35">
        <f>ROUNDUP(COUNTIF(Kassza!$C$7:$C$10000,BE255)/30,0)</f>
        <v>0</v>
      </c>
      <c r="BG255" s="35">
        <f>SUM($BF$1:BF254)</f>
        <v>0</v>
      </c>
    </row>
    <row r="256" spans="53:59" hidden="1" x14ac:dyDescent="0.25">
      <c r="BA256" s="35">
        <v>256</v>
      </c>
      <c r="BB256" s="85" t="str">
        <f t="shared" si="11"/>
        <v>--</v>
      </c>
      <c r="BC256" s="84">
        <f t="shared" si="12"/>
        <v>0</v>
      </c>
      <c r="BD256" s="35">
        <f>IF(COUNTIF(Kassza!$C$7:$C$10000,BE256)&lt;&gt;0,BD255+1,BD255)</f>
        <v>0</v>
      </c>
      <c r="BE256" s="84">
        <f t="shared" si="13"/>
        <v>46278</v>
      </c>
      <c r="BF256" s="35">
        <f>ROUNDUP(COUNTIF(Kassza!$C$7:$C$10000,BE256)/30,0)</f>
        <v>0</v>
      </c>
      <c r="BG256" s="35">
        <f>SUM($BF$1:BF255)</f>
        <v>0</v>
      </c>
    </row>
    <row r="257" spans="53:59" hidden="1" x14ac:dyDescent="0.25">
      <c r="BA257" s="35">
        <v>257</v>
      </c>
      <c r="BB257" s="85" t="str">
        <f t="shared" si="11"/>
        <v>--</v>
      </c>
      <c r="BC257" s="84">
        <f t="shared" si="12"/>
        <v>0</v>
      </c>
      <c r="BD257" s="35">
        <f>IF(COUNTIF(Kassza!$C$7:$C$10000,BE257)&lt;&gt;0,BD256+1,BD256)</f>
        <v>0</v>
      </c>
      <c r="BE257" s="84">
        <f t="shared" si="13"/>
        <v>46279</v>
      </c>
      <c r="BF257" s="35">
        <f>ROUNDUP(COUNTIF(Kassza!$C$7:$C$10000,BE257)/30,0)</f>
        <v>0</v>
      </c>
      <c r="BG257" s="35">
        <f>SUM($BF$1:BF256)</f>
        <v>0</v>
      </c>
    </row>
    <row r="258" spans="53:59" hidden="1" x14ac:dyDescent="0.25">
      <c r="BA258" s="35">
        <v>258</v>
      </c>
      <c r="BB258" s="85" t="str">
        <f t="shared" ref="BB258:BB321" si="14">IF(BC258&lt;&gt;0,VLOOKUP(MONTH(BC258),$BK$1:$BL$12,2,FALSE)&amp;DAY(BC258),"--")</f>
        <v>--</v>
      </c>
      <c r="BC258" s="84">
        <f t="shared" ref="BC258:BC321" si="15">IF(ISERROR(VLOOKUP(BA258,$BD$1:$BE$366,2,FALSE))=FALSE,VLOOKUP(BA258,$BD$1:$BE$366,2,FALSE),0)</f>
        <v>0</v>
      </c>
      <c r="BD258" s="35">
        <f>IF(COUNTIF(Kassza!$C$7:$C$10000,BE258)&lt;&gt;0,BD257+1,BD257)</f>
        <v>0</v>
      </c>
      <c r="BE258" s="84">
        <f t="shared" si="13"/>
        <v>46280</v>
      </c>
      <c r="BF258" s="35">
        <f>ROUNDUP(COUNTIF(Kassza!$C$7:$C$10000,BE258)/30,0)</f>
        <v>0</v>
      </c>
      <c r="BG258" s="35">
        <f>SUM($BF$1:BF257)</f>
        <v>0</v>
      </c>
    </row>
    <row r="259" spans="53:59" hidden="1" x14ac:dyDescent="0.25">
      <c r="BA259" s="35">
        <v>259</v>
      </c>
      <c r="BB259" s="85" t="str">
        <f t="shared" si="14"/>
        <v>--</v>
      </c>
      <c r="BC259" s="84">
        <f t="shared" si="15"/>
        <v>0</v>
      </c>
      <c r="BD259" s="35">
        <f>IF(COUNTIF(Kassza!$C$7:$C$10000,BE259)&lt;&gt;0,BD258+1,BD258)</f>
        <v>0</v>
      </c>
      <c r="BE259" s="84">
        <f t="shared" ref="BE259:BE322" si="16">BE258+1</f>
        <v>46281</v>
      </c>
      <c r="BF259" s="35">
        <f>ROUNDUP(COUNTIF(Kassza!$C$7:$C$10000,BE259)/30,0)</f>
        <v>0</v>
      </c>
      <c r="BG259" s="35">
        <f>SUM($BF$1:BF258)</f>
        <v>0</v>
      </c>
    </row>
    <row r="260" spans="53:59" hidden="1" x14ac:dyDescent="0.25">
      <c r="BA260" s="35">
        <v>260</v>
      </c>
      <c r="BB260" s="85" t="str">
        <f t="shared" si="14"/>
        <v>--</v>
      </c>
      <c r="BC260" s="84">
        <f t="shared" si="15"/>
        <v>0</v>
      </c>
      <c r="BD260" s="35">
        <f>IF(COUNTIF(Kassza!$C$7:$C$10000,BE260)&lt;&gt;0,BD259+1,BD259)</f>
        <v>0</v>
      </c>
      <c r="BE260" s="84">
        <f t="shared" si="16"/>
        <v>46282</v>
      </c>
      <c r="BF260" s="35">
        <f>ROUNDUP(COUNTIF(Kassza!$C$7:$C$10000,BE260)/30,0)</f>
        <v>0</v>
      </c>
      <c r="BG260" s="35">
        <f>SUM($BF$1:BF259)</f>
        <v>0</v>
      </c>
    </row>
    <row r="261" spans="53:59" hidden="1" x14ac:dyDescent="0.25">
      <c r="BA261" s="35">
        <v>261</v>
      </c>
      <c r="BB261" s="85" t="str">
        <f t="shared" si="14"/>
        <v>--</v>
      </c>
      <c r="BC261" s="84">
        <f t="shared" si="15"/>
        <v>0</v>
      </c>
      <c r="BD261" s="35">
        <f>IF(COUNTIF(Kassza!$C$7:$C$10000,BE261)&lt;&gt;0,BD260+1,BD260)</f>
        <v>0</v>
      </c>
      <c r="BE261" s="84">
        <f t="shared" si="16"/>
        <v>46283</v>
      </c>
      <c r="BF261" s="35">
        <f>ROUNDUP(COUNTIF(Kassza!$C$7:$C$10000,BE261)/30,0)</f>
        <v>0</v>
      </c>
      <c r="BG261" s="35">
        <f>SUM($BF$1:BF260)</f>
        <v>0</v>
      </c>
    </row>
    <row r="262" spans="53:59" hidden="1" x14ac:dyDescent="0.25">
      <c r="BA262" s="35">
        <v>262</v>
      </c>
      <c r="BB262" s="85" t="str">
        <f t="shared" si="14"/>
        <v>--</v>
      </c>
      <c r="BC262" s="84">
        <f t="shared" si="15"/>
        <v>0</v>
      </c>
      <c r="BD262" s="35">
        <f>IF(COUNTIF(Kassza!$C$7:$C$10000,BE262)&lt;&gt;0,BD261+1,BD261)</f>
        <v>0</v>
      </c>
      <c r="BE262" s="84">
        <f t="shared" si="16"/>
        <v>46284</v>
      </c>
      <c r="BF262" s="35">
        <f>ROUNDUP(COUNTIF(Kassza!$C$7:$C$10000,BE262)/30,0)</f>
        <v>0</v>
      </c>
      <c r="BG262" s="35">
        <f>SUM($BF$1:BF261)</f>
        <v>0</v>
      </c>
    </row>
    <row r="263" spans="53:59" hidden="1" x14ac:dyDescent="0.25">
      <c r="BA263" s="35">
        <v>263</v>
      </c>
      <c r="BB263" s="85" t="str">
        <f t="shared" si="14"/>
        <v>--</v>
      </c>
      <c r="BC263" s="84">
        <f t="shared" si="15"/>
        <v>0</v>
      </c>
      <c r="BD263" s="35">
        <f>IF(COUNTIF(Kassza!$C$7:$C$10000,BE263)&lt;&gt;0,BD262+1,BD262)</f>
        <v>0</v>
      </c>
      <c r="BE263" s="84">
        <f t="shared" si="16"/>
        <v>46285</v>
      </c>
      <c r="BF263" s="35">
        <f>ROUNDUP(COUNTIF(Kassza!$C$7:$C$10000,BE263)/30,0)</f>
        <v>0</v>
      </c>
      <c r="BG263" s="35">
        <f>SUM($BF$1:BF262)</f>
        <v>0</v>
      </c>
    </row>
    <row r="264" spans="53:59" hidden="1" x14ac:dyDescent="0.25">
      <c r="BA264" s="35">
        <v>264</v>
      </c>
      <c r="BB264" s="85" t="str">
        <f t="shared" si="14"/>
        <v>--</v>
      </c>
      <c r="BC264" s="84">
        <f t="shared" si="15"/>
        <v>0</v>
      </c>
      <c r="BD264" s="35">
        <f>IF(COUNTIF(Kassza!$C$7:$C$10000,BE264)&lt;&gt;0,BD263+1,BD263)</f>
        <v>0</v>
      </c>
      <c r="BE264" s="84">
        <f t="shared" si="16"/>
        <v>46286</v>
      </c>
      <c r="BF264" s="35">
        <f>ROUNDUP(COUNTIF(Kassza!$C$7:$C$10000,BE264)/30,0)</f>
        <v>0</v>
      </c>
      <c r="BG264" s="35">
        <f>SUM($BF$1:BF263)</f>
        <v>0</v>
      </c>
    </row>
    <row r="265" spans="53:59" hidden="1" x14ac:dyDescent="0.25">
      <c r="BA265" s="35">
        <v>265</v>
      </c>
      <c r="BB265" s="85" t="str">
        <f t="shared" si="14"/>
        <v>--</v>
      </c>
      <c r="BC265" s="84">
        <f t="shared" si="15"/>
        <v>0</v>
      </c>
      <c r="BD265" s="35">
        <f>IF(COUNTIF(Kassza!$C$7:$C$10000,BE265)&lt;&gt;0,BD264+1,BD264)</f>
        <v>0</v>
      </c>
      <c r="BE265" s="84">
        <f t="shared" si="16"/>
        <v>46287</v>
      </c>
      <c r="BF265" s="35">
        <f>ROUNDUP(COUNTIF(Kassza!$C$7:$C$10000,BE265)/30,0)</f>
        <v>0</v>
      </c>
      <c r="BG265" s="35">
        <f>SUM($BF$1:BF264)</f>
        <v>0</v>
      </c>
    </row>
    <row r="266" spans="53:59" hidden="1" x14ac:dyDescent="0.25">
      <c r="BA266" s="35">
        <v>266</v>
      </c>
      <c r="BB266" s="85" t="str">
        <f t="shared" si="14"/>
        <v>--</v>
      </c>
      <c r="BC266" s="84">
        <f t="shared" si="15"/>
        <v>0</v>
      </c>
      <c r="BD266" s="35">
        <f>IF(COUNTIF(Kassza!$C$7:$C$10000,BE266)&lt;&gt;0,BD265+1,BD265)</f>
        <v>0</v>
      </c>
      <c r="BE266" s="84">
        <f t="shared" si="16"/>
        <v>46288</v>
      </c>
      <c r="BF266" s="35">
        <f>ROUNDUP(COUNTIF(Kassza!$C$7:$C$10000,BE266)/30,0)</f>
        <v>0</v>
      </c>
      <c r="BG266" s="35">
        <f>SUM($BF$1:BF265)</f>
        <v>0</v>
      </c>
    </row>
    <row r="267" spans="53:59" hidden="1" x14ac:dyDescent="0.25">
      <c r="BA267" s="35">
        <v>267</v>
      </c>
      <c r="BB267" s="85" t="str">
        <f t="shared" si="14"/>
        <v>--</v>
      </c>
      <c r="BC267" s="84">
        <f t="shared" si="15"/>
        <v>0</v>
      </c>
      <c r="BD267" s="35">
        <f>IF(COUNTIF(Kassza!$C$7:$C$10000,BE267)&lt;&gt;0,BD266+1,BD266)</f>
        <v>0</v>
      </c>
      <c r="BE267" s="84">
        <f t="shared" si="16"/>
        <v>46289</v>
      </c>
      <c r="BF267" s="35">
        <f>ROUNDUP(COUNTIF(Kassza!$C$7:$C$10000,BE267)/30,0)</f>
        <v>0</v>
      </c>
      <c r="BG267" s="35">
        <f>SUM($BF$1:BF266)</f>
        <v>0</v>
      </c>
    </row>
    <row r="268" spans="53:59" hidden="1" x14ac:dyDescent="0.25">
      <c r="BA268" s="35">
        <v>268</v>
      </c>
      <c r="BB268" s="85" t="str">
        <f t="shared" si="14"/>
        <v>--</v>
      </c>
      <c r="BC268" s="84">
        <f t="shared" si="15"/>
        <v>0</v>
      </c>
      <c r="BD268" s="35">
        <f>IF(COUNTIF(Kassza!$C$7:$C$10000,BE268)&lt;&gt;0,BD267+1,BD267)</f>
        <v>0</v>
      </c>
      <c r="BE268" s="84">
        <f t="shared" si="16"/>
        <v>46290</v>
      </c>
      <c r="BF268" s="35">
        <f>ROUNDUP(COUNTIF(Kassza!$C$7:$C$10000,BE268)/30,0)</f>
        <v>0</v>
      </c>
      <c r="BG268" s="35">
        <f>SUM($BF$1:BF267)</f>
        <v>0</v>
      </c>
    </row>
    <row r="269" spans="53:59" hidden="1" x14ac:dyDescent="0.25">
      <c r="BA269" s="35">
        <v>269</v>
      </c>
      <c r="BB269" s="85" t="str">
        <f t="shared" si="14"/>
        <v>--</v>
      </c>
      <c r="BC269" s="84">
        <f t="shared" si="15"/>
        <v>0</v>
      </c>
      <c r="BD269" s="35">
        <f>IF(COUNTIF(Kassza!$C$7:$C$10000,BE269)&lt;&gt;0,BD268+1,BD268)</f>
        <v>0</v>
      </c>
      <c r="BE269" s="84">
        <f t="shared" si="16"/>
        <v>46291</v>
      </c>
      <c r="BF269" s="35">
        <f>ROUNDUP(COUNTIF(Kassza!$C$7:$C$10000,BE269)/30,0)</f>
        <v>0</v>
      </c>
      <c r="BG269" s="35">
        <f>SUM($BF$1:BF268)</f>
        <v>0</v>
      </c>
    </row>
    <row r="270" spans="53:59" hidden="1" x14ac:dyDescent="0.25">
      <c r="BA270" s="35">
        <v>270</v>
      </c>
      <c r="BB270" s="85" t="str">
        <f t="shared" si="14"/>
        <v>--</v>
      </c>
      <c r="BC270" s="84">
        <f t="shared" si="15"/>
        <v>0</v>
      </c>
      <c r="BD270" s="35">
        <f>IF(COUNTIF(Kassza!$C$7:$C$10000,BE270)&lt;&gt;0,BD269+1,BD269)</f>
        <v>0</v>
      </c>
      <c r="BE270" s="84">
        <f t="shared" si="16"/>
        <v>46292</v>
      </c>
      <c r="BF270" s="35">
        <f>ROUNDUP(COUNTIF(Kassza!$C$7:$C$10000,BE270)/30,0)</f>
        <v>0</v>
      </c>
      <c r="BG270" s="35">
        <f>SUM($BF$1:BF269)</f>
        <v>0</v>
      </c>
    </row>
    <row r="271" spans="53:59" hidden="1" x14ac:dyDescent="0.25">
      <c r="BA271" s="35">
        <v>271</v>
      </c>
      <c r="BB271" s="85" t="str">
        <f t="shared" si="14"/>
        <v>--</v>
      </c>
      <c r="BC271" s="84">
        <f t="shared" si="15"/>
        <v>0</v>
      </c>
      <c r="BD271" s="35">
        <f>IF(COUNTIF(Kassza!$C$7:$C$10000,BE271)&lt;&gt;0,BD270+1,BD270)</f>
        <v>0</v>
      </c>
      <c r="BE271" s="84">
        <f t="shared" si="16"/>
        <v>46293</v>
      </c>
      <c r="BF271" s="35">
        <f>ROUNDUP(COUNTIF(Kassza!$C$7:$C$10000,BE271)/30,0)</f>
        <v>0</v>
      </c>
      <c r="BG271" s="35">
        <f>SUM($BF$1:BF270)</f>
        <v>0</v>
      </c>
    </row>
    <row r="272" spans="53:59" hidden="1" x14ac:dyDescent="0.25">
      <c r="BA272" s="35">
        <v>272</v>
      </c>
      <c r="BB272" s="85" t="str">
        <f t="shared" si="14"/>
        <v>--</v>
      </c>
      <c r="BC272" s="84">
        <f t="shared" si="15"/>
        <v>0</v>
      </c>
      <c r="BD272" s="35">
        <f>IF(COUNTIF(Kassza!$C$7:$C$10000,BE272)&lt;&gt;0,BD271+1,BD271)</f>
        <v>0</v>
      </c>
      <c r="BE272" s="84">
        <f t="shared" si="16"/>
        <v>46294</v>
      </c>
      <c r="BF272" s="35">
        <f>ROUNDUP(COUNTIF(Kassza!$C$7:$C$10000,BE272)/30,0)</f>
        <v>0</v>
      </c>
      <c r="BG272" s="35">
        <f>SUM($BF$1:BF271)</f>
        <v>0</v>
      </c>
    </row>
    <row r="273" spans="53:59" hidden="1" x14ac:dyDescent="0.25">
      <c r="BA273" s="35">
        <v>273</v>
      </c>
      <c r="BB273" s="85" t="str">
        <f t="shared" si="14"/>
        <v>--</v>
      </c>
      <c r="BC273" s="84">
        <f t="shared" si="15"/>
        <v>0</v>
      </c>
      <c r="BD273" s="35">
        <f>IF(COUNTIF(Kassza!$C$7:$C$10000,BE273)&lt;&gt;0,BD272+1,BD272)</f>
        <v>0</v>
      </c>
      <c r="BE273" s="84">
        <f t="shared" si="16"/>
        <v>46295</v>
      </c>
      <c r="BF273" s="35">
        <f>ROUNDUP(COUNTIF(Kassza!$C$7:$C$10000,BE273)/30,0)</f>
        <v>0</v>
      </c>
      <c r="BG273" s="35">
        <f>SUM($BF$1:BF272)</f>
        <v>0</v>
      </c>
    </row>
    <row r="274" spans="53:59" hidden="1" x14ac:dyDescent="0.25">
      <c r="BA274" s="35">
        <v>274</v>
      </c>
      <c r="BB274" s="85" t="str">
        <f t="shared" si="14"/>
        <v>--</v>
      </c>
      <c r="BC274" s="84">
        <f t="shared" si="15"/>
        <v>0</v>
      </c>
      <c r="BD274" s="35">
        <f>IF(COUNTIF(Kassza!$C$7:$C$10000,BE274)&lt;&gt;0,BD273+1,BD273)</f>
        <v>0</v>
      </c>
      <c r="BE274" s="84">
        <f t="shared" si="16"/>
        <v>46296</v>
      </c>
      <c r="BF274" s="35">
        <f>ROUNDUP(COUNTIF(Kassza!$C$7:$C$10000,BE274)/30,0)</f>
        <v>0</v>
      </c>
      <c r="BG274" s="35">
        <f>SUM($BF$1:BF273)</f>
        <v>0</v>
      </c>
    </row>
    <row r="275" spans="53:59" hidden="1" x14ac:dyDescent="0.25">
      <c r="BA275" s="35">
        <v>275</v>
      </c>
      <c r="BB275" s="85" t="str">
        <f t="shared" si="14"/>
        <v>--</v>
      </c>
      <c r="BC275" s="84">
        <f t="shared" si="15"/>
        <v>0</v>
      </c>
      <c r="BD275" s="35">
        <f>IF(COUNTIF(Kassza!$C$7:$C$10000,BE275)&lt;&gt;0,BD274+1,BD274)</f>
        <v>0</v>
      </c>
      <c r="BE275" s="84">
        <f t="shared" si="16"/>
        <v>46297</v>
      </c>
      <c r="BF275" s="35">
        <f>ROUNDUP(COUNTIF(Kassza!$C$7:$C$10000,BE275)/30,0)</f>
        <v>0</v>
      </c>
      <c r="BG275" s="35">
        <f>SUM($BF$1:BF274)</f>
        <v>0</v>
      </c>
    </row>
    <row r="276" spans="53:59" hidden="1" x14ac:dyDescent="0.25">
      <c r="BA276" s="35">
        <v>276</v>
      </c>
      <c r="BB276" s="85" t="str">
        <f t="shared" si="14"/>
        <v>--</v>
      </c>
      <c r="BC276" s="84">
        <f t="shared" si="15"/>
        <v>0</v>
      </c>
      <c r="BD276" s="35">
        <f>IF(COUNTIF(Kassza!$C$7:$C$10000,BE276)&lt;&gt;0,BD275+1,BD275)</f>
        <v>0</v>
      </c>
      <c r="BE276" s="84">
        <f t="shared" si="16"/>
        <v>46298</v>
      </c>
      <c r="BF276" s="35">
        <f>ROUNDUP(COUNTIF(Kassza!$C$7:$C$10000,BE276)/30,0)</f>
        <v>0</v>
      </c>
      <c r="BG276" s="35">
        <f>SUM($BF$1:BF275)</f>
        <v>0</v>
      </c>
    </row>
    <row r="277" spans="53:59" hidden="1" x14ac:dyDescent="0.25">
      <c r="BA277" s="35">
        <v>277</v>
      </c>
      <c r="BB277" s="85" t="str">
        <f t="shared" si="14"/>
        <v>--</v>
      </c>
      <c r="BC277" s="84">
        <f t="shared" si="15"/>
        <v>0</v>
      </c>
      <c r="BD277" s="35">
        <f>IF(COUNTIF(Kassza!$C$7:$C$10000,BE277)&lt;&gt;0,BD276+1,BD276)</f>
        <v>0</v>
      </c>
      <c r="BE277" s="84">
        <f t="shared" si="16"/>
        <v>46299</v>
      </c>
      <c r="BF277" s="35">
        <f>ROUNDUP(COUNTIF(Kassza!$C$7:$C$10000,BE277)/30,0)</f>
        <v>0</v>
      </c>
      <c r="BG277" s="35">
        <f>SUM($BF$1:BF276)</f>
        <v>0</v>
      </c>
    </row>
    <row r="278" spans="53:59" hidden="1" x14ac:dyDescent="0.25">
      <c r="BA278" s="35">
        <v>278</v>
      </c>
      <c r="BB278" s="85" t="str">
        <f t="shared" si="14"/>
        <v>--</v>
      </c>
      <c r="BC278" s="84">
        <f t="shared" si="15"/>
        <v>0</v>
      </c>
      <c r="BD278" s="35">
        <f>IF(COUNTIF(Kassza!$C$7:$C$10000,BE278)&lt;&gt;0,BD277+1,BD277)</f>
        <v>0</v>
      </c>
      <c r="BE278" s="84">
        <f t="shared" si="16"/>
        <v>46300</v>
      </c>
      <c r="BF278" s="35">
        <f>ROUNDUP(COUNTIF(Kassza!$C$7:$C$10000,BE278)/30,0)</f>
        <v>0</v>
      </c>
      <c r="BG278" s="35">
        <f>SUM($BF$1:BF277)</f>
        <v>0</v>
      </c>
    </row>
    <row r="279" spans="53:59" hidden="1" x14ac:dyDescent="0.25">
      <c r="BA279" s="35">
        <v>279</v>
      </c>
      <c r="BB279" s="85" t="str">
        <f t="shared" si="14"/>
        <v>--</v>
      </c>
      <c r="BC279" s="84">
        <f t="shared" si="15"/>
        <v>0</v>
      </c>
      <c r="BD279" s="35">
        <f>IF(COUNTIF(Kassza!$C$7:$C$10000,BE279)&lt;&gt;0,BD278+1,BD278)</f>
        <v>0</v>
      </c>
      <c r="BE279" s="84">
        <f t="shared" si="16"/>
        <v>46301</v>
      </c>
      <c r="BF279" s="35">
        <f>ROUNDUP(COUNTIF(Kassza!$C$7:$C$10000,BE279)/30,0)</f>
        <v>0</v>
      </c>
      <c r="BG279" s="35">
        <f>SUM($BF$1:BF278)</f>
        <v>0</v>
      </c>
    </row>
    <row r="280" spans="53:59" hidden="1" x14ac:dyDescent="0.25">
      <c r="BA280" s="35">
        <v>280</v>
      </c>
      <c r="BB280" s="85" t="str">
        <f t="shared" si="14"/>
        <v>--</v>
      </c>
      <c r="BC280" s="84">
        <f t="shared" si="15"/>
        <v>0</v>
      </c>
      <c r="BD280" s="35">
        <f>IF(COUNTIF(Kassza!$C$7:$C$10000,BE280)&lt;&gt;0,BD279+1,BD279)</f>
        <v>0</v>
      </c>
      <c r="BE280" s="84">
        <f t="shared" si="16"/>
        <v>46302</v>
      </c>
      <c r="BF280" s="35">
        <f>ROUNDUP(COUNTIF(Kassza!$C$7:$C$10000,BE280)/30,0)</f>
        <v>0</v>
      </c>
      <c r="BG280" s="35">
        <f>SUM($BF$1:BF279)</f>
        <v>0</v>
      </c>
    </row>
    <row r="281" spans="53:59" hidden="1" x14ac:dyDescent="0.25">
      <c r="BA281" s="35">
        <v>281</v>
      </c>
      <c r="BB281" s="85" t="str">
        <f t="shared" si="14"/>
        <v>--</v>
      </c>
      <c r="BC281" s="84">
        <f t="shared" si="15"/>
        <v>0</v>
      </c>
      <c r="BD281" s="35">
        <f>IF(COUNTIF(Kassza!$C$7:$C$10000,BE281)&lt;&gt;0,BD280+1,BD280)</f>
        <v>0</v>
      </c>
      <c r="BE281" s="84">
        <f t="shared" si="16"/>
        <v>46303</v>
      </c>
      <c r="BF281" s="35">
        <f>ROUNDUP(COUNTIF(Kassza!$C$7:$C$10000,BE281)/30,0)</f>
        <v>0</v>
      </c>
      <c r="BG281" s="35">
        <f>SUM($BF$1:BF280)</f>
        <v>0</v>
      </c>
    </row>
    <row r="282" spans="53:59" hidden="1" x14ac:dyDescent="0.25">
      <c r="BA282" s="35">
        <v>282</v>
      </c>
      <c r="BB282" s="85" t="str">
        <f t="shared" si="14"/>
        <v>--</v>
      </c>
      <c r="BC282" s="84">
        <f t="shared" si="15"/>
        <v>0</v>
      </c>
      <c r="BD282" s="35">
        <f>IF(COUNTIF(Kassza!$C$7:$C$10000,BE282)&lt;&gt;0,BD281+1,BD281)</f>
        <v>0</v>
      </c>
      <c r="BE282" s="84">
        <f t="shared" si="16"/>
        <v>46304</v>
      </c>
      <c r="BF282" s="35">
        <f>ROUNDUP(COUNTIF(Kassza!$C$7:$C$10000,BE282)/30,0)</f>
        <v>0</v>
      </c>
      <c r="BG282" s="35">
        <f>SUM($BF$1:BF281)</f>
        <v>0</v>
      </c>
    </row>
    <row r="283" spans="53:59" hidden="1" x14ac:dyDescent="0.25">
      <c r="BA283" s="35">
        <v>283</v>
      </c>
      <c r="BB283" s="85" t="str">
        <f t="shared" si="14"/>
        <v>--</v>
      </c>
      <c r="BC283" s="84">
        <f t="shared" si="15"/>
        <v>0</v>
      </c>
      <c r="BD283" s="35">
        <f>IF(COUNTIF(Kassza!$C$7:$C$10000,BE283)&lt;&gt;0,BD282+1,BD282)</f>
        <v>0</v>
      </c>
      <c r="BE283" s="84">
        <f t="shared" si="16"/>
        <v>46305</v>
      </c>
      <c r="BF283" s="35">
        <f>ROUNDUP(COUNTIF(Kassza!$C$7:$C$10000,BE283)/30,0)</f>
        <v>0</v>
      </c>
      <c r="BG283" s="35">
        <f>SUM($BF$1:BF282)</f>
        <v>0</v>
      </c>
    </row>
    <row r="284" spans="53:59" hidden="1" x14ac:dyDescent="0.25">
      <c r="BA284" s="35">
        <v>284</v>
      </c>
      <c r="BB284" s="85" t="str">
        <f t="shared" si="14"/>
        <v>--</v>
      </c>
      <c r="BC284" s="84">
        <f t="shared" si="15"/>
        <v>0</v>
      </c>
      <c r="BD284" s="35">
        <f>IF(COUNTIF(Kassza!$C$7:$C$10000,BE284)&lt;&gt;0,BD283+1,BD283)</f>
        <v>0</v>
      </c>
      <c r="BE284" s="84">
        <f t="shared" si="16"/>
        <v>46306</v>
      </c>
      <c r="BF284" s="35">
        <f>ROUNDUP(COUNTIF(Kassza!$C$7:$C$10000,BE284)/30,0)</f>
        <v>0</v>
      </c>
      <c r="BG284" s="35">
        <f>SUM($BF$1:BF283)</f>
        <v>0</v>
      </c>
    </row>
    <row r="285" spans="53:59" hidden="1" x14ac:dyDescent="0.25">
      <c r="BA285" s="35">
        <v>285</v>
      </c>
      <c r="BB285" s="85" t="str">
        <f t="shared" si="14"/>
        <v>--</v>
      </c>
      <c r="BC285" s="84">
        <f t="shared" si="15"/>
        <v>0</v>
      </c>
      <c r="BD285" s="35">
        <f>IF(COUNTIF(Kassza!$C$7:$C$10000,BE285)&lt;&gt;0,BD284+1,BD284)</f>
        <v>0</v>
      </c>
      <c r="BE285" s="84">
        <f t="shared" si="16"/>
        <v>46307</v>
      </c>
      <c r="BF285" s="35">
        <f>ROUNDUP(COUNTIF(Kassza!$C$7:$C$10000,BE285)/30,0)</f>
        <v>0</v>
      </c>
      <c r="BG285" s="35">
        <f>SUM($BF$1:BF284)</f>
        <v>0</v>
      </c>
    </row>
    <row r="286" spans="53:59" hidden="1" x14ac:dyDescent="0.25">
      <c r="BA286" s="35">
        <v>286</v>
      </c>
      <c r="BB286" s="85" t="str">
        <f t="shared" si="14"/>
        <v>--</v>
      </c>
      <c r="BC286" s="84">
        <f t="shared" si="15"/>
        <v>0</v>
      </c>
      <c r="BD286" s="35">
        <f>IF(COUNTIF(Kassza!$C$7:$C$10000,BE286)&lt;&gt;0,BD285+1,BD285)</f>
        <v>0</v>
      </c>
      <c r="BE286" s="84">
        <f t="shared" si="16"/>
        <v>46308</v>
      </c>
      <c r="BF286" s="35">
        <f>ROUNDUP(COUNTIF(Kassza!$C$7:$C$10000,BE286)/30,0)</f>
        <v>0</v>
      </c>
      <c r="BG286" s="35">
        <f>SUM($BF$1:BF285)</f>
        <v>0</v>
      </c>
    </row>
    <row r="287" spans="53:59" hidden="1" x14ac:dyDescent="0.25">
      <c r="BA287" s="35">
        <v>287</v>
      </c>
      <c r="BB287" s="85" t="str">
        <f t="shared" si="14"/>
        <v>--</v>
      </c>
      <c r="BC287" s="84">
        <f t="shared" si="15"/>
        <v>0</v>
      </c>
      <c r="BD287" s="35">
        <f>IF(COUNTIF(Kassza!$C$7:$C$10000,BE287)&lt;&gt;0,BD286+1,BD286)</f>
        <v>0</v>
      </c>
      <c r="BE287" s="84">
        <f t="shared" si="16"/>
        <v>46309</v>
      </c>
      <c r="BF287" s="35">
        <f>ROUNDUP(COUNTIF(Kassza!$C$7:$C$10000,BE287)/30,0)</f>
        <v>0</v>
      </c>
      <c r="BG287" s="35">
        <f>SUM($BF$1:BF286)</f>
        <v>0</v>
      </c>
    </row>
    <row r="288" spans="53:59" hidden="1" x14ac:dyDescent="0.25">
      <c r="BA288" s="35">
        <v>288</v>
      </c>
      <c r="BB288" s="85" t="str">
        <f t="shared" si="14"/>
        <v>--</v>
      </c>
      <c r="BC288" s="84">
        <f t="shared" si="15"/>
        <v>0</v>
      </c>
      <c r="BD288" s="35">
        <f>IF(COUNTIF(Kassza!$C$7:$C$10000,BE288)&lt;&gt;0,BD287+1,BD287)</f>
        <v>0</v>
      </c>
      <c r="BE288" s="84">
        <f t="shared" si="16"/>
        <v>46310</v>
      </c>
      <c r="BF288" s="35">
        <f>ROUNDUP(COUNTIF(Kassza!$C$7:$C$10000,BE288)/30,0)</f>
        <v>0</v>
      </c>
      <c r="BG288" s="35">
        <f>SUM($BF$1:BF287)</f>
        <v>0</v>
      </c>
    </row>
    <row r="289" spans="53:59" hidden="1" x14ac:dyDescent="0.25">
      <c r="BA289" s="35">
        <v>289</v>
      </c>
      <c r="BB289" s="85" t="str">
        <f t="shared" si="14"/>
        <v>--</v>
      </c>
      <c r="BC289" s="84">
        <f t="shared" si="15"/>
        <v>0</v>
      </c>
      <c r="BD289" s="35">
        <f>IF(COUNTIF(Kassza!$C$7:$C$10000,BE289)&lt;&gt;0,BD288+1,BD288)</f>
        <v>0</v>
      </c>
      <c r="BE289" s="84">
        <f t="shared" si="16"/>
        <v>46311</v>
      </c>
      <c r="BF289" s="35">
        <f>ROUNDUP(COUNTIF(Kassza!$C$7:$C$10000,BE289)/30,0)</f>
        <v>0</v>
      </c>
      <c r="BG289" s="35">
        <f>SUM($BF$1:BF288)</f>
        <v>0</v>
      </c>
    </row>
    <row r="290" spans="53:59" hidden="1" x14ac:dyDescent="0.25">
      <c r="BA290" s="35">
        <v>290</v>
      </c>
      <c r="BB290" s="85" t="str">
        <f t="shared" si="14"/>
        <v>--</v>
      </c>
      <c r="BC290" s="84">
        <f t="shared" si="15"/>
        <v>0</v>
      </c>
      <c r="BD290" s="35">
        <f>IF(COUNTIF(Kassza!$C$7:$C$10000,BE290)&lt;&gt;0,BD289+1,BD289)</f>
        <v>0</v>
      </c>
      <c r="BE290" s="84">
        <f t="shared" si="16"/>
        <v>46312</v>
      </c>
      <c r="BF290" s="35">
        <f>ROUNDUP(COUNTIF(Kassza!$C$7:$C$10000,BE290)/30,0)</f>
        <v>0</v>
      </c>
      <c r="BG290" s="35">
        <f>SUM($BF$1:BF289)</f>
        <v>0</v>
      </c>
    </row>
    <row r="291" spans="53:59" hidden="1" x14ac:dyDescent="0.25">
      <c r="BA291" s="35">
        <v>291</v>
      </c>
      <c r="BB291" s="85" t="str">
        <f t="shared" si="14"/>
        <v>--</v>
      </c>
      <c r="BC291" s="84">
        <f t="shared" si="15"/>
        <v>0</v>
      </c>
      <c r="BD291" s="35">
        <f>IF(COUNTIF(Kassza!$C$7:$C$10000,BE291)&lt;&gt;0,BD290+1,BD290)</f>
        <v>0</v>
      </c>
      <c r="BE291" s="84">
        <f t="shared" si="16"/>
        <v>46313</v>
      </c>
      <c r="BF291" s="35">
        <f>ROUNDUP(COUNTIF(Kassza!$C$7:$C$10000,BE291)/30,0)</f>
        <v>0</v>
      </c>
      <c r="BG291" s="35">
        <f>SUM($BF$1:BF290)</f>
        <v>0</v>
      </c>
    </row>
    <row r="292" spans="53:59" hidden="1" x14ac:dyDescent="0.25">
      <c r="BA292" s="35">
        <v>292</v>
      </c>
      <c r="BB292" s="85" t="str">
        <f t="shared" si="14"/>
        <v>--</v>
      </c>
      <c r="BC292" s="84">
        <f t="shared" si="15"/>
        <v>0</v>
      </c>
      <c r="BD292" s="35">
        <f>IF(COUNTIF(Kassza!$C$7:$C$10000,BE292)&lt;&gt;0,BD291+1,BD291)</f>
        <v>0</v>
      </c>
      <c r="BE292" s="84">
        <f t="shared" si="16"/>
        <v>46314</v>
      </c>
      <c r="BF292" s="35">
        <f>ROUNDUP(COUNTIF(Kassza!$C$7:$C$10000,BE292)/30,0)</f>
        <v>0</v>
      </c>
      <c r="BG292" s="35">
        <f>SUM($BF$1:BF291)</f>
        <v>0</v>
      </c>
    </row>
    <row r="293" spans="53:59" hidden="1" x14ac:dyDescent="0.25">
      <c r="BA293" s="35">
        <v>293</v>
      </c>
      <c r="BB293" s="85" t="str">
        <f t="shared" si="14"/>
        <v>--</v>
      </c>
      <c r="BC293" s="84">
        <f t="shared" si="15"/>
        <v>0</v>
      </c>
      <c r="BD293" s="35">
        <f>IF(COUNTIF(Kassza!$C$7:$C$10000,BE293)&lt;&gt;0,BD292+1,BD292)</f>
        <v>0</v>
      </c>
      <c r="BE293" s="84">
        <f t="shared" si="16"/>
        <v>46315</v>
      </c>
      <c r="BF293" s="35">
        <f>ROUNDUP(COUNTIF(Kassza!$C$7:$C$10000,BE293)/30,0)</f>
        <v>0</v>
      </c>
      <c r="BG293" s="35">
        <f>SUM($BF$1:BF292)</f>
        <v>0</v>
      </c>
    </row>
    <row r="294" spans="53:59" hidden="1" x14ac:dyDescent="0.25">
      <c r="BA294" s="35">
        <v>294</v>
      </c>
      <c r="BB294" s="85" t="str">
        <f t="shared" si="14"/>
        <v>--</v>
      </c>
      <c r="BC294" s="84">
        <f t="shared" si="15"/>
        <v>0</v>
      </c>
      <c r="BD294" s="35">
        <f>IF(COUNTIF(Kassza!$C$7:$C$10000,BE294)&lt;&gt;0,BD293+1,BD293)</f>
        <v>0</v>
      </c>
      <c r="BE294" s="84">
        <f t="shared" si="16"/>
        <v>46316</v>
      </c>
      <c r="BF294" s="35">
        <f>ROUNDUP(COUNTIF(Kassza!$C$7:$C$10000,BE294)/30,0)</f>
        <v>0</v>
      </c>
      <c r="BG294" s="35">
        <f>SUM($BF$1:BF293)</f>
        <v>0</v>
      </c>
    </row>
    <row r="295" spans="53:59" hidden="1" x14ac:dyDescent="0.25">
      <c r="BA295" s="35">
        <v>295</v>
      </c>
      <c r="BB295" s="85" t="str">
        <f t="shared" si="14"/>
        <v>--</v>
      </c>
      <c r="BC295" s="84">
        <f t="shared" si="15"/>
        <v>0</v>
      </c>
      <c r="BD295" s="35">
        <f>IF(COUNTIF(Kassza!$C$7:$C$10000,BE295)&lt;&gt;0,BD294+1,BD294)</f>
        <v>0</v>
      </c>
      <c r="BE295" s="84">
        <f t="shared" si="16"/>
        <v>46317</v>
      </c>
      <c r="BF295" s="35">
        <f>ROUNDUP(COUNTIF(Kassza!$C$7:$C$10000,BE295)/30,0)</f>
        <v>0</v>
      </c>
      <c r="BG295" s="35">
        <f>SUM($BF$1:BF294)</f>
        <v>0</v>
      </c>
    </row>
    <row r="296" spans="53:59" hidden="1" x14ac:dyDescent="0.25">
      <c r="BA296" s="35">
        <v>296</v>
      </c>
      <c r="BB296" s="85" t="str">
        <f t="shared" si="14"/>
        <v>--</v>
      </c>
      <c r="BC296" s="84">
        <f t="shared" si="15"/>
        <v>0</v>
      </c>
      <c r="BD296" s="35">
        <f>IF(COUNTIF(Kassza!$C$7:$C$10000,BE296)&lt;&gt;0,BD295+1,BD295)</f>
        <v>0</v>
      </c>
      <c r="BE296" s="84">
        <f t="shared" si="16"/>
        <v>46318</v>
      </c>
      <c r="BF296" s="35">
        <f>ROUNDUP(COUNTIF(Kassza!$C$7:$C$10000,BE296)/30,0)</f>
        <v>0</v>
      </c>
      <c r="BG296" s="35">
        <f>SUM($BF$1:BF295)</f>
        <v>0</v>
      </c>
    </row>
    <row r="297" spans="53:59" hidden="1" x14ac:dyDescent="0.25">
      <c r="BA297" s="35">
        <v>297</v>
      </c>
      <c r="BB297" s="85" t="str">
        <f t="shared" si="14"/>
        <v>--</v>
      </c>
      <c r="BC297" s="84">
        <f t="shared" si="15"/>
        <v>0</v>
      </c>
      <c r="BD297" s="35">
        <f>IF(COUNTIF(Kassza!$C$7:$C$10000,BE297)&lt;&gt;0,BD296+1,BD296)</f>
        <v>0</v>
      </c>
      <c r="BE297" s="84">
        <f t="shared" si="16"/>
        <v>46319</v>
      </c>
      <c r="BF297" s="35">
        <f>ROUNDUP(COUNTIF(Kassza!$C$7:$C$10000,BE297)/30,0)</f>
        <v>0</v>
      </c>
      <c r="BG297" s="35">
        <f>SUM($BF$1:BF296)</f>
        <v>0</v>
      </c>
    </row>
    <row r="298" spans="53:59" hidden="1" x14ac:dyDescent="0.25">
      <c r="BA298" s="35">
        <v>298</v>
      </c>
      <c r="BB298" s="85" t="str">
        <f t="shared" si="14"/>
        <v>--</v>
      </c>
      <c r="BC298" s="84">
        <f t="shared" si="15"/>
        <v>0</v>
      </c>
      <c r="BD298" s="35">
        <f>IF(COUNTIF(Kassza!$C$7:$C$10000,BE298)&lt;&gt;0,BD297+1,BD297)</f>
        <v>0</v>
      </c>
      <c r="BE298" s="84">
        <f t="shared" si="16"/>
        <v>46320</v>
      </c>
      <c r="BF298" s="35">
        <f>ROUNDUP(COUNTIF(Kassza!$C$7:$C$10000,BE298)/30,0)</f>
        <v>0</v>
      </c>
      <c r="BG298" s="35">
        <f>SUM($BF$1:BF297)</f>
        <v>0</v>
      </c>
    </row>
    <row r="299" spans="53:59" hidden="1" x14ac:dyDescent="0.25">
      <c r="BA299" s="35">
        <v>299</v>
      </c>
      <c r="BB299" s="85" t="str">
        <f t="shared" si="14"/>
        <v>--</v>
      </c>
      <c r="BC299" s="84">
        <f t="shared" si="15"/>
        <v>0</v>
      </c>
      <c r="BD299" s="35">
        <f>IF(COUNTIF(Kassza!$C$7:$C$10000,BE299)&lt;&gt;0,BD298+1,BD298)</f>
        <v>0</v>
      </c>
      <c r="BE299" s="84">
        <f t="shared" si="16"/>
        <v>46321</v>
      </c>
      <c r="BF299" s="35">
        <f>ROUNDUP(COUNTIF(Kassza!$C$7:$C$10000,BE299)/30,0)</f>
        <v>0</v>
      </c>
      <c r="BG299" s="35">
        <f>SUM($BF$1:BF298)</f>
        <v>0</v>
      </c>
    </row>
    <row r="300" spans="53:59" hidden="1" x14ac:dyDescent="0.25">
      <c r="BA300" s="35">
        <v>300</v>
      </c>
      <c r="BB300" s="85" t="str">
        <f t="shared" si="14"/>
        <v>--</v>
      </c>
      <c r="BC300" s="84">
        <f t="shared" si="15"/>
        <v>0</v>
      </c>
      <c r="BD300" s="35">
        <f>IF(COUNTIF(Kassza!$C$7:$C$10000,BE300)&lt;&gt;0,BD299+1,BD299)</f>
        <v>0</v>
      </c>
      <c r="BE300" s="84">
        <f t="shared" si="16"/>
        <v>46322</v>
      </c>
      <c r="BF300" s="35">
        <f>ROUNDUP(COUNTIF(Kassza!$C$7:$C$10000,BE300)/30,0)</f>
        <v>0</v>
      </c>
      <c r="BG300" s="35">
        <f>SUM($BF$1:BF299)</f>
        <v>0</v>
      </c>
    </row>
    <row r="301" spans="53:59" hidden="1" x14ac:dyDescent="0.25">
      <c r="BA301" s="35">
        <v>301</v>
      </c>
      <c r="BB301" s="85" t="str">
        <f t="shared" si="14"/>
        <v>--</v>
      </c>
      <c r="BC301" s="84">
        <f t="shared" si="15"/>
        <v>0</v>
      </c>
      <c r="BD301" s="35">
        <f>IF(COUNTIF(Kassza!$C$7:$C$10000,BE301)&lt;&gt;0,BD300+1,BD300)</f>
        <v>0</v>
      </c>
      <c r="BE301" s="84">
        <f t="shared" si="16"/>
        <v>46323</v>
      </c>
      <c r="BF301" s="35">
        <f>ROUNDUP(COUNTIF(Kassza!$C$7:$C$10000,BE301)/30,0)</f>
        <v>0</v>
      </c>
      <c r="BG301" s="35">
        <f>SUM($BF$1:BF300)</f>
        <v>0</v>
      </c>
    </row>
    <row r="302" spans="53:59" hidden="1" x14ac:dyDescent="0.25">
      <c r="BA302" s="35">
        <v>302</v>
      </c>
      <c r="BB302" s="85" t="str">
        <f t="shared" si="14"/>
        <v>--</v>
      </c>
      <c r="BC302" s="84">
        <f t="shared" si="15"/>
        <v>0</v>
      </c>
      <c r="BD302" s="35">
        <f>IF(COUNTIF(Kassza!$C$7:$C$10000,BE302)&lt;&gt;0,BD301+1,BD301)</f>
        <v>0</v>
      </c>
      <c r="BE302" s="84">
        <f t="shared" si="16"/>
        <v>46324</v>
      </c>
      <c r="BF302" s="35">
        <f>ROUNDUP(COUNTIF(Kassza!$C$7:$C$10000,BE302)/30,0)</f>
        <v>0</v>
      </c>
      <c r="BG302" s="35">
        <f>SUM($BF$1:BF301)</f>
        <v>0</v>
      </c>
    </row>
    <row r="303" spans="53:59" hidden="1" x14ac:dyDescent="0.25">
      <c r="BA303" s="35">
        <v>303</v>
      </c>
      <c r="BB303" s="85" t="str">
        <f t="shared" si="14"/>
        <v>--</v>
      </c>
      <c r="BC303" s="84">
        <f t="shared" si="15"/>
        <v>0</v>
      </c>
      <c r="BD303" s="35">
        <f>IF(COUNTIF(Kassza!$C$7:$C$10000,BE303)&lt;&gt;0,BD302+1,BD302)</f>
        <v>0</v>
      </c>
      <c r="BE303" s="84">
        <f t="shared" si="16"/>
        <v>46325</v>
      </c>
      <c r="BF303" s="35">
        <f>ROUNDUP(COUNTIF(Kassza!$C$7:$C$10000,BE303)/30,0)</f>
        <v>0</v>
      </c>
      <c r="BG303" s="35">
        <f>SUM($BF$1:BF302)</f>
        <v>0</v>
      </c>
    </row>
    <row r="304" spans="53:59" hidden="1" x14ac:dyDescent="0.25">
      <c r="BA304" s="35">
        <v>304</v>
      </c>
      <c r="BB304" s="85" t="str">
        <f t="shared" si="14"/>
        <v>--</v>
      </c>
      <c r="BC304" s="84">
        <f t="shared" si="15"/>
        <v>0</v>
      </c>
      <c r="BD304" s="35">
        <f>IF(COUNTIF(Kassza!$C$7:$C$10000,BE304)&lt;&gt;0,BD303+1,BD303)</f>
        <v>0</v>
      </c>
      <c r="BE304" s="84">
        <f t="shared" si="16"/>
        <v>46326</v>
      </c>
      <c r="BF304" s="35">
        <f>ROUNDUP(COUNTIF(Kassza!$C$7:$C$10000,BE304)/30,0)</f>
        <v>0</v>
      </c>
      <c r="BG304" s="35">
        <f>SUM($BF$1:BF303)</f>
        <v>0</v>
      </c>
    </row>
    <row r="305" spans="53:59" hidden="1" x14ac:dyDescent="0.25">
      <c r="BA305" s="35">
        <v>305</v>
      </c>
      <c r="BB305" s="85" t="str">
        <f t="shared" si="14"/>
        <v>--</v>
      </c>
      <c r="BC305" s="84">
        <f t="shared" si="15"/>
        <v>0</v>
      </c>
      <c r="BD305" s="35">
        <f>IF(COUNTIF(Kassza!$C$7:$C$10000,BE305)&lt;&gt;0,BD304+1,BD304)</f>
        <v>0</v>
      </c>
      <c r="BE305" s="84">
        <f t="shared" si="16"/>
        <v>46327</v>
      </c>
      <c r="BF305" s="35">
        <f>ROUNDUP(COUNTIF(Kassza!$C$7:$C$10000,BE305)/30,0)</f>
        <v>0</v>
      </c>
      <c r="BG305" s="35">
        <f>SUM($BF$1:BF304)</f>
        <v>0</v>
      </c>
    </row>
    <row r="306" spans="53:59" hidden="1" x14ac:dyDescent="0.25">
      <c r="BA306" s="35">
        <v>306</v>
      </c>
      <c r="BB306" s="85" t="str">
        <f t="shared" si="14"/>
        <v>--</v>
      </c>
      <c r="BC306" s="84">
        <f t="shared" si="15"/>
        <v>0</v>
      </c>
      <c r="BD306" s="35">
        <f>IF(COUNTIF(Kassza!$C$7:$C$10000,BE306)&lt;&gt;0,BD305+1,BD305)</f>
        <v>0</v>
      </c>
      <c r="BE306" s="84">
        <f t="shared" si="16"/>
        <v>46328</v>
      </c>
      <c r="BF306" s="35">
        <f>ROUNDUP(COUNTIF(Kassza!$C$7:$C$10000,BE306)/30,0)</f>
        <v>0</v>
      </c>
      <c r="BG306" s="35">
        <f>SUM($BF$1:BF305)</f>
        <v>0</v>
      </c>
    </row>
    <row r="307" spans="53:59" hidden="1" x14ac:dyDescent="0.25">
      <c r="BA307" s="35">
        <v>307</v>
      </c>
      <c r="BB307" s="85" t="str">
        <f t="shared" si="14"/>
        <v>--</v>
      </c>
      <c r="BC307" s="84">
        <f t="shared" si="15"/>
        <v>0</v>
      </c>
      <c r="BD307" s="35">
        <f>IF(COUNTIF(Kassza!$C$7:$C$10000,BE307)&lt;&gt;0,BD306+1,BD306)</f>
        <v>0</v>
      </c>
      <c r="BE307" s="84">
        <f t="shared" si="16"/>
        <v>46329</v>
      </c>
      <c r="BF307" s="35">
        <f>ROUNDUP(COUNTIF(Kassza!$C$7:$C$10000,BE307)/30,0)</f>
        <v>0</v>
      </c>
      <c r="BG307" s="35">
        <f>SUM($BF$1:BF306)</f>
        <v>0</v>
      </c>
    </row>
    <row r="308" spans="53:59" hidden="1" x14ac:dyDescent="0.25">
      <c r="BA308" s="35">
        <v>308</v>
      </c>
      <c r="BB308" s="85" t="str">
        <f t="shared" si="14"/>
        <v>--</v>
      </c>
      <c r="BC308" s="84">
        <f t="shared" si="15"/>
        <v>0</v>
      </c>
      <c r="BD308" s="35">
        <f>IF(COUNTIF(Kassza!$C$7:$C$10000,BE308)&lt;&gt;0,BD307+1,BD307)</f>
        <v>0</v>
      </c>
      <c r="BE308" s="84">
        <f t="shared" si="16"/>
        <v>46330</v>
      </c>
      <c r="BF308" s="35">
        <f>ROUNDUP(COUNTIF(Kassza!$C$7:$C$10000,BE308)/30,0)</f>
        <v>0</v>
      </c>
      <c r="BG308" s="35">
        <f>SUM($BF$1:BF307)</f>
        <v>0</v>
      </c>
    </row>
    <row r="309" spans="53:59" hidden="1" x14ac:dyDescent="0.25">
      <c r="BA309" s="35">
        <v>309</v>
      </c>
      <c r="BB309" s="85" t="str">
        <f t="shared" si="14"/>
        <v>--</v>
      </c>
      <c r="BC309" s="84">
        <f t="shared" si="15"/>
        <v>0</v>
      </c>
      <c r="BD309" s="35">
        <f>IF(COUNTIF(Kassza!$C$7:$C$10000,BE309)&lt;&gt;0,BD308+1,BD308)</f>
        <v>0</v>
      </c>
      <c r="BE309" s="84">
        <f t="shared" si="16"/>
        <v>46331</v>
      </c>
      <c r="BF309" s="35">
        <f>ROUNDUP(COUNTIF(Kassza!$C$7:$C$10000,BE309)/30,0)</f>
        <v>0</v>
      </c>
      <c r="BG309" s="35">
        <f>SUM($BF$1:BF308)</f>
        <v>0</v>
      </c>
    </row>
    <row r="310" spans="53:59" hidden="1" x14ac:dyDescent="0.25">
      <c r="BA310" s="35">
        <v>310</v>
      </c>
      <c r="BB310" s="85" t="str">
        <f t="shared" si="14"/>
        <v>--</v>
      </c>
      <c r="BC310" s="84">
        <f t="shared" si="15"/>
        <v>0</v>
      </c>
      <c r="BD310" s="35">
        <f>IF(COUNTIF(Kassza!$C$7:$C$10000,BE310)&lt;&gt;0,BD309+1,BD309)</f>
        <v>0</v>
      </c>
      <c r="BE310" s="84">
        <f t="shared" si="16"/>
        <v>46332</v>
      </c>
      <c r="BF310" s="35">
        <f>ROUNDUP(COUNTIF(Kassza!$C$7:$C$10000,BE310)/30,0)</f>
        <v>0</v>
      </c>
      <c r="BG310" s="35">
        <f>SUM($BF$1:BF309)</f>
        <v>0</v>
      </c>
    </row>
    <row r="311" spans="53:59" hidden="1" x14ac:dyDescent="0.25">
      <c r="BA311" s="35">
        <v>311</v>
      </c>
      <c r="BB311" s="85" t="str">
        <f t="shared" si="14"/>
        <v>--</v>
      </c>
      <c r="BC311" s="84">
        <f t="shared" si="15"/>
        <v>0</v>
      </c>
      <c r="BD311" s="35">
        <f>IF(COUNTIF(Kassza!$C$7:$C$10000,BE311)&lt;&gt;0,BD310+1,BD310)</f>
        <v>0</v>
      </c>
      <c r="BE311" s="84">
        <f t="shared" si="16"/>
        <v>46333</v>
      </c>
      <c r="BF311" s="35">
        <f>ROUNDUP(COUNTIF(Kassza!$C$7:$C$10000,BE311)/30,0)</f>
        <v>0</v>
      </c>
      <c r="BG311" s="35">
        <f>SUM($BF$1:BF310)</f>
        <v>0</v>
      </c>
    </row>
    <row r="312" spans="53:59" hidden="1" x14ac:dyDescent="0.25">
      <c r="BA312" s="35">
        <v>312</v>
      </c>
      <c r="BB312" s="85" t="str">
        <f t="shared" si="14"/>
        <v>--</v>
      </c>
      <c r="BC312" s="84">
        <f t="shared" si="15"/>
        <v>0</v>
      </c>
      <c r="BD312" s="35">
        <f>IF(COUNTIF(Kassza!$C$7:$C$10000,BE312)&lt;&gt;0,BD311+1,BD311)</f>
        <v>0</v>
      </c>
      <c r="BE312" s="84">
        <f t="shared" si="16"/>
        <v>46334</v>
      </c>
      <c r="BF312" s="35">
        <f>ROUNDUP(COUNTIF(Kassza!$C$7:$C$10000,BE312)/30,0)</f>
        <v>0</v>
      </c>
      <c r="BG312" s="35">
        <f>SUM($BF$1:BF311)</f>
        <v>0</v>
      </c>
    </row>
    <row r="313" spans="53:59" hidden="1" x14ac:dyDescent="0.25">
      <c r="BA313" s="35">
        <v>313</v>
      </c>
      <c r="BB313" s="85" t="str">
        <f t="shared" si="14"/>
        <v>--</v>
      </c>
      <c r="BC313" s="84">
        <f t="shared" si="15"/>
        <v>0</v>
      </c>
      <c r="BD313" s="35">
        <f>IF(COUNTIF(Kassza!$C$7:$C$10000,BE313)&lt;&gt;0,BD312+1,BD312)</f>
        <v>0</v>
      </c>
      <c r="BE313" s="84">
        <f t="shared" si="16"/>
        <v>46335</v>
      </c>
      <c r="BF313" s="35">
        <f>ROUNDUP(COUNTIF(Kassza!$C$7:$C$10000,BE313)/30,0)</f>
        <v>0</v>
      </c>
      <c r="BG313" s="35">
        <f>SUM($BF$1:BF312)</f>
        <v>0</v>
      </c>
    </row>
    <row r="314" spans="53:59" hidden="1" x14ac:dyDescent="0.25">
      <c r="BA314" s="35">
        <v>314</v>
      </c>
      <c r="BB314" s="85" t="str">
        <f t="shared" si="14"/>
        <v>--</v>
      </c>
      <c r="BC314" s="84">
        <f t="shared" si="15"/>
        <v>0</v>
      </c>
      <c r="BD314" s="35">
        <f>IF(COUNTIF(Kassza!$C$7:$C$10000,BE314)&lt;&gt;0,BD313+1,BD313)</f>
        <v>0</v>
      </c>
      <c r="BE314" s="84">
        <f t="shared" si="16"/>
        <v>46336</v>
      </c>
      <c r="BF314" s="35">
        <f>ROUNDUP(COUNTIF(Kassza!$C$7:$C$10000,BE314)/30,0)</f>
        <v>0</v>
      </c>
      <c r="BG314" s="35">
        <f>SUM($BF$1:BF313)</f>
        <v>0</v>
      </c>
    </row>
    <row r="315" spans="53:59" hidden="1" x14ac:dyDescent="0.25">
      <c r="BA315" s="35">
        <v>315</v>
      </c>
      <c r="BB315" s="85" t="str">
        <f t="shared" si="14"/>
        <v>--</v>
      </c>
      <c r="BC315" s="84">
        <f t="shared" si="15"/>
        <v>0</v>
      </c>
      <c r="BD315" s="35">
        <f>IF(COUNTIF(Kassza!$C$7:$C$10000,BE315)&lt;&gt;0,BD314+1,BD314)</f>
        <v>0</v>
      </c>
      <c r="BE315" s="84">
        <f t="shared" si="16"/>
        <v>46337</v>
      </c>
      <c r="BF315" s="35">
        <f>ROUNDUP(COUNTIF(Kassza!$C$7:$C$10000,BE315)/30,0)</f>
        <v>0</v>
      </c>
      <c r="BG315" s="35">
        <f>SUM($BF$1:BF314)</f>
        <v>0</v>
      </c>
    </row>
    <row r="316" spans="53:59" hidden="1" x14ac:dyDescent="0.25">
      <c r="BA316" s="35">
        <v>316</v>
      </c>
      <c r="BB316" s="85" t="str">
        <f t="shared" si="14"/>
        <v>--</v>
      </c>
      <c r="BC316" s="84">
        <f t="shared" si="15"/>
        <v>0</v>
      </c>
      <c r="BD316" s="35">
        <f>IF(COUNTIF(Kassza!$C$7:$C$10000,BE316)&lt;&gt;0,BD315+1,BD315)</f>
        <v>0</v>
      </c>
      <c r="BE316" s="84">
        <f t="shared" si="16"/>
        <v>46338</v>
      </c>
      <c r="BF316" s="35">
        <f>ROUNDUP(COUNTIF(Kassza!$C$7:$C$10000,BE316)/30,0)</f>
        <v>0</v>
      </c>
      <c r="BG316" s="35">
        <f>SUM($BF$1:BF315)</f>
        <v>0</v>
      </c>
    </row>
    <row r="317" spans="53:59" hidden="1" x14ac:dyDescent="0.25">
      <c r="BA317" s="35">
        <v>317</v>
      </c>
      <c r="BB317" s="85" t="str">
        <f t="shared" si="14"/>
        <v>--</v>
      </c>
      <c r="BC317" s="84">
        <f t="shared" si="15"/>
        <v>0</v>
      </c>
      <c r="BD317" s="35">
        <f>IF(COUNTIF(Kassza!$C$7:$C$10000,BE317)&lt;&gt;0,BD316+1,BD316)</f>
        <v>0</v>
      </c>
      <c r="BE317" s="84">
        <f t="shared" si="16"/>
        <v>46339</v>
      </c>
      <c r="BF317" s="35">
        <f>ROUNDUP(COUNTIF(Kassza!$C$7:$C$10000,BE317)/30,0)</f>
        <v>0</v>
      </c>
      <c r="BG317" s="35">
        <f>SUM($BF$1:BF316)</f>
        <v>0</v>
      </c>
    </row>
    <row r="318" spans="53:59" hidden="1" x14ac:dyDescent="0.25">
      <c r="BA318" s="35">
        <v>318</v>
      </c>
      <c r="BB318" s="85" t="str">
        <f t="shared" si="14"/>
        <v>--</v>
      </c>
      <c r="BC318" s="84">
        <f t="shared" si="15"/>
        <v>0</v>
      </c>
      <c r="BD318" s="35">
        <f>IF(COUNTIF(Kassza!$C$7:$C$10000,BE318)&lt;&gt;0,BD317+1,BD317)</f>
        <v>0</v>
      </c>
      <c r="BE318" s="84">
        <f t="shared" si="16"/>
        <v>46340</v>
      </c>
      <c r="BF318" s="35">
        <f>ROUNDUP(COUNTIF(Kassza!$C$7:$C$10000,BE318)/30,0)</f>
        <v>0</v>
      </c>
      <c r="BG318" s="35">
        <f>SUM($BF$1:BF317)</f>
        <v>0</v>
      </c>
    </row>
    <row r="319" spans="53:59" hidden="1" x14ac:dyDescent="0.25">
      <c r="BA319" s="35">
        <v>319</v>
      </c>
      <c r="BB319" s="85" t="str">
        <f t="shared" si="14"/>
        <v>--</v>
      </c>
      <c r="BC319" s="84">
        <f t="shared" si="15"/>
        <v>0</v>
      </c>
      <c r="BD319" s="35">
        <f>IF(COUNTIF(Kassza!$C$7:$C$10000,BE319)&lt;&gt;0,BD318+1,BD318)</f>
        <v>0</v>
      </c>
      <c r="BE319" s="84">
        <f t="shared" si="16"/>
        <v>46341</v>
      </c>
      <c r="BF319" s="35">
        <f>ROUNDUP(COUNTIF(Kassza!$C$7:$C$10000,BE319)/30,0)</f>
        <v>0</v>
      </c>
      <c r="BG319" s="35">
        <f>SUM($BF$1:BF318)</f>
        <v>0</v>
      </c>
    </row>
    <row r="320" spans="53:59" hidden="1" x14ac:dyDescent="0.25">
      <c r="BA320" s="35">
        <v>320</v>
      </c>
      <c r="BB320" s="85" t="str">
        <f t="shared" si="14"/>
        <v>--</v>
      </c>
      <c r="BC320" s="84">
        <f t="shared" si="15"/>
        <v>0</v>
      </c>
      <c r="BD320" s="35">
        <f>IF(COUNTIF(Kassza!$C$7:$C$10000,BE320)&lt;&gt;0,BD319+1,BD319)</f>
        <v>0</v>
      </c>
      <c r="BE320" s="84">
        <f t="shared" si="16"/>
        <v>46342</v>
      </c>
      <c r="BF320" s="35">
        <f>ROUNDUP(COUNTIF(Kassza!$C$7:$C$10000,BE320)/30,0)</f>
        <v>0</v>
      </c>
      <c r="BG320" s="35">
        <f>SUM($BF$1:BF319)</f>
        <v>0</v>
      </c>
    </row>
    <row r="321" spans="53:59" hidden="1" x14ac:dyDescent="0.25">
      <c r="BA321" s="35">
        <v>321</v>
      </c>
      <c r="BB321" s="85" t="str">
        <f t="shared" si="14"/>
        <v>--</v>
      </c>
      <c r="BC321" s="84">
        <f t="shared" si="15"/>
        <v>0</v>
      </c>
      <c r="BD321" s="35">
        <f>IF(COUNTIF(Kassza!$C$7:$C$10000,BE321)&lt;&gt;0,BD320+1,BD320)</f>
        <v>0</v>
      </c>
      <c r="BE321" s="84">
        <f t="shared" si="16"/>
        <v>46343</v>
      </c>
      <c r="BF321" s="35">
        <f>ROUNDUP(COUNTIF(Kassza!$C$7:$C$10000,BE321)/30,0)</f>
        <v>0</v>
      </c>
      <c r="BG321" s="35">
        <f>SUM($BF$1:BF320)</f>
        <v>0</v>
      </c>
    </row>
    <row r="322" spans="53:59" hidden="1" x14ac:dyDescent="0.25">
      <c r="BA322" s="35">
        <v>322</v>
      </c>
      <c r="BB322" s="85" t="str">
        <f t="shared" ref="BB322:BB366" si="17">IF(BC322&lt;&gt;0,VLOOKUP(MONTH(BC322),$BK$1:$BL$12,2,FALSE)&amp;DAY(BC322),"--")</f>
        <v>--</v>
      </c>
      <c r="BC322" s="84">
        <f t="shared" ref="BC322:BC366" si="18">IF(ISERROR(VLOOKUP(BA322,$BD$1:$BE$366,2,FALSE))=FALSE,VLOOKUP(BA322,$BD$1:$BE$366,2,FALSE),0)</f>
        <v>0</v>
      </c>
      <c r="BD322" s="35">
        <f>IF(COUNTIF(Kassza!$C$7:$C$10000,BE322)&lt;&gt;0,BD321+1,BD321)</f>
        <v>0</v>
      </c>
      <c r="BE322" s="84">
        <f t="shared" si="16"/>
        <v>46344</v>
      </c>
      <c r="BF322" s="35">
        <f>ROUNDUP(COUNTIF(Kassza!$C$7:$C$10000,BE322)/30,0)</f>
        <v>0</v>
      </c>
      <c r="BG322" s="35">
        <f>SUM($BF$1:BF321)</f>
        <v>0</v>
      </c>
    </row>
    <row r="323" spans="53:59" hidden="1" x14ac:dyDescent="0.25">
      <c r="BA323" s="35">
        <v>323</v>
      </c>
      <c r="BB323" s="85" t="str">
        <f t="shared" si="17"/>
        <v>--</v>
      </c>
      <c r="BC323" s="84">
        <f t="shared" si="18"/>
        <v>0</v>
      </c>
      <c r="BD323" s="35">
        <f>IF(COUNTIF(Kassza!$C$7:$C$10000,BE323)&lt;&gt;0,BD322+1,BD322)</f>
        <v>0</v>
      </c>
      <c r="BE323" s="84">
        <f t="shared" ref="BE323:BE366" si="19">BE322+1</f>
        <v>46345</v>
      </c>
      <c r="BF323" s="35">
        <f>ROUNDUP(COUNTIF(Kassza!$C$7:$C$10000,BE323)/30,0)</f>
        <v>0</v>
      </c>
      <c r="BG323" s="35">
        <f>SUM($BF$1:BF322)</f>
        <v>0</v>
      </c>
    </row>
    <row r="324" spans="53:59" hidden="1" x14ac:dyDescent="0.25">
      <c r="BA324" s="35">
        <v>324</v>
      </c>
      <c r="BB324" s="85" t="str">
        <f t="shared" si="17"/>
        <v>--</v>
      </c>
      <c r="BC324" s="84">
        <f t="shared" si="18"/>
        <v>0</v>
      </c>
      <c r="BD324" s="35">
        <f>IF(COUNTIF(Kassza!$C$7:$C$10000,BE324)&lt;&gt;0,BD323+1,BD323)</f>
        <v>0</v>
      </c>
      <c r="BE324" s="84">
        <f t="shared" si="19"/>
        <v>46346</v>
      </c>
      <c r="BF324" s="35">
        <f>ROUNDUP(COUNTIF(Kassza!$C$7:$C$10000,BE324)/30,0)</f>
        <v>0</v>
      </c>
      <c r="BG324" s="35">
        <f>SUM($BF$1:BF323)</f>
        <v>0</v>
      </c>
    </row>
    <row r="325" spans="53:59" hidden="1" x14ac:dyDescent="0.25">
      <c r="BA325" s="35">
        <v>325</v>
      </c>
      <c r="BB325" s="85" t="str">
        <f t="shared" si="17"/>
        <v>--</v>
      </c>
      <c r="BC325" s="84">
        <f t="shared" si="18"/>
        <v>0</v>
      </c>
      <c r="BD325" s="35">
        <f>IF(COUNTIF(Kassza!$C$7:$C$10000,BE325)&lt;&gt;0,BD324+1,BD324)</f>
        <v>0</v>
      </c>
      <c r="BE325" s="84">
        <f t="shared" si="19"/>
        <v>46347</v>
      </c>
      <c r="BF325" s="35">
        <f>ROUNDUP(COUNTIF(Kassza!$C$7:$C$10000,BE325)/30,0)</f>
        <v>0</v>
      </c>
      <c r="BG325" s="35">
        <f>SUM($BF$1:BF324)</f>
        <v>0</v>
      </c>
    </row>
    <row r="326" spans="53:59" hidden="1" x14ac:dyDescent="0.25">
      <c r="BA326" s="35">
        <v>326</v>
      </c>
      <c r="BB326" s="85" t="str">
        <f t="shared" si="17"/>
        <v>--</v>
      </c>
      <c r="BC326" s="84">
        <f t="shared" si="18"/>
        <v>0</v>
      </c>
      <c r="BD326" s="35">
        <f>IF(COUNTIF(Kassza!$C$7:$C$10000,BE326)&lt;&gt;0,BD325+1,BD325)</f>
        <v>0</v>
      </c>
      <c r="BE326" s="84">
        <f t="shared" si="19"/>
        <v>46348</v>
      </c>
      <c r="BF326" s="35">
        <f>ROUNDUP(COUNTIF(Kassza!$C$7:$C$10000,BE326)/30,0)</f>
        <v>0</v>
      </c>
      <c r="BG326" s="35">
        <f>SUM($BF$1:BF325)</f>
        <v>0</v>
      </c>
    </row>
    <row r="327" spans="53:59" hidden="1" x14ac:dyDescent="0.25">
      <c r="BA327" s="35">
        <v>327</v>
      </c>
      <c r="BB327" s="85" t="str">
        <f t="shared" si="17"/>
        <v>--</v>
      </c>
      <c r="BC327" s="84">
        <f t="shared" si="18"/>
        <v>0</v>
      </c>
      <c r="BD327" s="35">
        <f>IF(COUNTIF(Kassza!$C$7:$C$10000,BE327)&lt;&gt;0,BD326+1,BD326)</f>
        <v>0</v>
      </c>
      <c r="BE327" s="84">
        <f t="shared" si="19"/>
        <v>46349</v>
      </c>
      <c r="BF327" s="35">
        <f>ROUNDUP(COUNTIF(Kassza!$C$7:$C$10000,BE327)/30,0)</f>
        <v>0</v>
      </c>
      <c r="BG327" s="35">
        <f>SUM($BF$1:BF326)</f>
        <v>0</v>
      </c>
    </row>
    <row r="328" spans="53:59" hidden="1" x14ac:dyDescent="0.25">
      <c r="BA328" s="35">
        <v>328</v>
      </c>
      <c r="BB328" s="85" t="str">
        <f t="shared" si="17"/>
        <v>--</v>
      </c>
      <c r="BC328" s="84">
        <f t="shared" si="18"/>
        <v>0</v>
      </c>
      <c r="BD328" s="35">
        <f>IF(COUNTIF(Kassza!$C$7:$C$10000,BE328)&lt;&gt;0,BD327+1,BD327)</f>
        <v>0</v>
      </c>
      <c r="BE328" s="84">
        <f t="shared" si="19"/>
        <v>46350</v>
      </c>
      <c r="BF328" s="35">
        <f>ROUNDUP(COUNTIF(Kassza!$C$7:$C$10000,BE328)/30,0)</f>
        <v>0</v>
      </c>
      <c r="BG328" s="35">
        <f>SUM($BF$1:BF327)</f>
        <v>0</v>
      </c>
    </row>
    <row r="329" spans="53:59" hidden="1" x14ac:dyDescent="0.25">
      <c r="BA329" s="35">
        <v>329</v>
      </c>
      <c r="BB329" s="85" t="str">
        <f t="shared" si="17"/>
        <v>--</v>
      </c>
      <c r="BC329" s="84">
        <f t="shared" si="18"/>
        <v>0</v>
      </c>
      <c r="BD329" s="35">
        <f>IF(COUNTIF(Kassza!$C$7:$C$10000,BE329)&lt;&gt;0,BD328+1,BD328)</f>
        <v>0</v>
      </c>
      <c r="BE329" s="84">
        <f t="shared" si="19"/>
        <v>46351</v>
      </c>
      <c r="BF329" s="35">
        <f>ROUNDUP(COUNTIF(Kassza!$C$7:$C$10000,BE329)/30,0)</f>
        <v>0</v>
      </c>
      <c r="BG329" s="35">
        <f>SUM($BF$1:BF328)</f>
        <v>0</v>
      </c>
    </row>
    <row r="330" spans="53:59" hidden="1" x14ac:dyDescent="0.25">
      <c r="BA330" s="35">
        <v>330</v>
      </c>
      <c r="BB330" s="85" t="str">
        <f t="shared" si="17"/>
        <v>--</v>
      </c>
      <c r="BC330" s="84">
        <f t="shared" si="18"/>
        <v>0</v>
      </c>
      <c r="BD330" s="35">
        <f>IF(COUNTIF(Kassza!$C$7:$C$10000,BE330)&lt;&gt;0,BD329+1,BD329)</f>
        <v>0</v>
      </c>
      <c r="BE330" s="84">
        <f t="shared" si="19"/>
        <v>46352</v>
      </c>
      <c r="BF330" s="35">
        <f>ROUNDUP(COUNTIF(Kassza!$C$7:$C$10000,BE330)/30,0)</f>
        <v>0</v>
      </c>
      <c r="BG330" s="35">
        <f>SUM($BF$1:BF329)</f>
        <v>0</v>
      </c>
    </row>
    <row r="331" spans="53:59" hidden="1" x14ac:dyDescent="0.25">
      <c r="BA331" s="35">
        <v>331</v>
      </c>
      <c r="BB331" s="85" t="str">
        <f t="shared" si="17"/>
        <v>--</v>
      </c>
      <c r="BC331" s="84">
        <f t="shared" si="18"/>
        <v>0</v>
      </c>
      <c r="BD331" s="35">
        <f>IF(COUNTIF(Kassza!$C$7:$C$10000,BE331)&lt;&gt;0,BD330+1,BD330)</f>
        <v>0</v>
      </c>
      <c r="BE331" s="84">
        <f t="shared" si="19"/>
        <v>46353</v>
      </c>
      <c r="BF331" s="35">
        <f>ROUNDUP(COUNTIF(Kassza!$C$7:$C$10000,BE331)/30,0)</f>
        <v>0</v>
      </c>
      <c r="BG331" s="35">
        <f>SUM($BF$1:BF330)</f>
        <v>0</v>
      </c>
    </row>
    <row r="332" spans="53:59" hidden="1" x14ac:dyDescent="0.25">
      <c r="BA332" s="35">
        <v>332</v>
      </c>
      <c r="BB332" s="85" t="str">
        <f t="shared" si="17"/>
        <v>--</v>
      </c>
      <c r="BC332" s="84">
        <f t="shared" si="18"/>
        <v>0</v>
      </c>
      <c r="BD332" s="35">
        <f>IF(COUNTIF(Kassza!$C$7:$C$10000,BE332)&lt;&gt;0,BD331+1,BD331)</f>
        <v>0</v>
      </c>
      <c r="BE332" s="84">
        <f t="shared" si="19"/>
        <v>46354</v>
      </c>
      <c r="BF332" s="35">
        <f>ROUNDUP(COUNTIF(Kassza!$C$7:$C$10000,BE332)/30,0)</f>
        <v>0</v>
      </c>
      <c r="BG332" s="35">
        <f>SUM($BF$1:BF331)</f>
        <v>0</v>
      </c>
    </row>
    <row r="333" spans="53:59" hidden="1" x14ac:dyDescent="0.25">
      <c r="BA333" s="35">
        <v>333</v>
      </c>
      <c r="BB333" s="85" t="str">
        <f t="shared" si="17"/>
        <v>--</v>
      </c>
      <c r="BC333" s="84">
        <f t="shared" si="18"/>
        <v>0</v>
      </c>
      <c r="BD333" s="35">
        <f>IF(COUNTIF(Kassza!$C$7:$C$10000,BE333)&lt;&gt;0,BD332+1,BD332)</f>
        <v>0</v>
      </c>
      <c r="BE333" s="84">
        <f t="shared" si="19"/>
        <v>46355</v>
      </c>
      <c r="BF333" s="35">
        <f>ROUNDUP(COUNTIF(Kassza!$C$7:$C$10000,BE333)/30,0)</f>
        <v>0</v>
      </c>
      <c r="BG333" s="35">
        <f>SUM($BF$1:BF332)</f>
        <v>0</v>
      </c>
    </row>
    <row r="334" spans="53:59" hidden="1" x14ac:dyDescent="0.25">
      <c r="BA334" s="35">
        <v>334</v>
      </c>
      <c r="BB334" s="85" t="str">
        <f t="shared" si="17"/>
        <v>--</v>
      </c>
      <c r="BC334" s="84">
        <f t="shared" si="18"/>
        <v>0</v>
      </c>
      <c r="BD334" s="35">
        <f>IF(COUNTIF(Kassza!$C$7:$C$10000,BE334)&lt;&gt;0,BD333+1,BD333)</f>
        <v>0</v>
      </c>
      <c r="BE334" s="84">
        <f t="shared" si="19"/>
        <v>46356</v>
      </c>
      <c r="BF334" s="35">
        <f>ROUNDUP(COUNTIF(Kassza!$C$7:$C$10000,BE334)/30,0)</f>
        <v>0</v>
      </c>
      <c r="BG334" s="35">
        <f>SUM($BF$1:BF333)</f>
        <v>0</v>
      </c>
    </row>
    <row r="335" spans="53:59" hidden="1" x14ac:dyDescent="0.25">
      <c r="BA335" s="35">
        <v>335</v>
      </c>
      <c r="BB335" s="85" t="str">
        <f t="shared" si="17"/>
        <v>--</v>
      </c>
      <c r="BC335" s="84">
        <f t="shared" si="18"/>
        <v>0</v>
      </c>
      <c r="BD335" s="35">
        <f>IF(COUNTIF(Kassza!$C$7:$C$10000,BE335)&lt;&gt;0,BD334+1,BD334)</f>
        <v>0</v>
      </c>
      <c r="BE335" s="84">
        <f t="shared" si="19"/>
        <v>46357</v>
      </c>
      <c r="BF335" s="35">
        <f>ROUNDUP(COUNTIF(Kassza!$C$7:$C$10000,BE335)/30,0)</f>
        <v>0</v>
      </c>
      <c r="BG335" s="35">
        <f>SUM($BF$1:BF334)</f>
        <v>0</v>
      </c>
    </row>
    <row r="336" spans="53:59" hidden="1" x14ac:dyDescent="0.25">
      <c r="BA336" s="35">
        <v>336</v>
      </c>
      <c r="BB336" s="85" t="str">
        <f t="shared" si="17"/>
        <v>--</v>
      </c>
      <c r="BC336" s="84">
        <f t="shared" si="18"/>
        <v>0</v>
      </c>
      <c r="BD336" s="35">
        <f>IF(COUNTIF(Kassza!$C$7:$C$10000,BE336)&lt;&gt;0,BD335+1,BD335)</f>
        <v>0</v>
      </c>
      <c r="BE336" s="84">
        <f t="shared" si="19"/>
        <v>46358</v>
      </c>
      <c r="BF336" s="35">
        <f>ROUNDUP(COUNTIF(Kassza!$C$7:$C$10000,BE336)/30,0)</f>
        <v>0</v>
      </c>
      <c r="BG336" s="35">
        <f>SUM($BF$1:BF335)</f>
        <v>0</v>
      </c>
    </row>
    <row r="337" spans="53:59" hidden="1" x14ac:dyDescent="0.25">
      <c r="BA337" s="35">
        <v>337</v>
      </c>
      <c r="BB337" s="85" t="str">
        <f t="shared" si="17"/>
        <v>--</v>
      </c>
      <c r="BC337" s="84">
        <f t="shared" si="18"/>
        <v>0</v>
      </c>
      <c r="BD337" s="35">
        <f>IF(COUNTIF(Kassza!$C$7:$C$10000,BE337)&lt;&gt;0,BD336+1,BD336)</f>
        <v>0</v>
      </c>
      <c r="BE337" s="84">
        <f t="shared" si="19"/>
        <v>46359</v>
      </c>
      <c r="BF337" s="35">
        <f>ROUNDUP(COUNTIF(Kassza!$C$7:$C$10000,BE337)/30,0)</f>
        <v>0</v>
      </c>
      <c r="BG337" s="35">
        <f>SUM($BF$1:BF336)</f>
        <v>0</v>
      </c>
    </row>
    <row r="338" spans="53:59" hidden="1" x14ac:dyDescent="0.25">
      <c r="BA338" s="35">
        <v>338</v>
      </c>
      <c r="BB338" s="85" t="str">
        <f t="shared" si="17"/>
        <v>--</v>
      </c>
      <c r="BC338" s="84">
        <f t="shared" si="18"/>
        <v>0</v>
      </c>
      <c r="BD338" s="35">
        <f>IF(COUNTIF(Kassza!$C$7:$C$10000,BE338)&lt;&gt;0,BD337+1,BD337)</f>
        <v>0</v>
      </c>
      <c r="BE338" s="84">
        <f t="shared" si="19"/>
        <v>46360</v>
      </c>
      <c r="BF338" s="35">
        <f>ROUNDUP(COUNTIF(Kassza!$C$7:$C$10000,BE338)/30,0)</f>
        <v>0</v>
      </c>
      <c r="BG338" s="35">
        <f>SUM($BF$1:BF337)</f>
        <v>0</v>
      </c>
    </row>
    <row r="339" spans="53:59" hidden="1" x14ac:dyDescent="0.25">
      <c r="BA339" s="35">
        <v>339</v>
      </c>
      <c r="BB339" s="85" t="str">
        <f t="shared" si="17"/>
        <v>--</v>
      </c>
      <c r="BC339" s="84">
        <f t="shared" si="18"/>
        <v>0</v>
      </c>
      <c r="BD339" s="35">
        <f>IF(COUNTIF(Kassza!$C$7:$C$10000,BE339)&lt;&gt;0,BD338+1,BD338)</f>
        <v>0</v>
      </c>
      <c r="BE339" s="84">
        <f t="shared" si="19"/>
        <v>46361</v>
      </c>
      <c r="BF339" s="35">
        <f>ROUNDUP(COUNTIF(Kassza!$C$7:$C$10000,BE339)/30,0)</f>
        <v>0</v>
      </c>
      <c r="BG339" s="35">
        <f>SUM($BF$1:BF338)</f>
        <v>0</v>
      </c>
    </row>
    <row r="340" spans="53:59" hidden="1" x14ac:dyDescent="0.25">
      <c r="BA340" s="35">
        <v>340</v>
      </c>
      <c r="BB340" s="85" t="str">
        <f t="shared" si="17"/>
        <v>--</v>
      </c>
      <c r="BC340" s="84">
        <f t="shared" si="18"/>
        <v>0</v>
      </c>
      <c r="BD340" s="35">
        <f>IF(COUNTIF(Kassza!$C$7:$C$10000,BE340)&lt;&gt;0,BD339+1,BD339)</f>
        <v>0</v>
      </c>
      <c r="BE340" s="84">
        <f t="shared" si="19"/>
        <v>46362</v>
      </c>
      <c r="BF340" s="35">
        <f>ROUNDUP(COUNTIF(Kassza!$C$7:$C$10000,BE340)/30,0)</f>
        <v>0</v>
      </c>
      <c r="BG340" s="35">
        <f>SUM($BF$1:BF339)</f>
        <v>0</v>
      </c>
    </row>
    <row r="341" spans="53:59" hidden="1" x14ac:dyDescent="0.25">
      <c r="BA341" s="35">
        <v>341</v>
      </c>
      <c r="BB341" s="85" t="str">
        <f t="shared" si="17"/>
        <v>--</v>
      </c>
      <c r="BC341" s="84">
        <f t="shared" si="18"/>
        <v>0</v>
      </c>
      <c r="BD341" s="35">
        <f>IF(COUNTIF(Kassza!$C$7:$C$10000,BE341)&lt;&gt;0,BD340+1,BD340)</f>
        <v>0</v>
      </c>
      <c r="BE341" s="84">
        <f t="shared" si="19"/>
        <v>46363</v>
      </c>
      <c r="BF341" s="35">
        <f>ROUNDUP(COUNTIF(Kassza!$C$7:$C$10000,BE341)/30,0)</f>
        <v>0</v>
      </c>
      <c r="BG341" s="35">
        <f>SUM($BF$1:BF340)</f>
        <v>0</v>
      </c>
    </row>
    <row r="342" spans="53:59" hidden="1" x14ac:dyDescent="0.25">
      <c r="BA342" s="35">
        <v>342</v>
      </c>
      <c r="BB342" s="85" t="str">
        <f t="shared" si="17"/>
        <v>--</v>
      </c>
      <c r="BC342" s="84">
        <f t="shared" si="18"/>
        <v>0</v>
      </c>
      <c r="BD342" s="35">
        <f>IF(COUNTIF(Kassza!$C$7:$C$10000,BE342)&lt;&gt;0,BD341+1,BD341)</f>
        <v>0</v>
      </c>
      <c r="BE342" s="84">
        <f t="shared" si="19"/>
        <v>46364</v>
      </c>
      <c r="BF342" s="35">
        <f>ROUNDUP(COUNTIF(Kassza!$C$7:$C$10000,BE342)/30,0)</f>
        <v>0</v>
      </c>
      <c r="BG342" s="35">
        <f>SUM($BF$1:BF341)</f>
        <v>0</v>
      </c>
    </row>
    <row r="343" spans="53:59" hidden="1" x14ac:dyDescent="0.25">
      <c r="BA343" s="35">
        <v>343</v>
      </c>
      <c r="BB343" s="85" t="str">
        <f t="shared" si="17"/>
        <v>--</v>
      </c>
      <c r="BC343" s="84">
        <f t="shared" si="18"/>
        <v>0</v>
      </c>
      <c r="BD343" s="35">
        <f>IF(COUNTIF(Kassza!$C$7:$C$10000,BE343)&lt;&gt;0,BD342+1,BD342)</f>
        <v>0</v>
      </c>
      <c r="BE343" s="84">
        <f t="shared" si="19"/>
        <v>46365</v>
      </c>
      <c r="BF343" s="35">
        <f>ROUNDUP(COUNTIF(Kassza!$C$7:$C$10000,BE343)/30,0)</f>
        <v>0</v>
      </c>
      <c r="BG343" s="35">
        <f>SUM($BF$1:BF342)</f>
        <v>0</v>
      </c>
    </row>
    <row r="344" spans="53:59" hidden="1" x14ac:dyDescent="0.25">
      <c r="BA344" s="35">
        <v>344</v>
      </c>
      <c r="BB344" s="85" t="str">
        <f t="shared" si="17"/>
        <v>--</v>
      </c>
      <c r="BC344" s="84">
        <f t="shared" si="18"/>
        <v>0</v>
      </c>
      <c r="BD344" s="35">
        <f>IF(COUNTIF(Kassza!$C$7:$C$10000,BE344)&lt;&gt;0,BD343+1,BD343)</f>
        <v>0</v>
      </c>
      <c r="BE344" s="84">
        <f t="shared" si="19"/>
        <v>46366</v>
      </c>
      <c r="BF344" s="35">
        <f>ROUNDUP(COUNTIF(Kassza!$C$7:$C$10000,BE344)/30,0)</f>
        <v>0</v>
      </c>
      <c r="BG344" s="35">
        <f>SUM($BF$1:BF343)</f>
        <v>0</v>
      </c>
    </row>
    <row r="345" spans="53:59" hidden="1" x14ac:dyDescent="0.25">
      <c r="BA345" s="35">
        <v>345</v>
      </c>
      <c r="BB345" s="85" t="str">
        <f t="shared" si="17"/>
        <v>--</v>
      </c>
      <c r="BC345" s="84">
        <f t="shared" si="18"/>
        <v>0</v>
      </c>
      <c r="BD345" s="35">
        <f>IF(COUNTIF(Kassza!$C$7:$C$10000,BE345)&lt;&gt;0,BD344+1,BD344)</f>
        <v>0</v>
      </c>
      <c r="BE345" s="84">
        <f t="shared" si="19"/>
        <v>46367</v>
      </c>
      <c r="BF345" s="35">
        <f>ROUNDUP(COUNTIF(Kassza!$C$7:$C$10000,BE345)/30,0)</f>
        <v>0</v>
      </c>
      <c r="BG345" s="35">
        <f>SUM($BF$1:BF344)</f>
        <v>0</v>
      </c>
    </row>
    <row r="346" spans="53:59" hidden="1" x14ac:dyDescent="0.25">
      <c r="BA346" s="35">
        <v>346</v>
      </c>
      <c r="BB346" s="85" t="str">
        <f t="shared" si="17"/>
        <v>--</v>
      </c>
      <c r="BC346" s="84">
        <f t="shared" si="18"/>
        <v>0</v>
      </c>
      <c r="BD346" s="35">
        <f>IF(COUNTIF(Kassza!$C$7:$C$10000,BE346)&lt;&gt;0,BD345+1,BD345)</f>
        <v>0</v>
      </c>
      <c r="BE346" s="84">
        <f t="shared" si="19"/>
        <v>46368</v>
      </c>
      <c r="BF346" s="35">
        <f>ROUNDUP(COUNTIF(Kassza!$C$7:$C$10000,BE346)/30,0)</f>
        <v>0</v>
      </c>
      <c r="BG346" s="35">
        <f>SUM($BF$1:BF345)</f>
        <v>0</v>
      </c>
    </row>
    <row r="347" spans="53:59" hidden="1" x14ac:dyDescent="0.25">
      <c r="BA347" s="35">
        <v>347</v>
      </c>
      <c r="BB347" s="85" t="str">
        <f t="shared" si="17"/>
        <v>--</v>
      </c>
      <c r="BC347" s="84">
        <f t="shared" si="18"/>
        <v>0</v>
      </c>
      <c r="BD347" s="35">
        <f>IF(COUNTIF(Kassza!$C$7:$C$10000,BE347)&lt;&gt;0,BD346+1,BD346)</f>
        <v>0</v>
      </c>
      <c r="BE347" s="84">
        <f t="shared" si="19"/>
        <v>46369</v>
      </c>
      <c r="BF347" s="35">
        <f>ROUNDUP(COUNTIF(Kassza!$C$7:$C$10000,BE347)/30,0)</f>
        <v>0</v>
      </c>
      <c r="BG347" s="35">
        <f>SUM($BF$1:BF346)</f>
        <v>0</v>
      </c>
    </row>
    <row r="348" spans="53:59" hidden="1" x14ac:dyDescent="0.25">
      <c r="BA348" s="35">
        <v>348</v>
      </c>
      <c r="BB348" s="85" t="str">
        <f t="shared" si="17"/>
        <v>--</v>
      </c>
      <c r="BC348" s="84">
        <f t="shared" si="18"/>
        <v>0</v>
      </c>
      <c r="BD348" s="35">
        <f>IF(COUNTIF(Kassza!$C$7:$C$10000,BE348)&lt;&gt;0,BD347+1,BD347)</f>
        <v>0</v>
      </c>
      <c r="BE348" s="84">
        <f t="shared" si="19"/>
        <v>46370</v>
      </c>
      <c r="BF348" s="35">
        <f>ROUNDUP(COUNTIF(Kassza!$C$7:$C$10000,BE348)/30,0)</f>
        <v>0</v>
      </c>
      <c r="BG348" s="35">
        <f>SUM($BF$1:BF347)</f>
        <v>0</v>
      </c>
    </row>
    <row r="349" spans="53:59" hidden="1" x14ac:dyDescent="0.25">
      <c r="BA349" s="35">
        <v>349</v>
      </c>
      <c r="BB349" s="85" t="str">
        <f t="shared" si="17"/>
        <v>--</v>
      </c>
      <c r="BC349" s="84">
        <f t="shared" si="18"/>
        <v>0</v>
      </c>
      <c r="BD349" s="35">
        <f>IF(COUNTIF(Kassza!$C$7:$C$10000,BE349)&lt;&gt;0,BD348+1,BD348)</f>
        <v>0</v>
      </c>
      <c r="BE349" s="84">
        <f t="shared" si="19"/>
        <v>46371</v>
      </c>
      <c r="BF349" s="35">
        <f>ROUNDUP(COUNTIF(Kassza!$C$7:$C$10000,BE349)/30,0)</f>
        <v>0</v>
      </c>
      <c r="BG349" s="35">
        <f>SUM($BF$1:BF348)</f>
        <v>0</v>
      </c>
    </row>
    <row r="350" spans="53:59" hidden="1" x14ac:dyDescent="0.25">
      <c r="BA350" s="35">
        <v>350</v>
      </c>
      <c r="BB350" s="85" t="str">
        <f t="shared" si="17"/>
        <v>--</v>
      </c>
      <c r="BC350" s="84">
        <f t="shared" si="18"/>
        <v>0</v>
      </c>
      <c r="BD350" s="35">
        <f>IF(COUNTIF(Kassza!$C$7:$C$10000,BE350)&lt;&gt;0,BD349+1,BD349)</f>
        <v>0</v>
      </c>
      <c r="BE350" s="84">
        <f t="shared" si="19"/>
        <v>46372</v>
      </c>
      <c r="BF350" s="35">
        <f>ROUNDUP(COUNTIF(Kassza!$C$7:$C$10000,BE350)/30,0)</f>
        <v>0</v>
      </c>
      <c r="BG350" s="35">
        <f>SUM($BF$1:BF349)</f>
        <v>0</v>
      </c>
    </row>
    <row r="351" spans="53:59" hidden="1" x14ac:dyDescent="0.25">
      <c r="BA351" s="35">
        <v>351</v>
      </c>
      <c r="BB351" s="85" t="str">
        <f t="shared" si="17"/>
        <v>--</v>
      </c>
      <c r="BC351" s="84">
        <f t="shared" si="18"/>
        <v>0</v>
      </c>
      <c r="BD351" s="35">
        <f>IF(COUNTIF(Kassza!$C$7:$C$10000,BE351)&lt;&gt;0,BD350+1,BD350)</f>
        <v>0</v>
      </c>
      <c r="BE351" s="84">
        <f t="shared" si="19"/>
        <v>46373</v>
      </c>
      <c r="BF351" s="35">
        <f>ROUNDUP(COUNTIF(Kassza!$C$7:$C$10000,BE351)/30,0)</f>
        <v>0</v>
      </c>
      <c r="BG351" s="35">
        <f>SUM($BF$1:BF350)</f>
        <v>0</v>
      </c>
    </row>
    <row r="352" spans="53:59" hidden="1" x14ac:dyDescent="0.25">
      <c r="BA352" s="35">
        <v>352</v>
      </c>
      <c r="BB352" s="85" t="str">
        <f t="shared" si="17"/>
        <v>--</v>
      </c>
      <c r="BC352" s="84">
        <f t="shared" si="18"/>
        <v>0</v>
      </c>
      <c r="BD352" s="35">
        <f>IF(COUNTIF(Kassza!$C$7:$C$10000,BE352)&lt;&gt;0,BD351+1,BD351)</f>
        <v>0</v>
      </c>
      <c r="BE352" s="84">
        <f t="shared" si="19"/>
        <v>46374</v>
      </c>
      <c r="BF352" s="35">
        <f>ROUNDUP(COUNTIF(Kassza!$C$7:$C$10000,BE352)/30,0)</f>
        <v>0</v>
      </c>
      <c r="BG352" s="35">
        <f>SUM($BF$1:BF351)</f>
        <v>0</v>
      </c>
    </row>
    <row r="353" spans="53:59" hidden="1" x14ac:dyDescent="0.25">
      <c r="BA353" s="35">
        <v>353</v>
      </c>
      <c r="BB353" s="85" t="str">
        <f t="shared" si="17"/>
        <v>--</v>
      </c>
      <c r="BC353" s="84">
        <f t="shared" si="18"/>
        <v>0</v>
      </c>
      <c r="BD353" s="35">
        <f>IF(COUNTIF(Kassza!$C$7:$C$10000,BE353)&lt;&gt;0,BD352+1,BD352)</f>
        <v>0</v>
      </c>
      <c r="BE353" s="84">
        <f t="shared" si="19"/>
        <v>46375</v>
      </c>
      <c r="BF353" s="35">
        <f>ROUNDUP(COUNTIF(Kassza!$C$7:$C$10000,BE353)/30,0)</f>
        <v>0</v>
      </c>
      <c r="BG353" s="35">
        <f>SUM($BF$1:BF352)</f>
        <v>0</v>
      </c>
    </row>
    <row r="354" spans="53:59" hidden="1" x14ac:dyDescent="0.25">
      <c r="BA354" s="35">
        <v>354</v>
      </c>
      <c r="BB354" s="85" t="str">
        <f t="shared" si="17"/>
        <v>--</v>
      </c>
      <c r="BC354" s="84">
        <f t="shared" si="18"/>
        <v>0</v>
      </c>
      <c r="BD354" s="35">
        <f>IF(COUNTIF(Kassza!$C$7:$C$10000,BE354)&lt;&gt;0,BD353+1,BD353)</f>
        <v>0</v>
      </c>
      <c r="BE354" s="84">
        <f t="shared" si="19"/>
        <v>46376</v>
      </c>
      <c r="BF354" s="35">
        <f>ROUNDUP(COUNTIF(Kassza!$C$7:$C$10000,BE354)/30,0)</f>
        <v>0</v>
      </c>
      <c r="BG354" s="35">
        <f>SUM($BF$1:BF353)</f>
        <v>0</v>
      </c>
    </row>
    <row r="355" spans="53:59" hidden="1" x14ac:dyDescent="0.25">
      <c r="BA355" s="35">
        <v>355</v>
      </c>
      <c r="BB355" s="85" t="str">
        <f t="shared" si="17"/>
        <v>--</v>
      </c>
      <c r="BC355" s="84">
        <f t="shared" si="18"/>
        <v>0</v>
      </c>
      <c r="BD355" s="35">
        <f>IF(COUNTIF(Kassza!$C$7:$C$10000,BE355)&lt;&gt;0,BD354+1,BD354)</f>
        <v>0</v>
      </c>
      <c r="BE355" s="84">
        <f t="shared" si="19"/>
        <v>46377</v>
      </c>
      <c r="BF355" s="35">
        <f>ROUNDUP(COUNTIF(Kassza!$C$7:$C$10000,BE355)/30,0)</f>
        <v>0</v>
      </c>
      <c r="BG355" s="35">
        <f>SUM($BF$1:BF354)</f>
        <v>0</v>
      </c>
    </row>
    <row r="356" spans="53:59" hidden="1" x14ac:dyDescent="0.25">
      <c r="BA356" s="35">
        <v>356</v>
      </c>
      <c r="BB356" s="85" t="str">
        <f t="shared" si="17"/>
        <v>--</v>
      </c>
      <c r="BC356" s="84">
        <f t="shared" si="18"/>
        <v>0</v>
      </c>
      <c r="BD356" s="35">
        <f>IF(COUNTIF(Kassza!$C$7:$C$10000,BE356)&lt;&gt;0,BD355+1,BD355)</f>
        <v>0</v>
      </c>
      <c r="BE356" s="84">
        <f t="shared" si="19"/>
        <v>46378</v>
      </c>
      <c r="BF356" s="35">
        <f>ROUNDUP(COUNTIF(Kassza!$C$7:$C$10000,BE356)/30,0)</f>
        <v>0</v>
      </c>
      <c r="BG356" s="35">
        <f>SUM($BF$1:BF355)</f>
        <v>0</v>
      </c>
    </row>
    <row r="357" spans="53:59" hidden="1" x14ac:dyDescent="0.25">
      <c r="BA357" s="35">
        <v>357</v>
      </c>
      <c r="BB357" s="85" t="str">
        <f t="shared" si="17"/>
        <v>--</v>
      </c>
      <c r="BC357" s="84">
        <f t="shared" si="18"/>
        <v>0</v>
      </c>
      <c r="BD357" s="35">
        <f>IF(COUNTIF(Kassza!$C$7:$C$10000,BE357)&lt;&gt;0,BD356+1,BD356)</f>
        <v>0</v>
      </c>
      <c r="BE357" s="84">
        <f t="shared" si="19"/>
        <v>46379</v>
      </c>
      <c r="BF357" s="35">
        <f>ROUNDUP(COUNTIF(Kassza!$C$7:$C$10000,BE357)/30,0)</f>
        <v>0</v>
      </c>
      <c r="BG357" s="35">
        <f>SUM($BF$1:BF356)</f>
        <v>0</v>
      </c>
    </row>
    <row r="358" spans="53:59" hidden="1" x14ac:dyDescent="0.25">
      <c r="BA358" s="35">
        <v>358</v>
      </c>
      <c r="BB358" s="85" t="str">
        <f t="shared" si="17"/>
        <v>--</v>
      </c>
      <c r="BC358" s="84">
        <f t="shared" si="18"/>
        <v>0</v>
      </c>
      <c r="BD358" s="35">
        <f>IF(COUNTIF(Kassza!$C$7:$C$10000,BE358)&lt;&gt;0,BD357+1,BD357)</f>
        <v>0</v>
      </c>
      <c r="BE358" s="84">
        <f t="shared" si="19"/>
        <v>46380</v>
      </c>
      <c r="BF358" s="35">
        <f>ROUNDUP(COUNTIF(Kassza!$C$7:$C$10000,BE358)/30,0)</f>
        <v>0</v>
      </c>
      <c r="BG358" s="35">
        <f>SUM($BF$1:BF357)</f>
        <v>0</v>
      </c>
    </row>
    <row r="359" spans="53:59" hidden="1" x14ac:dyDescent="0.25">
      <c r="BA359" s="35">
        <v>359</v>
      </c>
      <c r="BB359" s="85" t="str">
        <f t="shared" si="17"/>
        <v>--</v>
      </c>
      <c r="BC359" s="84">
        <f t="shared" si="18"/>
        <v>0</v>
      </c>
      <c r="BD359" s="35">
        <f>IF(COUNTIF(Kassza!$C$7:$C$10000,BE359)&lt;&gt;0,BD358+1,BD358)</f>
        <v>0</v>
      </c>
      <c r="BE359" s="84">
        <f t="shared" si="19"/>
        <v>46381</v>
      </c>
      <c r="BF359" s="35">
        <f>ROUNDUP(COUNTIF(Kassza!$C$7:$C$10000,BE359)/30,0)</f>
        <v>0</v>
      </c>
      <c r="BG359" s="35">
        <f>SUM($BF$1:BF358)</f>
        <v>0</v>
      </c>
    </row>
    <row r="360" spans="53:59" hidden="1" x14ac:dyDescent="0.25">
      <c r="BA360" s="35">
        <v>360</v>
      </c>
      <c r="BB360" s="85" t="str">
        <f t="shared" si="17"/>
        <v>--</v>
      </c>
      <c r="BC360" s="84">
        <f t="shared" si="18"/>
        <v>0</v>
      </c>
      <c r="BD360" s="35">
        <f>IF(COUNTIF(Kassza!$C$7:$C$10000,BE360)&lt;&gt;0,BD359+1,BD359)</f>
        <v>0</v>
      </c>
      <c r="BE360" s="84">
        <f t="shared" si="19"/>
        <v>46382</v>
      </c>
      <c r="BF360" s="35">
        <f>ROUNDUP(COUNTIF(Kassza!$C$7:$C$10000,BE360)/30,0)</f>
        <v>0</v>
      </c>
      <c r="BG360" s="35">
        <f>SUM($BF$1:BF359)</f>
        <v>0</v>
      </c>
    </row>
    <row r="361" spans="53:59" hidden="1" x14ac:dyDescent="0.25">
      <c r="BA361" s="35">
        <v>361</v>
      </c>
      <c r="BB361" s="85" t="str">
        <f t="shared" si="17"/>
        <v>--</v>
      </c>
      <c r="BC361" s="84">
        <f t="shared" si="18"/>
        <v>0</v>
      </c>
      <c r="BD361" s="35">
        <f>IF(COUNTIF(Kassza!$C$7:$C$10000,BE361)&lt;&gt;0,BD360+1,BD360)</f>
        <v>0</v>
      </c>
      <c r="BE361" s="84">
        <f t="shared" si="19"/>
        <v>46383</v>
      </c>
      <c r="BF361" s="35">
        <f>ROUNDUP(COUNTIF(Kassza!$C$7:$C$10000,BE361)/30,0)</f>
        <v>0</v>
      </c>
      <c r="BG361" s="35">
        <f>SUM($BF$1:BF360)</f>
        <v>0</v>
      </c>
    </row>
    <row r="362" spans="53:59" hidden="1" x14ac:dyDescent="0.25">
      <c r="BA362" s="35">
        <v>362</v>
      </c>
      <c r="BB362" s="85" t="str">
        <f t="shared" si="17"/>
        <v>--</v>
      </c>
      <c r="BC362" s="84">
        <f t="shared" si="18"/>
        <v>0</v>
      </c>
      <c r="BD362" s="35">
        <f>IF(COUNTIF(Kassza!$C$7:$C$10000,BE362)&lt;&gt;0,BD361+1,BD361)</f>
        <v>0</v>
      </c>
      <c r="BE362" s="84">
        <f t="shared" si="19"/>
        <v>46384</v>
      </c>
      <c r="BF362" s="35">
        <f>ROUNDUP(COUNTIF(Kassza!$C$7:$C$10000,BE362)/30,0)</f>
        <v>0</v>
      </c>
      <c r="BG362" s="35">
        <f>SUM($BF$1:BF361)</f>
        <v>0</v>
      </c>
    </row>
    <row r="363" spans="53:59" hidden="1" x14ac:dyDescent="0.25">
      <c r="BA363" s="35">
        <v>363</v>
      </c>
      <c r="BB363" s="85" t="str">
        <f t="shared" si="17"/>
        <v>--</v>
      </c>
      <c r="BC363" s="84">
        <f t="shared" si="18"/>
        <v>0</v>
      </c>
      <c r="BD363" s="35">
        <f>IF(COUNTIF(Kassza!$C$7:$C$10000,BE363)&lt;&gt;0,BD362+1,BD362)</f>
        <v>0</v>
      </c>
      <c r="BE363" s="84">
        <f t="shared" si="19"/>
        <v>46385</v>
      </c>
      <c r="BF363" s="35">
        <f>ROUNDUP(COUNTIF(Kassza!$C$7:$C$10000,BE363)/30,0)</f>
        <v>0</v>
      </c>
      <c r="BG363" s="35">
        <f>SUM($BF$1:BF362)</f>
        <v>0</v>
      </c>
    </row>
    <row r="364" spans="53:59" hidden="1" x14ac:dyDescent="0.25">
      <c r="BA364" s="35">
        <v>364</v>
      </c>
      <c r="BB364" s="85" t="str">
        <f t="shared" si="17"/>
        <v>--</v>
      </c>
      <c r="BC364" s="84">
        <f t="shared" si="18"/>
        <v>0</v>
      </c>
      <c r="BD364" s="35">
        <f>IF(COUNTIF(Kassza!$C$7:$C$10000,BE364)&lt;&gt;0,BD363+1,BD363)</f>
        <v>0</v>
      </c>
      <c r="BE364" s="84">
        <f t="shared" si="19"/>
        <v>46386</v>
      </c>
      <c r="BF364" s="35">
        <f>ROUNDUP(COUNTIF(Kassza!$C$7:$C$10000,BE364)/30,0)</f>
        <v>0</v>
      </c>
      <c r="BG364" s="35">
        <f>SUM($BF$1:BF363)</f>
        <v>0</v>
      </c>
    </row>
    <row r="365" spans="53:59" hidden="1" x14ac:dyDescent="0.25">
      <c r="BA365" s="35">
        <v>365</v>
      </c>
      <c r="BB365" s="85" t="str">
        <f t="shared" si="17"/>
        <v>--</v>
      </c>
      <c r="BC365" s="84">
        <f t="shared" si="18"/>
        <v>0</v>
      </c>
      <c r="BD365" s="35">
        <f>IF(COUNTIF(Kassza!$C$7:$C$10000,BE365)&lt;&gt;0,BD364+1,BD364)</f>
        <v>0</v>
      </c>
      <c r="BE365" s="84">
        <f t="shared" si="19"/>
        <v>46387</v>
      </c>
      <c r="BF365" s="35">
        <f>ROUNDUP(COUNTIF(Kassza!$C$7:$C$10000,BE365)/30,0)</f>
        <v>0</v>
      </c>
      <c r="BG365" s="35">
        <f>SUM($BF$1:BF364)</f>
        <v>0</v>
      </c>
    </row>
    <row r="366" spans="53:59" hidden="1" x14ac:dyDescent="0.25">
      <c r="BA366" s="35">
        <v>366</v>
      </c>
      <c r="BB366" s="85" t="str">
        <f t="shared" si="17"/>
        <v>--</v>
      </c>
      <c r="BC366" s="84">
        <f t="shared" si="18"/>
        <v>0</v>
      </c>
      <c r="BD366" s="35">
        <f>IF(COUNTIF(Kassza!$C$7:$C$10000,BE366)&lt;&gt;0,BD365+1,BD365)</f>
        <v>0</v>
      </c>
      <c r="BE366" s="84">
        <f t="shared" si="19"/>
        <v>46388</v>
      </c>
      <c r="BF366" s="35">
        <f>ROUNDUP(COUNTIF(Kassza!$C$7:$C$10000,BE366)/30,0)</f>
        <v>0</v>
      </c>
      <c r="BG366" s="35">
        <f>SUM($BF$1:BF365)</f>
        <v>0</v>
      </c>
    </row>
  </sheetData>
  <sheetProtection algorithmName="SHA-512" hashValue="IkTs59ySCbpej988YlyfbAAn0Nx7ycZAqwKkdMAYmWuWzJx41+jZ5AMYghlJGllqn0JFNGsLNU0SK2JsObtRXQ==" saltValue="QqMiSWWt0Ee2olXTEHefcQ==" spinCount="100000" sheet="1" objects="1" scenarios="1"/>
  <mergeCells count="7">
    <mergeCell ref="G4:G5"/>
    <mergeCell ref="A1:F1"/>
    <mergeCell ref="D4:F6"/>
    <mergeCell ref="A4:C4"/>
    <mergeCell ref="A5:C5"/>
    <mergeCell ref="A6:C6"/>
    <mergeCell ref="A2:F2"/>
  </mergeCells>
  <conditionalFormatting sqref="A9:G40">
    <cfRule type="expression" dxfId="270" priority="1" stopIfTrue="1">
      <formula>SUM($E9:$F10)&lt;&gt;0</formula>
    </cfRule>
  </conditionalFormatting>
  <conditionalFormatting sqref="G2">
    <cfRule type="expression" dxfId="269" priority="2" stopIfTrue="1">
      <formula>M2=1</formula>
    </cfRule>
    <cfRule type="expression" dxfId="268" priority="3" stopIfTrue="1">
      <formula>G2&gt;M2</formula>
    </cfRule>
    <cfRule type="expression" dxfId="267" priority="4" stopIfTrue="1">
      <formula>M2&gt;1</formula>
    </cfRule>
  </conditionalFormatting>
  <dataValidations count="1">
    <dataValidation type="list" allowBlank="1" showInputMessage="1" showErrorMessage="1" sqref="G1" xr:uid="{00000000-0002-0000-0200-000000000000}">
      <formula1>Nap</formula1>
    </dataValidation>
  </dataValidations>
  <printOptions horizontalCentered="1" verticalCentered="1"/>
  <pageMargins left="0.47244094488188981" right="0.43307086614173229" top="0.51181102362204722" bottom="0.47244094488188981" header="0.51181102362204722" footer="0.19685039370078741"/>
  <pageSetup paperSize="9" scale="98" orientation="landscape" r:id="rId1"/>
  <headerFooter>
    <oddFooter>&amp;L&amp;"Arial,Normál"&amp;10Intocmit - Készítette&amp;R&amp;"Arial,Normál"&amp;10Verificat - Ellenőrízte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TRIM(Koltsegvetes!B79&amp;Koltsegvetes!V1)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Hibak!AA3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62" si="9">IF(I199&amp;K199&lt;&gt;"",VLOOKUP(I199&amp;K199,fif,3,FALSE),"")</f>
        <v/>
      </c>
      <c r="N199" s="13" t="str">
        <f t="shared" ref="N199:N262" si="10">IF(I199&amp;K199&lt;&gt;"",VLOOKUP(I199&amp;K199,fi,2,FALSE),"")</f>
        <v/>
      </c>
    </row>
    <row r="200" spans="3:14" x14ac:dyDescent="0.3">
      <c r="C200" s="9">
        <f t="shared" ref="C200:C263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x14ac:dyDescent="0.3">
      <c r="C201" s="9">
        <f t="shared" si="11"/>
        <v>1</v>
      </c>
      <c r="D201" s="14"/>
      <c r="E201" s="15"/>
      <c r="F201" s="16"/>
      <c r="G201" s="17"/>
      <c r="H201" s="18"/>
      <c r="I201" s="19"/>
      <c r="J201" s="18"/>
      <c r="K201" s="19"/>
      <c r="L201" s="17"/>
      <c r="M201" s="95" t="str">
        <f t="shared" si="9"/>
        <v/>
      </c>
      <c r="N201" s="13" t="str">
        <f t="shared" si="10"/>
        <v/>
      </c>
    </row>
    <row r="202" spans="3:14" x14ac:dyDescent="0.3">
      <c r="C202" s="9">
        <f t="shared" si="11"/>
        <v>1</v>
      </c>
      <c r="D202" s="14"/>
      <c r="E202" s="15"/>
      <c r="F202" s="16"/>
      <c r="G202" s="17"/>
      <c r="H202" s="18"/>
      <c r="I202" s="19"/>
      <c r="J202" s="18"/>
      <c r="K202" s="19"/>
      <c r="L202" s="17"/>
      <c r="M202" s="95" t="str">
        <f t="shared" si="9"/>
        <v/>
      </c>
      <c r="N202" s="13" t="str">
        <f t="shared" si="10"/>
        <v/>
      </c>
    </row>
    <row r="203" spans="3:14" x14ac:dyDescent="0.3">
      <c r="C203" s="9">
        <f t="shared" si="11"/>
        <v>1</v>
      </c>
      <c r="D203" s="14"/>
      <c r="E203" s="15"/>
      <c r="F203" s="16"/>
      <c r="G203" s="17"/>
      <c r="H203" s="18"/>
      <c r="I203" s="19"/>
      <c r="J203" s="18"/>
      <c r="K203" s="19"/>
      <c r="L203" s="17"/>
      <c r="M203" s="95" t="str">
        <f t="shared" si="9"/>
        <v/>
      </c>
      <c r="N203" s="13" t="str">
        <f t="shared" si="10"/>
        <v/>
      </c>
    </row>
    <row r="204" spans="3:14" x14ac:dyDescent="0.3">
      <c r="C204" s="9">
        <f t="shared" si="11"/>
        <v>1</v>
      </c>
      <c r="D204" s="14"/>
      <c r="E204" s="15"/>
      <c r="F204" s="16"/>
      <c r="G204" s="17"/>
      <c r="H204" s="18"/>
      <c r="I204" s="19"/>
      <c r="J204" s="18"/>
      <c r="K204" s="19"/>
      <c r="L204" s="17"/>
      <c r="M204" s="95" t="str">
        <f t="shared" si="9"/>
        <v/>
      </c>
      <c r="N204" s="13" t="str">
        <f t="shared" si="10"/>
        <v/>
      </c>
    </row>
    <row r="205" spans="3:14" x14ac:dyDescent="0.3">
      <c r="C205" s="9">
        <f t="shared" si="11"/>
        <v>1</v>
      </c>
      <c r="D205" s="14"/>
      <c r="E205" s="15"/>
      <c r="F205" s="16"/>
      <c r="G205" s="17"/>
      <c r="H205" s="18"/>
      <c r="I205" s="19"/>
      <c r="J205" s="18"/>
      <c r="K205" s="19"/>
      <c r="L205" s="17"/>
      <c r="M205" s="95" t="str">
        <f t="shared" si="9"/>
        <v/>
      </c>
      <c r="N205" s="13" t="str">
        <f t="shared" si="10"/>
        <v/>
      </c>
    </row>
    <row r="206" spans="3:14" x14ac:dyDescent="0.3">
      <c r="C206" s="9">
        <f t="shared" si="11"/>
        <v>1</v>
      </c>
      <c r="D206" s="14"/>
      <c r="E206" s="15"/>
      <c r="F206" s="16"/>
      <c r="G206" s="17"/>
      <c r="H206" s="18"/>
      <c r="I206" s="19"/>
      <c r="J206" s="18"/>
      <c r="K206" s="19"/>
      <c r="L206" s="17"/>
      <c r="M206" s="95" t="str">
        <f t="shared" si="9"/>
        <v/>
      </c>
      <c r="N206" s="13" t="str">
        <f t="shared" si="10"/>
        <v/>
      </c>
    </row>
    <row r="207" spans="3:14" x14ac:dyDescent="0.3">
      <c r="C207" s="9">
        <f t="shared" si="11"/>
        <v>1</v>
      </c>
      <c r="D207" s="14"/>
      <c r="E207" s="15"/>
      <c r="F207" s="16"/>
      <c r="G207" s="17"/>
      <c r="H207" s="18"/>
      <c r="I207" s="19"/>
      <c r="J207" s="18"/>
      <c r="K207" s="19"/>
      <c r="L207" s="17"/>
      <c r="M207" s="95" t="str">
        <f t="shared" si="9"/>
        <v/>
      </c>
      <c r="N207" s="13" t="str">
        <f t="shared" si="10"/>
        <v/>
      </c>
    </row>
    <row r="208" spans="3:14" x14ac:dyDescent="0.3">
      <c r="C208" s="9">
        <f t="shared" si="11"/>
        <v>1</v>
      </c>
      <c r="D208" s="14"/>
      <c r="E208" s="15"/>
      <c r="F208" s="16"/>
      <c r="G208" s="17"/>
      <c r="H208" s="18"/>
      <c r="I208" s="19"/>
      <c r="J208" s="18"/>
      <c r="K208" s="19"/>
      <c r="L208" s="17"/>
      <c r="M208" s="95" t="str">
        <f t="shared" si="9"/>
        <v/>
      </c>
      <c r="N208" s="13" t="str">
        <f t="shared" si="10"/>
        <v/>
      </c>
    </row>
    <row r="209" spans="3:14" x14ac:dyDescent="0.3">
      <c r="C209" s="9">
        <f t="shared" si="11"/>
        <v>1</v>
      </c>
      <c r="D209" s="14"/>
      <c r="E209" s="15"/>
      <c r="F209" s="16"/>
      <c r="G209" s="17"/>
      <c r="H209" s="18"/>
      <c r="I209" s="19"/>
      <c r="J209" s="18"/>
      <c r="K209" s="19"/>
      <c r="L209" s="17"/>
      <c r="M209" s="95" t="str">
        <f t="shared" si="9"/>
        <v/>
      </c>
      <c r="N209" s="13" t="str">
        <f t="shared" si="10"/>
        <v/>
      </c>
    </row>
    <row r="210" spans="3:14" x14ac:dyDescent="0.3">
      <c r="C210" s="9">
        <f t="shared" si="11"/>
        <v>1</v>
      </c>
      <c r="D210" s="14"/>
      <c r="E210" s="15"/>
      <c r="F210" s="16"/>
      <c r="G210" s="17"/>
      <c r="H210" s="18"/>
      <c r="I210" s="19"/>
      <c r="J210" s="18"/>
      <c r="K210" s="19"/>
      <c r="L210" s="17"/>
      <c r="M210" s="95" t="str">
        <f t="shared" si="9"/>
        <v/>
      </c>
      <c r="N210" s="13" t="str">
        <f t="shared" si="10"/>
        <v/>
      </c>
    </row>
    <row r="211" spans="3:14" x14ac:dyDescent="0.3">
      <c r="C211" s="9">
        <f t="shared" si="11"/>
        <v>1</v>
      </c>
      <c r="D211" s="14"/>
      <c r="E211" s="15"/>
      <c r="F211" s="16"/>
      <c r="G211" s="17"/>
      <c r="H211" s="18"/>
      <c r="I211" s="19"/>
      <c r="J211" s="18"/>
      <c r="K211" s="19"/>
      <c r="L211" s="17"/>
      <c r="M211" s="95" t="str">
        <f t="shared" si="9"/>
        <v/>
      </c>
      <c r="N211" s="13" t="str">
        <f t="shared" si="10"/>
        <v/>
      </c>
    </row>
    <row r="212" spans="3:14" x14ac:dyDescent="0.3">
      <c r="C212" s="9">
        <f t="shared" si="11"/>
        <v>1</v>
      </c>
      <c r="D212" s="14"/>
      <c r="E212" s="15"/>
      <c r="F212" s="16"/>
      <c r="G212" s="17"/>
      <c r="H212" s="18"/>
      <c r="I212" s="19"/>
      <c r="J212" s="18"/>
      <c r="K212" s="19"/>
      <c r="L212" s="17"/>
      <c r="M212" s="95" t="str">
        <f t="shared" si="9"/>
        <v/>
      </c>
      <c r="N212" s="13" t="str">
        <f t="shared" si="10"/>
        <v/>
      </c>
    </row>
    <row r="213" spans="3:14" x14ac:dyDescent="0.3">
      <c r="C213" s="9">
        <f t="shared" si="11"/>
        <v>1</v>
      </c>
      <c r="D213" s="14"/>
      <c r="E213" s="15"/>
      <c r="F213" s="16"/>
      <c r="G213" s="17"/>
      <c r="H213" s="18"/>
      <c r="I213" s="19"/>
      <c r="J213" s="18"/>
      <c r="K213" s="19"/>
      <c r="L213" s="17"/>
      <c r="M213" s="95" t="str">
        <f t="shared" si="9"/>
        <v/>
      </c>
      <c r="N213" s="13" t="str">
        <f t="shared" si="10"/>
        <v/>
      </c>
    </row>
    <row r="214" spans="3:14" x14ac:dyDescent="0.3">
      <c r="C214" s="9">
        <f t="shared" si="11"/>
        <v>1</v>
      </c>
      <c r="D214" s="14"/>
      <c r="E214" s="15"/>
      <c r="F214" s="16"/>
      <c r="G214" s="17"/>
      <c r="H214" s="18"/>
      <c r="I214" s="19"/>
      <c r="J214" s="18"/>
      <c r="K214" s="19"/>
      <c r="L214" s="17"/>
      <c r="M214" s="95" t="str">
        <f t="shared" si="9"/>
        <v/>
      </c>
      <c r="N214" s="13" t="str">
        <f t="shared" si="10"/>
        <v/>
      </c>
    </row>
    <row r="215" spans="3:14" x14ac:dyDescent="0.3">
      <c r="C215" s="9">
        <f t="shared" si="11"/>
        <v>1</v>
      </c>
      <c r="D215" s="14"/>
      <c r="E215" s="15"/>
      <c r="F215" s="16"/>
      <c r="G215" s="17"/>
      <c r="H215" s="18"/>
      <c r="I215" s="19"/>
      <c r="J215" s="18"/>
      <c r="K215" s="19"/>
      <c r="L215" s="17"/>
      <c r="M215" s="95" t="str">
        <f t="shared" si="9"/>
        <v/>
      </c>
      <c r="N215" s="13" t="str">
        <f t="shared" si="10"/>
        <v/>
      </c>
    </row>
    <row r="216" spans="3:14" x14ac:dyDescent="0.3">
      <c r="C216" s="9">
        <f t="shared" si="11"/>
        <v>1</v>
      </c>
      <c r="D216" s="14"/>
      <c r="E216" s="15"/>
      <c r="F216" s="16"/>
      <c r="G216" s="17"/>
      <c r="H216" s="18"/>
      <c r="I216" s="19"/>
      <c r="J216" s="18"/>
      <c r="K216" s="19"/>
      <c r="L216" s="17"/>
      <c r="M216" s="95" t="str">
        <f t="shared" si="9"/>
        <v/>
      </c>
      <c r="N216" s="13" t="str">
        <f t="shared" si="10"/>
        <v/>
      </c>
    </row>
    <row r="217" spans="3:14" x14ac:dyDescent="0.3">
      <c r="C217" s="9">
        <f t="shared" si="11"/>
        <v>1</v>
      </c>
      <c r="D217" s="14"/>
      <c r="E217" s="15"/>
      <c r="F217" s="16"/>
      <c r="G217" s="17"/>
      <c r="H217" s="18"/>
      <c r="I217" s="19"/>
      <c r="J217" s="18"/>
      <c r="K217" s="19"/>
      <c r="L217" s="17"/>
      <c r="M217" s="95" t="str">
        <f t="shared" si="9"/>
        <v/>
      </c>
      <c r="N217" s="13" t="str">
        <f t="shared" si="10"/>
        <v/>
      </c>
    </row>
    <row r="218" spans="3:14" x14ac:dyDescent="0.3">
      <c r="C218" s="9">
        <f t="shared" si="11"/>
        <v>1</v>
      </c>
      <c r="D218" s="14"/>
      <c r="E218" s="15"/>
      <c r="F218" s="16"/>
      <c r="G218" s="17"/>
      <c r="H218" s="18"/>
      <c r="I218" s="19"/>
      <c r="J218" s="18"/>
      <c r="K218" s="19"/>
      <c r="L218" s="17"/>
      <c r="M218" s="95" t="str">
        <f t="shared" si="9"/>
        <v/>
      </c>
      <c r="N218" s="13" t="str">
        <f t="shared" si="10"/>
        <v/>
      </c>
    </row>
    <row r="219" spans="3:14" x14ac:dyDescent="0.3">
      <c r="C219" s="9">
        <f t="shared" si="11"/>
        <v>1</v>
      </c>
      <c r="D219" s="14"/>
      <c r="E219" s="15"/>
      <c r="F219" s="16"/>
      <c r="G219" s="17"/>
      <c r="H219" s="18"/>
      <c r="I219" s="19"/>
      <c r="J219" s="18"/>
      <c r="K219" s="19"/>
      <c r="L219" s="17"/>
      <c r="M219" s="95" t="str">
        <f t="shared" si="9"/>
        <v/>
      </c>
      <c r="N219" s="13" t="str">
        <f t="shared" si="10"/>
        <v/>
      </c>
    </row>
    <row r="220" spans="3:14" x14ac:dyDescent="0.3">
      <c r="C220" s="9">
        <f t="shared" si="11"/>
        <v>1</v>
      </c>
      <c r="D220" s="14"/>
      <c r="E220" s="15"/>
      <c r="F220" s="16"/>
      <c r="G220" s="17"/>
      <c r="H220" s="18"/>
      <c r="I220" s="19"/>
      <c r="J220" s="18"/>
      <c r="K220" s="19"/>
      <c r="L220" s="17"/>
      <c r="M220" s="95" t="str">
        <f t="shared" si="9"/>
        <v/>
      </c>
      <c r="N220" s="13" t="str">
        <f t="shared" si="10"/>
        <v/>
      </c>
    </row>
    <row r="221" spans="3:14" x14ac:dyDescent="0.3">
      <c r="C221" s="9">
        <f t="shared" si="11"/>
        <v>1</v>
      </c>
      <c r="D221" s="14"/>
      <c r="E221" s="15"/>
      <c r="F221" s="16"/>
      <c r="G221" s="17"/>
      <c r="H221" s="18"/>
      <c r="I221" s="19"/>
      <c r="J221" s="18"/>
      <c r="K221" s="19"/>
      <c r="L221" s="17"/>
      <c r="M221" s="95" t="str">
        <f t="shared" si="9"/>
        <v/>
      </c>
      <c r="N221" s="13" t="str">
        <f t="shared" si="10"/>
        <v/>
      </c>
    </row>
    <row r="222" spans="3:14" x14ac:dyDescent="0.3">
      <c r="C222" s="9">
        <f t="shared" si="11"/>
        <v>1</v>
      </c>
      <c r="D222" s="14"/>
      <c r="E222" s="15"/>
      <c r="F222" s="16"/>
      <c r="G222" s="17"/>
      <c r="H222" s="18"/>
      <c r="I222" s="19"/>
      <c r="J222" s="18"/>
      <c r="K222" s="19"/>
      <c r="L222" s="17"/>
      <c r="M222" s="95" t="str">
        <f t="shared" si="9"/>
        <v/>
      </c>
      <c r="N222" s="13" t="str">
        <f t="shared" si="10"/>
        <v/>
      </c>
    </row>
    <row r="223" spans="3:14" x14ac:dyDescent="0.3">
      <c r="C223" s="9">
        <f t="shared" si="11"/>
        <v>1</v>
      </c>
      <c r="D223" s="14"/>
      <c r="E223" s="15"/>
      <c r="F223" s="16"/>
      <c r="G223" s="17"/>
      <c r="H223" s="18"/>
      <c r="I223" s="19"/>
      <c r="J223" s="18"/>
      <c r="K223" s="19"/>
      <c r="L223" s="17"/>
      <c r="M223" s="95" t="str">
        <f t="shared" si="9"/>
        <v/>
      </c>
      <c r="N223" s="13" t="str">
        <f t="shared" si="10"/>
        <v/>
      </c>
    </row>
    <row r="224" spans="3:14" x14ac:dyDescent="0.3">
      <c r="C224" s="9">
        <f t="shared" si="11"/>
        <v>1</v>
      </c>
      <c r="D224" s="14"/>
      <c r="E224" s="15"/>
      <c r="F224" s="16"/>
      <c r="G224" s="17"/>
      <c r="H224" s="18"/>
      <c r="I224" s="19"/>
      <c r="J224" s="18"/>
      <c r="K224" s="19"/>
      <c r="L224" s="17"/>
      <c r="M224" s="95" t="str">
        <f t="shared" si="9"/>
        <v/>
      </c>
      <c r="N224" s="13" t="str">
        <f t="shared" si="10"/>
        <v/>
      </c>
    </row>
    <row r="225" spans="3:14" x14ac:dyDescent="0.3">
      <c r="C225" s="9">
        <f t="shared" si="11"/>
        <v>1</v>
      </c>
      <c r="D225" s="14"/>
      <c r="E225" s="15"/>
      <c r="F225" s="16"/>
      <c r="G225" s="17"/>
      <c r="H225" s="18"/>
      <c r="I225" s="19"/>
      <c r="J225" s="18"/>
      <c r="K225" s="19"/>
      <c r="L225" s="17"/>
      <c r="M225" s="95" t="str">
        <f t="shared" si="9"/>
        <v/>
      </c>
      <c r="N225" s="13" t="str">
        <f t="shared" si="10"/>
        <v/>
      </c>
    </row>
    <row r="226" spans="3:14" x14ac:dyDescent="0.3">
      <c r="C226" s="9">
        <f t="shared" si="11"/>
        <v>1</v>
      </c>
      <c r="D226" s="14"/>
      <c r="E226" s="15"/>
      <c r="F226" s="16"/>
      <c r="G226" s="17"/>
      <c r="H226" s="18"/>
      <c r="I226" s="19"/>
      <c r="J226" s="18"/>
      <c r="K226" s="19"/>
      <c r="L226" s="17"/>
      <c r="M226" s="95" t="str">
        <f t="shared" si="9"/>
        <v/>
      </c>
      <c r="N226" s="13" t="str">
        <f t="shared" si="10"/>
        <v/>
      </c>
    </row>
    <row r="227" spans="3:14" x14ac:dyDescent="0.3">
      <c r="C227" s="9">
        <f t="shared" si="11"/>
        <v>1</v>
      </c>
      <c r="D227" s="14"/>
      <c r="E227" s="15"/>
      <c r="F227" s="16"/>
      <c r="G227" s="17"/>
      <c r="H227" s="18"/>
      <c r="I227" s="19"/>
      <c r="J227" s="18"/>
      <c r="K227" s="19"/>
      <c r="L227" s="17"/>
      <c r="M227" s="95" t="str">
        <f t="shared" si="9"/>
        <v/>
      </c>
      <c r="N227" s="13" t="str">
        <f t="shared" si="10"/>
        <v/>
      </c>
    </row>
    <row r="228" spans="3:14" x14ac:dyDescent="0.3">
      <c r="C228" s="9">
        <f t="shared" si="11"/>
        <v>1</v>
      </c>
      <c r="D228" s="14"/>
      <c r="E228" s="15"/>
      <c r="F228" s="16"/>
      <c r="G228" s="17"/>
      <c r="H228" s="18"/>
      <c r="I228" s="19"/>
      <c r="J228" s="18"/>
      <c r="K228" s="19"/>
      <c r="L228" s="17"/>
      <c r="M228" s="95" t="str">
        <f t="shared" si="9"/>
        <v/>
      </c>
      <c r="N228" s="13" t="str">
        <f t="shared" si="10"/>
        <v/>
      </c>
    </row>
    <row r="229" spans="3:14" x14ac:dyDescent="0.3">
      <c r="C229" s="9">
        <f t="shared" si="11"/>
        <v>1</v>
      </c>
      <c r="D229" s="14"/>
      <c r="E229" s="15"/>
      <c r="F229" s="16"/>
      <c r="G229" s="17"/>
      <c r="H229" s="18"/>
      <c r="I229" s="19"/>
      <c r="J229" s="18"/>
      <c r="K229" s="19"/>
      <c r="L229" s="17"/>
      <c r="M229" s="95" t="str">
        <f t="shared" si="9"/>
        <v/>
      </c>
      <c r="N229" s="13" t="str">
        <f t="shared" si="10"/>
        <v/>
      </c>
    </row>
    <row r="230" spans="3:14" x14ac:dyDescent="0.3">
      <c r="C230" s="9">
        <f t="shared" si="11"/>
        <v>1</v>
      </c>
      <c r="D230" s="14"/>
      <c r="E230" s="15"/>
      <c r="F230" s="16"/>
      <c r="G230" s="17"/>
      <c r="H230" s="18"/>
      <c r="I230" s="19"/>
      <c r="J230" s="18"/>
      <c r="K230" s="19"/>
      <c r="L230" s="17"/>
      <c r="M230" s="95" t="str">
        <f t="shared" si="9"/>
        <v/>
      </c>
      <c r="N230" s="13" t="str">
        <f t="shared" si="10"/>
        <v/>
      </c>
    </row>
    <row r="231" spans="3:14" x14ac:dyDescent="0.3">
      <c r="C231" s="9">
        <f t="shared" si="11"/>
        <v>1</v>
      </c>
      <c r="D231" s="14"/>
      <c r="E231" s="15"/>
      <c r="F231" s="16"/>
      <c r="G231" s="17"/>
      <c r="H231" s="18"/>
      <c r="I231" s="19"/>
      <c r="J231" s="18"/>
      <c r="K231" s="19"/>
      <c r="L231" s="17"/>
      <c r="M231" s="95" t="str">
        <f t="shared" si="9"/>
        <v/>
      </c>
      <c r="N231" s="13" t="str">
        <f t="shared" si="10"/>
        <v/>
      </c>
    </row>
    <row r="232" spans="3:14" x14ac:dyDescent="0.3">
      <c r="C232" s="9">
        <f t="shared" si="11"/>
        <v>1</v>
      </c>
      <c r="D232" s="14"/>
      <c r="E232" s="15"/>
      <c r="F232" s="16"/>
      <c r="G232" s="17"/>
      <c r="H232" s="18"/>
      <c r="I232" s="19"/>
      <c r="J232" s="18"/>
      <c r="K232" s="19"/>
      <c r="L232" s="17"/>
      <c r="M232" s="95" t="str">
        <f t="shared" si="9"/>
        <v/>
      </c>
      <c r="N232" s="13" t="str">
        <f t="shared" si="10"/>
        <v/>
      </c>
    </row>
    <row r="233" spans="3:14" x14ac:dyDescent="0.3">
      <c r="C233" s="9">
        <f t="shared" si="11"/>
        <v>1</v>
      </c>
      <c r="D233" s="14"/>
      <c r="E233" s="15"/>
      <c r="F233" s="16"/>
      <c r="G233" s="17"/>
      <c r="H233" s="18"/>
      <c r="I233" s="19"/>
      <c r="J233" s="18"/>
      <c r="K233" s="19"/>
      <c r="L233" s="17"/>
      <c r="M233" s="95" t="str">
        <f t="shared" si="9"/>
        <v/>
      </c>
      <c r="N233" s="13" t="str">
        <f t="shared" si="10"/>
        <v/>
      </c>
    </row>
    <row r="234" spans="3:14" x14ac:dyDescent="0.3">
      <c r="C234" s="9">
        <f t="shared" si="11"/>
        <v>1</v>
      </c>
      <c r="D234" s="14"/>
      <c r="E234" s="15"/>
      <c r="F234" s="16"/>
      <c r="G234" s="17"/>
      <c r="H234" s="18"/>
      <c r="I234" s="19"/>
      <c r="J234" s="18"/>
      <c r="K234" s="19"/>
      <c r="L234" s="17"/>
      <c r="M234" s="95" t="str">
        <f t="shared" si="9"/>
        <v/>
      </c>
      <c r="N234" s="13" t="str">
        <f t="shared" si="10"/>
        <v/>
      </c>
    </row>
    <row r="235" spans="3:14" x14ac:dyDescent="0.3">
      <c r="C235" s="9">
        <f t="shared" si="11"/>
        <v>1</v>
      </c>
      <c r="D235" s="14"/>
      <c r="E235" s="15"/>
      <c r="F235" s="16"/>
      <c r="G235" s="17"/>
      <c r="H235" s="18"/>
      <c r="I235" s="19"/>
      <c r="J235" s="18"/>
      <c r="K235" s="19"/>
      <c r="L235" s="17"/>
      <c r="M235" s="95" t="str">
        <f t="shared" si="9"/>
        <v/>
      </c>
      <c r="N235" s="13" t="str">
        <f t="shared" si="10"/>
        <v/>
      </c>
    </row>
    <row r="236" spans="3:14" x14ac:dyDescent="0.3">
      <c r="C236" s="9">
        <f t="shared" si="11"/>
        <v>1</v>
      </c>
      <c r="D236" s="14"/>
      <c r="E236" s="15"/>
      <c r="F236" s="16"/>
      <c r="G236" s="17"/>
      <c r="H236" s="18"/>
      <c r="I236" s="19"/>
      <c r="J236" s="18"/>
      <c r="K236" s="19"/>
      <c r="L236" s="17"/>
      <c r="M236" s="95" t="str">
        <f t="shared" si="9"/>
        <v/>
      </c>
      <c r="N236" s="13" t="str">
        <f t="shared" si="10"/>
        <v/>
      </c>
    </row>
    <row r="237" spans="3:14" x14ac:dyDescent="0.3">
      <c r="C237" s="9">
        <f t="shared" si="11"/>
        <v>1</v>
      </c>
      <c r="D237" s="14"/>
      <c r="E237" s="15"/>
      <c r="F237" s="16"/>
      <c r="G237" s="17"/>
      <c r="H237" s="18"/>
      <c r="I237" s="19"/>
      <c r="J237" s="18"/>
      <c r="K237" s="19"/>
      <c r="L237" s="17"/>
      <c r="M237" s="95" t="str">
        <f t="shared" si="9"/>
        <v/>
      </c>
      <c r="N237" s="13" t="str">
        <f t="shared" si="10"/>
        <v/>
      </c>
    </row>
    <row r="238" spans="3:14" x14ac:dyDescent="0.3">
      <c r="C238" s="9">
        <f t="shared" si="11"/>
        <v>1</v>
      </c>
      <c r="D238" s="14"/>
      <c r="E238" s="15"/>
      <c r="F238" s="16"/>
      <c r="G238" s="17"/>
      <c r="H238" s="18"/>
      <c r="I238" s="19"/>
      <c r="J238" s="18"/>
      <c r="K238" s="19"/>
      <c r="L238" s="17"/>
      <c r="M238" s="95" t="str">
        <f t="shared" si="9"/>
        <v/>
      </c>
      <c r="N238" s="13" t="str">
        <f t="shared" si="10"/>
        <v/>
      </c>
    </row>
    <row r="239" spans="3:14" x14ac:dyDescent="0.3">
      <c r="C239" s="9">
        <f t="shared" si="11"/>
        <v>1</v>
      </c>
      <c r="D239" s="14"/>
      <c r="E239" s="15"/>
      <c r="F239" s="16"/>
      <c r="G239" s="17"/>
      <c r="H239" s="18"/>
      <c r="I239" s="19"/>
      <c r="J239" s="18"/>
      <c r="K239" s="19"/>
      <c r="L239" s="17"/>
      <c r="M239" s="95" t="str">
        <f t="shared" si="9"/>
        <v/>
      </c>
      <c r="N239" s="13" t="str">
        <f t="shared" si="10"/>
        <v/>
      </c>
    </row>
    <row r="240" spans="3:14" x14ac:dyDescent="0.3">
      <c r="C240" s="9">
        <f t="shared" si="11"/>
        <v>1</v>
      </c>
      <c r="D240" s="14"/>
      <c r="E240" s="15"/>
      <c r="F240" s="16"/>
      <c r="G240" s="17"/>
      <c r="H240" s="18"/>
      <c r="I240" s="19"/>
      <c r="J240" s="18"/>
      <c r="K240" s="19"/>
      <c r="L240" s="17"/>
      <c r="M240" s="95" t="str">
        <f t="shared" si="9"/>
        <v/>
      </c>
      <c r="N240" s="13" t="str">
        <f t="shared" si="10"/>
        <v/>
      </c>
    </row>
    <row r="241" spans="3:14" x14ac:dyDescent="0.3">
      <c r="C241" s="9">
        <f t="shared" si="11"/>
        <v>1</v>
      </c>
      <c r="D241" s="14"/>
      <c r="E241" s="15"/>
      <c r="F241" s="16"/>
      <c r="G241" s="17"/>
      <c r="H241" s="18"/>
      <c r="I241" s="19"/>
      <c r="J241" s="18"/>
      <c r="K241" s="19"/>
      <c r="L241" s="17"/>
      <c r="M241" s="95" t="str">
        <f t="shared" si="9"/>
        <v/>
      </c>
      <c r="N241" s="13" t="str">
        <f t="shared" si="10"/>
        <v/>
      </c>
    </row>
    <row r="242" spans="3:14" x14ac:dyDescent="0.3">
      <c r="C242" s="9">
        <f t="shared" si="11"/>
        <v>1</v>
      </c>
      <c r="D242" s="14"/>
      <c r="E242" s="15"/>
      <c r="F242" s="16"/>
      <c r="G242" s="17"/>
      <c r="H242" s="18"/>
      <c r="I242" s="19"/>
      <c r="J242" s="18"/>
      <c r="K242" s="19"/>
      <c r="L242" s="17"/>
      <c r="M242" s="95" t="str">
        <f t="shared" si="9"/>
        <v/>
      </c>
      <c r="N242" s="13" t="str">
        <f t="shared" si="10"/>
        <v/>
      </c>
    </row>
    <row r="243" spans="3:14" x14ac:dyDescent="0.3">
      <c r="C243" s="9">
        <f t="shared" si="11"/>
        <v>1</v>
      </c>
      <c r="D243" s="14"/>
      <c r="E243" s="15"/>
      <c r="F243" s="16"/>
      <c r="G243" s="17"/>
      <c r="H243" s="18"/>
      <c r="I243" s="19"/>
      <c r="J243" s="18"/>
      <c r="K243" s="19"/>
      <c r="L243" s="17"/>
      <c r="M243" s="95" t="str">
        <f t="shared" si="9"/>
        <v/>
      </c>
      <c r="N243" s="13" t="str">
        <f t="shared" si="10"/>
        <v/>
      </c>
    </row>
    <row r="244" spans="3:14" x14ac:dyDescent="0.3">
      <c r="C244" s="9">
        <f t="shared" si="11"/>
        <v>1</v>
      </c>
      <c r="D244" s="14"/>
      <c r="E244" s="15"/>
      <c r="F244" s="16"/>
      <c r="G244" s="17"/>
      <c r="H244" s="18"/>
      <c r="I244" s="19"/>
      <c r="J244" s="18"/>
      <c r="K244" s="19"/>
      <c r="L244" s="17"/>
      <c r="M244" s="95" t="str">
        <f t="shared" si="9"/>
        <v/>
      </c>
      <c r="N244" s="13" t="str">
        <f t="shared" si="10"/>
        <v/>
      </c>
    </row>
    <row r="245" spans="3:14" x14ac:dyDescent="0.3">
      <c r="C245" s="9">
        <f t="shared" si="11"/>
        <v>1</v>
      </c>
      <c r="D245" s="14"/>
      <c r="E245" s="15"/>
      <c r="F245" s="16"/>
      <c r="G245" s="17"/>
      <c r="H245" s="18"/>
      <c r="I245" s="19"/>
      <c r="J245" s="18"/>
      <c r="K245" s="19"/>
      <c r="L245" s="17"/>
      <c r="M245" s="95" t="str">
        <f t="shared" si="9"/>
        <v/>
      </c>
      <c r="N245" s="13" t="str">
        <f t="shared" si="10"/>
        <v/>
      </c>
    </row>
    <row r="246" spans="3:14" x14ac:dyDescent="0.3">
      <c r="C246" s="9">
        <f t="shared" si="11"/>
        <v>1</v>
      </c>
      <c r="D246" s="14"/>
      <c r="E246" s="15"/>
      <c r="F246" s="16"/>
      <c r="G246" s="17"/>
      <c r="H246" s="18"/>
      <c r="I246" s="19"/>
      <c r="J246" s="18"/>
      <c r="K246" s="19"/>
      <c r="L246" s="17"/>
      <c r="M246" s="95" t="str">
        <f t="shared" si="9"/>
        <v/>
      </c>
      <c r="N246" s="13" t="str">
        <f t="shared" si="10"/>
        <v/>
      </c>
    </row>
    <row r="247" spans="3:14" x14ac:dyDescent="0.3">
      <c r="C247" s="9">
        <f t="shared" si="11"/>
        <v>1</v>
      </c>
      <c r="D247" s="14"/>
      <c r="E247" s="15"/>
      <c r="F247" s="16"/>
      <c r="G247" s="17"/>
      <c r="H247" s="18"/>
      <c r="I247" s="19"/>
      <c r="J247" s="18"/>
      <c r="K247" s="19"/>
      <c r="L247" s="17"/>
      <c r="M247" s="95" t="str">
        <f t="shared" si="9"/>
        <v/>
      </c>
      <c r="N247" s="13" t="str">
        <f t="shared" si="10"/>
        <v/>
      </c>
    </row>
    <row r="248" spans="3:14" x14ac:dyDescent="0.3">
      <c r="C248" s="9">
        <f t="shared" si="11"/>
        <v>1</v>
      </c>
      <c r="D248" s="14"/>
      <c r="E248" s="15"/>
      <c r="F248" s="16"/>
      <c r="G248" s="17"/>
      <c r="H248" s="18"/>
      <c r="I248" s="19"/>
      <c r="J248" s="18"/>
      <c r="K248" s="19"/>
      <c r="L248" s="17"/>
      <c r="M248" s="95" t="str">
        <f t="shared" si="9"/>
        <v/>
      </c>
      <c r="N248" s="13" t="str">
        <f t="shared" si="10"/>
        <v/>
      </c>
    </row>
    <row r="249" spans="3:14" x14ac:dyDescent="0.3">
      <c r="C249" s="9">
        <f t="shared" si="11"/>
        <v>1</v>
      </c>
      <c r="D249" s="14"/>
      <c r="E249" s="15"/>
      <c r="F249" s="16"/>
      <c r="G249" s="17"/>
      <c r="H249" s="18"/>
      <c r="I249" s="19"/>
      <c r="J249" s="18"/>
      <c r="K249" s="19"/>
      <c r="L249" s="17"/>
      <c r="M249" s="95" t="str">
        <f t="shared" si="9"/>
        <v/>
      </c>
      <c r="N249" s="13" t="str">
        <f t="shared" si="10"/>
        <v/>
      </c>
    </row>
    <row r="250" spans="3:14" x14ac:dyDescent="0.3">
      <c r="C250" s="9">
        <f t="shared" si="11"/>
        <v>1</v>
      </c>
      <c r="D250" s="14"/>
      <c r="E250" s="15"/>
      <c r="F250" s="16"/>
      <c r="G250" s="17"/>
      <c r="H250" s="18"/>
      <c r="I250" s="19"/>
      <c r="J250" s="18"/>
      <c r="K250" s="19"/>
      <c r="L250" s="17"/>
      <c r="M250" s="95" t="str">
        <f t="shared" si="9"/>
        <v/>
      </c>
      <c r="N250" s="13" t="str">
        <f t="shared" si="10"/>
        <v/>
      </c>
    </row>
    <row r="251" spans="3:14" x14ac:dyDescent="0.3">
      <c r="C251" s="9">
        <f t="shared" si="11"/>
        <v>1</v>
      </c>
      <c r="D251" s="14"/>
      <c r="E251" s="15"/>
      <c r="F251" s="16"/>
      <c r="G251" s="17"/>
      <c r="H251" s="18"/>
      <c r="I251" s="19"/>
      <c r="J251" s="18"/>
      <c r="K251" s="19"/>
      <c r="L251" s="17"/>
      <c r="M251" s="95" t="str">
        <f t="shared" si="9"/>
        <v/>
      </c>
      <c r="N251" s="13" t="str">
        <f t="shared" si="10"/>
        <v/>
      </c>
    </row>
    <row r="252" spans="3:14" x14ac:dyDescent="0.3">
      <c r="C252" s="9">
        <f t="shared" si="11"/>
        <v>1</v>
      </c>
      <c r="D252" s="14"/>
      <c r="E252" s="15"/>
      <c r="F252" s="16"/>
      <c r="G252" s="17"/>
      <c r="H252" s="18"/>
      <c r="I252" s="19"/>
      <c r="J252" s="18"/>
      <c r="K252" s="19"/>
      <c r="L252" s="17"/>
      <c r="M252" s="95" t="str">
        <f t="shared" si="9"/>
        <v/>
      </c>
      <c r="N252" s="13" t="str">
        <f t="shared" si="10"/>
        <v/>
      </c>
    </row>
    <row r="253" spans="3:14" x14ac:dyDescent="0.3">
      <c r="C253" s="9">
        <f t="shared" si="11"/>
        <v>1</v>
      </c>
      <c r="D253" s="14"/>
      <c r="E253" s="15"/>
      <c r="F253" s="16"/>
      <c r="G253" s="17"/>
      <c r="H253" s="18"/>
      <c r="I253" s="19"/>
      <c r="J253" s="18"/>
      <c r="K253" s="19"/>
      <c r="L253" s="17"/>
      <c r="M253" s="95" t="str">
        <f t="shared" si="9"/>
        <v/>
      </c>
      <c r="N253" s="13" t="str">
        <f t="shared" si="10"/>
        <v/>
      </c>
    </row>
    <row r="254" spans="3:14" x14ac:dyDescent="0.3">
      <c r="C254" s="9">
        <f t="shared" si="11"/>
        <v>1</v>
      </c>
      <c r="D254" s="14"/>
      <c r="E254" s="15"/>
      <c r="F254" s="16"/>
      <c r="G254" s="17"/>
      <c r="H254" s="18"/>
      <c r="I254" s="19"/>
      <c r="J254" s="18"/>
      <c r="K254" s="19"/>
      <c r="L254" s="17"/>
      <c r="M254" s="95" t="str">
        <f t="shared" si="9"/>
        <v/>
      </c>
      <c r="N254" s="13" t="str">
        <f t="shared" si="10"/>
        <v/>
      </c>
    </row>
    <row r="255" spans="3:14" x14ac:dyDescent="0.3">
      <c r="C255" s="9">
        <f t="shared" si="11"/>
        <v>1</v>
      </c>
      <c r="D255" s="14"/>
      <c r="E255" s="15"/>
      <c r="F255" s="16"/>
      <c r="G255" s="17"/>
      <c r="H255" s="18"/>
      <c r="I255" s="19"/>
      <c r="J255" s="18"/>
      <c r="K255" s="19"/>
      <c r="L255" s="17"/>
      <c r="M255" s="95" t="str">
        <f t="shared" si="9"/>
        <v/>
      </c>
      <c r="N255" s="13" t="str">
        <f t="shared" si="10"/>
        <v/>
      </c>
    </row>
    <row r="256" spans="3:14" x14ac:dyDescent="0.3">
      <c r="C256" s="9">
        <f t="shared" si="11"/>
        <v>1</v>
      </c>
      <c r="D256" s="14"/>
      <c r="E256" s="15"/>
      <c r="F256" s="16"/>
      <c r="G256" s="17"/>
      <c r="H256" s="18"/>
      <c r="I256" s="19"/>
      <c r="J256" s="18"/>
      <c r="K256" s="19"/>
      <c r="L256" s="17"/>
      <c r="M256" s="95" t="str">
        <f t="shared" si="9"/>
        <v/>
      </c>
      <c r="N256" s="13" t="str">
        <f t="shared" si="10"/>
        <v/>
      </c>
    </row>
    <row r="257" spans="3:14" x14ac:dyDescent="0.3">
      <c r="C257" s="9">
        <f t="shared" si="11"/>
        <v>1</v>
      </c>
      <c r="D257" s="14"/>
      <c r="E257" s="15"/>
      <c r="F257" s="16"/>
      <c r="G257" s="17"/>
      <c r="H257" s="18"/>
      <c r="I257" s="19"/>
      <c r="J257" s="18"/>
      <c r="K257" s="19"/>
      <c r="L257" s="17"/>
      <c r="M257" s="95" t="str">
        <f t="shared" si="9"/>
        <v/>
      </c>
      <c r="N257" s="13" t="str">
        <f t="shared" si="10"/>
        <v/>
      </c>
    </row>
    <row r="258" spans="3:14" x14ac:dyDescent="0.3">
      <c r="C258" s="9">
        <f t="shared" si="11"/>
        <v>1</v>
      </c>
      <c r="D258" s="14"/>
      <c r="E258" s="15"/>
      <c r="F258" s="16"/>
      <c r="G258" s="17"/>
      <c r="H258" s="18"/>
      <c r="I258" s="19"/>
      <c r="J258" s="18"/>
      <c r="K258" s="19"/>
      <c r="L258" s="17"/>
      <c r="M258" s="95" t="str">
        <f t="shared" si="9"/>
        <v/>
      </c>
      <c r="N258" s="13" t="str">
        <f t="shared" si="10"/>
        <v/>
      </c>
    </row>
    <row r="259" spans="3:14" x14ac:dyDescent="0.3">
      <c r="C259" s="9">
        <f t="shared" si="11"/>
        <v>1</v>
      </c>
      <c r="D259" s="14"/>
      <c r="E259" s="15"/>
      <c r="F259" s="16"/>
      <c r="G259" s="17"/>
      <c r="H259" s="18"/>
      <c r="I259" s="19"/>
      <c r="J259" s="18"/>
      <c r="K259" s="19"/>
      <c r="L259" s="17"/>
      <c r="M259" s="95" t="str">
        <f t="shared" si="9"/>
        <v/>
      </c>
      <c r="N259" s="13" t="str">
        <f t="shared" si="10"/>
        <v/>
      </c>
    </row>
    <row r="260" spans="3:14" x14ac:dyDescent="0.3">
      <c r="C260" s="9">
        <f t="shared" si="11"/>
        <v>1</v>
      </c>
      <c r="D260" s="14"/>
      <c r="E260" s="15"/>
      <c r="F260" s="16"/>
      <c r="G260" s="17"/>
      <c r="H260" s="18"/>
      <c r="I260" s="19"/>
      <c r="J260" s="18"/>
      <c r="K260" s="19"/>
      <c r="L260" s="17"/>
      <c r="M260" s="95" t="str">
        <f t="shared" si="9"/>
        <v/>
      </c>
      <c r="N260" s="13" t="str">
        <f t="shared" si="10"/>
        <v/>
      </c>
    </row>
    <row r="261" spans="3:14" x14ac:dyDescent="0.3">
      <c r="C261" s="9">
        <f t="shared" si="11"/>
        <v>1</v>
      </c>
      <c r="D261" s="14"/>
      <c r="E261" s="15"/>
      <c r="F261" s="16"/>
      <c r="G261" s="17"/>
      <c r="H261" s="18"/>
      <c r="I261" s="19"/>
      <c r="J261" s="18"/>
      <c r="K261" s="19"/>
      <c r="L261" s="17"/>
      <c r="M261" s="95" t="str">
        <f t="shared" si="9"/>
        <v/>
      </c>
      <c r="N261" s="13" t="str">
        <f t="shared" si="10"/>
        <v/>
      </c>
    </row>
    <row r="262" spans="3:14" x14ac:dyDescent="0.3">
      <c r="C262" s="9">
        <f t="shared" si="11"/>
        <v>1</v>
      </c>
      <c r="D262" s="14"/>
      <c r="E262" s="15"/>
      <c r="F262" s="16"/>
      <c r="G262" s="17"/>
      <c r="H262" s="18"/>
      <c r="I262" s="19"/>
      <c r="J262" s="18"/>
      <c r="K262" s="19"/>
      <c r="L262" s="17"/>
      <c r="M262" s="95" t="str">
        <f t="shared" si="9"/>
        <v/>
      </c>
      <c r="N262" s="13" t="str">
        <f t="shared" si="10"/>
        <v/>
      </c>
    </row>
    <row r="263" spans="3:14" x14ac:dyDescent="0.3">
      <c r="C263" s="9">
        <f t="shared" si="11"/>
        <v>1</v>
      </c>
      <c r="D263" s="14"/>
      <c r="E263" s="15"/>
      <c r="F263" s="16"/>
      <c r="G263" s="17"/>
      <c r="H263" s="18"/>
      <c r="I263" s="19"/>
      <c r="J263" s="18"/>
      <c r="K263" s="19"/>
      <c r="L263" s="17"/>
      <c r="M263" s="95" t="str">
        <f t="shared" ref="M263:M326" si="12">IF(I263&amp;K263&lt;&gt;"",VLOOKUP(I263&amp;K263,fif,3,FALSE),"")</f>
        <v/>
      </c>
      <c r="N263" s="13" t="str">
        <f t="shared" ref="N263:N326" si="13">IF(I263&amp;K263&lt;&gt;"",VLOOKUP(I263&amp;K263,fi,2,FALSE),"")</f>
        <v/>
      </c>
    </row>
    <row r="264" spans="3:14" x14ac:dyDescent="0.3">
      <c r="C264" s="9">
        <f t="shared" ref="C264:C327" si="14">IF(AND(D264&lt;&gt;0,D264&gt;=$C$1,D264&lt;=$C$3),D264,IF(SUM(H264:J274)&lt;&gt;0,C263,1))</f>
        <v>1</v>
      </c>
      <c r="D264" s="14"/>
      <c r="E264" s="15"/>
      <c r="F264" s="16"/>
      <c r="G264" s="17"/>
      <c r="H264" s="18"/>
      <c r="I264" s="19"/>
      <c r="J264" s="18"/>
      <c r="K264" s="19"/>
      <c r="L264" s="17"/>
      <c r="M264" s="95" t="str">
        <f t="shared" si="12"/>
        <v/>
      </c>
      <c r="N264" s="13" t="str">
        <f t="shared" si="13"/>
        <v/>
      </c>
    </row>
    <row r="265" spans="3:14" x14ac:dyDescent="0.3">
      <c r="C265" s="9">
        <f t="shared" si="14"/>
        <v>1</v>
      </c>
      <c r="D265" s="14"/>
      <c r="E265" s="15"/>
      <c r="F265" s="16"/>
      <c r="G265" s="17"/>
      <c r="H265" s="18"/>
      <c r="I265" s="19"/>
      <c r="J265" s="18"/>
      <c r="K265" s="19"/>
      <c r="L265" s="17"/>
      <c r="M265" s="95" t="str">
        <f t="shared" si="12"/>
        <v/>
      </c>
      <c r="N265" s="13" t="str">
        <f t="shared" si="13"/>
        <v/>
      </c>
    </row>
    <row r="266" spans="3:14" x14ac:dyDescent="0.3">
      <c r="C266" s="9">
        <f t="shared" si="14"/>
        <v>1</v>
      </c>
      <c r="D266" s="14"/>
      <c r="E266" s="15"/>
      <c r="F266" s="16"/>
      <c r="G266" s="17"/>
      <c r="H266" s="18"/>
      <c r="I266" s="19"/>
      <c r="J266" s="18"/>
      <c r="K266" s="19"/>
      <c r="L266" s="17"/>
      <c r="M266" s="95" t="str">
        <f t="shared" si="12"/>
        <v/>
      </c>
      <c r="N266" s="13" t="str">
        <f t="shared" si="13"/>
        <v/>
      </c>
    </row>
    <row r="267" spans="3:14" x14ac:dyDescent="0.3">
      <c r="C267" s="9">
        <f t="shared" si="14"/>
        <v>1</v>
      </c>
      <c r="D267" s="14"/>
      <c r="E267" s="15"/>
      <c r="F267" s="16"/>
      <c r="G267" s="17"/>
      <c r="H267" s="18"/>
      <c r="I267" s="19"/>
      <c r="J267" s="18"/>
      <c r="K267" s="19"/>
      <c r="L267" s="17"/>
      <c r="M267" s="95" t="str">
        <f t="shared" si="12"/>
        <v/>
      </c>
      <c r="N267" s="13" t="str">
        <f t="shared" si="13"/>
        <v/>
      </c>
    </row>
    <row r="268" spans="3:14" x14ac:dyDescent="0.3">
      <c r="C268" s="9">
        <f t="shared" si="14"/>
        <v>1</v>
      </c>
      <c r="D268" s="14"/>
      <c r="E268" s="15"/>
      <c r="F268" s="16"/>
      <c r="G268" s="17"/>
      <c r="H268" s="18"/>
      <c r="I268" s="19"/>
      <c r="J268" s="18"/>
      <c r="K268" s="19"/>
      <c r="L268" s="17"/>
      <c r="M268" s="95" t="str">
        <f t="shared" si="12"/>
        <v/>
      </c>
      <c r="N268" s="13" t="str">
        <f t="shared" si="13"/>
        <v/>
      </c>
    </row>
    <row r="269" spans="3:14" x14ac:dyDescent="0.3">
      <c r="C269" s="9">
        <f t="shared" si="14"/>
        <v>1</v>
      </c>
      <c r="D269" s="14"/>
      <c r="E269" s="15"/>
      <c r="F269" s="16"/>
      <c r="G269" s="17"/>
      <c r="H269" s="18"/>
      <c r="I269" s="19"/>
      <c r="J269" s="18"/>
      <c r="K269" s="19"/>
      <c r="L269" s="17"/>
      <c r="M269" s="95" t="str">
        <f t="shared" si="12"/>
        <v/>
      </c>
      <c r="N269" s="13" t="str">
        <f t="shared" si="13"/>
        <v/>
      </c>
    </row>
    <row r="270" spans="3:14" x14ac:dyDescent="0.3">
      <c r="C270" s="9">
        <f t="shared" si="14"/>
        <v>1</v>
      </c>
      <c r="D270" s="14"/>
      <c r="E270" s="15"/>
      <c r="F270" s="16"/>
      <c r="G270" s="17"/>
      <c r="H270" s="18"/>
      <c r="I270" s="19"/>
      <c r="J270" s="18"/>
      <c r="K270" s="19"/>
      <c r="L270" s="17"/>
      <c r="M270" s="95" t="str">
        <f t="shared" si="12"/>
        <v/>
      </c>
      <c r="N270" s="13" t="str">
        <f t="shared" si="13"/>
        <v/>
      </c>
    </row>
    <row r="271" spans="3:14" x14ac:dyDescent="0.3">
      <c r="C271" s="9">
        <f t="shared" si="14"/>
        <v>1</v>
      </c>
      <c r="D271" s="14"/>
      <c r="E271" s="15"/>
      <c r="F271" s="16"/>
      <c r="G271" s="17"/>
      <c r="H271" s="18"/>
      <c r="I271" s="19"/>
      <c r="J271" s="18"/>
      <c r="K271" s="19"/>
      <c r="L271" s="17"/>
      <c r="M271" s="95" t="str">
        <f t="shared" si="12"/>
        <v/>
      </c>
      <c r="N271" s="13" t="str">
        <f t="shared" si="13"/>
        <v/>
      </c>
    </row>
    <row r="272" spans="3:14" x14ac:dyDescent="0.3">
      <c r="C272" s="9">
        <f t="shared" si="14"/>
        <v>1</v>
      </c>
      <c r="D272" s="14"/>
      <c r="E272" s="15"/>
      <c r="F272" s="16"/>
      <c r="G272" s="17"/>
      <c r="H272" s="18"/>
      <c r="I272" s="19"/>
      <c r="J272" s="18"/>
      <c r="K272" s="19"/>
      <c r="L272" s="17"/>
      <c r="M272" s="95" t="str">
        <f t="shared" si="12"/>
        <v/>
      </c>
      <c r="N272" s="13" t="str">
        <f t="shared" si="13"/>
        <v/>
      </c>
    </row>
    <row r="273" spans="3:14" x14ac:dyDescent="0.3">
      <c r="C273" s="9">
        <f t="shared" si="14"/>
        <v>1</v>
      </c>
      <c r="D273" s="14"/>
      <c r="E273" s="15"/>
      <c r="F273" s="16"/>
      <c r="G273" s="17"/>
      <c r="H273" s="18"/>
      <c r="I273" s="19"/>
      <c r="J273" s="18"/>
      <c r="K273" s="19"/>
      <c r="L273" s="17"/>
      <c r="M273" s="95" t="str">
        <f t="shared" si="12"/>
        <v/>
      </c>
      <c r="N273" s="13" t="str">
        <f t="shared" si="13"/>
        <v/>
      </c>
    </row>
    <row r="274" spans="3:14" x14ac:dyDescent="0.3">
      <c r="C274" s="9">
        <f t="shared" si="14"/>
        <v>1</v>
      </c>
      <c r="D274" s="14"/>
      <c r="E274" s="15"/>
      <c r="F274" s="16"/>
      <c r="G274" s="17"/>
      <c r="H274" s="18"/>
      <c r="I274" s="19"/>
      <c r="J274" s="18"/>
      <c r="K274" s="19"/>
      <c r="L274" s="17"/>
      <c r="M274" s="95" t="str">
        <f t="shared" si="12"/>
        <v/>
      </c>
      <c r="N274" s="13" t="str">
        <f t="shared" si="13"/>
        <v/>
      </c>
    </row>
    <row r="275" spans="3:14" x14ac:dyDescent="0.3">
      <c r="C275" s="9">
        <f t="shared" si="14"/>
        <v>1</v>
      </c>
      <c r="D275" s="14"/>
      <c r="E275" s="15"/>
      <c r="F275" s="16"/>
      <c r="G275" s="17"/>
      <c r="H275" s="18"/>
      <c r="I275" s="19"/>
      <c r="J275" s="18"/>
      <c r="K275" s="19"/>
      <c r="L275" s="17"/>
      <c r="M275" s="95" t="str">
        <f t="shared" si="12"/>
        <v/>
      </c>
      <c r="N275" s="13" t="str">
        <f t="shared" si="13"/>
        <v/>
      </c>
    </row>
    <row r="276" spans="3:14" x14ac:dyDescent="0.3">
      <c r="C276" s="9">
        <f t="shared" si="14"/>
        <v>1</v>
      </c>
      <c r="D276" s="14"/>
      <c r="E276" s="15"/>
      <c r="F276" s="16"/>
      <c r="G276" s="17"/>
      <c r="H276" s="18"/>
      <c r="I276" s="19"/>
      <c r="J276" s="18"/>
      <c r="K276" s="19"/>
      <c r="L276" s="17"/>
      <c r="M276" s="95" t="str">
        <f t="shared" si="12"/>
        <v/>
      </c>
      <c r="N276" s="13" t="str">
        <f t="shared" si="13"/>
        <v/>
      </c>
    </row>
    <row r="277" spans="3:14" x14ac:dyDescent="0.3">
      <c r="C277" s="9">
        <f t="shared" si="14"/>
        <v>1</v>
      </c>
      <c r="D277" s="14"/>
      <c r="E277" s="15"/>
      <c r="F277" s="16"/>
      <c r="G277" s="17"/>
      <c r="H277" s="18"/>
      <c r="I277" s="19"/>
      <c r="J277" s="18"/>
      <c r="K277" s="19"/>
      <c r="L277" s="17"/>
      <c r="M277" s="95" t="str">
        <f t="shared" si="12"/>
        <v/>
      </c>
      <c r="N277" s="13" t="str">
        <f t="shared" si="13"/>
        <v/>
      </c>
    </row>
    <row r="278" spans="3:14" x14ac:dyDescent="0.3">
      <c r="C278" s="9">
        <f t="shared" si="14"/>
        <v>1</v>
      </c>
      <c r="D278" s="14"/>
      <c r="E278" s="15"/>
      <c r="F278" s="16"/>
      <c r="G278" s="17"/>
      <c r="H278" s="18"/>
      <c r="I278" s="19"/>
      <c r="J278" s="18"/>
      <c r="K278" s="19"/>
      <c r="L278" s="17"/>
      <c r="M278" s="95" t="str">
        <f t="shared" si="12"/>
        <v/>
      </c>
      <c r="N278" s="13" t="str">
        <f t="shared" si="13"/>
        <v/>
      </c>
    </row>
    <row r="279" spans="3:14" x14ac:dyDescent="0.3">
      <c r="C279" s="9">
        <f t="shared" si="14"/>
        <v>1</v>
      </c>
      <c r="D279" s="14"/>
      <c r="E279" s="15"/>
      <c r="F279" s="16"/>
      <c r="G279" s="17"/>
      <c r="H279" s="18"/>
      <c r="I279" s="19"/>
      <c r="J279" s="18"/>
      <c r="K279" s="19"/>
      <c r="L279" s="17"/>
      <c r="M279" s="95" t="str">
        <f t="shared" si="12"/>
        <v/>
      </c>
      <c r="N279" s="13" t="str">
        <f t="shared" si="13"/>
        <v/>
      </c>
    </row>
    <row r="280" spans="3:14" x14ac:dyDescent="0.3">
      <c r="C280" s="9">
        <f t="shared" si="14"/>
        <v>1</v>
      </c>
      <c r="D280" s="14"/>
      <c r="E280" s="15"/>
      <c r="F280" s="16"/>
      <c r="G280" s="17"/>
      <c r="H280" s="18"/>
      <c r="I280" s="19"/>
      <c r="J280" s="18"/>
      <c r="K280" s="19"/>
      <c r="L280" s="17"/>
      <c r="M280" s="95" t="str">
        <f t="shared" si="12"/>
        <v/>
      </c>
      <c r="N280" s="13" t="str">
        <f t="shared" si="13"/>
        <v/>
      </c>
    </row>
    <row r="281" spans="3:14" x14ac:dyDescent="0.3">
      <c r="C281" s="9">
        <f t="shared" si="14"/>
        <v>1</v>
      </c>
      <c r="D281" s="14"/>
      <c r="E281" s="15"/>
      <c r="F281" s="16"/>
      <c r="G281" s="17"/>
      <c r="H281" s="18"/>
      <c r="I281" s="19"/>
      <c r="J281" s="18"/>
      <c r="K281" s="19"/>
      <c r="L281" s="17"/>
      <c r="M281" s="95" t="str">
        <f t="shared" si="12"/>
        <v/>
      </c>
      <c r="N281" s="13" t="str">
        <f t="shared" si="13"/>
        <v/>
      </c>
    </row>
    <row r="282" spans="3:14" x14ac:dyDescent="0.3">
      <c r="C282" s="9">
        <f t="shared" si="14"/>
        <v>1</v>
      </c>
      <c r="D282" s="14"/>
      <c r="E282" s="15"/>
      <c r="F282" s="16"/>
      <c r="G282" s="17"/>
      <c r="H282" s="18"/>
      <c r="I282" s="19"/>
      <c r="J282" s="18"/>
      <c r="K282" s="19"/>
      <c r="L282" s="17"/>
      <c r="M282" s="95" t="str">
        <f t="shared" si="12"/>
        <v/>
      </c>
      <c r="N282" s="13" t="str">
        <f t="shared" si="13"/>
        <v/>
      </c>
    </row>
    <row r="283" spans="3:14" x14ac:dyDescent="0.3">
      <c r="C283" s="9">
        <f t="shared" si="14"/>
        <v>1</v>
      </c>
      <c r="D283" s="14"/>
      <c r="E283" s="15"/>
      <c r="F283" s="16"/>
      <c r="G283" s="17"/>
      <c r="H283" s="18"/>
      <c r="I283" s="19"/>
      <c r="J283" s="18"/>
      <c r="K283" s="19"/>
      <c r="L283" s="17"/>
      <c r="M283" s="95" t="str">
        <f t="shared" si="12"/>
        <v/>
      </c>
      <c r="N283" s="13" t="str">
        <f t="shared" si="13"/>
        <v/>
      </c>
    </row>
    <row r="284" spans="3:14" x14ac:dyDescent="0.3">
      <c r="C284" s="9">
        <f t="shared" si="14"/>
        <v>1</v>
      </c>
      <c r="D284" s="14"/>
      <c r="E284" s="15"/>
      <c r="F284" s="16"/>
      <c r="G284" s="17"/>
      <c r="H284" s="18"/>
      <c r="I284" s="19"/>
      <c r="J284" s="18"/>
      <c r="K284" s="19"/>
      <c r="L284" s="17"/>
      <c r="M284" s="95" t="str">
        <f t="shared" si="12"/>
        <v/>
      </c>
      <c r="N284" s="13" t="str">
        <f t="shared" si="13"/>
        <v/>
      </c>
    </row>
    <row r="285" spans="3:14" x14ac:dyDescent="0.3">
      <c r="C285" s="9">
        <f t="shared" si="14"/>
        <v>1</v>
      </c>
      <c r="D285" s="14"/>
      <c r="E285" s="15"/>
      <c r="F285" s="16"/>
      <c r="G285" s="17"/>
      <c r="H285" s="18"/>
      <c r="I285" s="19"/>
      <c r="J285" s="18"/>
      <c r="K285" s="19"/>
      <c r="L285" s="17"/>
      <c r="M285" s="95" t="str">
        <f t="shared" si="12"/>
        <v/>
      </c>
      <c r="N285" s="13" t="str">
        <f t="shared" si="13"/>
        <v/>
      </c>
    </row>
    <row r="286" spans="3:14" x14ac:dyDescent="0.3">
      <c r="C286" s="9">
        <f t="shared" si="14"/>
        <v>1</v>
      </c>
      <c r="D286" s="14"/>
      <c r="E286" s="15"/>
      <c r="F286" s="16"/>
      <c r="G286" s="17"/>
      <c r="H286" s="18"/>
      <c r="I286" s="19"/>
      <c r="J286" s="18"/>
      <c r="K286" s="19"/>
      <c r="L286" s="17"/>
      <c r="M286" s="95" t="str">
        <f t="shared" si="12"/>
        <v/>
      </c>
      <c r="N286" s="13" t="str">
        <f t="shared" si="13"/>
        <v/>
      </c>
    </row>
    <row r="287" spans="3:14" x14ac:dyDescent="0.3">
      <c r="C287" s="9">
        <f t="shared" si="14"/>
        <v>1</v>
      </c>
      <c r="D287" s="14"/>
      <c r="E287" s="15"/>
      <c r="F287" s="16"/>
      <c r="G287" s="17"/>
      <c r="H287" s="18"/>
      <c r="I287" s="19"/>
      <c r="J287" s="18"/>
      <c r="K287" s="19"/>
      <c r="L287" s="17"/>
      <c r="M287" s="95" t="str">
        <f t="shared" si="12"/>
        <v/>
      </c>
      <c r="N287" s="13" t="str">
        <f t="shared" si="13"/>
        <v/>
      </c>
    </row>
    <row r="288" spans="3:14" x14ac:dyDescent="0.3">
      <c r="C288" s="9">
        <f t="shared" si="14"/>
        <v>1</v>
      </c>
      <c r="D288" s="14"/>
      <c r="E288" s="15"/>
      <c r="F288" s="16"/>
      <c r="G288" s="17"/>
      <c r="H288" s="18"/>
      <c r="I288" s="19"/>
      <c r="J288" s="18"/>
      <c r="K288" s="19"/>
      <c r="L288" s="17"/>
      <c r="M288" s="95" t="str">
        <f t="shared" si="12"/>
        <v/>
      </c>
      <c r="N288" s="13" t="str">
        <f t="shared" si="13"/>
        <v/>
      </c>
    </row>
    <row r="289" spans="3:14" x14ac:dyDescent="0.3">
      <c r="C289" s="9">
        <f t="shared" si="14"/>
        <v>1</v>
      </c>
      <c r="D289" s="14"/>
      <c r="E289" s="15"/>
      <c r="F289" s="16"/>
      <c r="G289" s="17"/>
      <c r="H289" s="18"/>
      <c r="I289" s="19"/>
      <c r="J289" s="18"/>
      <c r="K289" s="19"/>
      <c r="L289" s="17"/>
      <c r="M289" s="95" t="str">
        <f t="shared" si="12"/>
        <v/>
      </c>
      <c r="N289" s="13" t="str">
        <f t="shared" si="13"/>
        <v/>
      </c>
    </row>
    <row r="290" spans="3:14" x14ac:dyDescent="0.3">
      <c r="C290" s="9">
        <f t="shared" si="14"/>
        <v>1</v>
      </c>
      <c r="D290" s="14"/>
      <c r="E290" s="15"/>
      <c r="F290" s="16"/>
      <c r="G290" s="17"/>
      <c r="H290" s="18"/>
      <c r="I290" s="19"/>
      <c r="J290" s="18"/>
      <c r="K290" s="19"/>
      <c r="L290" s="17"/>
      <c r="M290" s="95" t="str">
        <f t="shared" si="12"/>
        <v/>
      </c>
      <c r="N290" s="13" t="str">
        <f t="shared" si="13"/>
        <v/>
      </c>
    </row>
    <row r="291" spans="3:14" x14ac:dyDescent="0.3">
      <c r="C291" s="9">
        <f t="shared" si="14"/>
        <v>1</v>
      </c>
      <c r="D291" s="14"/>
      <c r="E291" s="15"/>
      <c r="F291" s="16"/>
      <c r="G291" s="17"/>
      <c r="H291" s="18"/>
      <c r="I291" s="19"/>
      <c r="J291" s="18"/>
      <c r="K291" s="19"/>
      <c r="L291" s="17"/>
      <c r="M291" s="95" t="str">
        <f t="shared" si="12"/>
        <v/>
      </c>
      <c r="N291" s="13" t="str">
        <f t="shared" si="13"/>
        <v/>
      </c>
    </row>
    <row r="292" spans="3:14" x14ac:dyDescent="0.3">
      <c r="C292" s="9">
        <f t="shared" si="14"/>
        <v>1</v>
      </c>
      <c r="D292" s="14"/>
      <c r="E292" s="15"/>
      <c r="F292" s="16"/>
      <c r="G292" s="17"/>
      <c r="H292" s="18"/>
      <c r="I292" s="19"/>
      <c r="J292" s="18"/>
      <c r="K292" s="19"/>
      <c r="L292" s="17"/>
      <c r="M292" s="95" t="str">
        <f t="shared" si="12"/>
        <v/>
      </c>
      <c r="N292" s="13" t="str">
        <f t="shared" si="13"/>
        <v/>
      </c>
    </row>
    <row r="293" spans="3:14" x14ac:dyDescent="0.3">
      <c r="C293" s="9">
        <f t="shared" si="14"/>
        <v>1</v>
      </c>
      <c r="D293" s="14"/>
      <c r="E293" s="15"/>
      <c r="F293" s="16"/>
      <c r="G293" s="17"/>
      <c r="H293" s="18"/>
      <c r="I293" s="19"/>
      <c r="J293" s="18"/>
      <c r="K293" s="19"/>
      <c r="L293" s="17"/>
      <c r="M293" s="95" t="str">
        <f t="shared" si="12"/>
        <v/>
      </c>
      <c r="N293" s="13" t="str">
        <f t="shared" si="13"/>
        <v/>
      </c>
    </row>
    <row r="294" spans="3:14" x14ac:dyDescent="0.3">
      <c r="C294" s="9">
        <f t="shared" si="14"/>
        <v>1</v>
      </c>
      <c r="D294" s="14"/>
      <c r="E294" s="15"/>
      <c r="F294" s="16"/>
      <c r="G294" s="17"/>
      <c r="H294" s="18"/>
      <c r="I294" s="19"/>
      <c r="J294" s="18"/>
      <c r="K294" s="19"/>
      <c r="L294" s="17"/>
      <c r="M294" s="95" t="str">
        <f t="shared" si="12"/>
        <v/>
      </c>
      <c r="N294" s="13" t="str">
        <f t="shared" si="13"/>
        <v/>
      </c>
    </row>
    <row r="295" spans="3:14" x14ac:dyDescent="0.3">
      <c r="C295" s="9">
        <f t="shared" si="14"/>
        <v>1</v>
      </c>
      <c r="D295" s="14"/>
      <c r="E295" s="15"/>
      <c r="F295" s="16"/>
      <c r="G295" s="17"/>
      <c r="H295" s="18"/>
      <c r="I295" s="19"/>
      <c r="J295" s="18"/>
      <c r="K295" s="19"/>
      <c r="L295" s="17"/>
      <c r="M295" s="95" t="str">
        <f t="shared" si="12"/>
        <v/>
      </c>
      <c r="N295" s="13" t="str">
        <f t="shared" si="13"/>
        <v/>
      </c>
    </row>
    <row r="296" spans="3:14" x14ac:dyDescent="0.3">
      <c r="C296" s="9">
        <f t="shared" si="14"/>
        <v>1</v>
      </c>
      <c r="D296" s="14"/>
      <c r="E296" s="15"/>
      <c r="F296" s="16"/>
      <c r="G296" s="17"/>
      <c r="H296" s="18"/>
      <c r="I296" s="19"/>
      <c r="J296" s="18"/>
      <c r="K296" s="19"/>
      <c r="L296" s="17"/>
      <c r="M296" s="95" t="str">
        <f t="shared" si="12"/>
        <v/>
      </c>
      <c r="N296" s="13" t="str">
        <f t="shared" si="13"/>
        <v/>
      </c>
    </row>
    <row r="297" spans="3:14" x14ac:dyDescent="0.3">
      <c r="C297" s="9">
        <f t="shared" si="14"/>
        <v>1</v>
      </c>
      <c r="D297" s="14"/>
      <c r="E297" s="15"/>
      <c r="F297" s="16"/>
      <c r="G297" s="17"/>
      <c r="H297" s="18"/>
      <c r="I297" s="19"/>
      <c r="J297" s="18"/>
      <c r="K297" s="19"/>
      <c r="L297" s="17"/>
      <c r="M297" s="95" t="str">
        <f t="shared" si="12"/>
        <v/>
      </c>
      <c r="N297" s="13" t="str">
        <f t="shared" si="13"/>
        <v/>
      </c>
    </row>
    <row r="298" spans="3:14" x14ac:dyDescent="0.3">
      <c r="C298" s="9">
        <f t="shared" si="14"/>
        <v>1</v>
      </c>
      <c r="D298" s="14"/>
      <c r="E298" s="15"/>
      <c r="F298" s="16"/>
      <c r="G298" s="17"/>
      <c r="H298" s="18"/>
      <c r="I298" s="19"/>
      <c r="J298" s="18"/>
      <c r="K298" s="19"/>
      <c r="L298" s="17"/>
      <c r="M298" s="95" t="str">
        <f t="shared" si="12"/>
        <v/>
      </c>
      <c r="N298" s="13" t="str">
        <f t="shared" si="13"/>
        <v/>
      </c>
    </row>
    <row r="299" spans="3:14" x14ac:dyDescent="0.3">
      <c r="C299" s="9">
        <f t="shared" si="14"/>
        <v>1</v>
      </c>
      <c r="D299" s="14"/>
      <c r="E299" s="15"/>
      <c r="F299" s="16"/>
      <c r="G299" s="17"/>
      <c r="H299" s="18"/>
      <c r="I299" s="19"/>
      <c r="J299" s="18"/>
      <c r="K299" s="19"/>
      <c r="L299" s="17"/>
      <c r="M299" s="95" t="str">
        <f t="shared" si="12"/>
        <v/>
      </c>
      <c r="N299" s="13" t="str">
        <f t="shared" si="13"/>
        <v/>
      </c>
    </row>
    <row r="300" spans="3:14" x14ac:dyDescent="0.3">
      <c r="C300" s="9">
        <f t="shared" si="14"/>
        <v>1</v>
      </c>
      <c r="D300" s="14"/>
      <c r="E300" s="15"/>
      <c r="F300" s="16"/>
      <c r="G300" s="17"/>
      <c r="H300" s="18"/>
      <c r="I300" s="19"/>
      <c r="J300" s="18"/>
      <c r="K300" s="19"/>
      <c r="L300" s="17"/>
      <c r="M300" s="95" t="str">
        <f t="shared" si="12"/>
        <v/>
      </c>
      <c r="N300" s="13" t="str">
        <f t="shared" si="13"/>
        <v/>
      </c>
    </row>
    <row r="301" spans="3:14" x14ac:dyDescent="0.3">
      <c r="C301" s="9">
        <f t="shared" si="14"/>
        <v>1</v>
      </c>
      <c r="D301" s="14"/>
      <c r="E301" s="15"/>
      <c r="F301" s="16"/>
      <c r="G301" s="17"/>
      <c r="H301" s="18"/>
      <c r="I301" s="19"/>
      <c r="J301" s="18"/>
      <c r="K301" s="19"/>
      <c r="L301" s="17"/>
      <c r="M301" s="95" t="str">
        <f t="shared" si="12"/>
        <v/>
      </c>
      <c r="N301" s="13" t="str">
        <f t="shared" si="13"/>
        <v/>
      </c>
    </row>
    <row r="302" spans="3:14" x14ac:dyDescent="0.3">
      <c r="C302" s="9">
        <f t="shared" si="14"/>
        <v>1</v>
      </c>
      <c r="D302" s="14"/>
      <c r="E302" s="15"/>
      <c r="F302" s="16"/>
      <c r="G302" s="17"/>
      <c r="H302" s="18"/>
      <c r="I302" s="19"/>
      <c r="J302" s="18"/>
      <c r="K302" s="19"/>
      <c r="L302" s="17"/>
      <c r="M302" s="95" t="str">
        <f t="shared" si="12"/>
        <v/>
      </c>
      <c r="N302" s="13" t="str">
        <f t="shared" si="13"/>
        <v/>
      </c>
    </row>
    <row r="303" spans="3:14" x14ac:dyDescent="0.3">
      <c r="C303" s="9">
        <f t="shared" si="14"/>
        <v>1</v>
      </c>
      <c r="D303" s="14"/>
      <c r="E303" s="15"/>
      <c r="F303" s="16"/>
      <c r="G303" s="17"/>
      <c r="H303" s="18"/>
      <c r="I303" s="19"/>
      <c r="J303" s="18"/>
      <c r="K303" s="19"/>
      <c r="L303" s="17"/>
      <c r="M303" s="95" t="str">
        <f t="shared" si="12"/>
        <v/>
      </c>
      <c r="N303" s="13" t="str">
        <f t="shared" si="13"/>
        <v/>
      </c>
    </row>
    <row r="304" spans="3:14" x14ac:dyDescent="0.3">
      <c r="C304" s="9">
        <f t="shared" si="14"/>
        <v>1</v>
      </c>
      <c r="D304" s="14"/>
      <c r="E304" s="15"/>
      <c r="F304" s="16"/>
      <c r="G304" s="17"/>
      <c r="H304" s="18"/>
      <c r="I304" s="19"/>
      <c r="J304" s="18"/>
      <c r="K304" s="19"/>
      <c r="L304" s="17"/>
      <c r="M304" s="95" t="str">
        <f t="shared" si="12"/>
        <v/>
      </c>
      <c r="N304" s="13" t="str">
        <f t="shared" si="13"/>
        <v/>
      </c>
    </row>
    <row r="305" spans="3:14" x14ac:dyDescent="0.3">
      <c r="C305" s="9">
        <f t="shared" si="14"/>
        <v>1</v>
      </c>
      <c r="D305" s="14"/>
      <c r="E305" s="15"/>
      <c r="F305" s="16"/>
      <c r="G305" s="17"/>
      <c r="H305" s="18"/>
      <c r="I305" s="19"/>
      <c r="J305" s="18"/>
      <c r="K305" s="19"/>
      <c r="L305" s="17"/>
      <c r="M305" s="95" t="str">
        <f t="shared" si="12"/>
        <v/>
      </c>
      <c r="N305" s="13" t="str">
        <f t="shared" si="13"/>
        <v/>
      </c>
    </row>
    <row r="306" spans="3:14" x14ac:dyDescent="0.3">
      <c r="C306" s="9">
        <f t="shared" si="14"/>
        <v>1</v>
      </c>
      <c r="D306" s="14"/>
      <c r="E306" s="15"/>
      <c r="F306" s="16"/>
      <c r="G306" s="17"/>
      <c r="H306" s="18"/>
      <c r="I306" s="19"/>
      <c r="J306" s="18"/>
      <c r="K306" s="19"/>
      <c r="L306" s="17"/>
      <c r="M306" s="95" t="str">
        <f t="shared" si="12"/>
        <v/>
      </c>
      <c r="N306" s="13" t="str">
        <f t="shared" si="13"/>
        <v/>
      </c>
    </row>
    <row r="307" spans="3:14" x14ac:dyDescent="0.3">
      <c r="C307" s="9">
        <f t="shared" si="14"/>
        <v>1</v>
      </c>
      <c r="D307" s="14"/>
      <c r="E307" s="15"/>
      <c r="F307" s="16"/>
      <c r="G307" s="17"/>
      <c r="H307" s="18"/>
      <c r="I307" s="19"/>
      <c r="J307" s="18"/>
      <c r="K307" s="19"/>
      <c r="L307" s="17"/>
      <c r="M307" s="95" t="str">
        <f t="shared" si="12"/>
        <v/>
      </c>
      <c r="N307" s="13" t="str">
        <f t="shared" si="13"/>
        <v/>
      </c>
    </row>
    <row r="308" spans="3:14" x14ac:dyDescent="0.3">
      <c r="C308" s="9">
        <f t="shared" si="14"/>
        <v>1</v>
      </c>
      <c r="D308" s="14"/>
      <c r="E308" s="15"/>
      <c r="F308" s="16"/>
      <c r="G308" s="17"/>
      <c r="H308" s="18"/>
      <c r="I308" s="19"/>
      <c r="J308" s="18"/>
      <c r="K308" s="19"/>
      <c r="L308" s="17"/>
      <c r="M308" s="95" t="str">
        <f t="shared" si="12"/>
        <v/>
      </c>
      <c r="N308" s="13" t="str">
        <f t="shared" si="13"/>
        <v/>
      </c>
    </row>
    <row r="309" spans="3:14" x14ac:dyDescent="0.3">
      <c r="C309" s="9">
        <f t="shared" si="14"/>
        <v>1</v>
      </c>
      <c r="D309" s="14"/>
      <c r="E309" s="15"/>
      <c r="F309" s="16"/>
      <c r="G309" s="17"/>
      <c r="H309" s="18"/>
      <c r="I309" s="19"/>
      <c r="J309" s="18"/>
      <c r="K309" s="19"/>
      <c r="L309" s="17"/>
      <c r="M309" s="95" t="str">
        <f t="shared" si="12"/>
        <v/>
      </c>
      <c r="N309" s="13" t="str">
        <f t="shared" si="13"/>
        <v/>
      </c>
    </row>
    <row r="310" spans="3:14" x14ac:dyDescent="0.3">
      <c r="C310" s="9">
        <f t="shared" si="14"/>
        <v>1</v>
      </c>
      <c r="D310" s="14"/>
      <c r="E310" s="15"/>
      <c r="F310" s="16"/>
      <c r="G310" s="17"/>
      <c r="H310" s="18"/>
      <c r="I310" s="19"/>
      <c r="J310" s="18"/>
      <c r="K310" s="19"/>
      <c r="L310" s="17"/>
      <c r="M310" s="95" t="str">
        <f t="shared" si="12"/>
        <v/>
      </c>
      <c r="N310" s="13" t="str">
        <f t="shared" si="13"/>
        <v/>
      </c>
    </row>
    <row r="311" spans="3:14" x14ac:dyDescent="0.3">
      <c r="C311" s="9">
        <f t="shared" si="14"/>
        <v>1</v>
      </c>
      <c r="D311" s="14"/>
      <c r="E311" s="15"/>
      <c r="F311" s="16"/>
      <c r="G311" s="17"/>
      <c r="H311" s="18"/>
      <c r="I311" s="19"/>
      <c r="J311" s="18"/>
      <c r="K311" s="19"/>
      <c r="L311" s="17"/>
      <c r="M311" s="95" t="str">
        <f t="shared" si="12"/>
        <v/>
      </c>
      <c r="N311" s="13" t="str">
        <f t="shared" si="13"/>
        <v/>
      </c>
    </row>
    <row r="312" spans="3:14" x14ac:dyDescent="0.3">
      <c r="C312" s="9">
        <f t="shared" si="14"/>
        <v>1</v>
      </c>
      <c r="D312" s="14"/>
      <c r="E312" s="15"/>
      <c r="F312" s="16"/>
      <c r="G312" s="17"/>
      <c r="H312" s="18"/>
      <c r="I312" s="19"/>
      <c r="J312" s="18"/>
      <c r="K312" s="19"/>
      <c r="L312" s="17"/>
      <c r="M312" s="95" t="str">
        <f t="shared" si="12"/>
        <v/>
      </c>
      <c r="N312" s="13" t="str">
        <f t="shared" si="13"/>
        <v/>
      </c>
    </row>
    <row r="313" spans="3:14" x14ac:dyDescent="0.3">
      <c r="C313" s="9">
        <f t="shared" si="14"/>
        <v>1</v>
      </c>
      <c r="D313" s="14"/>
      <c r="E313" s="15"/>
      <c r="F313" s="16"/>
      <c r="G313" s="17"/>
      <c r="H313" s="18"/>
      <c r="I313" s="19"/>
      <c r="J313" s="18"/>
      <c r="K313" s="19"/>
      <c r="L313" s="17"/>
      <c r="M313" s="95" t="str">
        <f t="shared" si="12"/>
        <v/>
      </c>
      <c r="N313" s="13" t="str">
        <f t="shared" si="13"/>
        <v/>
      </c>
    </row>
    <row r="314" spans="3:14" x14ac:dyDescent="0.3">
      <c r="C314" s="9">
        <f t="shared" si="14"/>
        <v>1</v>
      </c>
      <c r="D314" s="14"/>
      <c r="E314" s="15"/>
      <c r="F314" s="16"/>
      <c r="G314" s="17"/>
      <c r="H314" s="18"/>
      <c r="I314" s="19"/>
      <c r="J314" s="18"/>
      <c r="K314" s="19"/>
      <c r="L314" s="17"/>
      <c r="M314" s="95" t="str">
        <f t="shared" si="12"/>
        <v/>
      </c>
      <c r="N314" s="13" t="str">
        <f t="shared" si="13"/>
        <v/>
      </c>
    </row>
    <row r="315" spans="3:14" x14ac:dyDescent="0.3">
      <c r="C315" s="9">
        <f t="shared" si="14"/>
        <v>1</v>
      </c>
      <c r="D315" s="14"/>
      <c r="E315" s="15"/>
      <c r="F315" s="16"/>
      <c r="G315" s="17"/>
      <c r="H315" s="18"/>
      <c r="I315" s="19"/>
      <c r="J315" s="18"/>
      <c r="K315" s="19"/>
      <c r="L315" s="17"/>
      <c r="M315" s="95" t="str">
        <f t="shared" si="12"/>
        <v/>
      </c>
      <c r="N315" s="13" t="str">
        <f t="shared" si="13"/>
        <v/>
      </c>
    </row>
    <row r="316" spans="3:14" x14ac:dyDescent="0.3">
      <c r="C316" s="9">
        <f t="shared" si="14"/>
        <v>1</v>
      </c>
      <c r="D316" s="14"/>
      <c r="E316" s="15"/>
      <c r="F316" s="16"/>
      <c r="G316" s="17"/>
      <c r="H316" s="18"/>
      <c r="I316" s="19"/>
      <c r="J316" s="18"/>
      <c r="K316" s="19"/>
      <c r="L316" s="17"/>
      <c r="M316" s="95" t="str">
        <f t="shared" si="12"/>
        <v/>
      </c>
      <c r="N316" s="13" t="str">
        <f t="shared" si="13"/>
        <v/>
      </c>
    </row>
    <row r="317" spans="3:14" x14ac:dyDescent="0.3">
      <c r="C317" s="9">
        <f t="shared" si="14"/>
        <v>1</v>
      </c>
      <c r="D317" s="14"/>
      <c r="E317" s="15"/>
      <c r="F317" s="16"/>
      <c r="G317" s="17"/>
      <c r="H317" s="18"/>
      <c r="I317" s="19"/>
      <c r="J317" s="18"/>
      <c r="K317" s="19"/>
      <c r="L317" s="17"/>
      <c r="M317" s="95" t="str">
        <f t="shared" si="12"/>
        <v/>
      </c>
      <c r="N317" s="13" t="str">
        <f t="shared" si="13"/>
        <v/>
      </c>
    </row>
    <row r="318" spans="3:14" x14ac:dyDescent="0.3">
      <c r="C318" s="9">
        <f t="shared" si="14"/>
        <v>1</v>
      </c>
      <c r="D318" s="14"/>
      <c r="E318" s="15"/>
      <c r="F318" s="16"/>
      <c r="G318" s="17"/>
      <c r="H318" s="18"/>
      <c r="I318" s="19"/>
      <c r="J318" s="18"/>
      <c r="K318" s="19"/>
      <c r="L318" s="17"/>
      <c r="M318" s="95" t="str">
        <f t="shared" si="12"/>
        <v/>
      </c>
      <c r="N318" s="13" t="str">
        <f t="shared" si="13"/>
        <v/>
      </c>
    </row>
    <row r="319" spans="3:14" x14ac:dyDescent="0.3">
      <c r="C319" s="9">
        <f t="shared" si="14"/>
        <v>1</v>
      </c>
      <c r="D319" s="14"/>
      <c r="E319" s="15"/>
      <c r="F319" s="16"/>
      <c r="G319" s="17"/>
      <c r="H319" s="18"/>
      <c r="I319" s="19"/>
      <c r="J319" s="18"/>
      <c r="K319" s="19"/>
      <c r="L319" s="17"/>
      <c r="M319" s="95" t="str">
        <f t="shared" si="12"/>
        <v/>
      </c>
      <c r="N319" s="13" t="str">
        <f t="shared" si="13"/>
        <v/>
      </c>
    </row>
    <row r="320" spans="3:14" x14ac:dyDescent="0.3">
      <c r="C320" s="9">
        <f t="shared" si="14"/>
        <v>1</v>
      </c>
      <c r="D320" s="14"/>
      <c r="E320" s="15"/>
      <c r="F320" s="16"/>
      <c r="G320" s="17"/>
      <c r="H320" s="18"/>
      <c r="I320" s="19"/>
      <c r="J320" s="18"/>
      <c r="K320" s="19"/>
      <c r="L320" s="17"/>
      <c r="M320" s="95" t="str">
        <f t="shared" si="12"/>
        <v/>
      </c>
      <c r="N320" s="13" t="str">
        <f t="shared" si="13"/>
        <v/>
      </c>
    </row>
    <row r="321" spans="3:14" x14ac:dyDescent="0.3">
      <c r="C321" s="9">
        <f t="shared" si="14"/>
        <v>1</v>
      </c>
      <c r="D321" s="14"/>
      <c r="E321" s="15"/>
      <c r="F321" s="16"/>
      <c r="G321" s="17"/>
      <c r="H321" s="18"/>
      <c r="I321" s="19"/>
      <c r="J321" s="18"/>
      <c r="K321" s="19"/>
      <c r="L321" s="17"/>
      <c r="M321" s="95" t="str">
        <f t="shared" si="12"/>
        <v/>
      </c>
      <c r="N321" s="13" t="str">
        <f t="shared" si="13"/>
        <v/>
      </c>
    </row>
    <row r="322" spans="3:14" x14ac:dyDescent="0.3">
      <c r="C322" s="9">
        <f t="shared" si="14"/>
        <v>1</v>
      </c>
      <c r="D322" s="14"/>
      <c r="E322" s="15"/>
      <c r="F322" s="16"/>
      <c r="G322" s="17"/>
      <c r="H322" s="18"/>
      <c r="I322" s="19"/>
      <c r="J322" s="18"/>
      <c r="K322" s="19"/>
      <c r="L322" s="17"/>
      <c r="M322" s="95" t="str">
        <f t="shared" si="12"/>
        <v/>
      </c>
      <c r="N322" s="13" t="str">
        <f t="shared" si="13"/>
        <v/>
      </c>
    </row>
    <row r="323" spans="3:14" x14ac:dyDescent="0.3">
      <c r="C323" s="9">
        <f t="shared" si="14"/>
        <v>1</v>
      </c>
      <c r="D323" s="14"/>
      <c r="E323" s="15"/>
      <c r="F323" s="16"/>
      <c r="G323" s="17"/>
      <c r="H323" s="18"/>
      <c r="I323" s="19"/>
      <c r="J323" s="18"/>
      <c r="K323" s="19"/>
      <c r="L323" s="17"/>
      <c r="M323" s="95" t="str">
        <f t="shared" si="12"/>
        <v/>
      </c>
      <c r="N323" s="13" t="str">
        <f t="shared" si="13"/>
        <v/>
      </c>
    </row>
    <row r="324" spans="3:14" x14ac:dyDescent="0.3">
      <c r="C324" s="9">
        <f t="shared" si="14"/>
        <v>1</v>
      </c>
      <c r="D324" s="14"/>
      <c r="E324" s="15"/>
      <c r="F324" s="16"/>
      <c r="G324" s="17"/>
      <c r="H324" s="18"/>
      <c r="I324" s="19"/>
      <c r="J324" s="18"/>
      <c r="K324" s="19"/>
      <c r="L324" s="17"/>
      <c r="M324" s="95" t="str">
        <f t="shared" si="12"/>
        <v/>
      </c>
      <c r="N324" s="13" t="str">
        <f t="shared" si="13"/>
        <v/>
      </c>
    </row>
    <row r="325" spans="3:14" x14ac:dyDescent="0.3">
      <c r="C325" s="9">
        <f t="shared" si="14"/>
        <v>1</v>
      </c>
      <c r="D325" s="14"/>
      <c r="E325" s="15"/>
      <c r="F325" s="16"/>
      <c r="G325" s="17"/>
      <c r="H325" s="18"/>
      <c r="I325" s="19"/>
      <c r="J325" s="18"/>
      <c r="K325" s="19"/>
      <c r="L325" s="17"/>
      <c r="M325" s="95" t="str">
        <f t="shared" si="12"/>
        <v/>
      </c>
      <c r="N325" s="13" t="str">
        <f t="shared" si="13"/>
        <v/>
      </c>
    </row>
    <row r="326" spans="3:14" x14ac:dyDescent="0.3">
      <c r="C326" s="9">
        <f t="shared" si="14"/>
        <v>1</v>
      </c>
      <c r="D326" s="14"/>
      <c r="E326" s="15"/>
      <c r="F326" s="16"/>
      <c r="G326" s="17"/>
      <c r="H326" s="18"/>
      <c r="I326" s="19"/>
      <c r="J326" s="18"/>
      <c r="K326" s="19"/>
      <c r="L326" s="17"/>
      <c r="M326" s="95" t="str">
        <f t="shared" si="12"/>
        <v/>
      </c>
      <c r="N326" s="13" t="str">
        <f t="shared" si="13"/>
        <v/>
      </c>
    </row>
    <row r="327" spans="3:14" x14ac:dyDescent="0.3">
      <c r="C327" s="9">
        <f t="shared" si="14"/>
        <v>1</v>
      </c>
      <c r="D327" s="14"/>
      <c r="E327" s="15"/>
      <c r="F327" s="16"/>
      <c r="G327" s="17"/>
      <c r="H327" s="18"/>
      <c r="I327" s="19"/>
      <c r="J327" s="18"/>
      <c r="K327" s="19"/>
      <c r="L327" s="17"/>
      <c r="M327" s="95" t="str">
        <f t="shared" ref="M327:M390" si="15">IF(I327&amp;K327&lt;&gt;"",VLOOKUP(I327&amp;K327,fif,3,FALSE),"")</f>
        <v/>
      </c>
      <c r="N327" s="13" t="str">
        <f t="shared" ref="N327:N390" si="16">IF(I327&amp;K327&lt;&gt;"",VLOOKUP(I327&amp;K327,fi,2,FALSE),"")</f>
        <v/>
      </c>
    </row>
    <row r="328" spans="3:14" x14ac:dyDescent="0.3">
      <c r="C328" s="9">
        <f t="shared" ref="C328:C391" si="17">IF(AND(D328&lt;&gt;0,D328&gt;=$C$1,D328&lt;=$C$3),D328,IF(SUM(H328:J338)&lt;&gt;0,C327,1))</f>
        <v>1</v>
      </c>
      <c r="D328" s="14"/>
      <c r="E328" s="15"/>
      <c r="F328" s="16"/>
      <c r="G328" s="17"/>
      <c r="H328" s="18"/>
      <c r="I328" s="19"/>
      <c r="J328" s="18"/>
      <c r="K328" s="19"/>
      <c r="L328" s="17"/>
      <c r="M328" s="95" t="str">
        <f t="shared" si="15"/>
        <v/>
      </c>
      <c r="N328" s="13" t="str">
        <f t="shared" si="16"/>
        <v/>
      </c>
    </row>
    <row r="329" spans="3:14" x14ac:dyDescent="0.3">
      <c r="C329" s="9">
        <f t="shared" si="17"/>
        <v>1</v>
      </c>
      <c r="D329" s="14"/>
      <c r="E329" s="15"/>
      <c r="F329" s="16"/>
      <c r="G329" s="17"/>
      <c r="H329" s="18"/>
      <c r="I329" s="19"/>
      <c r="J329" s="18"/>
      <c r="K329" s="19"/>
      <c r="L329" s="17"/>
      <c r="M329" s="95" t="str">
        <f t="shared" si="15"/>
        <v/>
      </c>
      <c r="N329" s="13" t="str">
        <f t="shared" si="16"/>
        <v/>
      </c>
    </row>
    <row r="330" spans="3:14" x14ac:dyDescent="0.3">
      <c r="C330" s="9">
        <f t="shared" si="17"/>
        <v>1</v>
      </c>
      <c r="D330" s="14"/>
      <c r="E330" s="15"/>
      <c r="F330" s="16"/>
      <c r="G330" s="17"/>
      <c r="H330" s="18"/>
      <c r="I330" s="19"/>
      <c r="J330" s="18"/>
      <c r="K330" s="19"/>
      <c r="L330" s="17"/>
      <c r="M330" s="95" t="str">
        <f t="shared" si="15"/>
        <v/>
      </c>
      <c r="N330" s="13" t="str">
        <f t="shared" si="16"/>
        <v/>
      </c>
    </row>
    <row r="331" spans="3:14" x14ac:dyDescent="0.3">
      <c r="C331" s="9">
        <f t="shared" si="17"/>
        <v>1</v>
      </c>
      <c r="D331" s="14"/>
      <c r="E331" s="15"/>
      <c r="F331" s="16"/>
      <c r="G331" s="17"/>
      <c r="H331" s="18"/>
      <c r="I331" s="19"/>
      <c r="J331" s="18"/>
      <c r="K331" s="19"/>
      <c r="L331" s="17"/>
      <c r="M331" s="95" t="str">
        <f t="shared" si="15"/>
        <v/>
      </c>
      <c r="N331" s="13" t="str">
        <f t="shared" si="16"/>
        <v/>
      </c>
    </row>
    <row r="332" spans="3:14" x14ac:dyDescent="0.3">
      <c r="C332" s="9">
        <f t="shared" si="17"/>
        <v>1</v>
      </c>
      <c r="D332" s="14"/>
      <c r="E332" s="15"/>
      <c r="F332" s="16"/>
      <c r="G332" s="17"/>
      <c r="H332" s="18"/>
      <c r="I332" s="19"/>
      <c r="J332" s="18"/>
      <c r="K332" s="19"/>
      <c r="L332" s="17"/>
      <c r="M332" s="95" t="str">
        <f t="shared" si="15"/>
        <v/>
      </c>
      <c r="N332" s="13" t="str">
        <f t="shared" si="16"/>
        <v/>
      </c>
    </row>
    <row r="333" spans="3:14" x14ac:dyDescent="0.3">
      <c r="C333" s="9">
        <f t="shared" si="17"/>
        <v>1</v>
      </c>
      <c r="D333" s="14"/>
      <c r="E333" s="15"/>
      <c r="F333" s="16"/>
      <c r="G333" s="17"/>
      <c r="H333" s="18"/>
      <c r="I333" s="19"/>
      <c r="J333" s="18"/>
      <c r="K333" s="19"/>
      <c r="L333" s="17"/>
      <c r="M333" s="95" t="str">
        <f t="shared" si="15"/>
        <v/>
      </c>
      <c r="N333" s="13" t="str">
        <f t="shared" si="16"/>
        <v/>
      </c>
    </row>
    <row r="334" spans="3:14" x14ac:dyDescent="0.3">
      <c r="C334" s="9">
        <f t="shared" si="17"/>
        <v>1</v>
      </c>
      <c r="D334" s="14"/>
      <c r="E334" s="15"/>
      <c r="F334" s="16"/>
      <c r="G334" s="17"/>
      <c r="H334" s="18"/>
      <c r="I334" s="19"/>
      <c r="J334" s="18"/>
      <c r="K334" s="19"/>
      <c r="L334" s="17"/>
      <c r="M334" s="95" t="str">
        <f t="shared" si="15"/>
        <v/>
      </c>
      <c r="N334" s="13" t="str">
        <f t="shared" si="16"/>
        <v/>
      </c>
    </row>
    <row r="335" spans="3:14" x14ac:dyDescent="0.3">
      <c r="C335" s="9">
        <f t="shared" si="17"/>
        <v>1</v>
      </c>
      <c r="D335" s="14"/>
      <c r="E335" s="15"/>
      <c r="F335" s="16"/>
      <c r="G335" s="17"/>
      <c r="H335" s="18"/>
      <c r="I335" s="19"/>
      <c r="J335" s="18"/>
      <c r="K335" s="19"/>
      <c r="L335" s="17"/>
      <c r="M335" s="95" t="str">
        <f t="shared" si="15"/>
        <v/>
      </c>
      <c r="N335" s="13" t="str">
        <f t="shared" si="16"/>
        <v/>
      </c>
    </row>
    <row r="336" spans="3:14" x14ac:dyDescent="0.3">
      <c r="C336" s="9">
        <f t="shared" si="17"/>
        <v>1</v>
      </c>
      <c r="D336" s="14"/>
      <c r="E336" s="15"/>
      <c r="F336" s="16"/>
      <c r="G336" s="17"/>
      <c r="H336" s="18"/>
      <c r="I336" s="19"/>
      <c r="J336" s="18"/>
      <c r="K336" s="19"/>
      <c r="L336" s="17"/>
      <c r="M336" s="95" t="str">
        <f t="shared" si="15"/>
        <v/>
      </c>
      <c r="N336" s="13" t="str">
        <f t="shared" si="16"/>
        <v/>
      </c>
    </row>
    <row r="337" spans="3:14" x14ac:dyDescent="0.3">
      <c r="C337" s="9">
        <f t="shared" si="17"/>
        <v>1</v>
      </c>
      <c r="D337" s="14"/>
      <c r="E337" s="15"/>
      <c r="F337" s="16"/>
      <c r="G337" s="17"/>
      <c r="H337" s="18"/>
      <c r="I337" s="19"/>
      <c r="J337" s="18"/>
      <c r="K337" s="19"/>
      <c r="L337" s="17"/>
      <c r="M337" s="95" t="str">
        <f t="shared" si="15"/>
        <v/>
      </c>
      <c r="N337" s="13" t="str">
        <f t="shared" si="16"/>
        <v/>
      </c>
    </row>
    <row r="338" spans="3:14" x14ac:dyDescent="0.3">
      <c r="C338" s="9">
        <f t="shared" si="17"/>
        <v>1</v>
      </c>
      <c r="D338" s="14"/>
      <c r="E338" s="15"/>
      <c r="F338" s="16"/>
      <c r="G338" s="17"/>
      <c r="H338" s="18"/>
      <c r="I338" s="19"/>
      <c r="J338" s="18"/>
      <c r="K338" s="19"/>
      <c r="L338" s="17"/>
      <c r="M338" s="95" t="str">
        <f t="shared" si="15"/>
        <v/>
      </c>
      <c r="N338" s="13" t="str">
        <f t="shared" si="16"/>
        <v/>
      </c>
    </row>
    <row r="339" spans="3:14" x14ac:dyDescent="0.3">
      <c r="C339" s="9">
        <f t="shared" si="17"/>
        <v>1</v>
      </c>
      <c r="D339" s="14"/>
      <c r="E339" s="15"/>
      <c r="F339" s="16"/>
      <c r="G339" s="17"/>
      <c r="H339" s="18"/>
      <c r="I339" s="19"/>
      <c r="J339" s="18"/>
      <c r="K339" s="19"/>
      <c r="L339" s="17"/>
      <c r="M339" s="95" t="str">
        <f t="shared" si="15"/>
        <v/>
      </c>
      <c r="N339" s="13" t="str">
        <f t="shared" si="16"/>
        <v/>
      </c>
    </row>
    <row r="340" spans="3:14" x14ac:dyDescent="0.3">
      <c r="C340" s="9">
        <f t="shared" si="17"/>
        <v>1</v>
      </c>
      <c r="D340" s="14"/>
      <c r="E340" s="15"/>
      <c r="F340" s="16"/>
      <c r="G340" s="17"/>
      <c r="H340" s="18"/>
      <c r="I340" s="19"/>
      <c r="J340" s="18"/>
      <c r="K340" s="19"/>
      <c r="L340" s="17"/>
      <c r="M340" s="95" t="str">
        <f t="shared" si="15"/>
        <v/>
      </c>
      <c r="N340" s="13" t="str">
        <f t="shared" si="16"/>
        <v/>
      </c>
    </row>
    <row r="341" spans="3:14" x14ac:dyDescent="0.3">
      <c r="C341" s="9">
        <f t="shared" si="17"/>
        <v>1</v>
      </c>
      <c r="D341" s="14"/>
      <c r="E341" s="15"/>
      <c r="F341" s="16"/>
      <c r="G341" s="17"/>
      <c r="H341" s="18"/>
      <c r="I341" s="19"/>
      <c r="J341" s="18"/>
      <c r="K341" s="19"/>
      <c r="L341" s="17"/>
      <c r="M341" s="95" t="str">
        <f t="shared" si="15"/>
        <v/>
      </c>
      <c r="N341" s="13" t="str">
        <f t="shared" si="16"/>
        <v/>
      </c>
    </row>
    <row r="342" spans="3:14" x14ac:dyDescent="0.3">
      <c r="C342" s="9">
        <f t="shared" si="17"/>
        <v>1</v>
      </c>
      <c r="D342" s="14"/>
      <c r="E342" s="15"/>
      <c r="F342" s="16"/>
      <c r="G342" s="17"/>
      <c r="H342" s="18"/>
      <c r="I342" s="19"/>
      <c r="J342" s="18"/>
      <c r="K342" s="19"/>
      <c r="L342" s="17"/>
      <c r="M342" s="95" t="str">
        <f t="shared" si="15"/>
        <v/>
      </c>
      <c r="N342" s="13" t="str">
        <f t="shared" si="16"/>
        <v/>
      </c>
    </row>
    <row r="343" spans="3:14" x14ac:dyDescent="0.3">
      <c r="C343" s="9">
        <f t="shared" si="17"/>
        <v>1</v>
      </c>
      <c r="D343" s="14"/>
      <c r="E343" s="15"/>
      <c r="F343" s="16"/>
      <c r="G343" s="17"/>
      <c r="H343" s="18"/>
      <c r="I343" s="19"/>
      <c r="J343" s="18"/>
      <c r="K343" s="19"/>
      <c r="L343" s="17"/>
      <c r="M343" s="95" t="str">
        <f t="shared" si="15"/>
        <v/>
      </c>
      <c r="N343" s="13" t="str">
        <f t="shared" si="16"/>
        <v/>
      </c>
    </row>
    <row r="344" spans="3:14" x14ac:dyDescent="0.3">
      <c r="C344" s="9">
        <f t="shared" si="17"/>
        <v>1</v>
      </c>
      <c r="D344" s="14"/>
      <c r="E344" s="15"/>
      <c r="F344" s="16"/>
      <c r="G344" s="17"/>
      <c r="H344" s="18"/>
      <c r="I344" s="19"/>
      <c r="J344" s="18"/>
      <c r="K344" s="19"/>
      <c r="L344" s="17"/>
      <c r="M344" s="95" t="str">
        <f t="shared" si="15"/>
        <v/>
      </c>
      <c r="N344" s="13" t="str">
        <f t="shared" si="16"/>
        <v/>
      </c>
    </row>
    <row r="345" spans="3:14" x14ac:dyDescent="0.3">
      <c r="C345" s="9">
        <f t="shared" si="17"/>
        <v>1</v>
      </c>
      <c r="D345" s="14"/>
      <c r="E345" s="15"/>
      <c r="F345" s="16"/>
      <c r="G345" s="17"/>
      <c r="H345" s="18"/>
      <c r="I345" s="19"/>
      <c r="J345" s="18"/>
      <c r="K345" s="19"/>
      <c r="L345" s="17"/>
      <c r="M345" s="95" t="str">
        <f t="shared" si="15"/>
        <v/>
      </c>
      <c r="N345" s="13" t="str">
        <f t="shared" si="16"/>
        <v/>
      </c>
    </row>
    <row r="346" spans="3:14" x14ac:dyDescent="0.3">
      <c r="C346" s="9">
        <f t="shared" si="17"/>
        <v>1</v>
      </c>
      <c r="D346" s="14"/>
      <c r="E346" s="15"/>
      <c r="F346" s="16"/>
      <c r="G346" s="17"/>
      <c r="H346" s="18"/>
      <c r="I346" s="19"/>
      <c r="J346" s="18"/>
      <c r="K346" s="19"/>
      <c r="L346" s="17"/>
      <c r="M346" s="95" t="str">
        <f t="shared" si="15"/>
        <v/>
      </c>
      <c r="N346" s="13" t="str">
        <f t="shared" si="16"/>
        <v/>
      </c>
    </row>
    <row r="347" spans="3:14" x14ac:dyDescent="0.3">
      <c r="C347" s="9">
        <f t="shared" si="17"/>
        <v>1</v>
      </c>
      <c r="D347" s="14"/>
      <c r="E347" s="15"/>
      <c r="F347" s="16"/>
      <c r="G347" s="17"/>
      <c r="H347" s="18"/>
      <c r="I347" s="19"/>
      <c r="J347" s="18"/>
      <c r="K347" s="19"/>
      <c r="L347" s="17"/>
      <c r="M347" s="95" t="str">
        <f t="shared" si="15"/>
        <v/>
      </c>
      <c r="N347" s="13" t="str">
        <f t="shared" si="16"/>
        <v/>
      </c>
    </row>
    <row r="348" spans="3:14" x14ac:dyDescent="0.3">
      <c r="C348" s="9">
        <f t="shared" si="17"/>
        <v>1</v>
      </c>
      <c r="D348" s="14"/>
      <c r="E348" s="15"/>
      <c r="F348" s="16"/>
      <c r="G348" s="17"/>
      <c r="H348" s="18"/>
      <c r="I348" s="19"/>
      <c r="J348" s="18"/>
      <c r="K348" s="19"/>
      <c r="L348" s="17"/>
      <c r="M348" s="95" t="str">
        <f t="shared" si="15"/>
        <v/>
      </c>
      <c r="N348" s="13" t="str">
        <f t="shared" si="16"/>
        <v/>
      </c>
    </row>
    <row r="349" spans="3:14" x14ac:dyDescent="0.3">
      <c r="C349" s="9">
        <f t="shared" si="17"/>
        <v>1</v>
      </c>
      <c r="D349" s="14"/>
      <c r="E349" s="15"/>
      <c r="F349" s="16"/>
      <c r="G349" s="17"/>
      <c r="H349" s="18"/>
      <c r="I349" s="19"/>
      <c r="J349" s="18"/>
      <c r="K349" s="19"/>
      <c r="L349" s="17"/>
      <c r="M349" s="95" t="str">
        <f t="shared" si="15"/>
        <v/>
      </c>
      <c r="N349" s="13" t="str">
        <f t="shared" si="16"/>
        <v/>
      </c>
    </row>
    <row r="350" spans="3:14" x14ac:dyDescent="0.3">
      <c r="C350" s="9">
        <f t="shared" si="17"/>
        <v>1</v>
      </c>
      <c r="D350" s="14"/>
      <c r="E350" s="15"/>
      <c r="F350" s="16"/>
      <c r="G350" s="17"/>
      <c r="H350" s="18"/>
      <c r="I350" s="19"/>
      <c r="J350" s="18"/>
      <c r="K350" s="19"/>
      <c r="L350" s="17"/>
      <c r="M350" s="95" t="str">
        <f t="shared" si="15"/>
        <v/>
      </c>
      <c r="N350" s="13" t="str">
        <f t="shared" si="16"/>
        <v/>
      </c>
    </row>
    <row r="351" spans="3:14" x14ac:dyDescent="0.3">
      <c r="C351" s="9">
        <f t="shared" si="17"/>
        <v>1</v>
      </c>
      <c r="D351" s="14"/>
      <c r="E351" s="15"/>
      <c r="F351" s="16"/>
      <c r="G351" s="17"/>
      <c r="H351" s="18"/>
      <c r="I351" s="19"/>
      <c r="J351" s="18"/>
      <c r="K351" s="19"/>
      <c r="L351" s="17"/>
      <c r="M351" s="95" t="str">
        <f t="shared" si="15"/>
        <v/>
      </c>
      <c r="N351" s="13" t="str">
        <f t="shared" si="16"/>
        <v/>
      </c>
    </row>
    <row r="352" spans="3:14" x14ac:dyDescent="0.3">
      <c r="C352" s="9">
        <f t="shared" si="17"/>
        <v>1</v>
      </c>
      <c r="D352" s="14"/>
      <c r="E352" s="15"/>
      <c r="F352" s="16"/>
      <c r="G352" s="17"/>
      <c r="H352" s="18"/>
      <c r="I352" s="19"/>
      <c r="J352" s="18"/>
      <c r="K352" s="19"/>
      <c r="L352" s="17"/>
      <c r="M352" s="95" t="str">
        <f t="shared" si="15"/>
        <v/>
      </c>
      <c r="N352" s="13" t="str">
        <f t="shared" si="16"/>
        <v/>
      </c>
    </row>
    <row r="353" spans="3:14" x14ac:dyDescent="0.3">
      <c r="C353" s="9">
        <f t="shared" si="17"/>
        <v>1</v>
      </c>
      <c r="D353" s="14"/>
      <c r="E353" s="15"/>
      <c r="F353" s="16"/>
      <c r="G353" s="17"/>
      <c r="H353" s="18"/>
      <c r="I353" s="19"/>
      <c r="J353" s="18"/>
      <c r="K353" s="19"/>
      <c r="L353" s="17"/>
      <c r="M353" s="95" t="str">
        <f t="shared" si="15"/>
        <v/>
      </c>
      <c r="N353" s="13" t="str">
        <f t="shared" si="16"/>
        <v/>
      </c>
    </row>
    <row r="354" spans="3:14" x14ac:dyDescent="0.3">
      <c r="C354" s="9">
        <f t="shared" si="17"/>
        <v>1</v>
      </c>
      <c r="D354" s="14"/>
      <c r="E354" s="15"/>
      <c r="F354" s="16"/>
      <c r="G354" s="17"/>
      <c r="H354" s="18"/>
      <c r="I354" s="19"/>
      <c r="J354" s="18"/>
      <c r="K354" s="19"/>
      <c r="L354" s="17"/>
      <c r="M354" s="95" t="str">
        <f t="shared" si="15"/>
        <v/>
      </c>
      <c r="N354" s="13" t="str">
        <f t="shared" si="16"/>
        <v/>
      </c>
    </row>
    <row r="355" spans="3:14" x14ac:dyDescent="0.3">
      <c r="C355" s="9">
        <f t="shared" si="17"/>
        <v>1</v>
      </c>
      <c r="D355" s="14"/>
      <c r="E355" s="15"/>
      <c r="F355" s="16"/>
      <c r="G355" s="17"/>
      <c r="H355" s="18"/>
      <c r="I355" s="19"/>
      <c r="J355" s="18"/>
      <c r="K355" s="19"/>
      <c r="L355" s="17"/>
      <c r="M355" s="95" t="str">
        <f t="shared" si="15"/>
        <v/>
      </c>
      <c r="N355" s="13" t="str">
        <f t="shared" si="16"/>
        <v/>
      </c>
    </row>
    <row r="356" spans="3:14" x14ac:dyDescent="0.3">
      <c r="C356" s="9">
        <f t="shared" si="17"/>
        <v>1</v>
      </c>
      <c r="D356" s="14"/>
      <c r="E356" s="15"/>
      <c r="F356" s="16"/>
      <c r="G356" s="17"/>
      <c r="H356" s="18"/>
      <c r="I356" s="19"/>
      <c r="J356" s="18"/>
      <c r="K356" s="19"/>
      <c r="L356" s="17"/>
      <c r="M356" s="95" t="str">
        <f t="shared" si="15"/>
        <v/>
      </c>
      <c r="N356" s="13" t="str">
        <f t="shared" si="16"/>
        <v/>
      </c>
    </row>
    <row r="357" spans="3:14" x14ac:dyDescent="0.3">
      <c r="C357" s="9">
        <f t="shared" si="17"/>
        <v>1</v>
      </c>
      <c r="D357" s="14"/>
      <c r="E357" s="15"/>
      <c r="F357" s="16"/>
      <c r="G357" s="17"/>
      <c r="H357" s="18"/>
      <c r="I357" s="19"/>
      <c r="J357" s="18"/>
      <c r="K357" s="19"/>
      <c r="L357" s="17"/>
      <c r="M357" s="95" t="str">
        <f t="shared" si="15"/>
        <v/>
      </c>
      <c r="N357" s="13" t="str">
        <f t="shared" si="16"/>
        <v/>
      </c>
    </row>
    <row r="358" spans="3:14" x14ac:dyDescent="0.3">
      <c r="C358" s="9">
        <f t="shared" si="17"/>
        <v>1</v>
      </c>
      <c r="D358" s="14"/>
      <c r="E358" s="15"/>
      <c r="F358" s="16"/>
      <c r="G358" s="17"/>
      <c r="H358" s="18"/>
      <c r="I358" s="19"/>
      <c r="J358" s="18"/>
      <c r="K358" s="19"/>
      <c r="L358" s="17"/>
      <c r="M358" s="95" t="str">
        <f t="shared" si="15"/>
        <v/>
      </c>
      <c r="N358" s="13" t="str">
        <f t="shared" si="16"/>
        <v/>
      </c>
    </row>
    <row r="359" spans="3:14" x14ac:dyDescent="0.3">
      <c r="C359" s="9">
        <f t="shared" si="17"/>
        <v>1</v>
      </c>
      <c r="D359" s="14"/>
      <c r="E359" s="15"/>
      <c r="F359" s="16"/>
      <c r="G359" s="17"/>
      <c r="H359" s="18"/>
      <c r="I359" s="19"/>
      <c r="J359" s="18"/>
      <c r="K359" s="19"/>
      <c r="L359" s="17"/>
      <c r="M359" s="95" t="str">
        <f t="shared" si="15"/>
        <v/>
      </c>
      <c r="N359" s="13" t="str">
        <f t="shared" si="16"/>
        <v/>
      </c>
    </row>
    <row r="360" spans="3:14" x14ac:dyDescent="0.3">
      <c r="C360" s="9">
        <f t="shared" si="17"/>
        <v>1</v>
      </c>
      <c r="D360" s="14"/>
      <c r="E360" s="15"/>
      <c r="F360" s="16"/>
      <c r="G360" s="17"/>
      <c r="H360" s="18"/>
      <c r="I360" s="19"/>
      <c r="J360" s="18"/>
      <c r="K360" s="19"/>
      <c r="L360" s="17"/>
      <c r="M360" s="95" t="str">
        <f t="shared" si="15"/>
        <v/>
      </c>
      <c r="N360" s="13" t="str">
        <f t="shared" si="16"/>
        <v/>
      </c>
    </row>
    <row r="361" spans="3:14" x14ac:dyDescent="0.3">
      <c r="C361" s="9">
        <f t="shared" si="17"/>
        <v>1</v>
      </c>
      <c r="D361" s="14"/>
      <c r="E361" s="15"/>
      <c r="F361" s="16"/>
      <c r="G361" s="17"/>
      <c r="H361" s="18"/>
      <c r="I361" s="19"/>
      <c r="J361" s="18"/>
      <c r="K361" s="19"/>
      <c r="L361" s="17"/>
      <c r="M361" s="95" t="str">
        <f t="shared" si="15"/>
        <v/>
      </c>
      <c r="N361" s="13" t="str">
        <f t="shared" si="16"/>
        <v/>
      </c>
    </row>
    <row r="362" spans="3:14" x14ac:dyDescent="0.3">
      <c r="C362" s="9">
        <f t="shared" si="17"/>
        <v>1</v>
      </c>
      <c r="D362" s="14"/>
      <c r="E362" s="15"/>
      <c r="F362" s="16"/>
      <c r="G362" s="17"/>
      <c r="H362" s="18"/>
      <c r="I362" s="19"/>
      <c r="J362" s="18"/>
      <c r="K362" s="19"/>
      <c r="L362" s="17"/>
      <c r="M362" s="95" t="str">
        <f t="shared" si="15"/>
        <v/>
      </c>
      <c r="N362" s="13" t="str">
        <f t="shared" si="16"/>
        <v/>
      </c>
    </row>
    <row r="363" spans="3:14" x14ac:dyDescent="0.3">
      <c r="C363" s="9">
        <f t="shared" si="17"/>
        <v>1</v>
      </c>
      <c r="D363" s="14"/>
      <c r="E363" s="15"/>
      <c r="F363" s="16"/>
      <c r="G363" s="17"/>
      <c r="H363" s="18"/>
      <c r="I363" s="19"/>
      <c r="J363" s="18"/>
      <c r="K363" s="19"/>
      <c r="L363" s="17"/>
      <c r="M363" s="95" t="str">
        <f t="shared" si="15"/>
        <v/>
      </c>
      <c r="N363" s="13" t="str">
        <f t="shared" si="16"/>
        <v/>
      </c>
    </row>
    <row r="364" spans="3:14" x14ac:dyDescent="0.3">
      <c r="C364" s="9">
        <f t="shared" si="17"/>
        <v>1</v>
      </c>
      <c r="D364" s="14"/>
      <c r="E364" s="15"/>
      <c r="F364" s="16"/>
      <c r="G364" s="17"/>
      <c r="H364" s="18"/>
      <c r="I364" s="19"/>
      <c r="J364" s="18"/>
      <c r="K364" s="19"/>
      <c r="L364" s="17"/>
      <c r="M364" s="95" t="str">
        <f t="shared" si="15"/>
        <v/>
      </c>
      <c r="N364" s="13" t="str">
        <f t="shared" si="16"/>
        <v/>
      </c>
    </row>
    <row r="365" spans="3:14" x14ac:dyDescent="0.3">
      <c r="C365" s="9">
        <f t="shared" si="17"/>
        <v>1</v>
      </c>
      <c r="D365" s="14"/>
      <c r="E365" s="15"/>
      <c r="F365" s="16"/>
      <c r="G365" s="17"/>
      <c r="H365" s="18"/>
      <c r="I365" s="19"/>
      <c r="J365" s="18"/>
      <c r="K365" s="19"/>
      <c r="L365" s="17"/>
      <c r="M365" s="95" t="str">
        <f t="shared" si="15"/>
        <v/>
      </c>
      <c r="N365" s="13" t="str">
        <f t="shared" si="16"/>
        <v/>
      </c>
    </row>
    <row r="366" spans="3:14" x14ac:dyDescent="0.3">
      <c r="C366" s="9">
        <f t="shared" si="17"/>
        <v>1</v>
      </c>
      <c r="D366" s="14"/>
      <c r="E366" s="15"/>
      <c r="F366" s="16"/>
      <c r="G366" s="17"/>
      <c r="H366" s="18"/>
      <c r="I366" s="19"/>
      <c r="J366" s="18"/>
      <c r="K366" s="19"/>
      <c r="L366" s="17"/>
      <c r="M366" s="95" t="str">
        <f t="shared" si="15"/>
        <v/>
      </c>
      <c r="N366" s="13" t="str">
        <f t="shared" si="16"/>
        <v/>
      </c>
    </row>
    <row r="367" spans="3:14" x14ac:dyDescent="0.3">
      <c r="C367" s="9">
        <f t="shared" si="17"/>
        <v>1</v>
      </c>
      <c r="D367" s="14"/>
      <c r="E367" s="15"/>
      <c r="F367" s="16"/>
      <c r="G367" s="17"/>
      <c r="H367" s="18"/>
      <c r="I367" s="19"/>
      <c r="J367" s="18"/>
      <c r="K367" s="19"/>
      <c r="L367" s="17"/>
      <c r="M367" s="95" t="str">
        <f t="shared" si="15"/>
        <v/>
      </c>
      <c r="N367" s="13" t="str">
        <f t="shared" si="16"/>
        <v/>
      </c>
    </row>
    <row r="368" spans="3:14" x14ac:dyDescent="0.3">
      <c r="C368" s="9">
        <f t="shared" si="17"/>
        <v>1</v>
      </c>
      <c r="D368" s="14"/>
      <c r="E368" s="15"/>
      <c r="F368" s="16"/>
      <c r="G368" s="17"/>
      <c r="H368" s="18"/>
      <c r="I368" s="19"/>
      <c r="J368" s="18"/>
      <c r="K368" s="19"/>
      <c r="L368" s="17"/>
      <c r="M368" s="95" t="str">
        <f t="shared" si="15"/>
        <v/>
      </c>
      <c r="N368" s="13" t="str">
        <f t="shared" si="16"/>
        <v/>
      </c>
    </row>
    <row r="369" spans="3:14" x14ac:dyDescent="0.3">
      <c r="C369" s="9">
        <f t="shared" si="17"/>
        <v>1</v>
      </c>
      <c r="D369" s="14"/>
      <c r="E369" s="15"/>
      <c r="F369" s="16"/>
      <c r="G369" s="17"/>
      <c r="H369" s="18"/>
      <c r="I369" s="19"/>
      <c r="J369" s="18"/>
      <c r="K369" s="19"/>
      <c r="L369" s="17"/>
      <c r="M369" s="95" t="str">
        <f t="shared" si="15"/>
        <v/>
      </c>
      <c r="N369" s="13" t="str">
        <f t="shared" si="16"/>
        <v/>
      </c>
    </row>
    <row r="370" spans="3:14" x14ac:dyDescent="0.3">
      <c r="C370" s="9">
        <f t="shared" si="17"/>
        <v>1</v>
      </c>
      <c r="D370" s="14"/>
      <c r="E370" s="15"/>
      <c r="F370" s="16"/>
      <c r="G370" s="17"/>
      <c r="H370" s="18"/>
      <c r="I370" s="19"/>
      <c r="J370" s="18"/>
      <c r="K370" s="19"/>
      <c r="L370" s="17"/>
      <c r="M370" s="95" t="str">
        <f t="shared" si="15"/>
        <v/>
      </c>
      <c r="N370" s="13" t="str">
        <f t="shared" si="16"/>
        <v/>
      </c>
    </row>
    <row r="371" spans="3:14" x14ac:dyDescent="0.3">
      <c r="C371" s="9">
        <f t="shared" si="17"/>
        <v>1</v>
      </c>
      <c r="D371" s="14"/>
      <c r="E371" s="15"/>
      <c r="F371" s="16"/>
      <c r="G371" s="17"/>
      <c r="H371" s="18"/>
      <c r="I371" s="19"/>
      <c r="J371" s="18"/>
      <c r="K371" s="19"/>
      <c r="L371" s="17"/>
      <c r="M371" s="95" t="str">
        <f t="shared" si="15"/>
        <v/>
      </c>
      <c r="N371" s="13" t="str">
        <f t="shared" si="16"/>
        <v/>
      </c>
    </row>
    <row r="372" spans="3:14" x14ac:dyDescent="0.3">
      <c r="C372" s="9">
        <f t="shared" si="17"/>
        <v>1</v>
      </c>
      <c r="D372" s="14"/>
      <c r="E372" s="15"/>
      <c r="F372" s="16"/>
      <c r="G372" s="17"/>
      <c r="H372" s="18"/>
      <c r="I372" s="19"/>
      <c r="J372" s="18"/>
      <c r="K372" s="19"/>
      <c r="L372" s="17"/>
      <c r="M372" s="95" t="str">
        <f t="shared" si="15"/>
        <v/>
      </c>
      <c r="N372" s="13" t="str">
        <f t="shared" si="16"/>
        <v/>
      </c>
    </row>
    <row r="373" spans="3:14" x14ac:dyDescent="0.3">
      <c r="C373" s="9">
        <f t="shared" si="17"/>
        <v>1</v>
      </c>
      <c r="D373" s="14"/>
      <c r="E373" s="15"/>
      <c r="F373" s="16"/>
      <c r="G373" s="17"/>
      <c r="H373" s="18"/>
      <c r="I373" s="19"/>
      <c r="J373" s="18"/>
      <c r="K373" s="19"/>
      <c r="L373" s="17"/>
      <c r="M373" s="95" t="str">
        <f t="shared" si="15"/>
        <v/>
      </c>
      <c r="N373" s="13" t="str">
        <f t="shared" si="16"/>
        <v/>
      </c>
    </row>
    <row r="374" spans="3:14" x14ac:dyDescent="0.3">
      <c r="C374" s="9">
        <f t="shared" si="17"/>
        <v>1</v>
      </c>
      <c r="D374" s="14"/>
      <c r="E374" s="15"/>
      <c r="F374" s="16"/>
      <c r="G374" s="17"/>
      <c r="H374" s="18"/>
      <c r="I374" s="19"/>
      <c r="J374" s="18"/>
      <c r="K374" s="19"/>
      <c r="L374" s="17"/>
      <c r="M374" s="95" t="str">
        <f t="shared" si="15"/>
        <v/>
      </c>
      <c r="N374" s="13" t="str">
        <f t="shared" si="16"/>
        <v/>
      </c>
    </row>
    <row r="375" spans="3:14" x14ac:dyDescent="0.3">
      <c r="C375" s="9">
        <f t="shared" si="17"/>
        <v>1</v>
      </c>
      <c r="D375" s="14"/>
      <c r="E375" s="15"/>
      <c r="F375" s="16"/>
      <c r="G375" s="17"/>
      <c r="H375" s="18"/>
      <c r="I375" s="19"/>
      <c r="J375" s="18"/>
      <c r="K375" s="19"/>
      <c r="L375" s="17"/>
      <c r="M375" s="95" t="str">
        <f t="shared" si="15"/>
        <v/>
      </c>
      <c r="N375" s="13" t="str">
        <f t="shared" si="16"/>
        <v/>
      </c>
    </row>
    <row r="376" spans="3:14" x14ac:dyDescent="0.3">
      <c r="C376" s="9">
        <f t="shared" si="17"/>
        <v>1</v>
      </c>
      <c r="D376" s="14"/>
      <c r="E376" s="15"/>
      <c r="F376" s="16"/>
      <c r="G376" s="17"/>
      <c r="H376" s="18"/>
      <c r="I376" s="19"/>
      <c r="J376" s="18"/>
      <c r="K376" s="19"/>
      <c r="L376" s="17"/>
      <c r="M376" s="95" t="str">
        <f t="shared" si="15"/>
        <v/>
      </c>
      <c r="N376" s="13" t="str">
        <f t="shared" si="16"/>
        <v/>
      </c>
    </row>
    <row r="377" spans="3:14" x14ac:dyDescent="0.3">
      <c r="C377" s="9">
        <f t="shared" si="17"/>
        <v>1</v>
      </c>
      <c r="D377" s="14"/>
      <c r="E377" s="15"/>
      <c r="F377" s="16"/>
      <c r="G377" s="17"/>
      <c r="H377" s="18"/>
      <c r="I377" s="19"/>
      <c r="J377" s="18"/>
      <c r="K377" s="19"/>
      <c r="L377" s="17"/>
      <c r="M377" s="95" t="str">
        <f t="shared" si="15"/>
        <v/>
      </c>
      <c r="N377" s="13" t="str">
        <f t="shared" si="16"/>
        <v/>
      </c>
    </row>
    <row r="378" spans="3:14" x14ac:dyDescent="0.3">
      <c r="C378" s="9">
        <f t="shared" si="17"/>
        <v>1</v>
      </c>
      <c r="D378" s="14"/>
      <c r="E378" s="15"/>
      <c r="F378" s="16"/>
      <c r="G378" s="17"/>
      <c r="H378" s="18"/>
      <c r="I378" s="19"/>
      <c r="J378" s="18"/>
      <c r="K378" s="19"/>
      <c r="L378" s="17"/>
      <c r="M378" s="95" t="str">
        <f t="shared" si="15"/>
        <v/>
      </c>
      <c r="N378" s="13" t="str">
        <f t="shared" si="16"/>
        <v/>
      </c>
    </row>
    <row r="379" spans="3:14" x14ac:dyDescent="0.3">
      <c r="C379" s="9">
        <f t="shared" si="17"/>
        <v>1</v>
      </c>
      <c r="D379" s="14"/>
      <c r="E379" s="15"/>
      <c r="F379" s="16"/>
      <c r="G379" s="17"/>
      <c r="H379" s="18"/>
      <c r="I379" s="19"/>
      <c r="J379" s="18"/>
      <c r="K379" s="19"/>
      <c r="L379" s="17"/>
      <c r="M379" s="95" t="str">
        <f t="shared" si="15"/>
        <v/>
      </c>
      <c r="N379" s="13" t="str">
        <f t="shared" si="16"/>
        <v/>
      </c>
    </row>
    <row r="380" spans="3:14" x14ac:dyDescent="0.3">
      <c r="C380" s="9">
        <f t="shared" si="17"/>
        <v>1</v>
      </c>
      <c r="D380" s="14"/>
      <c r="E380" s="15"/>
      <c r="F380" s="16"/>
      <c r="G380" s="17"/>
      <c r="H380" s="18"/>
      <c r="I380" s="19"/>
      <c r="J380" s="18"/>
      <c r="K380" s="19"/>
      <c r="L380" s="17"/>
      <c r="M380" s="95" t="str">
        <f t="shared" si="15"/>
        <v/>
      </c>
      <c r="N380" s="13" t="str">
        <f t="shared" si="16"/>
        <v/>
      </c>
    </row>
    <row r="381" spans="3:14" x14ac:dyDescent="0.3">
      <c r="C381" s="9">
        <f t="shared" si="17"/>
        <v>1</v>
      </c>
      <c r="D381" s="14"/>
      <c r="E381" s="15"/>
      <c r="F381" s="16"/>
      <c r="G381" s="17"/>
      <c r="H381" s="18"/>
      <c r="I381" s="19"/>
      <c r="J381" s="18"/>
      <c r="K381" s="19"/>
      <c r="L381" s="17"/>
      <c r="M381" s="95" t="str">
        <f t="shared" si="15"/>
        <v/>
      </c>
      <c r="N381" s="13" t="str">
        <f t="shared" si="16"/>
        <v/>
      </c>
    </row>
    <row r="382" spans="3:14" x14ac:dyDescent="0.3">
      <c r="C382" s="9">
        <f t="shared" si="17"/>
        <v>1</v>
      </c>
      <c r="D382" s="14"/>
      <c r="E382" s="15"/>
      <c r="F382" s="16"/>
      <c r="G382" s="17"/>
      <c r="H382" s="18"/>
      <c r="I382" s="19"/>
      <c r="J382" s="18"/>
      <c r="K382" s="19"/>
      <c r="L382" s="17"/>
      <c r="M382" s="95" t="str">
        <f t="shared" si="15"/>
        <v/>
      </c>
      <c r="N382" s="13" t="str">
        <f t="shared" si="16"/>
        <v/>
      </c>
    </row>
    <row r="383" spans="3:14" x14ac:dyDescent="0.3">
      <c r="C383" s="9">
        <f t="shared" si="17"/>
        <v>1</v>
      </c>
      <c r="D383" s="14"/>
      <c r="E383" s="15"/>
      <c r="F383" s="16"/>
      <c r="G383" s="17"/>
      <c r="H383" s="18"/>
      <c r="I383" s="19"/>
      <c r="J383" s="18"/>
      <c r="K383" s="19"/>
      <c r="L383" s="17"/>
      <c r="M383" s="95" t="str">
        <f t="shared" si="15"/>
        <v/>
      </c>
      <c r="N383" s="13" t="str">
        <f t="shared" si="16"/>
        <v/>
      </c>
    </row>
    <row r="384" spans="3:14" x14ac:dyDescent="0.3">
      <c r="C384" s="9">
        <f t="shared" si="17"/>
        <v>1</v>
      </c>
      <c r="D384" s="14"/>
      <c r="E384" s="15"/>
      <c r="F384" s="16"/>
      <c r="G384" s="17"/>
      <c r="H384" s="18"/>
      <c r="I384" s="19"/>
      <c r="J384" s="18"/>
      <c r="K384" s="19"/>
      <c r="L384" s="17"/>
      <c r="M384" s="95" t="str">
        <f t="shared" si="15"/>
        <v/>
      </c>
      <c r="N384" s="13" t="str">
        <f t="shared" si="16"/>
        <v/>
      </c>
    </row>
    <row r="385" spans="3:14" x14ac:dyDescent="0.3">
      <c r="C385" s="9">
        <f t="shared" si="17"/>
        <v>1</v>
      </c>
      <c r="D385" s="14"/>
      <c r="E385" s="15"/>
      <c r="F385" s="16"/>
      <c r="G385" s="17"/>
      <c r="H385" s="18"/>
      <c r="I385" s="19"/>
      <c r="J385" s="18"/>
      <c r="K385" s="19"/>
      <c r="L385" s="17"/>
      <c r="M385" s="95" t="str">
        <f t="shared" si="15"/>
        <v/>
      </c>
      <c r="N385" s="13" t="str">
        <f t="shared" si="16"/>
        <v/>
      </c>
    </row>
    <row r="386" spans="3:14" x14ac:dyDescent="0.3">
      <c r="C386" s="9">
        <f t="shared" si="17"/>
        <v>1</v>
      </c>
      <c r="D386" s="14"/>
      <c r="E386" s="15"/>
      <c r="F386" s="16"/>
      <c r="G386" s="17"/>
      <c r="H386" s="18"/>
      <c r="I386" s="19"/>
      <c r="J386" s="18"/>
      <c r="K386" s="19"/>
      <c r="L386" s="17"/>
      <c r="M386" s="95" t="str">
        <f t="shared" si="15"/>
        <v/>
      </c>
      <c r="N386" s="13" t="str">
        <f t="shared" si="16"/>
        <v/>
      </c>
    </row>
    <row r="387" spans="3:14" x14ac:dyDescent="0.3">
      <c r="C387" s="9">
        <f t="shared" si="17"/>
        <v>1</v>
      </c>
      <c r="D387" s="14"/>
      <c r="E387" s="15"/>
      <c r="F387" s="16"/>
      <c r="G387" s="17"/>
      <c r="H387" s="18"/>
      <c r="I387" s="19"/>
      <c r="J387" s="18"/>
      <c r="K387" s="19"/>
      <c r="L387" s="17"/>
      <c r="M387" s="95" t="str">
        <f t="shared" si="15"/>
        <v/>
      </c>
      <c r="N387" s="13" t="str">
        <f t="shared" si="16"/>
        <v/>
      </c>
    </row>
    <row r="388" spans="3:14" x14ac:dyDescent="0.3">
      <c r="C388" s="9">
        <f t="shared" si="17"/>
        <v>1</v>
      </c>
      <c r="D388" s="14"/>
      <c r="E388" s="15"/>
      <c r="F388" s="16"/>
      <c r="G388" s="17"/>
      <c r="H388" s="18"/>
      <c r="I388" s="19"/>
      <c r="J388" s="18"/>
      <c r="K388" s="19"/>
      <c r="L388" s="17"/>
      <c r="M388" s="95" t="str">
        <f t="shared" si="15"/>
        <v/>
      </c>
      <c r="N388" s="13" t="str">
        <f t="shared" si="16"/>
        <v/>
      </c>
    </row>
    <row r="389" spans="3:14" x14ac:dyDescent="0.3">
      <c r="C389" s="9">
        <f t="shared" si="17"/>
        <v>1</v>
      </c>
      <c r="D389" s="14"/>
      <c r="E389" s="15"/>
      <c r="F389" s="16"/>
      <c r="G389" s="17"/>
      <c r="H389" s="18"/>
      <c r="I389" s="19"/>
      <c r="J389" s="18"/>
      <c r="K389" s="19"/>
      <c r="L389" s="17"/>
      <c r="M389" s="95" t="str">
        <f t="shared" si="15"/>
        <v/>
      </c>
      <c r="N389" s="13" t="str">
        <f t="shared" si="16"/>
        <v/>
      </c>
    </row>
    <row r="390" spans="3:14" x14ac:dyDescent="0.3">
      <c r="C390" s="9">
        <f t="shared" si="17"/>
        <v>1</v>
      </c>
      <c r="D390" s="14"/>
      <c r="E390" s="15"/>
      <c r="F390" s="16"/>
      <c r="G390" s="17"/>
      <c r="H390" s="18"/>
      <c r="I390" s="19"/>
      <c r="J390" s="18"/>
      <c r="K390" s="19"/>
      <c r="L390" s="17"/>
      <c r="M390" s="95" t="str">
        <f t="shared" si="15"/>
        <v/>
      </c>
      <c r="N390" s="13" t="str">
        <f t="shared" si="16"/>
        <v/>
      </c>
    </row>
    <row r="391" spans="3:14" x14ac:dyDescent="0.3">
      <c r="C391" s="9">
        <f t="shared" si="17"/>
        <v>1</v>
      </c>
      <c r="D391" s="14"/>
      <c r="E391" s="15"/>
      <c r="F391" s="16"/>
      <c r="G391" s="17"/>
      <c r="H391" s="18"/>
      <c r="I391" s="19"/>
      <c r="J391" s="18"/>
      <c r="K391" s="19"/>
      <c r="L391" s="17"/>
      <c r="M391" s="95" t="str">
        <f t="shared" ref="M391:M454" si="18">IF(I391&amp;K391&lt;&gt;"",VLOOKUP(I391&amp;K391,fif,3,FALSE),"")</f>
        <v/>
      </c>
      <c r="N391" s="13" t="str">
        <f t="shared" ref="N391:N454" si="19">IF(I391&amp;K391&lt;&gt;"",VLOOKUP(I391&amp;K391,fi,2,FALSE),"")</f>
        <v/>
      </c>
    </row>
    <row r="392" spans="3:14" x14ac:dyDescent="0.3">
      <c r="C392" s="9">
        <f t="shared" ref="C392:C455" si="20">IF(AND(D392&lt;&gt;0,D392&gt;=$C$1,D392&lt;=$C$3),D392,IF(SUM(H392:J402)&lt;&gt;0,C391,1))</f>
        <v>1</v>
      </c>
      <c r="D392" s="14"/>
      <c r="E392" s="15"/>
      <c r="F392" s="16"/>
      <c r="G392" s="17"/>
      <c r="H392" s="18"/>
      <c r="I392" s="19"/>
      <c r="J392" s="18"/>
      <c r="K392" s="19"/>
      <c r="L392" s="17"/>
      <c r="M392" s="95" t="str">
        <f t="shared" si="18"/>
        <v/>
      </c>
      <c r="N392" s="13" t="str">
        <f t="shared" si="19"/>
        <v/>
      </c>
    </row>
    <row r="393" spans="3:14" x14ac:dyDescent="0.3">
      <c r="C393" s="9">
        <f t="shared" si="20"/>
        <v>1</v>
      </c>
      <c r="D393" s="14"/>
      <c r="E393" s="15"/>
      <c r="F393" s="16"/>
      <c r="G393" s="17"/>
      <c r="H393" s="18"/>
      <c r="I393" s="19"/>
      <c r="J393" s="18"/>
      <c r="K393" s="19"/>
      <c r="L393" s="17"/>
      <c r="M393" s="95" t="str">
        <f t="shared" si="18"/>
        <v/>
      </c>
      <c r="N393" s="13" t="str">
        <f t="shared" si="19"/>
        <v/>
      </c>
    </row>
    <row r="394" spans="3:14" x14ac:dyDescent="0.3">
      <c r="C394" s="9">
        <f t="shared" si="20"/>
        <v>1</v>
      </c>
      <c r="D394" s="14"/>
      <c r="E394" s="15"/>
      <c r="F394" s="16"/>
      <c r="G394" s="17"/>
      <c r="H394" s="18"/>
      <c r="I394" s="19"/>
      <c r="J394" s="18"/>
      <c r="K394" s="19"/>
      <c r="L394" s="17"/>
      <c r="M394" s="95" t="str">
        <f t="shared" si="18"/>
        <v/>
      </c>
      <c r="N394" s="13" t="str">
        <f t="shared" si="19"/>
        <v/>
      </c>
    </row>
    <row r="395" spans="3:14" x14ac:dyDescent="0.3">
      <c r="C395" s="9">
        <f t="shared" si="20"/>
        <v>1</v>
      </c>
      <c r="D395" s="14"/>
      <c r="E395" s="15"/>
      <c r="F395" s="16"/>
      <c r="G395" s="17"/>
      <c r="H395" s="18"/>
      <c r="I395" s="19"/>
      <c r="J395" s="18"/>
      <c r="K395" s="19"/>
      <c r="L395" s="17"/>
      <c r="M395" s="95" t="str">
        <f t="shared" si="18"/>
        <v/>
      </c>
      <c r="N395" s="13" t="str">
        <f t="shared" si="19"/>
        <v/>
      </c>
    </row>
    <row r="396" spans="3:14" x14ac:dyDescent="0.3">
      <c r="C396" s="9">
        <f t="shared" si="20"/>
        <v>1</v>
      </c>
      <c r="D396" s="14"/>
      <c r="E396" s="15"/>
      <c r="F396" s="16"/>
      <c r="G396" s="17"/>
      <c r="H396" s="18"/>
      <c r="I396" s="19"/>
      <c r="J396" s="18"/>
      <c r="K396" s="19"/>
      <c r="L396" s="17"/>
      <c r="M396" s="95" t="str">
        <f t="shared" si="18"/>
        <v/>
      </c>
      <c r="N396" s="13" t="str">
        <f t="shared" si="19"/>
        <v/>
      </c>
    </row>
    <row r="397" spans="3:14" x14ac:dyDescent="0.3">
      <c r="C397" s="9">
        <f t="shared" si="20"/>
        <v>1</v>
      </c>
      <c r="D397" s="14"/>
      <c r="E397" s="15"/>
      <c r="F397" s="16"/>
      <c r="G397" s="17"/>
      <c r="H397" s="18"/>
      <c r="I397" s="19"/>
      <c r="J397" s="18"/>
      <c r="K397" s="19"/>
      <c r="L397" s="17"/>
      <c r="M397" s="95" t="str">
        <f t="shared" si="18"/>
        <v/>
      </c>
      <c r="N397" s="13" t="str">
        <f t="shared" si="19"/>
        <v/>
      </c>
    </row>
    <row r="398" spans="3:14" x14ac:dyDescent="0.3">
      <c r="C398" s="9">
        <f t="shared" si="20"/>
        <v>1</v>
      </c>
      <c r="D398" s="14"/>
      <c r="E398" s="15"/>
      <c r="F398" s="16"/>
      <c r="G398" s="17"/>
      <c r="H398" s="18"/>
      <c r="I398" s="19"/>
      <c r="J398" s="18"/>
      <c r="K398" s="19"/>
      <c r="L398" s="17"/>
      <c r="M398" s="95" t="str">
        <f t="shared" si="18"/>
        <v/>
      </c>
      <c r="N398" s="13" t="str">
        <f t="shared" si="19"/>
        <v/>
      </c>
    </row>
    <row r="399" spans="3:14" x14ac:dyDescent="0.3">
      <c r="C399" s="9">
        <f t="shared" si="20"/>
        <v>1</v>
      </c>
      <c r="D399" s="14"/>
      <c r="E399" s="15"/>
      <c r="F399" s="16"/>
      <c r="G399" s="17"/>
      <c r="H399" s="18"/>
      <c r="I399" s="19"/>
      <c r="J399" s="18"/>
      <c r="K399" s="19"/>
      <c r="L399" s="17"/>
      <c r="M399" s="95" t="str">
        <f t="shared" si="18"/>
        <v/>
      </c>
      <c r="N399" s="13" t="str">
        <f t="shared" si="19"/>
        <v/>
      </c>
    </row>
    <row r="400" spans="3:14" x14ac:dyDescent="0.3">
      <c r="C400" s="9">
        <f t="shared" si="20"/>
        <v>1</v>
      </c>
      <c r="D400" s="14"/>
      <c r="E400" s="15"/>
      <c r="F400" s="16"/>
      <c r="G400" s="17"/>
      <c r="H400" s="18"/>
      <c r="I400" s="19"/>
      <c r="J400" s="18"/>
      <c r="K400" s="19"/>
      <c r="L400" s="17"/>
      <c r="M400" s="95" t="str">
        <f t="shared" si="18"/>
        <v/>
      </c>
      <c r="N400" s="13" t="str">
        <f t="shared" si="19"/>
        <v/>
      </c>
    </row>
    <row r="401" spans="3:14" x14ac:dyDescent="0.3">
      <c r="C401" s="9">
        <f t="shared" si="20"/>
        <v>1</v>
      </c>
      <c r="D401" s="14"/>
      <c r="E401" s="15"/>
      <c r="F401" s="16"/>
      <c r="G401" s="17"/>
      <c r="H401" s="18"/>
      <c r="I401" s="19"/>
      <c r="J401" s="18"/>
      <c r="K401" s="19"/>
      <c r="L401" s="17"/>
      <c r="M401" s="95" t="str">
        <f t="shared" si="18"/>
        <v/>
      </c>
      <c r="N401" s="13" t="str">
        <f t="shared" si="19"/>
        <v/>
      </c>
    </row>
    <row r="402" spans="3:14" x14ac:dyDescent="0.3">
      <c r="C402" s="9">
        <f t="shared" si="20"/>
        <v>1</v>
      </c>
      <c r="D402" s="14"/>
      <c r="E402" s="15"/>
      <c r="F402" s="16"/>
      <c r="G402" s="17"/>
      <c r="H402" s="18"/>
      <c r="I402" s="19"/>
      <c r="J402" s="18"/>
      <c r="K402" s="19"/>
      <c r="L402" s="17"/>
      <c r="M402" s="95" t="str">
        <f t="shared" si="18"/>
        <v/>
      </c>
      <c r="N402" s="13" t="str">
        <f t="shared" si="19"/>
        <v/>
      </c>
    </row>
    <row r="403" spans="3:14" x14ac:dyDescent="0.3">
      <c r="C403" s="9">
        <f t="shared" si="20"/>
        <v>1</v>
      </c>
      <c r="D403" s="14"/>
      <c r="E403" s="15"/>
      <c r="F403" s="16"/>
      <c r="G403" s="17"/>
      <c r="H403" s="18"/>
      <c r="I403" s="19"/>
      <c r="J403" s="18"/>
      <c r="K403" s="19"/>
      <c r="L403" s="17"/>
      <c r="M403" s="95" t="str">
        <f t="shared" si="18"/>
        <v/>
      </c>
      <c r="N403" s="13" t="str">
        <f t="shared" si="19"/>
        <v/>
      </c>
    </row>
    <row r="404" spans="3:14" x14ac:dyDescent="0.3">
      <c r="C404" s="9">
        <f t="shared" si="20"/>
        <v>1</v>
      </c>
      <c r="D404" s="14"/>
      <c r="E404" s="15"/>
      <c r="F404" s="16"/>
      <c r="G404" s="17"/>
      <c r="H404" s="18"/>
      <c r="I404" s="19"/>
      <c r="J404" s="18"/>
      <c r="K404" s="19"/>
      <c r="L404" s="17"/>
      <c r="M404" s="95" t="str">
        <f t="shared" si="18"/>
        <v/>
      </c>
      <c r="N404" s="13" t="str">
        <f t="shared" si="19"/>
        <v/>
      </c>
    </row>
    <row r="405" spans="3:14" x14ac:dyDescent="0.3">
      <c r="C405" s="9">
        <f t="shared" si="20"/>
        <v>1</v>
      </c>
      <c r="D405" s="14"/>
      <c r="E405" s="15"/>
      <c r="F405" s="16"/>
      <c r="G405" s="17"/>
      <c r="H405" s="18"/>
      <c r="I405" s="19"/>
      <c r="J405" s="18"/>
      <c r="K405" s="19"/>
      <c r="L405" s="17"/>
      <c r="M405" s="95" t="str">
        <f t="shared" si="18"/>
        <v/>
      </c>
      <c r="N405" s="13" t="str">
        <f t="shared" si="19"/>
        <v/>
      </c>
    </row>
    <row r="406" spans="3:14" x14ac:dyDescent="0.3">
      <c r="C406" s="9">
        <f t="shared" si="20"/>
        <v>1</v>
      </c>
      <c r="D406" s="14"/>
      <c r="E406" s="15"/>
      <c r="F406" s="16"/>
      <c r="G406" s="17"/>
      <c r="H406" s="18"/>
      <c r="I406" s="19"/>
      <c r="J406" s="18"/>
      <c r="K406" s="19"/>
      <c r="L406" s="17"/>
      <c r="M406" s="95" t="str">
        <f t="shared" si="18"/>
        <v/>
      </c>
      <c r="N406" s="13" t="str">
        <f t="shared" si="19"/>
        <v/>
      </c>
    </row>
    <row r="407" spans="3:14" x14ac:dyDescent="0.3">
      <c r="C407" s="9">
        <f t="shared" si="20"/>
        <v>1</v>
      </c>
      <c r="D407" s="14"/>
      <c r="E407" s="15"/>
      <c r="F407" s="16"/>
      <c r="G407" s="17"/>
      <c r="H407" s="18"/>
      <c r="I407" s="19"/>
      <c r="J407" s="18"/>
      <c r="K407" s="19"/>
      <c r="L407" s="17"/>
      <c r="M407" s="95" t="str">
        <f t="shared" si="18"/>
        <v/>
      </c>
      <c r="N407" s="13" t="str">
        <f t="shared" si="19"/>
        <v/>
      </c>
    </row>
    <row r="408" spans="3:14" x14ac:dyDescent="0.3">
      <c r="C408" s="9">
        <f t="shared" si="20"/>
        <v>1</v>
      </c>
      <c r="D408" s="14"/>
      <c r="E408" s="15"/>
      <c r="F408" s="16"/>
      <c r="G408" s="17"/>
      <c r="H408" s="18"/>
      <c r="I408" s="19"/>
      <c r="J408" s="18"/>
      <c r="K408" s="19"/>
      <c r="L408" s="17"/>
      <c r="M408" s="95" t="str">
        <f t="shared" si="18"/>
        <v/>
      </c>
      <c r="N408" s="13" t="str">
        <f t="shared" si="19"/>
        <v/>
      </c>
    </row>
    <row r="409" spans="3:14" x14ac:dyDescent="0.3">
      <c r="C409" s="9">
        <f t="shared" si="20"/>
        <v>1</v>
      </c>
      <c r="D409" s="14"/>
      <c r="E409" s="15"/>
      <c r="F409" s="16"/>
      <c r="G409" s="17"/>
      <c r="H409" s="18"/>
      <c r="I409" s="19"/>
      <c r="J409" s="18"/>
      <c r="K409" s="19"/>
      <c r="L409" s="17"/>
      <c r="M409" s="95" t="str">
        <f t="shared" si="18"/>
        <v/>
      </c>
      <c r="N409" s="13" t="str">
        <f t="shared" si="19"/>
        <v/>
      </c>
    </row>
    <row r="410" spans="3:14" x14ac:dyDescent="0.3">
      <c r="C410" s="9">
        <f t="shared" si="20"/>
        <v>1</v>
      </c>
      <c r="D410" s="14"/>
      <c r="E410" s="15"/>
      <c r="F410" s="16"/>
      <c r="G410" s="17"/>
      <c r="H410" s="18"/>
      <c r="I410" s="19"/>
      <c r="J410" s="18"/>
      <c r="K410" s="19"/>
      <c r="L410" s="17"/>
      <c r="M410" s="95" t="str">
        <f t="shared" si="18"/>
        <v/>
      </c>
      <c r="N410" s="13" t="str">
        <f t="shared" si="19"/>
        <v/>
      </c>
    </row>
    <row r="411" spans="3:14" x14ac:dyDescent="0.3">
      <c r="C411" s="9">
        <f t="shared" si="20"/>
        <v>1</v>
      </c>
      <c r="D411" s="14"/>
      <c r="E411" s="15"/>
      <c r="F411" s="16"/>
      <c r="G411" s="17"/>
      <c r="H411" s="18"/>
      <c r="I411" s="19"/>
      <c r="J411" s="18"/>
      <c r="K411" s="19"/>
      <c r="L411" s="17"/>
      <c r="M411" s="95" t="str">
        <f t="shared" si="18"/>
        <v/>
      </c>
      <c r="N411" s="13" t="str">
        <f t="shared" si="19"/>
        <v/>
      </c>
    </row>
    <row r="412" spans="3:14" x14ac:dyDescent="0.3">
      <c r="C412" s="9">
        <f t="shared" si="20"/>
        <v>1</v>
      </c>
      <c r="D412" s="14"/>
      <c r="E412" s="15"/>
      <c r="F412" s="16"/>
      <c r="G412" s="17"/>
      <c r="H412" s="18"/>
      <c r="I412" s="19"/>
      <c r="J412" s="18"/>
      <c r="K412" s="19"/>
      <c r="L412" s="17"/>
      <c r="M412" s="95" t="str">
        <f t="shared" si="18"/>
        <v/>
      </c>
      <c r="N412" s="13" t="str">
        <f t="shared" si="19"/>
        <v/>
      </c>
    </row>
    <row r="413" spans="3:14" x14ac:dyDescent="0.3">
      <c r="C413" s="9">
        <f t="shared" si="20"/>
        <v>1</v>
      </c>
      <c r="D413" s="14"/>
      <c r="E413" s="15"/>
      <c r="F413" s="16"/>
      <c r="G413" s="17"/>
      <c r="H413" s="18"/>
      <c r="I413" s="19"/>
      <c r="J413" s="18"/>
      <c r="K413" s="19"/>
      <c r="L413" s="17"/>
      <c r="M413" s="95" t="str">
        <f t="shared" si="18"/>
        <v/>
      </c>
      <c r="N413" s="13" t="str">
        <f t="shared" si="19"/>
        <v/>
      </c>
    </row>
    <row r="414" spans="3:14" x14ac:dyDescent="0.3">
      <c r="C414" s="9">
        <f t="shared" si="20"/>
        <v>1</v>
      </c>
      <c r="D414" s="14"/>
      <c r="E414" s="15"/>
      <c r="F414" s="16"/>
      <c r="G414" s="17"/>
      <c r="H414" s="18"/>
      <c r="I414" s="19"/>
      <c r="J414" s="18"/>
      <c r="K414" s="19"/>
      <c r="L414" s="17"/>
      <c r="M414" s="95" t="str">
        <f t="shared" si="18"/>
        <v/>
      </c>
      <c r="N414" s="13" t="str">
        <f t="shared" si="19"/>
        <v/>
      </c>
    </row>
    <row r="415" spans="3:14" x14ac:dyDescent="0.3">
      <c r="C415" s="9">
        <f t="shared" si="20"/>
        <v>1</v>
      </c>
      <c r="D415" s="14"/>
      <c r="E415" s="15"/>
      <c r="F415" s="16"/>
      <c r="G415" s="17"/>
      <c r="H415" s="18"/>
      <c r="I415" s="19"/>
      <c r="J415" s="18"/>
      <c r="K415" s="19"/>
      <c r="L415" s="17"/>
      <c r="M415" s="95" t="str">
        <f t="shared" si="18"/>
        <v/>
      </c>
      <c r="N415" s="13" t="str">
        <f t="shared" si="19"/>
        <v/>
      </c>
    </row>
    <row r="416" spans="3:14" x14ac:dyDescent="0.3">
      <c r="C416" s="9">
        <f t="shared" si="20"/>
        <v>1</v>
      </c>
      <c r="D416" s="14"/>
      <c r="E416" s="15"/>
      <c r="F416" s="16"/>
      <c r="G416" s="17"/>
      <c r="H416" s="18"/>
      <c r="I416" s="19"/>
      <c r="J416" s="18"/>
      <c r="K416" s="19"/>
      <c r="L416" s="17"/>
      <c r="M416" s="95" t="str">
        <f t="shared" si="18"/>
        <v/>
      </c>
      <c r="N416" s="13" t="str">
        <f t="shared" si="19"/>
        <v/>
      </c>
    </row>
    <row r="417" spans="3:14" x14ac:dyDescent="0.3">
      <c r="C417" s="9">
        <f t="shared" si="20"/>
        <v>1</v>
      </c>
      <c r="D417" s="14"/>
      <c r="E417" s="15"/>
      <c r="F417" s="16"/>
      <c r="G417" s="17"/>
      <c r="H417" s="18"/>
      <c r="I417" s="19"/>
      <c r="J417" s="18"/>
      <c r="K417" s="19"/>
      <c r="L417" s="17"/>
      <c r="M417" s="95" t="str">
        <f t="shared" si="18"/>
        <v/>
      </c>
      <c r="N417" s="13" t="str">
        <f t="shared" si="19"/>
        <v/>
      </c>
    </row>
    <row r="418" spans="3:14" x14ac:dyDescent="0.3">
      <c r="C418" s="9">
        <f t="shared" si="20"/>
        <v>1</v>
      </c>
      <c r="D418" s="14"/>
      <c r="E418" s="15"/>
      <c r="F418" s="16"/>
      <c r="G418" s="17"/>
      <c r="H418" s="18"/>
      <c r="I418" s="19"/>
      <c r="J418" s="18"/>
      <c r="K418" s="19"/>
      <c r="L418" s="17"/>
      <c r="M418" s="95" t="str">
        <f t="shared" si="18"/>
        <v/>
      </c>
      <c r="N418" s="13" t="str">
        <f t="shared" si="19"/>
        <v/>
      </c>
    </row>
    <row r="419" spans="3:14" x14ac:dyDescent="0.3">
      <c r="C419" s="9">
        <f t="shared" si="20"/>
        <v>1</v>
      </c>
      <c r="D419" s="14"/>
      <c r="E419" s="15"/>
      <c r="F419" s="16"/>
      <c r="G419" s="17"/>
      <c r="H419" s="18"/>
      <c r="I419" s="19"/>
      <c r="J419" s="18"/>
      <c r="K419" s="19"/>
      <c r="L419" s="17"/>
      <c r="M419" s="95" t="str">
        <f t="shared" si="18"/>
        <v/>
      </c>
      <c r="N419" s="13" t="str">
        <f t="shared" si="19"/>
        <v/>
      </c>
    </row>
    <row r="420" spans="3:14" x14ac:dyDescent="0.3">
      <c r="C420" s="9">
        <f t="shared" si="20"/>
        <v>1</v>
      </c>
      <c r="D420" s="14"/>
      <c r="E420" s="15"/>
      <c r="F420" s="16"/>
      <c r="G420" s="17"/>
      <c r="H420" s="18"/>
      <c r="I420" s="19"/>
      <c r="J420" s="18"/>
      <c r="K420" s="19"/>
      <c r="L420" s="17"/>
      <c r="M420" s="95" t="str">
        <f t="shared" si="18"/>
        <v/>
      </c>
      <c r="N420" s="13" t="str">
        <f t="shared" si="19"/>
        <v/>
      </c>
    </row>
    <row r="421" spans="3:14" x14ac:dyDescent="0.3">
      <c r="C421" s="9">
        <f t="shared" si="20"/>
        <v>1</v>
      </c>
      <c r="D421" s="14"/>
      <c r="E421" s="15"/>
      <c r="F421" s="16"/>
      <c r="G421" s="17"/>
      <c r="H421" s="18"/>
      <c r="I421" s="19"/>
      <c r="J421" s="18"/>
      <c r="K421" s="19"/>
      <c r="L421" s="17"/>
      <c r="M421" s="95" t="str">
        <f t="shared" si="18"/>
        <v/>
      </c>
      <c r="N421" s="13" t="str">
        <f t="shared" si="19"/>
        <v/>
      </c>
    </row>
    <row r="422" spans="3:14" x14ac:dyDescent="0.3">
      <c r="C422" s="9">
        <f t="shared" si="20"/>
        <v>1</v>
      </c>
      <c r="D422" s="14"/>
      <c r="E422" s="15"/>
      <c r="F422" s="16"/>
      <c r="G422" s="17"/>
      <c r="H422" s="18"/>
      <c r="I422" s="19"/>
      <c r="J422" s="18"/>
      <c r="K422" s="19"/>
      <c r="L422" s="17"/>
      <c r="M422" s="95" t="str">
        <f t="shared" si="18"/>
        <v/>
      </c>
      <c r="N422" s="13" t="str">
        <f t="shared" si="19"/>
        <v/>
      </c>
    </row>
    <row r="423" spans="3:14" x14ac:dyDescent="0.3">
      <c r="C423" s="9">
        <f t="shared" si="20"/>
        <v>1</v>
      </c>
      <c r="D423" s="14"/>
      <c r="E423" s="15"/>
      <c r="F423" s="16"/>
      <c r="G423" s="17"/>
      <c r="H423" s="18"/>
      <c r="I423" s="19"/>
      <c r="J423" s="18"/>
      <c r="K423" s="19"/>
      <c r="L423" s="17"/>
      <c r="M423" s="95" t="str">
        <f t="shared" si="18"/>
        <v/>
      </c>
      <c r="N423" s="13" t="str">
        <f t="shared" si="19"/>
        <v/>
      </c>
    </row>
    <row r="424" spans="3:14" x14ac:dyDescent="0.3">
      <c r="C424" s="9">
        <f t="shared" si="20"/>
        <v>1</v>
      </c>
      <c r="D424" s="14"/>
      <c r="E424" s="15"/>
      <c r="F424" s="16"/>
      <c r="G424" s="17"/>
      <c r="H424" s="18"/>
      <c r="I424" s="19"/>
      <c r="J424" s="18"/>
      <c r="K424" s="19"/>
      <c r="L424" s="17"/>
      <c r="M424" s="95" t="str">
        <f t="shared" si="18"/>
        <v/>
      </c>
      <c r="N424" s="13" t="str">
        <f t="shared" si="19"/>
        <v/>
      </c>
    </row>
    <row r="425" spans="3:14" x14ac:dyDescent="0.3">
      <c r="C425" s="9">
        <f t="shared" si="20"/>
        <v>1</v>
      </c>
      <c r="D425" s="14"/>
      <c r="E425" s="15"/>
      <c r="F425" s="16"/>
      <c r="G425" s="17"/>
      <c r="H425" s="18"/>
      <c r="I425" s="19"/>
      <c r="J425" s="18"/>
      <c r="K425" s="19"/>
      <c r="L425" s="17"/>
      <c r="M425" s="95" t="str">
        <f t="shared" si="18"/>
        <v/>
      </c>
      <c r="N425" s="13" t="str">
        <f t="shared" si="19"/>
        <v/>
      </c>
    </row>
    <row r="426" spans="3:14" x14ac:dyDescent="0.3">
      <c r="C426" s="9">
        <f t="shared" si="20"/>
        <v>1</v>
      </c>
      <c r="D426" s="14"/>
      <c r="E426" s="15"/>
      <c r="F426" s="16"/>
      <c r="G426" s="17"/>
      <c r="H426" s="18"/>
      <c r="I426" s="19"/>
      <c r="J426" s="18"/>
      <c r="K426" s="19"/>
      <c r="L426" s="17"/>
      <c r="M426" s="95" t="str">
        <f t="shared" si="18"/>
        <v/>
      </c>
      <c r="N426" s="13" t="str">
        <f t="shared" si="19"/>
        <v/>
      </c>
    </row>
    <row r="427" spans="3:14" x14ac:dyDescent="0.3">
      <c r="C427" s="9">
        <f t="shared" si="20"/>
        <v>1</v>
      </c>
      <c r="D427" s="14"/>
      <c r="E427" s="15"/>
      <c r="F427" s="16"/>
      <c r="G427" s="17"/>
      <c r="H427" s="18"/>
      <c r="I427" s="19"/>
      <c r="J427" s="18"/>
      <c r="K427" s="19"/>
      <c r="L427" s="17"/>
      <c r="M427" s="95" t="str">
        <f t="shared" si="18"/>
        <v/>
      </c>
      <c r="N427" s="13" t="str">
        <f t="shared" si="19"/>
        <v/>
      </c>
    </row>
    <row r="428" spans="3:14" x14ac:dyDescent="0.3">
      <c r="C428" s="9">
        <f t="shared" si="20"/>
        <v>1</v>
      </c>
      <c r="D428" s="14"/>
      <c r="E428" s="15"/>
      <c r="F428" s="16"/>
      <c r="G428" s="17"/>
      <c r="H428" s="18"/>
      <c r="I428" s="19"/>
      <c r="J428" s="18"/>
      <c r="K428" s="19"/>
      <c r="L428" s="17"/>
      <c r="M428" s="95" t="str">
        <f t="shared" si="18"/>
        <v/>
      </c>
      <c r="N428" s="13" t="str">
        <f t="shared" si="19"/>
        <v/>
      </c>
    </row>
    <row r="429" spans="3:14" x14ac:dyDescent="0.3">
      <c r="C429" s="9">
        <f t="shared" si="20"/>
        <v>1</v>
      </c>
      <c r="D429" s="14"/>
      <c r="E429" s="15"/>
      <c r="F429" s="16"/>
      <c r="G429" s="17"/>
      <c r="H429" s="18"/>
      <c r="I429" s="19"/>
      <c r="J429" s="18"/>
      <c r="K429" s="19"/>
      <c r="L429" s="17"/>
      <c r="M429" s="95" t="str">
        <f t="shared" si="18"/>
        <v/>
      </c>
      <c r="N429" s="13" t="str">
        <f t="shared" si="19"/>
        <v/>
      </c>
    </row>
    <row r="430" spans="3:14" x14ac:dyDescent="0.3">
      <c r="C430" s="9">
        <f t="shared" si="20"/>
        <v>1</v>
      </c>
      <c r="D430" s="14"/>
      <c r="E430" s="15"/>
      <c r="F430" s="16"/>
      <c r="G430" s="17"/>
      <c r="H430" s="18"/>
      <c r="I430" s="19"/>
      <c r="J430" s="18"/>
      <c r="K430" s="19"/>
      <c r="L430" s="17"/>
      <c r="M430" s="95" t="str">
        <f t="shared" si="18"/>
        <v/>
      </c>
      <c r="N430" s="13" t="str">
        <f t="shared" si="19"/>
        <v/>
      </c>
    </row>
    <row r="431" spans="3:14" x14ac:dyDescent="0.3">
      <c r="C431" s="9">
        <f t="shared" si="20"/>
        <v>1</v>
      </c>
      <c r="D431" s="14"/>
      <c r="E431" s="15"/>
      <c r="F431" s="16"/>
      <c r="G431" s="17"/>
      <c r="H431" s="18"/>
      <c r="I431" s="19"/>
      <c r="J431" s="18"/>
      <c r="K431" s="19"/>
      <c r="L431" s="17"/>
      <c r="M431" s="95" t="str">
        <f t="shared" si="18"/>
        <v/>
      </c>
      <c r="N431" s="13" t="str">
        <f t="shared" si="19"/>
        <v/>
      </c>
    </row>
    <row r="432" spans="3:14" x14ac:dyDescent="0.3">
      <c r="C432" s="9">
        <f t="shared" si="20"/>
        <v>1</v>
      </c>
      <c r="D432" s="14"/>
      <c r="E432" s="15"/>
      <c r="F432" s="16"/>
      <c r="G432" s="17"/>
      <c r="H432" s="18"/>
      <c r="I432" s="19"/>
      <c r="J432" s="18"/>
      <c r="K432" s="19"/>
      <c r="L432" s="17"/>
      <c r="M432" s="95" t="str">
        <f t="shared" si="18"/>
        <v/>
      </c>
      <c r="N432" s="13" t="str">
        <f t="shared" si="19"/>
        <v/>
      </c>
    </row>
    <row r="433" spans="3:14" x14ac:dyDescent="0.3">
      <c r="C433" s="9">
        <f t="shared" si="20"/>
        <v>1</v>
      </c>
      <c r="D433" s="14"/>
      <c r="E433" s="15"/>
      <c r="F433" s="16"/>
      <c r="G433" s="17"/>
      <c r="H433" s="18"/>
      <c r="I433" s="19"/>
      <c r="J433" s="18"/>
      <c r="K433" s="19"/>
      <c r="L433" s="17"/>
      <c r="M433" s="95" t="str">
        <f t="shared" si="18"/>
        <v/>
      </c>
      <c r="N433" s="13" t="str">
        <f t="shared" si="19"/>
        <v/>
      </c>
    </row>
    <row r="434" spans="3:14" x14ac:dyDescent="0.3">
      <c r="C434" s="9">
        <f t="shared" si="20"/>
        <v>1</v>
      </c>
      <c r="D434" s="14"/>
      <c r="E434" s="15"/>
      <c r="F434" s="16"/>
      <c r="G434" s="17"/>
      <c r="H434" s="18"/>
      <c r="I434" s="19"/>
      <c r="J434" s="18"/>
      <c r="K434" s="19"/>
      <c r="L434" s="17"/>
      <c r="M434" s="95" t="str">
        <f t="shared" si="18"/>
        <v/>
      </c>
      <c r="N434" s="13" t="str">
        <f t="shared" si="19"/>
        <v/>
      </c>
    </row>
    <row r="435" spans="3:14" x14ac:dyDescent="0.3">
      <c r="C435" s="9">
        <f t="shared" si="20"/>
        <v>1</v>
      </c>
      <c r="D435" s="14"/>
      <c r="E435" s="15"/>
      <c r="F435" s="16"/>
      <c r="G435" s="17"/>
      <c r="H435" s="18"/>
      <c r="I435" s="19"/>
      <c r="J435" s="18"/>
      <c r="K435" s="19"/>
      <c r="L435" s="17"/>
      <c r="M435" s="95" t="str">
        <f t="shared" si="18"/>
        <v/>
      </c>
      <c r="N435" s="13" t="str">
        <f t="shared" si="19"/>
        <v/>
      </c>
    </row>
    <row r="436" spans="3:14" x14ac:dyDescent="0.3">
      <c r="C436" s="9">
        <f t="shared" si="20"/>
        <v>1</v>
      </c>
      <c r="D436" s="14"/>
      <c r="E436" s="15"/>
      <c r="F436" s="16"/>
      <c r="G436" s="17"/>
      <c r="H436" s="18"/>
      <c r="I436" s="19"/>
      <c r="J436" s="18"/>
      <c r="K436" s="19"/>
      <c r="L436" s="17"/>
      <c r="M436" s="95" t="str">
        <f t="shared" si="18"/>
        <v/>
      </c>
      <c r="N436" s="13" t="str">
        <f t="shared" si="19"/>
        <v/>
      </c>
    </row>
    <row r="437" spans="3:14" x14ac:dyDescent="0.3">
      <c r="C437" s="9">
        <f t="shared" si="20"/>
        <v>1</v>
      </c>
      <c r="D437" s="14"/>
      <c r="E437" s="15"/>
      <c r="F437" s="16"/>
      <c r="G437" s="17"/>
      <c r="H437" s="18"/>
      <c r="I437" s="19"/>
      <c r="J437" s="18"/>
      <c r="K437" s="19"/>
      <c r="L437" s="17"/>
      <c r="M437" s="95" t="str">
        <f t="shared" si="18"/>
        <v/>
      </c>
      <c r="N437" s="13" t="str">
        <f t="shared" si="19"/>
        <v/>
      </c>
    </row>
    <row r="438" spans="3:14" x14ac:dyDescent="0.3">
      <c r="C438" s="9">
        <f t="shared" si="20"/>
        <v>1</v>
      </c>
      <c r="D438" s="14"/>
      <c r="E438" s="15"/>
      <c r="F438" s="16"/>
      <c r="G438" s="17"/>
      <c r="H438" s="18"/>
      <c r="I438" s="19"/>
      <c r="J438" s="18"/>
      <c r="K438" s="19"/>
      <c r="L438" s="17"/>
      <c r="M438" s="95" t="str">
        <f t="shared" si="18"/>
        <v/>
      </c>
      <c r="N438" s="13" t="str">
        <f t="shared" si="19"/>
        <v/>
      </c>
    </row>
    <row r="439" spans="3:14" x14ac:dyDescent="0.3">
      <c r="C439" s="9">
        <f t="shared" si="20"/>
        <v>1</v>
      </c>
      <c r="D439" s="14"/>
      <c r="E439" s="15"/>
      <c r="F439" s="16"/>
      <c r="G439" s="17"/>
      <c r="H439" s="18"/>
      <c r="I439" s="19"/>
      <c r="J439" s="18"/>
      <c r="K439" s="19"/>
      <c r="L439" s="17"/>
      <c r="M439" s="95" t="str">
        <f t="shared" si="18"/>
        <v/>
      </c>
      <c r="N439" s="13" t="str">
        <f t="shared" si="19"/>
        <v/>
      </c>
    </row>
    <row r="440" spans="3:14" x14ac:dyDescent="0.3">
      <c r="C440" s="9">
        <f t="shared" si="20"/>
        <v>1</v>
      </c>
      <c r="D440" s="14"/>
      <c r="E440" s="15"/>
      <c r="F440" s="16"/>
      <c r="G440" s="17"/>
      <c r="H440" s="18"/>
      <c r="I440" s="19"/>
      <c r="J440" s="18"/>
      <c r="K440" s="19"/>
      <c r="L440" s="17"/>
      <c r="M440" s="95" t="str">
        <f t="shared" si="18"/>
        <v/>
      </c>
      <c r="N440" s="13" t="str">
        <f t="shared" si="19"/>
        <v/>
      </c>
    </row>
    <row r="441" spans="3:14" x14ac:dyDescent="0.3">
      <c r="C441" s="9">
        <f t="shared" si="20"/>
        <v>1</v>
      </c>
      <c r="D441" s="14"/>
      <c r="E441" s="15"/>
      <c r="F441" s="16"/>
      <c r="G441" s="17"/>
      <c r="H441" s="18"/>
      <c r="I441" s="19"/>
      <c r="J441" s="18"/>
      <c r="K441" s="19"/>
      <c r="L441" s="17"/>
      <c r="M441" s="95" t="str">
        <f t="shared" si="18"/>
        <v/>
      </c>
      <c r="N441" s="13" t="str">
        <f t="shared" si="19"/>
        <v/>
      </c>
    </row>
    <row r="442" spans="3:14" x14ac:dyDescent="0.3">
      <c r="C442" s="9">
        <f t="shared" si="20"/>
        <v>1</v>
      </c>
      <c r="D442" s="14"/>
      <c r="E442" s="15"/>
      <c r="F442" s="16"/>
      <c r="G442" s="17"/>
      <c r="H442" s="18"/>
      <c r="I442" s="19"/>
      <c r="J442" s="18"/>
      <c r="K442" s="19"/>
      <c r="L442" s="17"/>
      <c r="M442" s="95" t="str">
        <f t="shared" si="18"/>
        <v/>
      </c>
      <c r="N442" s="13" t="str">
        <f t="shared" si="19"/>
        <v/>
      </c>
    </row>
    <row r="443" spans="3:14" x14ac:dyDescent="0.3">
      <c r="C443" s="9">
        <f t="shared" si="20"/>
        <v>1</v>
      </c>
      <c r="D443" s="14"/>
      <c r="E443" s="15"/>
      <c r="F443" s="16"/>
      <c r="G443" s="17"/>
      <c r="H443" s="18"/>
      <c r="I443" s="19"/>
      <c r="J443" s="18"/>
      <c r="K443" s="19"/>
      <c r="L443" s="17"/>
      <c r="M443" s="95" t="str">
        <f t="shared" si="18"/>
        <v/>
      </c>
      <c r="N443" s="13" t="str">
        <f t="shared" si="19"/>
        <v/>
      </c>
    </row>
    <row r="444" spans="3:14" x14ac:dyDescent="0.3">
      <c r="C444" s="9">
        <f t="shared" si="20"/>
        <v>1</v>
      </c>
      <c r="D444" s="14"/>
      <c r="E444" s="15"/>
      <c r="F444" s="16"/>
      <c r="G444" s="17"/>
      <c r="H444" s="18"/>
      <c r="I444" s="19"/>
      <c r="J444" s="18"/>
      <c r="K444" s="19"/>
      <c r="L444" s="17"/>
      <c r="M444" s="95" t="str">
        <f t="shared" si="18"/>
        <v/>
      </c>
      <c r="N444" s="13" t="str">
        <f t="shared" si="19"/>
        <v/>
      </c>
    </row>
    <row r="445" spans="3:14" x14ac:dyDescent="0.3">
      <c r="C445" s="9">
        <f t="shared" si="20"/>
        <v>1</v>
      </c>
      <c r="D445" s="14"/>
      <c r="E445" s="15"/>
      <c r="F445" s="16"/>
      <c r="G445" s="17"/>
      <c r="H445" s="18"/>
      <c r="I445" s="19"/>
      <c r="J445" s="18"/>
      <c r="K445" s="19"/>
      <c r="L445" s="17"/>
      <c r="M445" s="95" t="str">
        <f t="shared" si="18"/>
        <v/>
      </c>
      <c r="N445" s="13" t="str">
        <f t="shared" si="19"/>
        <v/>
      </c>
    </row>
    <row r="446" spans="3:14" x14ac:dyDescent="0.3">
      <c r="C446" s="9">
        <f t="shared" si="20"/>
        <v>1</v>
      </c>
      <c r="D446" s="14"/>
      <c r="E446" s="15"/>
      <c r="F446" s="16"/>
      <c r="G446" s="17"/>
      <c r="H446" s="18"/>
      <c r="I446" s="19"/>
      <c r="J446" s="18"/>
      <c r="K446" s="19"/>
      <c r="L446" s="17"/>
      <c r="M446" s="95" t="str">
        <f t="shared" si="18"/>
        <v/>
      </c>
      <c r="N446" s="13" t="str">
        <f t="shared" si="19"/>
        <v/>
      </c>
    </row>
    <row r="447" spans="3:14" x14ac:dyDescent="0.3">
      <c r="C447" s="9">
        <f t="shared" si="20"/>
        <v>1</v>
      </c>
      <c r="D447" s="14"/>
      <c r="E447" s="15"/>
      <c r="F447" s="16"/>
      <c r="G447" s="17"/>
      <c r="H447" s="18"/>
      <c r="I447" s="19"/>
      <c r="J447" s="18"/>
      <c r="K447" s="19"/>
      <c r="L447" s="17"/>
      <c r="M447" s="95" t="str">
        <f t="shared" si="18"/>
        <v/>
      </c>
      <c r="N447" s="13" t="str">
        <f t="shared" si="19"/>
        <v/>
      </c>
    </row>
    <row r="448" spans="3:14" x14ac:dyDescent="0.3">
      <c r="C448" s="9">
        <f t="shared" si="20"/>
        <v>1</v>
      </c>
      <c r="D448" s="14"/>
      <c r="E448" s="15"/>
      <c r="F448" s="16"/>
      <c r="G448" s="17"/>
      <c r="H448" s="18"/>
      <c r="I448" s="19"/>
      <c r="J448" s="18"/>
      <c r="K448" s="19"/>
      <c r="L448" s="17"/>
      <c r="M448" s="95" t="str">
        <f t="shared" si="18"/>
        <v/>
      </c>
      <c r="N448" s="13" t="str">
        <f t="shared" si="19"/>
        <v/>
      </c>
    </row>
    <row r="449" spans="3:14" x14ac:dyDescent="0.3">
      <c r="C449" s="9">
        <f t="shared" si="20"/>
        <v>1</v>
      </c>
      <c r="D449" s="14"/>
      <c r="E449" s="15"/>
      <c r="F449" s="16"/>
      <c r="G449" s="17"/>
      <c r="H449" s="18"/>
      <c r="I449" s="19"/>
      <c r="J449" s="18"/>
      <c r="K449" s="19"/>
      <c r="L449" s="17"/>
      <c r="M449" s="95" t="str">
        <f t="shared" si="18"/>
        <v/>
      </c>
      <c r="N449" s="13" t="str">
        <f t="shared" si="19"/>
        <v/>
      </c>
    </row>
    <row r="450" spans="3:14" x14ac:dyDescent="0.3">
      <c r="C450" s="9">
        <f t="shared" si="20"/>
        <v>1</v>
      </c>
      <c r="D450" s="14"/>
      <c r="E450" s="15"/>
      <c r="F450" s="16"/>
      <c r="G450" s="17"/>
      <c r="H450" s="18"/>
      <c r="I450" s="19"/>
      <c r="J450" s="18"/>
      <c r="K450" s="19"/>
      <c r="L450" s="17"/>
      <c r="M450" s="95" t="str">
        <f t="shared" si="18"/>
        <v/>
      </c>
      <c r="N450" s="13" t="str">
        <f t="shared" si="19"/>
        <v/>
      </c>
    </row>
    <row r="451" spans="3:14" x14ac:dyDescent="0.3">
      <c r="C451" s="9">
        <f t="shared" si="20"/>
        <v>1</v>
      </c>
      <c r="D451" s="14"/>
      <c r="E451" s="15"/>
      <c r="F451" s="16"/>
      <c r="G451" s="17"/>
      <c r="H451" s="18"/>
      <c r="I451" s="19"/>
      <c r="J451" s="18"/>
      <c r="K451" s="19"/>
      <c r="L451" s="17"/>
      <c r="M451" s="95" t="str">
        <f t="shared" si="18"/>
        <v/>
      </c>
      <c r="N451" s="13" t="str">
        <f t="shared" si="19"/>
        <v/>
      </c>
    </row>
    <row r="452" spans="3:14" x14ac:dyDescent="0.3">
      <c r="C452" s="9">
        <f t="shared" si="20"/>
        <v>1</v>
      </c>
      <c r="D452" s="14"/>
      <c r="E452" s="15"/>
      <c r="F452" s="16"/>
      <c r="G452" s="17"/>
      <c r="H452" s="18"/>
      <c r="I452" s="19"/>
      <c r="J452" s="18"/>
      <c r="K452" s="19"/>
      <c r="L452" s="17"/>
      <c r="M452" s="95" t="str">
        <f t="shared" si="18"/>
        <v/>
      </c>
      <c r="N452" s="13" t="str">
        <f t="shared" si="19"/>
        <v/>
      </c>
    </row>
    <row r="453" spans="3:14" x14ac:dyDescent="0.3">
      <c r="C453" s="9">
        <f t="shared" si="20"/>
        <v>1</v>
      </c>
      <c r="D453" s="14"/>
      <c r="E453" s="15"/>
      <c r="F453" s="16"/>
      <c r="G453" s="17"/>
      <c r="H453" s="18"/>
      <c r="I453" s="19"/>
      <c r="J453" s="18"/>
      <c r="K453" s="19"/>
      <c r="L453" s="17"/>
      <c r="M453" s="95" t="str">
        <f t="shared" si="18"/>
        <v/>
      </c>
      <c r="N453" s="13" t="str">
        <f t="shared" si="19"/>
        <v/>
      </c>
    </row>
    <row r="454" spans="3:14" x14ac:dyDescent="0.3">
      <c r="C454" s="9">
        <f t="shared" si="20"/>
        <v>1</v>
      </c>
      <c r="D454" s="14"/>
      <c r="E454" s="15"/>
      <c r="F454" s="16"/>
      <c r="G454" s="17"/>
      <c r="H454" s="18"/>
      <c r="I454" s="19"/>
      <c r="J454" s="18"/>
      <c r="K454" s="19"/>
      <c r="L454" s="17"/>
      <c r="M454" s="95" t="str">
        <f t="shared" si="18"/>
        <v/>
      </c>
      <c r="N454" s="13" t="str">
        <f t="shared" si="19"/>
        <v/>
      </c>
    </row>
    <row r="455" spans="3:14" x14ac:dyDescent="0.3">
      <c r="C455" s="9">
        <f t="shared" si="20"/>
        <v>1</v>
      </c>
      <c r="D455" s="14"/>
      <c r="E455" s="15"/>
      <c r="F455" s="16"/>
      <c r="G455" s="17"/>
      <c r="H455" s="18"/>
      <c r="I455" s="19"/>
      <c r="J455" s="18"/>
      <c r="K455" s="19"/>
      <c r="L455" s="17"/>
      <c r="M455" s="95" t="str">
        <f t="shared" ref="M455:M499" si="21">IF(I455&amp;K455&lt;&gt;"",VLOOKUP(I455&amp;K455,fif,3,FALSE),"")</f>
        <v/>
      </c>
      <c r="N455" s="13" t="str">
        <f t="shared" ref="N455:N499" si="22">IF(I455&amp;K455&lt;&gt;"",VLOOKUP(I455&amp;K455,fi,2,FALSE),"")</f>
        <v/>
      </c>
    </row>
    <row r="456" spans="3:14" x14ac:dyDescent="0.3">
      <c r="C456" s="9">
        <f t="shared" ref="C456:C499" si="23">IF(AND(D456&lt;&gt;0,D456&gt;=$C$1,D456&lt;=$C$3),D456,IF(SUM(H456:J466)&lt;&gt;0,C455,1))</f>
        <v>1</v>
      </c>
      <c r="D456" s="14"/>
      <c r="E456" s="15"/>
      <c r="F456" s="16"/>
      <c r="G456" s="17"/>
      <c r="H456" s="18"/>
      <c r="I456" s="19"/>
      <c r="J456" s="18"/>
      <c r="K456" s="19"/>
      <c r="L456" s="17"/>
      <c r="M456" s="95" t="str">
        <f t="shared" si="21"/>
        <v/>
      </c>
      <c r="N456" s="13" t="str">
        <f t="shared" si="22"/>
        <v/>
      </c>
    </row>
    <row r="457" spans="3:14" x14ac:dyDescent="0.3">
      <c r="C457" s="9">
        <f t="shared" si="23"/>
        <v>1</v>
      </c>
      <c r="D457" s="14"/>
      <c r="E457" s="15"/>
      <c r="F457" s="16"/>
      <c r="G457" s="17"/>
      <c r="H457" s="18"/>
      <c r="I457" s="19"/>
      <c r="J457" s="18"/>
      <c r="K457" s="19"/>
      <c r="L457" s="17"/>
      <c r="M457" s="95" t="str">
        <f t="shared" si="21"/>
        <v/>
      </c>
      <c r="N457" s="13" t="str">
        <f t="shared" si="22"/>
        <v/>
      </c>
    </row>
    <row r="458" spans="3:14" x14ac:dyDescent="0.3">
      <c r="C458" s="9">
        <f t="shared" si="23"/>
        <v>1</v>
      </c>
      <c r="D458" s="14"/>
      <c r="E458" s="15"/>
      <c r="F458" s="16"/>
      <c r="G458" s="17"/>
      <c r="H458" s="18"/>
      <c r="I458" s="19"/>
      <c r="J458" s="18"/>
      <c r="K458" s="19"/>
      <c r="L458" s="17"/>
      <c r="M458" s="95" t="str">
        <f t="shared" si="21"/>
        <v/>
      </c>
      <c r="N458" s="13" t="str">
        <f t="shared" si="22"/>
        <v/>
      </c>
    </row>
    <row r="459" spans="3:14" x14ac:dyDescent="0.3">
      <c r="C459" s="9">
        <f t="shared" si="23"/>
        <v>1</v>
      </c>
      <c r="D459" s="14"/>
      <c r="E459" s="15"/>
      <c r="F459" s="16"/>
      <c r="G459" s="17"/>
      <c r="H459" s="18"/>
      <c r="I459" s="19"/>
      <c r="J459" s="18"/>
      <c r="K459" s="19"/>
      <c r="L459" s="17"/>
      <c r="M459" s="95" t="str">
        <f t="shared" si="21"/>
        <v/>
      </c>
      <c r="N459" s="13" t="str">
        <f t="shared" si="22"/>
        <v/>
      </c>
    </row>
    <row r="460" spans="3:14" x14ac:dyDescent="0.3">
      <c r="C460" s="9">
        <f t="shared" si="23"/>
        <v>1</v>
      </c>
      <c r="D460" s="14"/>
      <c r="E460" s="15"/>
      <c r="F460" s="16"/>
      <c r="G460" s="17"/>
      <c r="H460" s="18"/>
      <c r="I460" s="19"/>
      <c r="J460" s="18"/>
      <c r="K460" s="19"/>
      <c r="L460" s="17"/>
      <c r="M460" s="95" t="str">
        <f t="shared" si="21"/>
        <v/>
      </c>
      <c r="N460" s="13" t="str">
        <f t="shared" si="22"/>
        <v/>
      </c>
    </row>
    <row r="461" spans="3:14" x14ac:dyDescent="0.3">
      <c r="C461" s="9">
        <f t="shared" si="23"/>
        <v>1</v>
      </c>
      <c r="D461" s="14"/>
      <c r="E461" s="15"/>
      <c r="F461" s="16"/>
      <c r="G461" s="17"/>
      <c r="H461" s="18"/>
      <c r="I461" s="19"/>
      <c r="J461" s="18"/>
      <c r="K461" s="19"/>
      <c r="L461" s="17"/>
      <c r="M461" s="95" t="str">
        <f t="shared" si="21"/>
        <v/>
      </c>
      <c r="N461" s="13" t="str">
        <f t="shared" si="22"/>
        <v/>
      </c>
    </row>
    <row r="462" spans="3:14" x14ac:dyDescent="0.3">
      <c r="C462" s="9">
        <f t="shared" si="23"/>
        <v>1</v>
      </c>
      <c r="D462" s="14"/>
      <c r="E462" s="15"/>
      <c r="F462" s="16"/>
      <c r="G462" s="17"/>
      <c r="H462" s="18"/>
      <c r="I462" s="19"/>
      <c r="J462" s="18"/>
      <c r="K462" s="19"/>
      <c r="L462" s="17"/>
      <c r="M462" s="95" t="str">
        <f t="shared" si="21"/>
        <v/>
      </c>
      <c r="N462" s="13" t="str">
        <f t="shared" si="22"/>
        <v/>
      </c>
    </row>
    <row r="463" spans="3:14" x14ac:dyDescent="0.3">
      <c r="C463" s="9">
        <f t="shared" si="23"/>
        <v>1</v>
      </c>
      <c r="D463" s="14"/>
      <c r="E463" s="15"/>
      <c r="F463" s="16"/>
      <c r="G463" s="17"/>
      <c r="H463" s="18"/>
      <c r="I463" s="19"/>
      <c r="J463" s="18"/>
      <c r="K463" s="19"/>
      <c r="L463" s="17"/>
      <c r="M463" s="95" t="str">
        <f t="shared" si="21"/>
        <v/>
      </c>
      <c r="N463" s="13" t="str">
        <f t="shared" si="22"/>
        <v/>
      </c>
    </row>
    <row r="464" spans="3:14" x14ac:dyDescent="0.3">
      <c r="C464" s="9">
        <f t="shared" si="23"/>
        <v>1</v>
      </c>
      <c r="D464" s="14"/>
      <c r="E464" s="15"/>
      <c r="F464" s="16"/>
      <c r="G464" s="17"/>
      <c r="H464" s="18"/>
      <c r="I464" s="19"/>
      <c r="J464" s="18"/>
      <c r="K464" s="19"/>
      <c r="L464" s="17"/>
      <c r="M464" s="95" t="str">
        <f t="shared" si="21"/>
        <v/>
      </c>
      <c r="N464" s="13" t="str">
        <f t="shared" si="22"/>
        <v/>
      </c>
    </row>
    <row r="465" spans="3:14" x14ac:dyDescent="0.3">
      <c r="C465" s="9">
        <f t="shared" si="23"/>
        <v>1</v>
      </c>
      <c r="D465" s="14"/>
      <c r="E465" s="15"/>
      <c r="F465" s="16"/>
      <c r="G465" s="17"/>
      <c r="H465" s="18"/>
      <c r="I465" s="19"/>
      <c r="J465" s="18"/>
      <c r="K465" s="19"/>
      <c r="L465" s="17"/>
      <c r="M465" s="95" t="str">
        <f t="shared" si="21"/>
        <v/>
      </c>
      <c r="N465" s="13" t="str">
        <f t="shared" si="22"/>
        <v/>
      </c>
    </row>
    <row r="466" spans="3:14" x14ac:dyDescent="0.3">
      <c r="C466" s="9">
        <f t="shared" si="23"/>
        <v>1</v>
      </c>
      <c r="D466" s="14"/>
      <c r="E466" s="15"/>
      <c r="F466" s="16"/>
      <c r="G466" s="17"/>
      <c r="H466" s="18"/>
      <c r="I466" s="19"/>
      <c r="J466" s="18"/>
      <c r="K466" s="19"/>
      <c r="L466" s="17"/>
      <c r="M466" s="95" t="str">
        <f t="shared" si="21"/>
        <v/>
      </c>
      <c r="N466" s="13" t="str">
        <f t="shared" si="22"/>
        <v/>
      </c>
    </row>
    <row r="467" spans="3:14" x14ac:dyDescent="0.3">
      <c r="C467" s="9">
        <f t="shared" si="23"/>
        <v>1</v>
      </c>
      <c r="D467" s="14"/>
      <c r="E467" s="15"/>
      <c r="F467" s="16"/>
      <c r="G467" s="17"/>
      <c r="H467" s="18"/>
      <c r="I467" s="19"/>
      <c r="J467" s="18"/>
      <c r="K467" s="19"/>
      <c r="L467" s="17"/>
      <c r="M467" s="95" t="str">
        <f t="shared" si="21"/>
        <v/>
      </c>
      <c r="N467" s="13" t="str">
        <f t="shared" si="22"/>
        <v/>
      </c>
    </row>
    <row r="468" spans="3:14" x14ac:dyDescent="0.3">
      <c r="C468" s="9">
        <f t="shared" si="23"/>
        <v>1</v>
      </c>
      <c r="D468" s="14"/>
      <c r="E468" s="15"/>
      <c r="F468" s="16"/>
      <c r="G468" s="17"/>
      <c r="H468" s="18"/>
      <c r="I468" s="19"/>
      <c r="J468" s="18"/>
      <c r="K468" s="19"/>
      <c r="L468" s="17"/>
      <c r="M468" s="95" t="str">
        <f t="shared" si="21"/>
        <v/>
      </c>
      <c r="N468" s="13" t="str">
        <f t="shared" si="22"/>
        <v/>
      </c>
    </row>
    <row r="469" spans="3:14" x14ac:dyDescent="0.3">
      <c r="C469" s="9">
        <f t="shared" si="23"/>
        <v>1</v>
      </c>
      <c r="D469" s="14"/>
      <c r="E469" s="15"/>
      <c r="F469" s="16"/>
      <c r="G469" s="17"/>
      <c r="H469" s="18"/>
      <c r="I469" s="19"/>
      <c r="J469" s="18"/>
      <c r="K469" s="19"/>
      <c r="L469" s="17"/>
      <c r="M469" s="95" t="str">
        <f t="shared" si="21"/>
        <v/>
      </c>
      <c r="N469" s="13" t="str">
        <f t="shared" si="22"/>
        <v/>
      </c>
    </row>
    <row r="470" spans="3:14" x14ac:dyDescent="0.3">
      <c r="C470" s="9">
        <f t="shared" si="23"/>
        <v>1</v>
      </c>
      <c r="D470" s="14"/>
      <c r="E470" s="15"/>
      <c r="F470" s="16"/>
      <c r="G470" s="17"/>
      <c r="H470" s="18"/>
      <c r="I470" s="19"/>
      <c r="J470" s="18"/>
      <c r="K470" s="19"/>
      <c r="L470" s="17"/>
      <c r="M470" s="95" t="str">
        <f t="shared" si="21"/>
        <v/>
      </c>
      <c r="N470" s="13" t="str">
        <f t="shared" si="22"/>
        <v/>
      </c>
    </row>
    <row r="471" spans="3:14" x14ac:dyDescent="0.3">
      <c r="C471" s="9">
        <f t="shared" si="23"/>
        <v>1</v>
      </c>
      <c r="D471" s="14"/>
      <c r="E471" s="15"/>
      <c r="F471" s="16"/>
      <c r="G471" s="17"/>
      <c r="H471" s="18"/>
      <c r="I471" s="19"/>
      <c r="J471" s="18"/>
      <c r="K471" s="19"/>
      <c r="L471" s="17"/>
      <c r="M471" s="95" t="str">
        <f t="shared" si="21"/>
        <v/>
      </c>
      <c r="N471" s="13" t="str">
        <f t="shared" si="22"/>
        <v/>
      </c>
    </row>
    <row r="472" spans="3:14" x14ac:dyDescent="0.3">
      <c r="C472" s="9">
        <f t="shared" si="23"/>
        <v>1</v>
      </c>
      <c r="D472" s="14"/>
      <c r="E472" s="15"/>
      <c r="F472" s="16"/>
      <c r="G472" s="17"/>
      <c r="H472" s="18"/>
      <c r="I472" s="19"/>
      <c r="J472" s="18"/>
      <c r="K472" s="19"/>
      <c r="L472" s="17"/>
      <c r="M472" s="95" t="str">
        <f t="shared" si="21"/>
        <v/>
      </c>
      <c r="N472" s="13" t="str">
        <f t="shared" si="22"/>
        <v/>
      </c>
    </row>
    <row r="473" spans="3:14" x14ac:dyDescent="0.3">
      <c r="C473" s="9">
        <f t="shared" si="23"/>
        <v>1</v>
      </c>
      <c r="D473" s="14"/>
      <c r="E473" s="15"/>
      <c r="F473" s="16"/>
      <c r="G473" s="17"/>
      <c r="H473" s="18"/>
      <c r="I473" s="19"/>
      <c r="J473" s="18"/>
      <c r="K473" s="19"/>
      <c r="L473" s="17"/>
      <c r="M473" s="95" t="str">
        <f t="shared" si="21"/>
        <v/>
      </c>
      <c r="N473" s="13" t="str">
        <f t="shared" si="22"/>
        <v/>
      </c>
    </row>
    <row r="474" spans="3:14" x14ac:dyDescent="0.3">
      <c r="C474" s="9">
        <f t="shared" si="23"/>
        <v>1</v>
      </c>
      <c r="D474" s="14"/>
      <c r="E474" s="15"/>
      <c r="F474" s="16"/>
      <c r="G474" s="17"/>
      <c r="H474" s="18"/>
      <c r="I474" s="19"/>
      <c r="J474" s="18"/>
      <c r="K474" s="19"/>
      <c r="L474" s="17"/>
      <c r="M474" s="95" t="str">
        <f t="shared" si="21"/>
        <v/>
      </c>
      <c r="N474" s="13" t="str">
        <f t="shared" si="22"/>
        <v/>
      </c>
    </row>
    <row r="475" spans="3:14" x14ac:dyDescent="0.3">
      <c r="C475" s="9">
        <f t="shared" si="23"/>
        <v>1</v>
      </c>
      <c r="D475" s="14"/>
      <c r="E475" s="15"/>
      <c r="F475" s="16"/>
      <c r="G475" s="17"/>
      <c r="H475" s="18"/>
      <c r="I475" s="19"/>
      <c r="J475" s="18"/>
      <c r="K475" s="19"/>
      <c r="L475" s="17"/>
      <c r="M475" s="95" t="str">
        <f t="shared" si="21"/>
        <v/>
      </c>
      <c r="N475" s="13" t="str">
        <f t="shared" si="22"/>
        <v/>
      </c>
    </row>
    <row r="476" spans="3:14" x14ac:dyDescent="0.3">
      <c r="C476" s="9">
        <f t="shared" si="23"/>
        <v>1</v>
      </c>
      <c r="D476" s="14"/>
      <c r="E476" s="15"/>
      <c r="F476" s="16"/>
      <c r="G476" s="17"/>
      <c r="H476" s="18"/>
      <c r="I476" s="19"/>
      <c r="J476" s="18"/>
      <c r="K476" s="19"/>
      <c r="L476" s="17"/>
      <c r="M476" s="95" t="str">
        <f t="shared" si="21"/>
        <v/>
      </c>
      <c r="N476" s="13" t="str">
        <f t="shared" si="22"/>
        <v/>
      </c>
    </row>
    <row r="477" spans="3:14" x14ac:dyDescent="0.3">
      <c r="C477" s="9">
        <f t="shared" si="23"/>
        <v>1</v>
      </c>
      <c r="D477" s="14"/>
      <c r="E477" s="15"/>
      <c r="F477" s="16"/>
      <c r="G477" s="17"/>
      <c r="H477" s="18"/>
      <c r="I477" s="19"/>
      <c r="J477" s="18"/>
      <c r="K477" s="19"/>
      <c r="L477" s="17"/>
      <c r="M477" s="95" t="str">
        <f t="shared" si="21"/>
        <v/>
      </c>
      <c r="N477" s="13" t="str">
        <f t="shared" si="22"/>
        <v/>
      </c>
    </row>
    <row r="478" spans="3:14" x14ac:dyDescent="0.3">
      <c r="C478" s="9">
        <f t="shared" si="23"/>
        <v>1</v>
      </c>
      <c r="D478" s="14"/>
      <c r="E478" s="15"/>
      <c r="F478" s="16"/>
      <c r="G478" s="17"/>
      <c r="H478" s="18"/>
      <c r="I478" s="19"/>
      <c r="J478" s="18"/>
      <c r="K478" s="19"/>
      <c r="L478" s="17"/>
      <c r="M478" s="95" t="str">
        <f t="shared" si="21"/>
        <v/>
      </c>
      <c r="N478" s="13" t="str">
        <f t="shared" si="22"/>
        <v/>
      </c>
    </row>
    <row r="479" spans="3:14" x14ac:dyDescent="0.3">
      <c r="C479" s="9">
        <f t="shared" si="23"/>
        <v>1</v>
      </c>
      <c r="D479" s="14"/>
      <c r="E479" s="15"/>
      <c r="F479" s="16"/>
      <c r="G479" s="17"/>
      <c r="H479" s="18"/>
      <c r="I479" s="19"/>
      <c r="J479" s="18"/>
      <c r="K479" s="19"/>
      <c r="L479" s="17"/>
      <c r="M479" s="95" t="str">
        <f t="shared" si="21"/>
        <v/>
      </c>
      <c r="N479" s="13" t="str">
        <f t="shared" si="22"/>
        <v/>
      </c>
    </row>
    <row r="480" spans="3:14" x14ac:dyDescent="0.3">
      <c r="C480" s="9">
        <f t="shared" si="23"/>
        <v>1</v>
      </c>
      <c r="D480" s="14"/>
      <c r="E480" s="15"/>
      <c r="F480" s="16"/>
      <c r="G480" s="17"/>
      <c r="H480" s="18"/>
      <c r="I480" s="19"/>
      <c r="J480" s="18"/>
      <c r="K480" s="19"/>
      <c r="L480" s="17"/>
      <c r="M480" s="95" t="str">
        <f t="shared" si="21"/>
        <v/>
      </c>
      <c r="N480" s="13" t="str">
        <f t="shared" si="22"/>
        <v/>
      </c>
    </row>
    <row r="481" spans="3:14" x14ac:dyDescent="0.3">
      <c r="C481" s="9">
        <f t="shared" si="23"/>
        <v>1</v>
      </c>
      <c r="D481" s="14"/>
      <c r="E481" s="15"/>
      <c r="F481" s="16"/>
      <c r="G481" s="17"/>
      <c r="H481" s="18"/>
      <c r="I481" s="19"/>
      <c r="J481" s="18"/>
      <c r="K481" s="19"/>
      <c r="L481" s="17"/>
      <c r="M481" s="95" t="str">
        <f t="shared" si="21"/>
        <v/>
      </c>
      <c r="N481" s="13" t="str">
        <f t="shared" si="22"/>
        <v/>
      </c>
    </row>
    <row r="482" spans="3:14" x14ac:dyDescent="0.3">
      <c r="C482" s="9">
        <f t="shared" si="23"/>
        <v>1</v>
      </c>
      <c r="D482" s="14"/>
      <c r="E482" s="15"/>
      <c r="F482" s="16"/>
      <c r="G482" s="17"/>
      <c r="H482" s="18"/>
      <c r="I482" s="19"/>
      <c r="J482" s="18"/>
      <c r="K482" s="19"/>
      <c r="L482" s="17"/>
      <c r="M482" s="95" t="str">
        <f t="shared" si="21"/>
        <v/>
      </c>
      <c r="N482" s="13" t="str">
        <f t="shared" si="22"/>
        <v/>
      </c>
    </row>
    <row r="483" spans="3:14" x14ac:dyDescent="0.3">
      <c r="C483" s="9">
        <f t="shared" si="23"/>
        <v>1</v>
      </c>
      <c r="D483" s="14"/>
      <c r="E483" s="15"/>
      <c r="F483" s="16"/>
      <c r="G483" s="17"/>
      <c r="H483" s="18"/>
      <c r="I483" s="19"/>
      <c r="J483" s="18"/>
      <c r="K483" s="19"/>
      <c r="L483" s="17"/>
      <c r="M483" s="95" t="str">
        <f t="shared" si="21"/>
        <v/>
      </c>
      <c r="N483" s="13" t="str">
        <f t="shared" si="22"/>
        <v/>
      </c>
    </row>
    <row r="484" spans="3:14" x14ac:dyDescent="0.3">
      <c r="C484" s="9">
        <f t="shared" si="23"/>
        <v>1</v>
      </c>
      <c r="D484" s="14"/>
      <c r="E484" s="15"/>
      <c r="F484" s="16"/>
      <c r="G484" s="17"/>
      <c r="H484" s="18"/>
      <c r="I484" s="19"/>
      <c r="J484" s="18"/>
      <c r="K484" s="19"/>
      <c r="L484" s="17"/>
      <c r="M484" s="95" t="str">
        <f t="shared" si="21"/>
        <v/>
      </c>
      <c r="N484" s="13" t="str">
        <f t="shared" si="22"/>
        <v/>
      </c>
    </row>
    <row r="485" spans="3:14" x14ac:dyDescent="0.3">
      <c r="C485" s="9">
        <f t="shared" si="23"/>
        <v>1</v>
      </c>
      <c r="D485" s="14"/>
      <c r="E485" s="15"/>
      <c r="F485" s="16"/>
      <c r="G485" s="17"/>
      <c r="H485" s="18"/>
      <c r="I485" s="19"/>
      <c r="J485" s="18"/>
      <c r="K485" s="19"/>
      <c r="L485" s="17"/>
      <c r="M485" s="95" t="str">
        <f t="shared" si="21"/>
        <v/>
      </c>
      <c r="N485" s="13" t="str">
        <f t="shared" si="22"/>
        <v/>
      </c>
    </row>
    <row r="486" spans="3:14" x14ac:dyDescent="0.3">
      <c r="C486" s="9">
        <f t="shared" si="23"/>
        <v>1</v>
      </c>
      <c r="D486" s="14"/>
      <c r="E486" s="15"/>
      <c r="F486" s="16"/>
      <c r="G486" s="17"/>
      <c r="H486" s="18"/>
      <c r="I486" s="19"/>
      <c r="J486" s="18"/>
      <c r="K486" s="19"/>
      <c r="L486" s="17"/>
      <c r="M486" s="95" t="str">
        <f t="shared" si="21"/>
        <v/>
      </c>
      <c r="N486" s="13" t="str">
        <f t="shared" si="22"/>
        <v/>
      </c>
    </row>
    <row r="487" spans="3:14" x14ac:dyDescent="0.3">
      <c r="C487" s="9">
        <f t="shared" si="23"/>
        <v>1</v>
      </c>
      <c r="D487" s="14"/>
      <c r="E487" s="15"/>
      <c r="F487" s="16"/>
      <c r="G487" s="17"/>
      <c r="H487" s="18"/>
      <c r="I487" s="19"/>
      <c r="J487" s="18"/>
      <c r="K487" s="19"/>
      <c r="L487" s="17"/>
      <c r="M487" s="95" t="str">
        <f t="shared" si="21"/>
        <v/>
      </c>
      <c r="N487" s="13" t="str">
        <f t="shared" si="22"/>
        <v/>
      </c>
    </row>
    <row r="488" spans="3:14" x14ac:dyDescent="0.3">
      <c r="C488" s="9">
        <f t="shared" si="23"/>
        <v>1</v>
      </c>
      <c r="D488" s="14"/>
      <c r="E488" s="15"/>
      <c r="F488" s="16"/>
      <c r="G488" s="17"/>
      <c r="H488" s="18"/>
      <c r="I488" s="19"/>
      <c r="J488" s="18"/>
      <c r="K488" s="19"/>
      <c r="L488" s="17"/>
      <c r="M488" s="95" t="str">
        <f t="shared" si="21"/>
        <v/>
      </c>
      <c r="N488" s="13" t="str">
        <f t="shared" si="22"/>
        <v/>
      </c>
    </row>
    <row r="489" spans="3:14" x14ac:dyDescent="0.3">
      <c r="C489" s="9">
        <f t="shared" si="23"/>
        <v>1</v>
      </c>
      <c r="D489" s="14"/>
      <c r="E489" s="15"/>
      <c r="F489" s="16"/>
      <c r="G489" s="17"/>
      <c r="H489" s="18"/>
      <c r="I489" s="19"/>
      <c r="J489" s="18"/>
      <c r="K489" s="19"/>
      <c r="L489" s="17"/>
      <c r="M489" s="95" t="str">
        <f t="shared" si="21"/>
        <v/>
      </c>
      <c r="N489" s="13" t="str">
        <f t="shared" si="22"/>
        <v/>
      </c>
    </row>
    <row r="490" spans="3:14" x14ac:dyDescent="0.3">
      <c r="C490" s="9">
        <f t="shared" si="23"/>
        <v>1</v>
      </c>
      <c r="D490" s="14"/>
      <c r="E490" s="15"/>
      <c r="F490" s="16"/>
      <c r="G490" s="17"/>
      <c r="H490" s="18"/>
      <c r="I490" s="19"/>
      <c r="J490" s="18"/>
      <c r="K490" s="19"/>
      <c r="L490" s="17"/>
      <c r="M490" s="95" t="str">
        <f t="shared" si="21"/>
        <v/>
      </c>
      <c r="N490" s="13" t="str">
        <f t="shared" si="22"/>
        <v/>
      </c>
    </row>
    <row r="491" spans="3:14" x14ac:dyDescent="0.3">
      <c r="C491" s="9">
        <f t="shared" si="23"/>
        <v>1</v>
      </c>
      <c r="D491" s="14"/>
      <c r="E491" s="15"/>
      <c r="F491" s="16"/>
      <c r="G491" s="17"/>
      <c r="H491" s="18"/>
      <c r="I491" s="19"/>
      <c r="J491" s="18"/>
      <c r="K491" s="19"/>
      <c r="L491" s="17"/>
      <c r="M491" s="95" t="str">
        <f t="shared" si="21"/>
        <v/>
      </c>
      <c r="N491" s="13" t="str">
        <f t="shared" si="22"/>
        <v/>
      </c>
    </row>
    <row r="492" spans="3:14" x14ac:dyDescent="0.3">
      <c r="C492" s="9">
        <f t="shared" si="23"/>
        <v>1</v>
      </c>
      <c r="D492" s="14"/>
      <c r="E492" s="15"/>
      <c r="F492" s="16"/>
      <c r="G492" s="17"/>
      <c r="H492" s="18"/>
      <c r="I492" s="19"/>
      <c r="J492" s="18"/>
      <c r="K492" s="19"/>
      <c r="L492" s="17"/>
      <c r="M492" s="95" t="str">
        <f t="shared" si="21"/>
        <v/>
      </c>
      <c r="N492" s="13" t="str">
        <f t="shared" si="22"/>
        <v/>
      </c>
    </row>
    <row r="493" spans="3:14" x14ac:dyDescent="0.3">
      <c r="C493" s="9">
        <f t="shared" si="23"/>
        <v>1</v>
      </c>
      <c r="D493" s="14"/>
      <c r="E493" s="15"/>
      <c r="F493" s="16"/>
      <c r="G493" s="17"/>
      <c r="H493" s="18"/>
      <c r="I493" s="19"/>
      <c r="J493" s="18"/>
      <c r="K493" s="19"/>
      <c r="L493" s="17"/>
      <c r="M493" s="95" t="str">
        <f t="shared" si="21"/>
        <v/>
      </c>
      <c r="N493" s="13" t="str">
        <f t="shared" si="22"/>
        <v/>
      </c>
    </row>
    <row r="494" spans="3:14" x14ac:dyDescent="0.3">
      <c r="C494" s="9">
        <f t="shared" si="23"/>
        <v>1</v>
      </c>
      <c r="D494" s="14"/>
      <c r="E494" s="15"/>
      <c r="F494" s="16"/>
      <c r="G494" s="17"/>
      <c r="H494" s="18"/>
      <c r="I494" s="19"/>
      <c r="J494" s="18"/>
      <c r="K494" s="19"/>
      <c r="L494" s="17"/>
      <c r="M494" s="95" t="str">
        <f t="shared" si="21"/>
        <v/>
      </c>
      <c r="N494" s="13" t="str">
        <f t="shared" si="22"/>
        <v/>
      </c>
    </row>
    <row r="495" spans="3:14" x14ac:dyDescent="0.3">
      <c r="C495" s="9">
        <f t="shared" si="23"/>
        <v>1</v>
      </c>
      <c r="D495" s="14"/>
      <c r="E495" s="15"/>
      <c r="F495" s="16"/>
      <c r="G495" s="17"/>
      <c r="H495" s="18"/>
      <c r="I495" s="19"/>
      <c r="J495" s="18"/>
      <c r="K495" s="19"/>
      <c r="L495" s="17"/>
      <c r="M495" s="95" t="str">
        <f t="shared" si="21"/>
        <v/>
      </c>
      <c r="N495" s="13" t="str">
        <f t="shared" si="22"/>
        <v/>
      </c>
    </row>
    <row r="496" spans="3:14" x14ac:dyDescent="0.3">
      <c r="C496" s="9">
        <f t="shared" si="23"/>
        <v>1</v>
      </c>
      <c r="D496" s="14"/>
      <c r="E496" s="15"/>
      <c r="F496" s="16"/>
      <c r="G496" s="17"/>
      <c r="H496" s="18"/>
      <c r="I496" s="19"/>
      <c r="J496" s="18"/>
      <c r="K496" s="19"/>
      <c r="L496" s="17"/>
      <c r="M496" s="95" t="str">
        <f t="shared" si="21"/>
        <v/>
      </c>
      <c r="N496" s="13" t="str">
        <f t="shared" si="22"/>
        <v/>
      </c>
    </row>
    <row r="497" spans="3:14" x14ac:dyDescent="0.3">
      <c r="C497" s="9">
        <f t="shared" si="23"/>
        <v>1</v>
      </c>
      <c r="D497" s="14"/>
      <c r="E497" s="15"/>
      <c r="F497" s="16"/>
      <c r="G497" s="17"/>
      <c r="H497" s="18"/>
      <c r="I497" s="19"/>
      <c r="J497" s="18"/>
      <c r="K497" s="19"/>
      <c r="L497" s="17"/>
      <c r="M497" s="95" t="str">
        <f t="shared" si="21"/>
        <v/>
      </c>
      <c r="N497" s="13" t="str">
        <f t="shared" si="22"/>
        <v/>
      </c>
    </row>
    <row r="498" spans="3:14" x14ac:dyDescent="0.3">
      <c r="C498" s="9">
        <f t="shared" si="23"/>
        <v>1</v>
      </c>
      <c r="D498" s="14"/>
      <c r="E498" s="15"/>
      <c r="F498" s="16"/>
      <c r="G498" s="17"/>
      <c r="H498" s="18"/>
      <c r="I498" s="19"/>
      <c r="J498" s="18"/>
      <c r="K498" s="19"/>
      <c r="L498" s="17"/>
      <c r="M498" s="95" t="str">
        <f t="shared" si="21"/>
        <v/>
      </c>
      <c r="N498" s="13" t="str">
        <f t="shared" si="22"/>
        <v/>
      </c>
    </row>
    <row r="499" spans="3:14" x14ac:dyDescent="0.3">
      <c r="C499" s="9">
        <f t="shared" si="23"/>
        <v>1</v>
      </c>
      <c r="D499" s="14"/>
      <c r="E499" s="15"/>
      <c r="F499" s="16"/>
      <c r="G499" s="17"/>
      <c r="H499" s="18"/>
      <c r="I499" s="19"/>
      <c r="J499" s="18"/>
      <c r="K499" s="19"/>
      <c r="L499" s="17"/>
      <c r="M499" s="95" t="str">
        <f t="shared" si="21"/>
        <v/>
      </c>
      <c r="N499" s="13" t="str">
        <f t="shared" si="22"/>
        <v/>
      </c>
    </row>
    <row r="500" spans="3:14" x14ac:dyDescent="0.3">
      <c r="C500" s="9">
        <f t="shared" ref="C500:C563" si="24">IF(AND(D500&lt;&gt;0,D500&gt;=$C$1,D500&lt;=$C$3),D500,IF(SUM(H500:J510)&lt;&gt;0,C499,1))</f>
        <v>1</v>
      </c>
      <c r="D500" s="14"/>
      <c r="E500" s="15"/>
      <c r="F500" s="16"/>
      <c r="G500" s="17"/>
      <c r="H500" s="18"/>
      <c r="I500" s="19"/>
      <c r="J500" s="18"/>
      <c r="K500" s="19"/>
      <c r="L500" s="17"/>
      <c r="M500" s="95" t="str">
        <f t="shared" ref="M500:M563" si="25">IF(I500&amp;K500&lt;&gt;"",VLOOKUP(I500&amp;K500,fif,3,FALSE),"")</f>
        <v/>
      </c>
      <c r="N500" s="13" t="str">
        <f t="shared" ref="N500:N563" si="26">IF(I500&amp;K500&lt;&gt;"",VLOOKUP(I500&amp;K500,fi,2,FALSE),"")</f>
        <v/>
      </c>
    </row>
    <row r="501" spans="3:14" x14ac:dyDescent="0.3">
      <c r="C501" s="9">
        <f t="shared" si="24"/>
        <v>1</v>
      </c>
      <c r="D501" s="14"/>
      <c r="E501" s="15"/>
      <c r="F501" s="16"/>
      <c r="G501" s="17"/>
      <c r="H501" s="18"/>
      <c r="I501" s="19"/>
      <c r="J501" s="18"/>
      <c r="K501" s="19"/>
      <c r="L501" s="17"/>
      <c r="M501" s="95" t="str">
        <f t="shared" si="25"/>
        <v/>
      </c>
      <c r="N501" s="13" t="str">
        <f t="shared" si="26"/>
        <v/>
      </c>
    </row>
    <row r="502" spans="3:14" x14ac:dyDescent="0.3">
      <c r="C502" s="9">
        <f t="shared" si="24"/>
        <v>1</v>
      </c>
      <c r="D502" s="14"/>
      <c r="E502" s="15"/>
      <c r="F502" s="16"/>
      <c r="G502" s="17"/>
      <c r="H502" s="18"/>
      <c r="I502" s="19"/>
      <c r="J502" s="18"/>
      <c r="K502" s="19"/>
      <c r="L502" s="17"/>
      <c r="M502" s="95" t="str">
        <f t="shared" si="25"/>
        <v/>
      </c>
      <c r="N502" s="13" t="str">
        <f t="shared" si="26"/>
        <v/>
      </c>
    </row>
    <row r="503" spans="3:14" x14ac:dyDescent="0.3">
      <c r="C503" s="9">
        <f t="shared" si="24"/>
        <v>1</v>
      </c>
      <c r="D503" s="14"/>
      <c r="E503" s="15"/>
      <c r="F503" s="16"/>
      <c r="G503" s="17"/>
      <c r="H503" s="18"/>
      <c r="I503" s="19"/>
      <c r="J503" s="18"/>
      <c r="K503" s="19"/>
      <c r="L503" s="17"/>
      <c r="M503" s="95" t="str">
        <f t="shared" si="25"/>
        <v/>
      </c>
      <c r="N503" s="13" t="str">
        <f t="shared" si="26"/>
        <v/>
      </c>
    </row>
    <row r="504" spans="3:14" x14ac:dyDescent="0.3">
      <c r="C504" s="9">
        <f t="shared" si="24"/>
        <v>1</v>
      </c>
      <c r="D504" s="14"/>
      <c r="E504" s="15"/>
      <c r="F504" s="16"/>
      <c r="G504" s="17"/>
      <c r="H504" s="18"/>
      <c r="I504" s="19"/>
      <c r="J504" s="18"/>
      <c r="K504" s="19"/>
      <c r="L504" s="17"/>
      <c r="M504" s="95" t="str">
        <f t="shared" si="25"/>
        <v/>
      </c>
      <c r="N504" s="13" t="str">
        <f t="shared" si="26"/>
        <v/>
      </c>
    </row>
    <row r="505" spans="3:14" x14ac:dyDescent="0.3">
      <c r="C505" s="9">
        <f t="shared" si="24"/>
        <v>1</v>
      </c>
      <c r="D505" s="14"/>
      <c r="E505" s="15"/>
      <c r="F505" s="16"/>
      <c r="G505" s="17"/>
      <c r="H505" s="18"/>
      <c r="I505" s="19"/>
      <c r="J505" s="18"/>
      <c r="K505" s="19"/>
      <c r="L505" s="17"/>
      <c r="M505" s="95" t="str">
        <f t="shared" si="25"/>
        <v/>
      </c>
      <c r="N505" s="13" t="str">
        <f t="shared" si="26"/>
        <v/>
      </c>
    </row>
    <row r="506" spans="3:14" x14ac:dyDescent="0.3">
      <c r="C506" s="9">
        <f t="shared" si="24"/>
        <v>1</v>
      </c>
      <c r="D506" s="14"/>
      <c r="E506" s="15"/>
      <c r="F506" s="16"/>
      <c r="G506" s="17"/>
      <c r="H506" s="18"/>
      <c r="I506" s="19"/>
      <c r="J506" s="18"/>
      <c r="K506" s="19"/>
      <c r="L506" s="17"/>
      <c r="M506" s="95" t="str">
        <f t="shared" si="25"/>
        <v/>
      </c>
      <c r="N506" s="13" t="str">
        <f t="shared" si="26"/>
        <v/>
      </c>
    </row>
    <row r="507" spans="3:14" x14ac:dyDescent="0.3">
      <c r="C507" s="9">
        <f t="shared" si="24"/>
        <v>1</v>
      </c>
      <c r="D507" s="14"/>
      <c r="E507" s="15"/>
      <c r="F507" s="16"/>
      <c r="G507" s="17"/>
      <c r="H507" s="18"/>
      <c r="I507" s="19"/>
      <c r="J507" s="18"/>
      <c r="K507" s="19"/>
      <c r="L507" s="17"/>
      <c r="M507" s="95" t="str">
        <f t="shared" si="25"/>
        <v/>
      </c>
      <c r="N507" s="13" t="str">
        <f t="shared" si="26"/>
        <v/>
      </c>
    </row>
    <row r="508" spans="3:14" x14ac:dyDescent="0.3">
      <c r="C508" s="9">
        <f t="shared" si="24"/>
        <v>1</v>
      </c>
      <c r="D508" s="14"/>
      <c r="E508" s="15"/>
      <c r="F508" s="16"/>
      <c r="G508" s="17"/>
      <c r="H508" s="18"/>
      <c r="I508" s="19"/>
      <c r="J508" s="18"/>
      <c r="K508" s="19"/>
      <c r="L508" s="17"/>
      <c r="M508" s="95" t="str">
        <f t="shared" si="25"/>
        <v/>
      </c>
      <c r="N508" s="13" t="str">
        <f t="shared" si="26"/>
        <v/>
      </c>
    </row>
    <row r="509" spans="3:14" x14ac:dyDescent="0.3">
      <c r="C509" s="9">
        <f t="shared" si="24"/>
        <v>1</v>
      </c>
      <c r="D509" s="14"/>
      <c r="E509" s="15"/>
      <c r="F509" s="16"/>
      <c r="G509" s="17"/>
      <c r="H509" s="18"/>
      <c r="I509" s="19"/>
      <c r="J509" s="18"/>
      <c r="K509" s="19"/>
      <c r="L509" s="17"/>
      <c r="M509" s="95" t="str">
        <f t="shared" si="25"/>
        <v/>
      </c>
      <c r="N509" s="13" t="str">
        <f t="shared" si="26"/>
        <v/>
      </c>
    </row>
    <row r="510" spans="3:14" x14ac:dyDescent="0.3">
      <c r="C510" s="9">
        <f t="shared" si="24"/>
        <v>1</v>
      </c>
      <c r="D510" s="14"/>
      <c r="E510" s="15"/>
      <c r="F510" s="16"/>
      <c r="G510" s="17"/>
      <c r="H510" s="18"/>
      <c r="I510" s="19"/>
      <c r="J510" s="18"/>
      <c r="K510" s="19"/>
      <c r="L510" s="17"/>
      <c r="M510" s="95" t="str">
        <f t="shared" si="25"/>
        <v/>
      </c>
      <c r="N510" s="13" t="str">
        <f t="shared" si="26"/>
        <v/>
      </c>
    </row>
    <row r="511" spans="3:14" x14ac:dyDescent="0.3">
      <c r="C511" s="9">
        <f t="shared" si="24"/>
        <v>1</v>
      </c>
      <c r="D511" s="14"/>
      <c r="E511" s="15"/>
      <c r="F511" s="16"/>
      <c r="G511" s="17"/>
      <c r="H511" s="18"/>
      <c r="I511" s="19"/>
      <c r="J511" s="18"/>
      <c r="K511" s="19"/>
      <c r="L511" s="17"/>
      <c r="M511" s="95" t="str">
        <f t="shared" si="25"/>
        <v/>
      </c>
      <c r="N511" s="13" t="str">
        <f t="shared" si="26"/>
        <v/>
      </c>
    </row>
    <row r="512" spans="3:14" x14ac:dyDescent="0.3">
      <c r="C512" s="9">
        <f t="shared" si="24"/>
        <v>1</v>
      </c>
      <c r="D512" s="14"/>
      <c r="E512" s="15"/>
      <c r="F512" s="16"/>
      <c r="G512" s="17"/>
      <c r="H512" s="18"/>
      <c r="I512" s="19"/>
      <c r="J512" s="18"/>
      <c r="K512" s="19"/>
      <c r="L512" s="17"/>
      <c r="M512" s="95" t="str">
        <f t="shared" si="25"/>
        <v/>
      </c>
      <c r="N512" s="13" t="str">
        <f t="shared" si="26"/>
        <v/>
      </c>
    </row>
    <row r="513" spans="3:14" x14ac:dyDescent="0.3">
      <c r="C513" s="9">
        <f t="shared" si="24"/>
        <v>1</v>
      </c>
      <c r="D513" s="14"/>
      <c r="E513" s="15"/>
      <c r="F513" s="16"/>
      <c r="G513" s="17"/>
      <c r="H513" s="18"/>
      <c r="I513" s="19"/>
      <c r="J513" s="18"/>
      <c r="K513" s="19"/>
      <c r="L513" s="17"/>
      <c r="M513" s="95" t="str">
        <f t="shared" si="25"/>
        <v/>
      </c>
      <c r="N513" s="13" t="str">
        <f t="shared" si="26"/>
        <v/>
      </c>
    </row>
    <row r="514" spans="3:14" x14ac:dyDescent="0.3">
      <c r="C514" s="9">
        <f t="shared" si="24"/>
        <v>1</v>
      </c>
      <c r="D514" s="14"/>
      <c r="E514" s="15"/>
      <c r="F514" s="16"/>
      <c r="G514" s="17"/>
      <c r="H514" s="18"/>
      <c r="I514" s="19"/>
      <c r="J514" s="18"/>
      <c r="K514" s="19"/>
      <c r="L514" s="17"/>
      <c r="M514" s="95" t="str">
        <f t="shared" si="25"/>
        <v/>
      </c>
      <c r="N514" s="13" t="str">
        <f t="shared" si="26"/>
        <v/>
      </c>
    </row>
    <row r="515" spans="3:14" x14ac:dyDescent="0.3">
      <c r="C515" s="9">
        <f t="shared" si="24"/>
        <v>1</v>
      </c>
      <c r="D515" s="14"/>
      <c r="E515" s="15"/>
      <c r="F515" s="16"/>
      <c r="G515" s="17"/>
      <c r="H515" s="18"/>
      <c r="I515" s="19"/>
      <c r="J515" s="18"/>
      <c r="K515" s="19"/>
      <c r="L515" s="17"/>
      <c r="M515" s="95" t="str">
        <f t="shared" si="25"/>
        <v/>
      </c>
      <c r="N515" s="13" t="str">
        <f t="shared" si="26"/>
        <v/>
      </c>
    </row>
    <row r="516" spans="3:14" x14ac:dyDescent="0.3">
      <c r="C516" s="9">
        <f t="shared" si="24"/>
        <v>1</v>
      </c>
      <c r="D516" s="14"/>
      <c r="E516" s="15"/>
      <c r="F516" s="16"/>
      <c r="G516" s="17"/>
      <c r="H516" s="18"/>
      <c r="I516" s="19"/>
      <c r="J516" s="18"/>
      <c r="K516" s="19"/>
      <c r="L516" s="17"/>
      <c r="M516" s="95" t="str">
        <f t="shared" si="25"/>
        <v/>
      </c>
      <c r="N516" s="13" t="str">
        <f t="shared" si="26"/>
        <v/>
      </c>
    </row>
    <row r="517" spans="3:14" x14ac:dyDescent="0.3">
      <c r="C517" s="9">
        <f t="shared" si="24"/>
        <v>1</v>
      </c>
      <c r="D517" s="14"/>
      <c r="E517" s="15"/>
      <c r="F517" s="16"/>
      <c r="G517" s="17"/>
      <c r="H517" s="18"/>
      <c r="I517" s="19"/>
      <c r="J517" s="18"/>
      <c r="K517" s="19"/>
      <c r="L517" s="17"/>
      <c r="M517" s="95" t="str">
        <f t="shared" si="25"/>
        <v/>
      </c>
      <c r="N517" s="13" t="str">
        <f t="shared" si="26"/>
        <v/>
      </c>
    </row>
    <row r="518" spans="3:14" x14ac:dyDescent="0.3">
      <c r="C518" s="9">
        <f t="shared" si="24"/>
        <v>1</v>
      </c>
      <c r="D518" s="14"/>
      <c r="E518" s="15"/>
      <c r="F518" s="16"/>
      <c r="G518" s="17"/>
      <c r="H518" s="18"/>
      <c r="I518" s="19"/>
      <c r="J518" s="18"/>
      <c r="K518" s="19"/>
      <c r="L518" s="17"/>
      <c r="M518" s="95" t="str">
        <f t="shared" si="25"/>
        <v/>
      </c>
      <c r="N518" s="13" t="str">
        <f t="shared" si="26"/>
        <v/>
      </c>
    </row>
    <row r="519" spans="3:14" x14ac:dyDescent="0.3">
      <c r="C519" s="9">
        <f t="shared" si="24"/>
        <v>1</v>
      </c>
      <c r="D519" s="14"/>
      <c r="E519" s="15"/>
      <c r="F519" s="16"/>
      <c r="G519" s="17"/>
      <c r="H519" s="18"/>
      <c r="I519" s="19"/>
      <c r="J519" s="18"/>
      <c r="K519" s="19"/>
      <c r="L519" s="17"/>
      <c r="M519" s="95" t="str">
        <f t="shared" si="25"/>
        <v/>
      </c>
      <c r="N519" s="13" t="str">
        <f t="shared" si="26"/>
        <v/>
      </c>
    </row>
    <row r="520" spans="3:14" x14ac:dyDescent="0.3">
      <c r="C520" s="9">
        <f t="shared" si="24"/>
        <v>1</v>
      </c>
      <c r="D520" s="14"/>
      <c r="E520" s="15"/>
      <c r="F520" s="16"/>
      <c r="G520" s="17"/>
      <c r="H520" s="18"/>
      <c r="I520" s="19"/>
      <c r="J520" s="18"/>
      <c r="K520" s="19"/>
      <c r="L520" s="17"/>
      <c r="M520" s="95" t="str">
        <f t="shared" si="25"/>
        <v/>
      </c>
      <c r="N520" s="13" t="str">
        <f t="shared" si="26"/>
        <v/>
      </c>
    </row>
    <row r="521" spans="3:14" x14ac:dyDescent="0.3">
      <c r="C521" s="9">
        <f t="shared" si="24"/>
        <v>1</v>
      </c>
      <c r="D521" s="14"/>
      <c r="E521" s="15"/>
      <c r="F521" s="16"/>
      <c r="G521" s="17"/>
      <c r="H521" s="18"/>
      <c r="I521" s="19"/>
      <c r="J521" s="18"/>
      <c r="K521" s="19"/>
      <c r="L521" s="17"/>
      <c r="M521" s="95" t="str">
        <f t="shared" si="25"/>
        <v/>
      </c>
      <c r="N521" s="13" t="str">
        <f t="shared" si="26"/>
        <v/>
      </c>
    </row>
    <row r="522" spans="3:14" x14ac:dyDescent="0.3">
      <c r="C522" s="9">
        <f t="shared" si="24"/>
        <v>1</v>
      </c>
      <c r="D522" s="14"/>
      <c r="E522" s="15"/>
      <c r="F522" s="16"/>
      <c r="G522" s="17"/>
      <c r="H522" s="18"/>
      <c r="I522" s="19"/>
      <c r="J522" s="18"/>
      <c r="K522" s="19"/>
      <c r="L522" s="17"/>
      <c r="M522" s="95" t="str">
        <f t="shared" si="25"/>
        <v/>
      </c>
      <c r="N522" s="13" t="str">
        <f t="shared" si="26"/>
        <v/>
      </c>
    </row>
    <row r="523" spans="3:14" x14ac:dyDescent="0.3">
      <c r="C523" s="9">
        <f t="shared" si="24"/>
        <v>1</v>
      </c>
      <c r="D523" s="14"/>
      <c r="E523" s="15"/>
      <c r="F523" s="16"/>
      <c r="G523" s="17"/>
      <c r="H523" s="18"/>
      <c r="I523" s="19"/>
      <c r="J523" s="18"/>
      <c r="K523" s="19"/>
      <c r="L523" s="17"/>
      <c r="M523" s="95" t="str">
        <f t="shared" si="25"/>
        <v/>
      </c>
      <c r="N523" s="13" t="str">
        <f t="shared" si="26"/>
        <v/>
      </c>
    </row>
    <row r="524" spans="3:14" x14ac:dyDescent="0.3">
      <c r="C524" s="9">
        <f t="shared" si="24"/>
        <v>1</v>
      </c>
      <c r="D524" s="14"/>
      <c r="E524" s="15"/>
      <c r="F524" s="16"/>
      <c r="G524" s="17"/>
      <c r="H524" s="18"/>
      <c r="I524" s="19"/>
      <c r="J524" s="18"/>
      <c r="K524" s="19"/>
      <c r="L524" s="17"/>
      <c r="M524" s="95" t="str">
        <f t="shared" si="25"/>
        <v/>
      </c>
      <c r="N524" s="13" t="str">
        <f t="shared" si="26"/>
        <v/>
      </c>
    </row>
    <row r="525" spans="3:14" x14ac:dyDescent="0.3">
      <c r="C525" s="9">
        <f t="shared" si="24"/>
        <v>1</v>
      </c>
      <c r="D525" s="14"/>
      <c r="E525" s="15"/>
      <c r="F525" s="16"/>
      <c r="G525" s="17"/>
      <c r="H525" s="18"/>
      <c r="I525" s="19"/>
      <c r="J525" s="18"/>
      <c r="K525" s="19"/>
      <c r="L525" s="17"/>
      <c r="M525" s="95" t="str">
        <f t="shared" si="25"/>
        <v/>
      </c>
      <c r="N525" s="13" t="str">
        <f t="shared" si="26"/>
        <v/>
      </c>
    </row>
    <row r="526" spans="3:14" x14ac:dyDescent="0.3">
      <c r="C526" s="9">
        <f t="shared" si="24"/>
        <v>1</v>
      </c>
      <c r="D526" s="14"/>
      <c r="E526" s="15"/>
      <c r="F526" s="16"/>
      <c r="G526" s="17"/>
      <c r="H526" s="18"/>
      <c r="I526" s="19"/>
      <c r="J526" s="18"/>
      <c r="K526" s="19"/>
      <c r="L526" s="17"/>
      <c r="M526" s="95" t="str">
        <f t="shared" si="25"/>
        <v/>
      </c>
      <c r="N526" s="13" t="str">
        <f t="shared" si="26"/>
        <v/>
      </c>
    </row>
    <row r="527" spans="3:14" x14ac:dyDescent="0.3">
      <c r="C527" s="9">
        <f t="shared" si="24"/>
        <v>1</v>
      </c>
      <c r="D527" s="14"/>
      <c r="E527" s="15"/>
      <c r="F527" s="16"/>
      <c r="G527" s="17"/>
      <c r="H527" s="18"/>
      <c r="I527" s="19"/>
      <c r="J527" s="18"/>
      <c r="K527" s="19"/>
      <c r="L527" s="17"/>
      <c r="M527" s="95" t="str">
        <f t="shared" si="25"/>
        <v/>
      </c>
      <c r="N527" s="13" t="str">
        <f t="shared" si="26"/>
        <v/>
      </c>
    </row>
    <row r="528" spans="3:14" x14ac:dyDescent="0.3">
      <c r="C528" s="9">
        <f t="shared" si="24"/>
        <v>1</v>
      </c>
      <c r="D528" s="14"/>
      <c r="E528" s="15"/>
      <c r="F528" s="16"/>
      <c r="G528" s="17"/>
      <c r="H528" s="18"/>
      <c r="I528" s="19"/>
      <c r="J528" s="18"/>
      <c r="K528" s="19"/>
      <c r="L528" s="17"/>
      <c r="M528" s="95" t="str">
        <f t="shared" si="25"/>
        <v/>
      </c>
      <c r="N528" s="13" t="str">
        <f t="shared" si="26"/>
        <v/>
      </c>
    </row>
    <row r="529" spans="3:14" x14ac:dyDescent="0.3">
      <c r="C529" s="9">
        <f t="shared" si="24"/>
        <v>1</v>
      </c>
      <c r="D529" s="14"/>
      <c r="E529" s="15"/>
      <c r="F529" s="16"/>
      <c r="G529" s="17"/>
      <c r="H529" s="18"/>
      <c r="I529" s="19"/>
      <c r="J529" s="18"/>
      <c r="K529" s="19"/>
      <c r="L529" s="17"/>
      <c r="M529" s="95" t="str">
        <f t="shared" si="25"/>
        <v/>
      </c>
      <c r="N529" s="13" t="str">
        <f t="shared" si="26"/>
        <v/>
      </c>
    </row>
    <row r="530" spans="3:14" x14ac:dyDescent="0.3">
      <c r="C530" s="9">
        <f t="shared" si="24"/>
        <v>1</v>
      </c>
      <c r="D530" s="14"/>
      <c r="E530" s="15"/>
      <c r="F530" s="16"/>
      <c r="G530" s="17"/>
      <c r="H530" s="18"/>
      <c r="I530" s="19"/>
      <c r="J530" s="18"/>
      <c r="K530" s="19"/>
      <c r="L530" s="17"/>
      <c r="M530" s="95" t="str">
        <f t="shared" si="25"/>
        <v/>
      </c>
      <c r="N530" s="13" t="str">
        <f t="shared" si="26"/>
        <v/>
      </c>
    </row>
    <row r="531" spans="3:14" x14ac:dyDescent="0.3">
      <c r="C531" s="9">
        <f t="shared" si="24"/>
        <v>1</v>
      </c>
      <c r="D531" s="14"/>
      <c r="E531" s="15"/>
      <c r="F531" s="16"/>
      <c r="G531" s="17"/>
      <c r="H531" s="18"/>
      <c r="I531" s="19"/>
      <c r="J531" s="18"/>
      <c r="K531" s="19"/>
      <c r="L531" s="17"/>
      <c r="M531" s="95" t="str">
        <f t="shared" si="25"/>
        <v/>
      </c>
      <c r="N531" s="13" t="str">
        <f t="shared" si="26"/>
        <v/>
      </c>
    </row>
    <row r="532" spans="3:14" x14ac:dyDescent="0.3">
      <c r="C532" s="9">
        <f t="shared" si="24"/>
        <v>1</v>
      </c>
      <c r="D532" s="14"/>
      <c r="E532" s="15"/>
      <c r="F532" s="16"/>
      <c r="G532" s="17"/>
      <c r="H532" s="18"/>
      <c r="I532" s="19"/>
      <c r="J532" s="18"/>
      <c r="K532" s="19"/>
      <c r="L532" s="17"/>
      <c r="M532" s="95" t="str">
        <f t="shared" si="25"/>
        <v/>
      </c>
      <c r="N532" s="13" t="str">
        <f t="shared" si="26"/>
        <v/>
      </c>
    </row>
    <row r="533" spans="3:14" x14ac:dyDescent="0.3">
      <c r="C533" s="9">
        <f t="shared" si="24"/>
        <v>1</v>
      </c>
      <c r="D533" s="14"/>
      <c r="E533" s="15"/>
      <c r="F533" s="16"/>
      <c r="G533" s="17"/>
      <c r="H533" s="18"/>
      <c r="I533" s="19"/>
      <c r="J533" s="18"/>
      <c r="K533" s="19"/>
      <c r="L533" s="17"/>
      <c r="M533" s="95" t="str">
        <f t="shared" si="25"/>
        <v/>
      </c>
      <c r="N533" s="13" t="str">
        <f t="shared" si="26"/>
        <v/>
      </c>
    </row>
    <row r="534" spans="3:14" x14ac:dyDescent="0.3">
      <c r="C534" s="9">
        <f t="shared" si="24"/>
        <v>1</v>
      </c>
      <c r="D534" s="14"/>
      <c r="E534" s="15"/>
      <c r="F534" s="16"/>
      <c r="G534" s="17"/>
      <c r="H534" s="18"/>
      <c r="I534" s="19"/>
      <c r="J534" s="18"/>
      <c r="K534" s="19"/>
      <c r="L534" s="17"/>
      <c r="M534" s="95" t="str">
        <f t="shared" si="25"/>
        <v/>
      </c>
      <c r="N534" s="13" t="str">
        <f t="shared" si="26"/>
        <v/>
      </c>
    </row>
    <row r="535" spans="3:14" x14ac:dyDescent="0.3">
      <c r="C535" s="9">
        <f t="shared" si="24"/>
        <v>1</v>
      </c>
      <c r="D535" s="14"/>
      <c r="E535" s="15"/>
      <c r="F535" s="16"/>
      <c r="G535" s="17"/>
      <c r="H535" s="18"/>
      <c r="I535" s="19"/>
      <c r="J535" s="18"/>
      <c r="K535" s="19"/>
      <c r="L535" s="17"/>
      <c r="M535" s="95" t="str">
        <f t="shared" si="25"/>
        <v/>
      </c>
      <c r="N535" s="13" t="str">
        <f t="shared" si="26"/>
        <v/>
      </c>
    </row>
    <row r="536" spans="3:14" x14ac:dyDescent="0.3">
      <c r="C536" s="9">
        <f t="shared" si="24"/>
        <v>1</v>
      </c>
      <c r="D536" s="14"/>
      <c r="E536" s="15"/>
      <c r="F536" s="16"/>
      <c r="G536" s="17"/>
      <c r="H536" s="18"/>
      <c r="I536" s="19"/>
      <c r="J536" s="18"/>
      <c r="K536" s="19"/>
      <c r="L536" s="17"/>
      <c r="M536" s="95" t="str">
        <f t="shared" si="25"/>
        <v/>
      </c>
      <c r="N536" s="13" t="str">
        <f t="shared" si="26"/>
        <v/>
      </c>
    </row>
    <row r="537" spans="3:14" x14ac:dyDescent="0.3">
      <c r="C537" s="9">
        <f t="shared" si="24"/>
        <v>1</v>
      </c>
      <c r="D537" s="14"/>
      <c r="E537" s="15"/>
      <c r="F537" s="16"/>
      <c r="G537" s="17"/>
      <c r="H537" s="18"/>
      <c r="I537" s="19"/>
      <c r="J537" s="18"/>
      <c r="K537" s="19"/>
      <c r="L537" s="17"/>
      <c r="M537" s="95" t="str">
        <f t="shared" si="25"/>
        <v/>
      </c>
      <c r="N537" s="13" t="str">
        <f t="shared" si="26"/>
        <v/>
      </c>
    </row>
    <row r="538" spans="3:14" x14ac:dyDescent="0.3">
      <c r="C538" s="9">
        <f t="shared" si="24"/>
        <v>1</v>
      </c>
      <c r="D538" s="14"/>
      <c r="E538" s="15"/>
      <c r="F538" s="16"/>
      <c r="G538" s="17"/>
      <c r="H538" s="18"/>
      <c r="I538" s="19"/>
      <c r="J538" s="18"/>
      <c r="K538" s="19"/>
      <c r="L538" s="17"/>
      <c r="M538" s="95" t="str">
        <f t="shared" si="25"/>
        <v/>
      </c>
      <c r="N538" s="13" t="str">
        <f t="shared" si="26"/>
        <v/>
      </c>
    </row>
    <row r="539" spans="3:14" x14ac:dyDescent="0.3">
      <c r="C539" s="9">
        <f t="shared" si="24"/>
        <v>1</v>
      </c>
      <c r="D539" s="14"/>
      <c r="E539" s="15"/>
      <c r="F539" s="16"/>
      <c r="G539" s="17"/>
      <c r="H539" s="18"/>
      <c r="I539" s="19"/>
      <c r="J539" s="18"/>
      <c r="K539" s="19"/>
      <c r="L539" s="17"/>
      <c r="M539" s="95" t="str">
        <f t="shared" si="25"/>
        <v/>
      </c>
      <c r="N539" s="13" t="str">
        <f t="shared" si="26"/>
        <v/>
      </c>
    </row>
    <row r="540" spans="3:14" x14ac:dyDescent="0.3">
      <c r="C540" s="9">
        <f t="shared" si="24"/>
        <v>1</v>
      </c>
      <c r="D540" s="14"/>
      <c r="E540" s="15"/>
      <c r="F540" s="16"/>
      <c r="G540" s="17"/>
      <c r="H540" s="18"/>
      <c r="I540" s="19"/>
      <c r="J540" s="18"/>
      <c r="K540" s="19"/>
      <c r="L540" s="17"/>
      <c r="M540" s="95" t="str">
        <f t="shared" si="25"/>
        <v/>
      </c>
      <c r="N540" s="13" t="str">
        <f t="shared" si="26"/>
        <v/>
      </c>
    </row>
    <row r="541" spans="3:14" x14ac:dyDescent="0.3">
      <c r="C541" s="9">
        <f t="shared" si="24"/>
        <v>1</v>
      </c>
      <c r="D541" s="14"/>
      <c r="E541" s="15"/>
      <c r="F541" s="16"/>
      <c r="G541" s="17"/>
      <c r="H541" s="18"/>
      <c r="I541" s="19"/>
      <c r="J541" s="18"/>
      <c r="K541" s="19"/>
      <c r="L541" s="17"/>
      <c r="M541" s="95" t="str">
        <f t="shared" si="25"/>
        <v/>
      </c>
      <c r="N541" s="13" t="str">
        <f t="shared" si="26"/>
        <v/>
      </c>
    </row>
    <row r="542" spans="3:14" x14ac:dyDescent="0.3">
      <c r="C542" s="9">
        <f t="shared" si="24"/>
        <v>1</v>
      </c>
      <c r="D542" s="14"/>
      <c r="E542" s="15"/>
      <c r="F542" s="16"/>
      <c r="G542" s="17"/>
      <c r="H542" s="18"/>
      <c r="I542" s="19"/>
      <c r="J542" s="18"/>
      <c r="K542" s="19"/>
      <c r="L542" s="17"/>
      <c r="M542" s="95" t="str">
        <f t="shared" si="25"/>
        <v/>
      </c>
      <c r="N542" s="13" t="str">
        <f t="shared" si="26"/>
        <v/>
      </c>
    </row>
    <row r="543" spans="3:14" x14ac:dyDescent="0.3">
      <c r="C543" s="9">
        <f t="shared" si="24"/>
        <v>1</v>
      </c>
      <c r="D543" s="14"/>
      <c r="E543" s="15"/>
      <c r="F543" s="16"/>
      <c r="G543" s="17"/>
      <c r="H543" s="18"/>
      <c r="I543" s="19"/>
      <c r="J543" s="18"/>
      <c r="K543" s="19"/>
      <c r="L543" s="17"/>
      <c r="M543" s="95" t="str">
        <f t="shared" si="25"/>
        <v/>
      </c>
      <c r="N543" s="13" t="str">
        <f t="shared" si="26"/>
        <v/>
      </c>
    </row>
    <row r="544" spans="3:14" x14ac:dyDescent="0.3">
      <c r="C544" s="9">
        <f t="shared" si="24"/>
        <v>1</v>
      </c>
      <c r="D544" s="14"/>
      <c r="E544" s="15"/>
      <c r="F544" s="16"/>
      <c r="G544" s="17"/>
      <c r="H544" s="18"/>
      <c r="I544" s="19"/>
      <c r="J544" s="18"/>
      <c r="K544" s="19"/>
      <c r="L544" s="17"/>
      <c r="M544" s="95" t="str">
        <f t="shared" si="25"/>
        <v/>
      </c>
      <c r="N544" s="13" t="str">
        <f t="shared" si="26"/>
        <v/>
      </c>
    </row>
    <row r="545" spans="3:14" x14ac:dyDescent="0.3">
      <c r="C545" s="9">
        <f t="shared" si="24"/>
        <v>1</v>
      </c>
      <c r="D545" s="14"/>
      <c r="E545" s="15"/>
      <c r="F545" s="16"/>
      <c r="G545" s="17"/>
      <c r="H545" s="18"/>
      <c r="I545" s="19"/>
      <c r="J545" s="18"/>
      <c r="K545" s="19"/>
      <c r="L545" s="17"/>
      <c r="M545" s="95" t="str">
        <f t="shared" si="25"/>
        <v/>
      </c>
      <c r="N545" s="13" t="str">
        <f t="shared" si="26"/>
        <v/>
      </c>
    </row>
    <row r="546" spans="3:14" x14ac:dyDescent="0.3">
      <c r="C546" s="9">
        <f t="shared" si="24"/>
        <v>1</v>
      </c>
      <c r="D546" s="14"/>
      <c r="E546" s="15"/>
      <c r="F546" s="16"/>
      <c r="G546" s="17"/>
      <c r="H546" s="18"/>
      <c r="I546" s="19"/>
      <c r="J546" s="18"/>
      <c r="K546" s="19"/>
      <c r="L546" s="17"/>
      <c r="M546" s="95" t="str">
        <f t="shared" si="25"/>
        <v/>
      </c>
      <c r="N546" s="13" t="str">
        <f t="shared" si="26"/>
        <v/>
      </c>
    </row>
    <row r="547" spans="3:14" x14ac:dyDescent="0.3">
      <c r="C547" s="9">
        <f t="shared" si="24"/>
        <v>1</v>
      </c>
      <c r="D547" s="14"/>
      <c r="E547" s="15"/>
      <c r="F547" s="16"/>
      <c r="G547" s="17"/>
      <c r="H547" s="18"/>
      <c r="I547" s="19"/>
      <c r="J547" s="18"/>
      <c r="K547" s="19"/>
      <c r="L547" s="17"/>
      <c r="M547" s="95" t="str">
        <f t="shared" si="25"/>
        <v/>
      </c>
      <c r="N547" s="13" t="str">
        <f t="shared" si="26"/>
        <v/>
      </c>
    </row>
    <row r="548" spans="3:14" x14ac:dyDescent="0.3">
      <c r="C548" s="9">
        <f t="shared" si="24"/>
        <v>1</v>
      </c>
      <c r="D548" s="14"/>
      <c r="E548" s="15"/>
      <c r="F548" s="16"/>
      <c r="G548" s="17"/>
      <c r="H548" s="18"/>
      <c r="I548" s="19"/>
      <c r="J548" s="18"/>
      <c r="K548" s="19"/>
      <c r="L548" s="17"/>
      <c r="M548" s="95" t="str">
        <f t="shared" si="25"/>
        <v/>
      </c>
      <c r="N548" s="13" t="str">
        <f t="shared" si="26"/>
        <v/>
      </c>
    </row>
    <row r="549" spans="3:14" x14ac:dyDescent="0.3">
      <c r="C549" s="9">
        <f t="shared" si="24"/>
        <v>1</v>
      </c>
      <c r="D549" s="14"/>
      <c r="E549" s="15"/>
      <c r="F549" s="16"/>
      <c r="G549" s="17"/>
      <c r="H549" s="18"/>
      <c r="I549" s="19"/>
      <c r="J549" s="18"/>
      <c r="K549" s="19"/>
      <c r="L549" s="17"/>
      <c r="M549" s="95" t="str">
        <f t="shared" si="25"/>
        <v/>
      </c>
      <c r="N549" s="13" t="str">
        <f t="shared" si="26"/>
        <v/>
      </c>
    </row>
    <row r="550" spans="3:14" x14ac:dyDescent="0.3">
      <c r="C550" s="9">
        <f t="shared" si="24"/>
        <v>1</v>
      </c>
      <c r="D550" s="14"/>
      <c r="E550" s="15"/>
      <c r="F550" s="16"/>
      <c r="G550" s="17"/>
      <c r="H550" s="18"/>
      <c r="I550" s="19"/>
      <c r="J550" s="18"/>
      <c r="K550" s="19"/>
      <c r="L550" s="17"/>
      <c r="M550" s="95" t="str">
        <f t="shared" si="25"/>
        <v/>
      </c>
      <c r="N550" s="13" t="str">
        <f t="shared" si="26"/>
        <v/>
      </c>
    </row>
    <row r="551" spans="3:14" x14ac:dyDescent="0.3">
      <c r="C551" s="9">
        <f t="shared" si="24"/>
        <v>1</v>
      </c>
      <c r="D551" s="14"/>
      <c r="E551" s="15"/>
      <c r="F551" s="16"/>
      <c r="G551" s="17"/>
      <c r="H551" s="18"/>
      <c r="I551" s="19"/>
      <c r="J551" s="18"/>
      <c r="K551" s="19"/>
      <c r="L551" s="17"/>
      <c r="M551" s="95" t="str">
        <f t="shared" si="25"/>
        <v/>
      </c>
      <c r="N551" s="13" t="str">
        <f t="shared" si="26"/>
        <v/>
      </c>
    </row>
    <row r="552" spans="3:14" x14ac:dyDescent="0.3">
      <c r="C552" s="9">
        <f t="shared" si="24"/>
        <v>1</v>
      </c>
      <c r="D552" s="14"/>
      <c r="E552" s="15"/>
      <c r="F552" s="16"/>
      <c r="G552" s="17"/>
      <c r="H552" s="18"/>
      <c r="I552" s="19"/>
      <c r="J552" s="18"/>
      <c r="K552" s="19"/>
      <c r="L552" s="17"/>
      <c r="M552" s="95" t="str">
        <f t="shared" si="25"/>
        <v/>
      </c>
      <c r="N552" s="13" t="str">
        <f t="shared" si="26"/>
        <v/>
      </c>
    </row>
    <row r="553" spans="3:14" x14ac:dyDescent="0.3">
      <c r="C553" s="9">
        <f t="shared" si="24"/>
        <v>1</v>
      </c>
      <c r="D553" s="14"/>
      <c r="E553" s="15"/>
      <c r="F553" s="16"/>
      <c r="G553" s="17"/>
      <c r="H553" s="18"/>
      <c r="I553" s="19"/>
      <c r="J553" s="18"/>
      <c r="K553" s="19"/>
      <c r="L553" s="17"/>
      <c r="M553" s="95" t="str">
        <f t="shared" si="25"/>
        <v/>
      </c>
      <c r="N553" s="13" t="str">
        <f t="shared" si="26"/>
        <v/>
      </c>
    </row>
    <row r="554" spans="3:14" x14ac:dyDescent="0.3">
      <c r="C554" s="9">
        <f t="shared" si="24"/>
        <v>1</v>
      </c>
      <c r="D554" s="14"/>
      <c r="E554" s="15"/>
      <c r="F554" s="16"/>
      <c r="G554" s="17"/>
      <c r="H554" s="18"/>
      <c r="I554" s="19"/>
      <c r="J554" s="18"/>
      <c r="K554" s="19"/>
      <c r="L554" s="17"/>
      <c r="M554" s="95" t="str">
        <f t="shared" si="25"/>
        <v/>
      </c>
      <c r="N554" s="13" t="str">
        <f t="shared" si="26"/>
        <v/>
      </c>
    </row>
    <row r="555" spans="3:14" x14ac:dyDescent="0.3">
      <c r="C555" s="9">
        <f t="shared" si="24"/>
        <v>1</v>
      </c>
      <c r="D555" s="14"/>
      <c r="E555" s="15"/>
      <c r="F555" s="16"/>
      <c r="G555" s="17"/>
      <c r="H555" s="18"/>
      <c r="I555" s="19"/>
      <c r="J555" s="18"/>
      <c r="K555" s="19"/>
      <c r="L555" s="17"/>
      <c r="M555" s="95" t="str">
        <f t="shared" si="25"/>
        <v/>
      </c>
      <c r="N555" s="13" t="str">
        <f t="shared" si="26"/>
        <v/>
      </c>
    </row>
    <row r="556" spans="3:14" x14ac:dyDescent="0.3">
      <c r="C556" s="9">
        <f t="shared" si="24"/>
        <v>1</v>
      </c>
      <c r="D556" s="14"/>
      <c r="E556" s="15"/>
      <c r="F556" s="16"/>
      <c r="G556" s="17"/>
      <c r="H556" s="18"/>
      <c r="I556" s="19"/>
      <c r="J556" s="18"/>
      <c r="K556" s="19"/>
      <c r="L556" s="17"/>
      <c r="M556" s="95" t="str">
        <f t="shared" si="25"/>
        <v/>
      </c>
      <c r="N556" s="13" t="str">
        <f t="shared" si="26"/>
        <v/>
      </c>
    </row>
    <row r="557" spans="3:14" x14ac:dyDescent="0.3">
      <c r="C557" s="9">
        <f t="shared" si="24"/>
        <v>1</v>
      </c>
      <c r="D557" s="14"/>
      <c r="E557" s="15"/>
      <c r="F557" s="16"/>
      <c r="G557" s="17"/>
      <c r="H557" s="18"/>
      <c r="I557" s="19"/>
      <c r="J557" s="18"/>
      <c r="K557" s="19"/>
      <c r="L557" s="17"/>
      <c r="M557" s="95" t="str">
        <f t="shared" si="25"/>
        <v/>
      </c>
      <c r="N557" s="13" t="str">
        <f t="shared" si="26"/>
        <v/>
      </c>
    </row>
    <row r="558" spans="3:14" x14ac:dyDescent="0.3">
      <c r="C558" s="9">
        <f t="shared" si="24"/>
        <v>1</v>
      </c>
      <c r="D558" s="14"/>
      <c r="E558" s="15"/>
      <c r="F558" s="16"/>
      <c r="G558" s="17"/>
      <c r="H558" s="18"/>
      <c r="I558" s="19"/>
      <c r="J558" s="18"/>
      <c r="K558" s="19"/>
      <c r="L558" s="17"/>
      <c r="M558" s="95" t="str">
        <f t="shared" si="25"/>
        <v/>
      </c>
      <c r="N558" s="13" t="str">
        <f t="shared" si="26"/>
        <v/>
      </c>
    </row>
    <row r="559" spans="3:14" x14ac:dyDescent="0.3">
      <c r="C559" s="9">
        <f t="shared" si="24"/>
        <v>1</v>
      </c>
      <c r="D559" s="14"/>
      <c r="E559" s="15"/>
      <c r="F559" s="16"/>
      <c r="G559" s="17"/>
      <c r="H559" s="18"/>
      <c r="I559" s="19"/>
      <c r="J559" s="18"/>
      <c r="K559" s="19"/>
      <c r="L559" s="17"/>
      <c r="M559" s="95" t="str">
        <f t="shared" si="25"/>
        <v/>
      </c>
      <c r="N559" s="13" t="str">
        <f t="shared" si="26"/>
        <v/>
      </c>
    </row>
    <row r="560" spans="3:14" x14ac:dyDescent="0.3">
      <c r="C560" s="9">
        <f t="shared" si="24"/>
        <v>1</v>
      </c>
      <c r="D560" s="14"/>
      <c r="E560" s="15"/>
      <c r="F560" s="16"/>
      <c r="G560" s="17"/>
      <c r="H560" s="18"/>
      <c r="I560" s="19"/>
      <c r="J560" s="18"/>
      <c r="K560" s="19"/>
      <c r="L560" s="17"/>
      <c r="M560" s="95" t="str">
        <f t="shared" si="25"/>
        <v/>
      </c>
      <c r="N560" s="13" t="str">
        <f t="shared" si="26"/>
        <v/>
      </c>
    </row>
    <row r="561" spans="3:14" x14ac:dyDescent="0.3">
      <c r="C561" s="9">
        <f t="shared" si="24"/>
        <v>1</v>
      </c>
      <c r="D561" s="14"/>
      <c r="E561" s="15"/>
      <c r="F561" s="16"/>
      <c r="G561" s="17"/>
      <c r="H561" s="18"/>
      <c r="I561" s="19"/>
      <c r="J561" s="18"/>
      <c r="K561" s="19"/>
      <c r="L561" s="17"/>
      <c r="M561" s="95" t="str">
        <f t="shared" si="25"/>
        <v/>
      </c>
      <c r="N561" s="13" t="str">
        <f t="shared" si="26"/>
        <v/>
      </c>
    </row>
    <row r="562" spans="3:14" x14ac:dyDescent="0.3">
      <c r="C562" s="9">
        <f t="shared" si="24"/>
        <v>1</v>
      </c>
      <c r="D562" s="14"/>
      <c r="E562" s="15"/>
      <c r="F562" s="16"/>
      <c r="G562" s="17"/>
      <c r="H562" s="18"/>
      <c r="I562" s="19"/>
      <c r="J562" s="18"/>
      <c r="K562" s="19"/>
      <c r="L562" s="17"/>
      <c r="M562" s="95" t="str">
        <f t="shared" si="25"/>
        <v/>
      </c>
      <c r="N562" s="13" t="str">
        <f t="shared" si="26"/>
        <v/>
      </c>
    </row>
    <row r="563" spans="3:14" x14ac:dyDescent="0.3">
      <c r="C563" s="9">
        <f t="shared" si="24"/>
        <v>1</v>
      </c>
      <c r="D563" s="14"/>
      <c r="E563" s="15"/>
      <c r="F563" s="16"/>
      <c r="G563" s="17"/>
      <c r="H563" s="18"/>
      <c r="I563" s="19"/>
      <c r="J563" s="18"/>
      <c r="K563" s="19"/>
      <c r="L563" s="17"/>
      <c r="M563" s="95" t="str">
        <f t="shared" si="25"/>
        <v/>
      </c>
      <c r="N563" s="13" t="str">
        <f t="shared" si="26"/>
        <v/>
      </c>
    </row>
    <row r="564" spans="3:14" x14ac:dyDescent="0.3">
      <c r="C564" s="9">
        <f t="shared" ref="C564:C627" si="27">IF(AND(D564&lt;&gt;0,D564&gt;=$C$1,D564&lt;=$C$3),D564,IF(SUM(H564:J574)&lt;&gt;0,C563,1))</f>
        <v>1</v>
      </c>
      <c r="D564" s="14"/>
      <c r="E564" s="15"/>
      <c r="F564" s="16"/>
      <c r="G564" s="17"/>
      <c r="H564" s="18"/>
      <c r="I564" s="19"/>
      <c r="J564" s="18"/>
      <c r="K564" s="19"/>
      <c r="L564" s="17"/>
      <c r="M564" s="95" t="str">
        <f t="shared" ref="M564:M627" si="28">IF(I564&amp;K564&lt;&gt;"",VLOOKUP(I564&amp;K564,fif,3,FALSE),"")</f>
        <v/>
      </c>
      <c r="N564" s="13" t="str">
        <f t="shared" ref="N564:N627" si="29">IF(I564&amp;K564&lt;&gt;"",VLOOKUP(I564&amp;K564,fi,2,FALSE),"")</f>
        <v/>
      </c>
    </row>
    <row r="565" spans="3:14" x14ac:dyDescent="0.3">
      <c r="C565" s="9">
        <f t="shared" si="27"/>
        <v>1</v>
      </c>
      <c r="D565" s="14"/>
      <c r="E565" s="15"/>
      <c r="F565" s="16"/>
      <c r="G565" s="17"/>
      <c r="H565" s="18"/>
      <c r="I565" s="19"/>
      <c r="J565" s="18"/>
      <c r="K565" s="19"/>
      <c r="L565" s="17"/>
      <c r="M565" s="95" t="str">
        <f t="shared" si="28"/>
        <v/>
      </c>
      <c r="N565" s="13" t="str">
        <f t="shared" si="29"/>
        <v/>
      </c>
    </row>
    <row r="566" spans="3:14" x14ac:dyDescent="0.3">
      <c r="C566" s="9">
        <f t="shared" si="27"/>
        <v>1</v>
      </c>
      <c r="D566" s="14"/>
      <c r="E566" s="15"/>
      <c r="F566" s="16"/>
      <c r="G566" s="17"/>
      <c r="H566" s="18"/>
      <c r="I566" s="19"/>
      <c r="J566" s="18"/>
      <c r="K566" s="19"/>
      <c r="L566" s="17"/>
      <c r="M566" s="95" t="str">
        <f t="shared" si="28"/>
        <v/>
      </c>
      <c r="N566" s="13" t="str">
        <f t="shared" si="29"/>
        <v/>
      </c>
    </row>
    <row r="567" spans="3:14" x14ac:dyDescent="0.3">
      <c r="C567" s="9">
        <f t="shared" si="27"/>
        <v>1</v>
      </c>
      <c r="D567" s="14"/>
      <c r="E567" s="15"/>
      <c r="F567" s="16"/>
      <c r="G567" s="17"/>
      <c r="H567" s="18"/>
      <c r="I567" s="19"/>
      <c r="J567" s="18"/>
      <c r="K567" s="19"/>
      <c r="L567" s="17"/>
      <c r="M567" s="95" t="str">
        <f t="shared" si="28"/>
        <v/>
      </c>
      <c r="N567" s="13" t="str">
        <f t="shared" si="29"/>
        <v/>
      </c>
    </row>
    <row r="568" spans="3:14" x14ac:dyDescent="0.3">
      <c r="C568" s="9">
        <f t="shared" si="27"/>
        <v>1</v>
      </c>
      <c r="D568" s="14"/>
      <c r="E568" s="15"/>
      <c r="F568" s="16"/>
      <c r="G568" s="17"/>
      <c r="H568" s="18"/>
      <c r="I568" s="19"/>
      <c r="J568" s="18"/>
      <c r="K568" s="19"/>
      <c r="L568" s="17"/>
      <c r="M568" s="95" t="str">
        <f t="shared" si="28"/>
        <v/>
      </c>
      <c r="N568" s="13" t="str">
        <f t="shared" si="29"/>
        <v/>
      </c>
    </row>
    <row r="569" spans="3:14" x14ac:dyDescent="0.3">
      <c r="C569" s="9">
        <f t="shared" si="27"/>
        <v>1</v>
      </c>
      <c r="D569" s="14"/>
      <c r="E569" s="15"/>
      <c r="F569" s="16"/>
      <c r="G569" s="17"/>
      <c r="H569" s="18"/>
      <c r="I569" s="19"/>
      <c r="J569" s="18"/>
      <c r="K569" s="19"/>
      <c r="L569" s="17"/>
      <c r="M569" s="95" t="str">
        <f t="shared" si="28"/>
        <v/>
      </c>
      <c r="N569" s="13" t="str">
        <f t="shared" si="29"/>
        <v/>
      </c>
    </row>
    <row r="570" spans="3:14" x14ac:dyDescent="0.3">
      <c r="C570" s="9">
        <f t="shared" si="27"/>
        <v>1</v>
      </c>
      <c r="D570" s="14"/>
      <c r="E570" s="15"/>
      <c r="F570" s="16"/>
      <c r="G570" s="17"/>
      <c r="H570" s="18"/>
      <c r="I570" s="19"/>
      <c r="J570" s="18"/>
      <c r="K570" s="19"/>
      <c r="L570" s="17"/>
      <c r="M570" s="95" t="str">
        <f t="shared" si="28"/>
        <v/>
      </c>
      <c r="N570" s="13" t="str">
        <f t="shared" si="29"/>
        <v/>
      </c>
    </row>
    <row r="571" spans="3:14" x14ac:dyDescent="0.3">
      <c r="C571" s="9">
        <f t="shared" si="27"/>
        <v>1</v>
      </c>
      <c r="D571" s="14"/>
      <c r="E571" s="15"/>
      <c r="F571" s="16"/>
      <c r="G571" s="17"/>
      <c r="H571" s="18"/>
      <c r="I571" s="19"/>
      <c r="J571" s="18"/>
      <c r="K571" s="19"/>
      <c r="L571" s="17"/>
      <c r="M571" s="95" t="str">
        <f t="shared" si="28"/>
        <v/>
      </c>
      <c r="N571" s="13" t="str">
        <f t="shared" si="29"/>
        <v/>
      </c>
    </row>
    <row r="572" spans="3:14" x14ac:dyDescent="0.3">
      <c r="C572" s="9">
        <f t="shared" si="27"/>
        <v>1</v>
      </c>
      <c r="D572" s="14"/>
      <c r="E572" s="15"/>
      <c r="F572" s="16"/>
      <c r="G572" s="17"/>
      <c r="H572" s="18"/>
      <c r="I572" s="19"/>
      <c r="J572" s="18"/>
      <c r="K572" s="19"/>
      <c r="L572" s="17"/>
      <c r="M572" s="95" t="str">
        <f t="shared" si="28"/>
        <v/>
      </c>
      <c r="N572" s="13" t="str">
        <f t="shared" si="29"/>
        <v/>
      </c>
    </row>
    <row r="573" spans="3:14" x14ac:dyDescent="0.3">
      <c r="C573" s="9">
        <f t="shared" si="27"/>
        <v>1</v>
      </c>
      <c r="D573" s="14"/>
      <c r="E573" s="15"/>
      <c r="F573" s="16"/>
      <c r="G573" s="17"/>
      <c r="H573" s="18"/>
      <c r="I573" s="19"/>
      <c r="J573" s="18"/>
      <c r="K573" s="19"/>
      <c r="L573" s="17"/>
      <c r="M573" s="95" t="str">
        <f t="shared" si="28"/>
        <v/>
      </c>
      <c r="N573" s="13" t="str">
        <f t="shared" si="29"/>
        <v/>
      </c>
    </row>
    <row r="574" spans="3:14" x14ac:dyDescent="0.3">
      <c r="C574" s="9">
        <f t="shared" si="27"/>
        <v>1</v>
      </c>
      <c r="D574" s="14"/>
      <c r="E574" s="15"/>
      <c r="F574" s="16"/>
      <c r="G574" s="17"/>
      <c r="H574" s="18"/>
      <c r="I574" s="19"/>
      <c r="J574" s="18"/>
      <c r="K574" s="19"/>
      <c r="L574" s="17"/>
      <c r="M574" s="95" t="str">
        <f t="shared" si="28"/>
        <v/>
      </c>
      <c r="N574" s="13" t="str">
        <f t="shared" si="29"/>
        <v/>
      </c>
    </row>
    <row r="575" spans="3:14" x14ac:dyDescent="0.3">
      <c r="C575" s="9">
        <f t="shared" si="27"/>
        <v>1</v>
      </c>
      <c r="D575" s="14"/>
      <c r="E575" s="15"/>
      <c r="F575" s="16"/>
      <c r="G575" s="17"/>
      <c r="H575" s="18"/>
      <c r="I575" s="19"/>
      <c r="J575" s="18"/>
      <c r="K575" s="19"/>
      <c r="L575" s="17"/>
      <c r="M575" s="95" t="str">
        <f t="shared" si="28"/>
        <v/>
      </c>
      <c r="N575" s="13" t="str">
        <f t="shared" si="29"/>
        <v/>
      </c>
    </row>
    <row r="576" spans="3:14" x14ac:dyDescent="0.3">
      <c r="C576" s="9">
        <f t="shared" si="27"/>
        <v>1</v>
      </c>
      <c r="D576" s="14"/>
      <c r="E576" s="15"/>
      <c r="F576" s="16"/>
      <c r="G576" s="17"/>
      <c r="H576" s="18"/>
      <c r="I576" s="19"/>
      <c r="J576" s="18"/>
      <c r="K576" s="19"/>
      <c r="L576" s="17"/>
      <c r="M576" s="95" t="str">
        <f t="shared" si="28"/>
        <v/>
      </c>
      <c r="N576" s="13" t="str">
        <f t="shared" si="29"/>
        <v/>
      </c>
    </row>
    <row r="577" spans="3:14" x14ac:dyDescent="0.3">
      <c r="C577" s="9">
        <f t="shared" si="27"/>
        <v>1</v>
      </c>
      <c r="D577" s="14"/>
      <c r="E577" s="15"/>
      <c r="F577" s="16"/>
      <c r="G577" s="17"/>
      <c r="H577" s="18"/>
      <c r="I577" s="19"/>
      <c r="J577" s="18"/>
      <c r="K577" s="19"/>
      <c r="L577" s="17"/>
      <c r="M577" s="95" t="str">
        <f t="shared" si="28"/>
        <v/>
      </c>
      <c r="N577" s="13" t="str">
        <f t="shared" si="29"/>
        <v/>
      </c>
    </row>
    <row r="578" spans="3:14" x14ac:dyDescent="0.3">
      <c r="C578" s="9">
        <f t="shared" si="27"/>
        <v>1</v>
      </c>
      <c r="D578" s="14"/>
      <c r="E578" s="15"/>
      <c r="F578" s="16"/>
      <c r="G578" s="17"/>
      <c r="H578" s="18"/>
      <c r="I578" s="19"/>
      <c r="J578" s="18"/>
      <c r="K578" s="19"/>
      <c r="L578" s="17"/>
      <c r="M578" s="95" t="str">
        <f t="shared" si="28"/>
        <v/>
      </c>
      <c r="N578" s="13" t="str">
        <f t="shared" si="29"/>
        <v/>
      </c>
    </row>
    <row r="579" spans="3:14" x14ac:dyDescent="0.3">
      <c r="C579" s="9">
        <f t="shared" si="27"/>
        <v>1</v>
      </c>
      <c r="D579" s="14"/>
      <c r="E579" s="15"/>
      <c r="F579" s="16"/>
      <c r="G579" s="17"/>
      <c r="H579" s="18"/>
      <c r="I579" s="19"/>
      <c r="J579" s="18"/>
      <c r="K579" s="19"/>
      <c r="L579" s="17"/>
      <c r="M579" s="95" t="str">
        <f t="shared" si="28"/>
        <v/>
      </c>
      <c r="N579" s="13" t="str">
        <f t="shared" si="29"/>
        <v/>
      </c>
    </row>
    <row r="580" spans="3:14" x14ac:dyDescent="0.3">
      <c r="C580" s="9">
        <f t="shared" si="27"/>
        <v>1</v>
      </c>
      <c r="D580" s="14"/>
      <c r="E580" s="15"/>
      <c r="F580" s="16"/>
      <c r="G580" s="17"/>
      <c r="H580" s="18"/>
      <c r="I580" s="19"/>
      <c r="J580" s="18"/>
      <c r="K580" s="19"/>
      <c r="L580" s="17"/>
      <c r="M580" s="95" t="str">
        <f t="shared" si="28"/>
        <v/>
      </c>
      <c r="N580" s="13" t="str">
        <f t="shared" si="29"/>
        <v/>
      </c>
    </row>
    <row r="581" spans="3:14" x14ac:dyDescent="0.3">
      <c r="C581" s="9">
        <f t="shared" si="27"/>
        <v>1</v>
      </c>
      <c r="D581" s="14"/>
      <c r="E581" s="15"/>
      <c r="F581" s="16"/>
      <c r="G581" s="17"/>
      <c r="H581" s="18"/>
      <c r="I581" s="19"/>
      <c r="J581" s="18"/>
      <c r="K581" s="19"/>
      <c r="L581" s="17"/>
      <c r="M581" s="95" t="str">
        <f t="shared" si="28"/>
        <v/>
      </c>
      <c r="N581" s="13" t="str">
        <f t="shared" si="29"/>
        <v/>
      </c>
    </row>
    <row r="582" spans="3:14" x14ac:dyDescent="0.3">
      <c r="C582" s="9">
        <f t="shared" si="27"/>
        <v>1</v>
      </c>
      <c r="D582" s="14"/>
      <c r="E582" s="15"/>
      <c r="F582" s="16"/>
      <c r="G582" s="17"/>
      <c r="H582" s="18"/>
      <c r="I582" s="19"/>
      <c r="J582" s="18"/>
      <c r="K582" s="19"/>
      <c r="L582" s="17"/>
      <c r="M582" s="95" t="str">
        <f t="shared" si="28"/>
        <v/>
      </c>
      <c r="N582" s="13" t="str">
        <f t="shared" si="29"/>
        <v/>
      </c>
    </row>
    <row r="583" spans="3:14" x14ac:dyDescent="0.3">
      <c r="C583" s="9">
        <f t="shared" si="27"/>
        <v>1</v>
      </c>
      <c r="D583" s="14"/>
      <c r="E583" s="15"/>
      <c r="F583" s="16"/>
      <c r="G583" s="17"/>
      <c r="H583" s="18"/>
      <c r="I583" s="19"/>
      <c r="J583" s="18"/>
      <c r="K583" s="19"/>
      <c r="L583" s="17"/>
      <c r="M583" s="95" t="str">
        <f t="shared" si="28"/>
        <v/>
      </c>
      <c r="N583" s="13" t="str">
        <f t="shared" si="29"/>
        <v/>
      </c>
    </row>
    <row r="584" spans="3:14" x14ac:dyDescent="0.3">
      <c r="C584" s="9">
        <f t="shared" si="27"/>
        <v>1</v>
      </c>
      <c r="D584" s="14"/>
      <c r="E584" s="15"/>
      <c r="F584" s="16"/>
      <c r="G584" s="17"/>
      <c r="H584" s="18"/>
      <c r="I584" s="19"/>
      <c r="J584" s="18"/>
      <c r="K584" s="19"/>
      <c r="L584" s="17"/>
      <c r="M584" s="95" t="str">
        <f t="shared" si="28"/>
        <v/>
      </c>
      <c r="N584" s="13" t="str">
        <f t="shared" si="29"/>
        <v/>
      </c>
    </row>
    <row r="585" spans="3:14" x14ac:dyDescent="0.3">
      <c r="C585" s="9">
        <f t="shared" si="27"/>
        <v>1</v>
      </c>
      <c r="D585" s="14"/>
      <c r="E585" s="15"/>
      <c r="F585" s="16"/>
      <c r="G585" s="17"/>
      <c r="H585" s="18"/>
      <c r="I585" s="19"/>
      <c r="J585" s="18"/>
      <c r="K585" s="19"/>
      <c r="L585" s="17"/>
      <c r="M585" s="95" t="str">
        <f t="shared" si="28"/>
        <v/>
      </c>
      <c r="N585" s="13" t="str">
        <f t="shared" si="29"/>
        <v/>
      </c>
    </row>
    <row r="586" spans="3:14" x14ac:dyDescent="0.3">
      <c r="C586" s="9">
        <f t="shared" si="27"/>
        <v>1</v>
      </c>
      <c r="D586" s="14"/>
      <c r="E586" s="15"/>
      <c r="F586" s="16"/>
      <c r="G586" s="17"/>
      <c r="H586" s="18"/>
      <c r="I586" s="19"/>
      <c r="J586" s="18"/>
      <c r="K586" s="19"/>
      <c r="L586" s="17"/>
      <c r="M586" s="95" t="str">
        <f t="shared" si="28"/>
        <v/>
      </c>
      <c r="N586" s="13" t="str">
        <f t="shared" si="29"/>
        <v/>
      </c>
    </row>
    <row r="587" spans="3:14" x14ac:dyDescent="0.3">
      <c r="C587" s="9">
        <f t="shared" si="27"/>
        <v>1</v>
      </c>
      <c r="D587" s="14"/>
      <c r="E587" s="15"/>
      <c r="F587" s="16"/>
      <c r="G587" s="17"/>
      <c r="H587" s="18"/>
      <c r="I587" s="19"/>
      <c r="J587" s="18"/>
      <c r="K587" s="19"/>
      <c r="L587" s="17"/>
      <c r="M587" s="95" t="str">
        <f t="shared" si="28"/>
        <v/>
      </c>
      <c r="N587" s="13" t="str">
        <f t="shared" si="29"/>
        <v/>
      </c>
    </row>
    <row r="588" spans="3:14" x14ac:dyDescent="0.3">
      <c r="C588" s="9">
        <f t="shared" si="27"/>
        <v>1</v>
      </c>
      <c r="D588" s="14"/>
      <c r="E588" s="15"/>
      <c r="F588" s="16"/>
      <c r="G588" s="17"/>
      <c r="H588" s="18"/>
      <c r="I588" s="19"/>
      <c r="J588" s="18"/>
      <c r="K588" s="19"/>
      <c r="L588" s="17"/>
      <c r="M588" s="95" t="str">
        <f t="shared" si="28"/>
        <v/>
      </c>
      <c r="N588" s="13" t="str">
        <f t="shared" si="29"/>
        <v/>
      </c>
    </row>
    <row r="589" spans="3:14" x14ac:dyDescent="0.3">
      <c r="C589" s="9">
        <f t="shared" si="27"/>
        <v>1</v>
      </c>
      <c r="D589" s="14"/>
      <c r="E589" s="15"/>
      <c r="F589" s="16"/>
      <c r="G589" s="17"/>
      <c r="H589" s="18"/>
      <c r="I589" s="19"/>
      <c r="J589" s="18"/>
      <c r="K589" s="19"/>
      <c r="L589" s="17"/>
      <c r="M589" s="95" t="str">
        <f t="shared" si="28"/>
        <v/>
      </c>
      <c r="N589" s="13" t="str">
        <f t="shared" si="29"/>
        <v/>
      </c>
    </row>
    <row r="590" spans="3:14" x14ac:dyDescent="0.3">
      <c r="C590" s="9">
        <f t="shared" si="27"/>
        <v>1</v>
      </c>
      <c r="D590" s="14"/>
      <c r="E590" s="15"/>
      <c r="F590" s="16"/>
      <c r="G590" s="17"/>
      <c r="H590" s="18"/>
      <c r="I590" s="19"/>
      <c r="J590" s="18"/>
      <c r="K590" s="19"/>
      <c r="L590" s="17"/>
      <c r="M590" s="95" t="str">
        <f t="shared" si="28"/>
        <v/>
      </c>
      <c r="N590" s="13" t="str">
        <f t="shared" si="29"/>
        <v/>
      </c>
    </row>
    <row r="591" spans="3:14" x14ac:dyDescent="0.3">
      <c r="C591" s="9">
        <f t="shared" si="27"/>
        <v>1</v>
      </c>
      <c r="D591" s="14"/>
      <c r="E591" s="15"/>
      <c r="F591" s="16"/>
      <c r="G591" s="17"/>
      <c r="H591" s="18"/>
      <c r="I591" s="19"/>
      <c r="J591" s="18"/>
      <c r="K591" s="19"/>
      <c r="L591" s="17"/>
      <c r="M591" s="95" t="str">
        <f t="shared" si="28"/>
        <v/>
      </c>
      <c r="N591" s="13" t="str">
        <f t="shared" si="29"/>
        <v/>
      </c>
    </row>
    <row r="592" spans="3:14" x14ac:dyDescent="0.3">
      <c r="C592" s="9">
        <f t="shared" si="27"/>
        <v>1</v>
      </c>
      <c r="D592" s="14"/>
      <c r="E592" s="15"/>
      <c r="F592" s="16"/>
      <c r="G592" s="17"/>
      <c r="H592" s="18"/>
      <c r="I592" s="19"/>
      <c r="J592" s="18"/>
      <c r="K592" s="19"/>
      <c r="L592" s="17"/>
      <c r="M592" s="95" t="str">
        <f t="shared" si="28"/>
        <v/>
      </c>
      <c r="N592" s="13" t="str">
        <f t="shared" si="29"/>
        <v/>
      </c>
    </row>
    <row r="593" spans="3:14" x14ac:dyDescent="0.3">
      <c r="C593" s="9">
        <f t="shared" si="27"/>
        <v>1</v>
      </c>
      <c r="D593" s="14"/>
      <c r="E593" s="15"/>
      <c r="F593" s="16"/>
      <c r="G593" s="17"/>
      <c r="H593" s="18"/>
      <c r="I593" s="19"/>
      <c r="J593" s="18"/>
      <c r="K593" s="19"/>
      <c r="L593" s="17"/>
      <c r="M593" s="95" t="str">
        <f t="shared" si="28"/>
        <v/>
      </c>
      <c r="N593" s="13" t="str">
        <f t="shared" si="29"/>
        <v/>
      </c>
    </row>
    <row r="594" spans="3:14" x14ac:dyDescent="0.3">
      <c r="C594" s="9">
        <f t="shared" si="27"/>
        <v>1</v>
      </c>
      <c r="D594" s="14"/>
      <c r="E594" s="15"/>
      <c r="F594" s="16"/>
      <c r="G594" s="17"/>
      <c r="H594" s="18"/>
      <c r="I594" s="19"/>
      <c r="J594" s="18"/>
      <c r="K594" s="19"/>
      <c r="L594" s="17"/>
      <c r="M594" s="95" t="str">
        <f t="shared" si="28"/>
        <v/>
      </c>
      <c r="N594" s="13" t="str">
        <f t="shared" si="29"/>
        <v/>
      </c>
    </row>
    <row r="595" spans="3:14" x14ac:dyDescent="0.3">
      <c r="C595" s="9">
        <f t="shared" si="27"/>
        <v>1</v>
      </c>
      <c r="D595" s="14"/>
      <c r="E595" s="15"/>
      <c r="F595" s="16"/>
      <c r="G595" s="17"/>
      <c r="H595" s="18"/>
      <c r="I595" s="19"/>
      <c r="J595" s="18"/>
      <c r="K595" s="19"/>
      <c r="L595" s="17"/>
      <c r="M595" s="95" t="str">
        <f t="shared" si="28"/>
        <v/>
      </c>
      <c r="N595" s="13" t="str">
        <f t="shared" si="29"/>
        <v/>
      </c>
    </row>
    <row r="596" spans="3:14" x14ac:dyDescent="0.3">
      <c r="C596" s="9">
        <f t="shared" si="27"/>
        <v>1</v>
      </c>
      <c r="D596" s="14"/>
      <c r="E596" s="15"/>
      <c r="F596" s="16"/>
      <c r="G596" s="17"/>
      <c r="H596" s="18"/>
      <c r="I596" s="19"/>
      <c r="J596" s="18"/>
      <c r="K596" s="19"/>
      <c r="L596" s="17"/>
      <c r="M596" s="95" t="str">
        <f t="shared" si="28"/>
        <v/>
      </c>
      <c r="N596" s="13" t="str">
        <f t="shared" si="29"/>
        <v/>
      </c>
    </row>
    <row r="597" spans="3:14" x14ac:dyDescent="0.3">
      <c r="C597" s="9">
        <f t="shared" si="27"/>
        <v>1</v>
      </c>
      <c r="D597" s="14"/>
      <c r="E597" s="15"/>
      <c r="F597" s="16"/>
      <c r="G597" s="17"/>
      <c r="H597" s="18"/>
      <c r="I597" s="19"/>
      <c r="J597" s="18"/>
      <c r="K597" s="19"/>
      <c r="L597" s="17"/>
      <c r="M597" s="95" t="str">
        <f t="shared" si="28"/>
        <v/>
      </c>
      <c r="N597" s="13" t="str">
        <f t="shared" si="29"/>
        <v/>
      </c>
    </row>
    <row r="598" spans="3:14" x14ac:dyDescent="0.3">
      <c r="C598" s="9">
        <f t="shared" si="27"/>
        <v>1</v>
      </c>
      <c r="D598" s="14"/>
      <c r="E598" s="15"/>
      <c r="F598" s="16"/>
      <c r="G598" s="17"/>
      <c r="H598" s="18"/>
      <c r="I598" s="19"/>
      <c r="J598" s="18"/>
      <c r="K598" s="19"/>
      <c r="L598" s="17"/>
      <c r="M598" s="95" t="str">
        <f t="shared" si="28"/>
        <v/>
      </c>
      <c r="N598" s="13" t="str">
        <f t="shared" si="29"/>
        <v/>
      </c>
    </row>
    <row r="599" spans="3:14" x14ac:dyDescent="0.3">
      <c r="C599" s="9">
        <f t="shared" si="27"/>
        <v>1</v>
      </c>
      <c r="D599" s="14"/>
      <c r="E599" s="15"/>
      <c r="F599" s="16"/>
      <c r="G599" s="17"/>
      <c r="H599" s="18"/>
      <c r="I599" s="19"/>
      <c r="J599" s="18"/>
      <c r="K599" s="19"/>
      <c r="L599" s="17"/>
      <c r="M599" s="95" t="str">
        <f t="shared" si="28"/>
        <v/>
      </c>
      <c r="N599" s="13" t="str">
        <f t="shared" si="29"/>
        <v/>
      </c>
    </row>
    <row r="600" spans="3:14" x14ac:dyDescent="0.3">
      <c r="C600" s="9">
        <f t="shared" si="27"/>
        <v>1</v>
      </c>
      <c r="D600" s="14"/>
      <c r="E600" s="15"/>
      <c r="F600" s="16"/>
      <c r="G600" s="17"/>
      <c r="H600" s="18"/>
      <c r="I600" s="19"/>
      <c r="J600" s="18"/>
      <c r="K600" s="19"/>
      <c r="L600" s="17"/>
      <c r="M600" s="95" t="str">
        <f t="shared" si="28"/>
        <v/>
      </c>
      <c r="N600" s="13" t="str">
        <f t="shared" si="29"/>
        <v/>
      </c>
    </row>
    <row r="601" spans="3:14" x14ac:dyDescent="0.3">
      <c r="C601" s="9">
        <f t="shared" si="27"/>
        <v>1</v>
      </c>
      <c r="D601" s="14"/>
      <c r="E601" s="15"/>
      <c r="F601" s="16"/>
      <c r="G601" s="17"/>
      <c r="H601" s="18"/>
      <c r="I601" s="19"/>
      <c r="J601" s="18"/>
      <c r="K601" s="19"/>
      <c r="L601" s="17"/>
      <c r="M601" s="95" t="str">
        <f t="shared" si="28"/>
        <v/>
      </c>
      <c r="N601" s="13" t="str">
        <f t="shared" si="29"/>
        <v/>
      </c>
    </row>
    <row r="602" spans="3:14" x14ac:dyDescent="0.3">
      <c r="C602" s="9">
        <f t="shared" si="27"/>
        <v>1</v>
      </c>
      <c r="D602" s="14"/>
      <c r="E602" s="15"/>
      <c r="F602" s="16"/>
      <c r="G602" s="17"/>
      <c r="H602" s="18"/>
      <c r="I602" s="19"/>
      <c r="J602" s="18"/>
      <c r="K602" s="19"/>
      <c r="L602" s="17"/>
      <c r="M602" s="95" t="str">
        <f t="shared" si="28"/>
        <v/>
      </c>
      <c r="N602" s="13" t="str">
        <f t="shared" si="29"/>
        <v/>
      </c>
    </row>
    <row r="603" spans="3:14" x14ac:dyDescent="0.3">
      <c r="C603" s="9">
        <f t="shared" si="27"/>
        <v>1</v>
      </c>
      <c r="D603" s="14"/>
      <c r="E603" s="15"/>
      <c r="F603" s="16"/>
      <c r="G603" s="17"/>
      <c r="H603" s="18"/>
      <c r="I603" s="19"/>
      <c r="J603" s="18"/>
      <c r="K603" s="19"/>
      <c r="L603" s="17"/>
      <c r="M603" s="95" t="str">
        <f t="shared" si="28"/>
        <v/>
      </c>
      <c r="N603" s="13" t="str">
        <f t="shared" si="29"/>
        <v/>
      </c>
    </row>
    <row r="604" spans="3:14" x14ac:dyDescent="0.3">
      <c r="C604" s="9">
        <f t="shared" si="27"/>
        <v>1</v>
      </c>
      <c r="D604" s="14"/>
      <c r="E604" s="15"/>
      <c r="F604" s="16"/>
      <c r="G604" s="17"/>
      <c r="H604" s="18"/>
      <c r="I604" s="19"/>
      <c r="J604" s="18"/>
      <c r="K604" s="19"/>
      <c r="L604" s="17"/>
      <c r="M604" s="95" t="str">
        <f t="shared" si="28"/>
        <v/>
      </c>
      <c r="N604" s="13" t="str">
        <f t="shared" si="29"/>
        <v/>
      </c>
    </row>
    <row r="605" spans="3:14" x14ac:dyDescent="0.3">
      <c r="C605" s="9">
        <f t="shared" si="27"/>
        <v>1</v>
      </c>
      <c r="D605" s="14"/>
      <c r="E605" s="15"/>
      <c r="F605" s="16"/>
      <c r="G605" s="17"/>
      <c r="H605" s="18"/>
      <c r="I605" s="19"/>
      <c r="J605" s="18"/>
      <c r="K605" s="19"/>
      <c r="L605" s="17"/>
      <c r="M605" s="95" t="str">
        <f t="shared" si="28"/>
        <v/>
      </c>
      <c r="N605" s="13" t="str">
        <f t="shared" si="29"/>
        <v/>
      </c>
    </row>
    <row r="606" spans="3:14" x14ac:dyDescent="0.3">
      <c r="C606" s="9">
        <f t="shared" si="27"/>
        <v>1</v>
      </c>
      <c r="D606" s="14"/>
      <c r="E606" s="15"/>
      <c r="F606" s="16"/>
      <c r="G606" s="17"/>
      <c r="H606" s="18"/>
      <c r="I606" s="19"/>
      <c r="J606" s="18"/>
      <c r="K606" s="19"/>
      <c r="L606" s="17"/>
      <c r="M606" s="95" t="str">
        <f t="shared" si="28"/>
        <v/>
      </c>
      <c r="N606" s="13" t="str">
        <f t="shared" si="29"/>
        <v/>
      </c>
    </row>
    <row r="607" spans="3:14" x14ac:dyDescent="0.3">
      <c r="C607" s="9">
        <f t="shared" si="27"/>
        <v>1</v>
      </c>
      <c r="D607" s="14"/>
      <c r="E607" s="15"/>
      <c r="F607" s="16"/>
      <c r="G607" s="17"/>
      <c r="H607" s="18"/>
      <c r="I607" s="19"/>
      <c r="J607" s="18"/>
      <c r="K607" s="19"/>
      <c r="L607" s="17"/>
      <c r="M607" s="95" t="str">
        <f t="shared" si="28"/>
        <v/>
      </c>
      <c r="N607" s="13" t="str">
        <f t="shared" si="29"/>
        <v/>
      </c>
    </row>
    <row r="608" spans="3:14" x14ac:dyDescent="0.3">
      <c r="C608" s="9">
        <f t="shared" si="27"/>
        <v>1</v>
      </c>
      <c r="D608" s="14"/>
      <c r="E608" s="15"/>
      <c r="F608" s="16"/>
      <c r="G608" s="17"/>
      <c r="H608" s="18"/>
      <c r="I608" s="19"/>
      <c r="J608" s="18"/>
      <c r="K608" s="19"/>
      <c r="L608" s="17"/>
      <c r="M608" s="95" t="str">
        <f t="shared" si="28"/>
        <v/>
      </c>
      <c r="N608" s="13" t="str">
        <f t="shared" si="29"/>
        <v/>
      </c>
    </row>
    <row r="609" spans="3:14" x14ac:dyDescent="0.3">
      <c r="C609" s="9">
        <f t="shared" si="27"/>
        <v>1</v>
      </c>
      <c r="D609" s="14"/>
      <c r="E609" s="15"/>
      <c r="F609" s="16"/>
      <c r="G609" s="17"/>
      <c r="H609" s="18"/>
      <c r="I609" s="19"/>
      <c r="J609" s="18"/>
      <c r="K609" s="19"/>
      <c r="L609" s="17"/>
      <c r="M609" s="95" t="str">
        <f t="shared" si="28"/>
        <v/>
      </c>
      <c r="N609" s="13" t="str">
        <f t="shared" si="29"/>
        <v/>
      </c>
    </row>
    <row r="610" spans="3:14" x14ac:dyDescent="0.3">
      <c r="C610" s="9">
        <f t="shared" si="27"/>
        <v>1</v>
      </c>
      <c r="D610" s="14"/>
      <c r="E610" s="15"/>
      <c r="F610" s="16"/>
      <c r="G610" s="17"/>
      <c r="H610" s="18"/>
      <c r="I610" s="19"/>
      <c r="J610" s="18"/>
      <c r="K610" s="19"/>
      <c r="L610" s="17"/>
      <c r="M610" s="95" t="str">
        <f t="shared" si="28"/>
        <v/>
      </c>
      <c r="N610" s="13" t="str">
        <f t="shared" si="29"/>
        <v/>
      </c>
    </row>
    <row r="611" spans="3:14" x14ac:dyDescent="0.3">
      <c r="C611" s="9">
        <f t="shared" si="27"/>
        <v>1</v>
      </c>
      <c r="D611" s="14"/>
      <c r="E611" s="15"/>
      <c r="F611" s="16"/>
      <c r="G611" s="17"/>
      <c r="H611" s="18"/>
      <c r="I611" s="19"/>
      <c r="J611" s="18"/>
      <c r="K611" s="19"/>
      <c r="L611" s="17"/>
      <c r="M611" s="95" t="str">
        <f t="shared" si="28"/>
        <v/>
      </c>
      <c r="N611" s="13" t="str">
        <f t="shared" si="29"/>
        <v/>
      </c>
    </row>
    <row r="612" spans="3:14" x14ac:dyDescent="0.3">
      <c r="C612" s="9">
        <f t="shared" si="27"/>
        <v>1</v>
      </c>
      <c r="D612" s="14"/>
      <c r="E612" s="15"/>
      <c r="F612" s="16"/>
      <c r="G612" s="17"/>
      <c r="H612" s="18"/>
      <c r="I612" s="19"/>
      <c r="J612" s="18"/>
      <c r="K612" s="19"/>
      <c r="L612" s="17"/>
      <c r="M612" s="95" t="str">
        <f t="shared" si="28"/>
        <v/>
      </c>
      <c r="N612" s="13" t="str">
        <f t="shared" si="29"/>
        <v/>
      </c>
    </row>
    <row r="613" spans="3:14" x14ac:dyDescent="0.3">
      <c r="C613" s="9">
        <f t="shared" si="27"/>
        <v>1</v>
      </c>
      <c r="D613" s="14"/>
      <c r="E613" s="15"/>
      <c r="F613" s="16"/>
      <c r="G613" s="17"/>
      <c r="H613" s="18"/>
      <c r="I613" s="19"/>
      <c r="J613" s="18"/>
      <c r="K613" s="19"/>
      <c r="L613" s="17"/>
      <c r="M613" s="95" t="str">
        <f t="shared" si="28"/>
        <v/>
      </c>
      <c r="N613" s="13" t="str">
        <f t="shared" si="29"/>
        <v/>
      </c>
    </row>
    <row r="614" spans="3:14" x14ac:dyDescent="0.3">
      <c r="C614" s="9">
        <f t="shared" si="27"/>
        <v>1</v>
      </c>
      <c r="D614" s="14"/>
      <c r="E614" s="15"/>
      <c r="F614" s="16"/>
      <c r="G614" s="17"/>
      <c r="H614" s="18"/>
      <c r="I614" s="19"/>
      <c r="J614" s="18"/>
      <c r="K614" s="19"/>
      <c r="L614" s="17"/>
      <c r="M614" s="95" t="str">
        <f t="shared" si="28"/>
        <v/>
      </c>
      <c r="N614" s="13" t="str">
        <f t="shared" si="29"/>
        <v/>
      </c>
    </row>
    <row r="615" spans="3:14" x14ac:dyDescent="0.3">
      <c r="C615" s="9">
        <f t="shared" si="27"/>
        <v>1</v>
      </c>
      <c r="D615" s="14"/>
      <c r="E615" s="15"/>
      <c r="F615" s="16"/>
      <c r="G615" s="17"/>
      <c r="H615" s="18"/>
      <c r="I615" s="19"/>
      <c r="J615" s="18"/>
      <c r="K615" s="19"/>
      <c r="L615" s="17"/>
      <c r="M615" s="95" t="str">
        <f t="shared" si="28"/>
        <v/>
      </c>
      <c r="N615" s="13" t="str">
        <f t="shared" si="29"/>
        <v/>
      </c>
    </row>
    <row r="616" spans="3:14" x14ac:dyDescent="0.3">
      <c r="C616" s="9">
        <f t="shared" si="27"/>
        <v>1</v>
      </c>
      <c r="D616" s="14"/>
      <c r="E616" s="15"/>
      <c r="F616" s="16"/>
      <c r="G616" s="17"/>
      <c r="H616" s="18"/>
      <c r="I616" s="19"/>
      <c r="J616" s="18"/>
      <c r="K616" s="19"/>
      <c r="L616" s="17"/>
      <c r="M616" s="95" t="str">
        <f t="shared" si="28"/>
        <v/>
      </c>
      <c r="N616" s="13" t="str">
        <f t="shared" si="29"/>
        <v/>
      </c>
    </row>
    <row r="617" spans="3:14" x14ac:dyDescent="0.3">
      <c r="C617" s="9">
        <f t="shared" si="27"/>
        <v>1</v>
      </c>
      <c r="D617" s="14"/>
      <c r="E617" s="15"/>
      <c r="F617" s="16"/>
      <c r="G617" s="17"/>
      <c r="H617" s="18"/>
      <c r="I617" s="19"/>
      <c r="J617" s="18"/>
      <c r="K617" s="19"/>
      <c r="L617" s="17"/>
      <c r="M617" s="95" t="str">
        <f t="shared" si="28"/>
        <v/>
      </c>
      <c r="N617" s="13" t="str">
        <f t="shared" si="29"/>
        <v/>
      </c>
    </row>
    <row r="618" spans="3:14" x14ac:dyDescent="0.3">
      <c r="C618" s="9">
        <f t="shared" si="27"/>
        <v>1</v>
      </c>
      <c r="D618" s="14"/>
      <c r="E618" s="15"/>
      <c r="F618" s="16"/>
      <c r="G618" s="17"/>
      <c r="H618" s="18"/>
      <c r="I618" s="19"/>
      <c r="J618" s="18"/>
      <c r="K618" s="19"/>
      <c r="L618" s="17"/>
      <c r="M618" s="95" t="str">
        <f t="shared" si="28"/>
        <v/>
      </c>
      <c r="N618" s="13" t="str">
        <f t="shared" si="29"/>
        <v/>
      </c>
    </row>
    <row r="619" spans="3:14" x14ac:dyDescent="0.3">
      <c r="C619" s="9">
        <f t="shared" si="27"/>
        <v>1</v>
      </c>
      <c r="D619" s="14"/>
      <c r="E619" s="15"/>
      <c r="F619" s="16"/>
      <c r="G619" s="17"/>
      <c r="H619" s="18"/>
      <c r="I619" s="19"/>
      <c r="J619" s="18"/>
      <c r="K619" s="19"/>
      <c r="L619" s="17"/>
      <c r="M619" s="95" t="str">
        <f t="shared" si="28"/>
        <v/>
      </c>
      <c r="N619" s="13" t="str">
        <f t="shared" si="29"/>
        <v/>
      </c>
    </row>
    <row r="620" spans="3:14" x14ac:dyDescent="0.3">
      <c r="C620" s="9">
        <f t="shared" si="27"/>
        <v>1</v>
      </c>
      <c r="D620" s="14"/>
      <c r="E620" s="15"/>
      <c r="F620" s="16"/>
      <c r="G620" s="17"/>
      <c r="H620" s="18"/>
      <c r="I620" s="19"/>
      <c r="J620" s="18"/>
      <c r="K620" s="19"/>
      <c r="L620" s="17"/>
      <c r="M620" s="95" t="str">
        <f t="shared" si="28"/>
        <v/>
      </c>
      <c r="N620" s="13" t="str">
        <f t="shared" si="29"/>
        <v/>
      </c>
    </row>
    <row r="621" spans="3:14" x14ac:dyDescent="0.3">
      <c r="C621" s="9">
        <f t="shared" si="27"/>
        <v>1</v>
      </c>
      <c r="D621" s="14"/>
      <c r="E621" s="15"/>
      <c r="F621" s="16"/>
      <c r="G621" s="17"/>
      <c r="H621" s="18"/>
      <c r="I621" s="19"/>
      <c r="J621" s="18"/>
      <c r="K621" s="19"/>
      <c r="L621" s="17"/>
      <c r="M621" s="95" t="str">
        <f t="shared" si="28"/>
        <v/>
      </c>
      <c r="N621" s="13" t="str">
        <f t="shared" si="29"/>
        <v/>
      </c>
    </row>
    <row r="622" spans="3:14" x14ac:dyDescent="0.3">
      <c r="C622" s="9">
        <f t="shared" si="27"/>
        <v>1</v>
      </c>
      <c r="D622" s="14"/>
      <c r="E622" s="15"/>
      <c r="F622" s="16"/>
      <c r="G622" s="17"/>
      <c r="H622" s="18"/>
      <c r="I622" s="19"/>
      <c r="J622" s="18"/>
      <c r="K622" s="19"/>
      <c r="L622" s="17"/>
      <c r="M622" s="95" t="str">
        <f t="shared" si="28"/>
        <v/>
      </c>
      <c r="N622" s="13" t="str">
        <f t="shared" si="29"/>
        <v/>
      </c>
    </row>
    <row r="623" spans="3:14" x14ac:dyDescent="0.3">
      <c r="C623" s="9">
        <f t="shared" si="27"/>
        <v>1</v>
      </c>
      <c r="D623" s="14"/>
      <c r="E623" s="15"/>
      <c r="F623" s="16"/>
      <c r="G623" s="17"/>
      <c r="H623" s="18"/>
      <c r="I623" s="19"/>
      <c r="J623" s="18"/>
      <c r="K623" s="19"/>
      <c r="L623" s="17"/>
      <c r="M623" s="95" t="str">
        <f t="shared" si="28"/>
        <v/>
      </c>
      <c r="N623" s="13" t="str">
        <f t="shared" si="29"/>
        <v/>
      </c>
    </row>
    <row r="624" spans="3:14" x14ac:dyDescent="0.3">
      <c r="C624" s="9">
        <f t="shared" si="27"/>
        <v>1</v>
      </c>
      <c r="D624" s="14"/>
      <c r="E624" s="15"/>
      <c r="F624" s="16"/>
      <c r="G624" s="17"/>
      <c r="H624" s="18"/>
      <c r="I624" s="19"/>
      <c r="J624" s="18"/>
      <c r="K624" s="19"/>
      <c r="L624" s="17"/>
      <c r="M624" s="95" t="str">
        <f t="shared" si="28"/>
        <v/>
      </c>
      <c r="N624" s="13" t="str">
        <f t="shared" si="29"/>
        <v/>
      </c>
    </row>
    <row r="625" spans="3:14" x14ac:dyDescent="0.3">
      <c r="C625" s="9">
        <f t="shared" si="27"/>
        <v>1</v>
      </c>
      <c r="D625" s="14"/>
      <c r="E625" s="15"/>
      <c r="F625" s="16"/>
      <c r="G625" s="17"/>
      <c r="H625" s="18"/>
      <c r="I625" s="19"/>
      <c r="J625" s="18"/>
      <c r="K625" s="19"/>
      <c r="L625" s="17"/>
      <c r="M625" s="95" t="str">
        <f t="shared" si="28"/>
        <v/>
      </c>
      <c r="N625" s="13" t="str">
        <f t="shared" si="29"/>
        <v/>
      </c>
    </row>
    <row r="626" spans="3:14" x14ac:dyDescent="0.3">
      <c r="C626" s="9">
        <f t="shared" si="27"/>
        <v>1</v>
      </c>
      <c r="D626" s="14"/>
      <c r="E626" s="15"/>
      <c r="F626" s="16"/>
      <c r="G626" s="17"/>
      <c r="H626" s="18"/>
      <c r="I626" s="19"/>
      <c r="J626" s="18"/>
      <c r="K626" s="19"/>
      <c r="L626" s="17"/>
      <c r="M626" s="95" t="str">
        <f t="shared" si="28"/>
        <v/>
      </c>
      <c r="N626" s="13" t="str">
        <f t="shared" si="29"/>
        <v/>
      </c>
    </row>
    <row r="627" spans="3:14" x14ac:dyDescent="0.3">
      <c r="C627" s="9">
        <f t="shared" si="27"/>
        <v>1</v>
      </c>
      <c r="D627" s="14"/>
      <c r="E627" s="15"/>
      <c r="F627" s="16"/>
      <c r="G627" s="17"/>
      <c r="H627" s="18"/>
      <c r="I627" s="19"/>
      <c r="J627" s="18"/>
      <c r="K627" s="19"/>
      <c r="L627" s="17"/>
      <c r="M627" s="95" t="str">
        <f t="shared" si="28"/>
        <v/>
      </c>
      <c r="N627" s="13" t="str">
        <f t="shared" si="29"/>
        <v/>
      </c>
    </row>
    <row r="628" spans="3:14" x14ac:dyDescent="0.3">
      <c r="C628" s="9">
        <f t="shared" ref="C628:C691" si="30">IF(AND(D628&lt;&gt;0,D628&gt;=$C$1,D628&lt;=$C$3),D628,IF(SUM(H628:J638)&lt;&gt;0,C627,1))</f>
        <v>1</v>
      </c>
      <c r="D628" s="14"/>
      <c r="E628" s="15"/>
      <c r="F628" s="16"/>
      <c r="G628" s="17"/>
      <c r="H628" s="18"/>
      <c r="I628" s="19"/>
      <c r="J628" s="18"/>
      <c r="K628" s="19"/>
      <c r="L628" s="17"/>
      <c r="M628" s="95" t="str">
        <f t="shared" ref="M628:M691" si="31">IF(I628&amp;K628&lt;&gt;"",VLOOKUP(I628&amp;K628,fif,3,FALSE),"")</f>
        <v/>
      </c>
      <c r="N628" s="13" t="str">
        <f t="shared" ref="N628:N691" si="32">IF(I628&amp;K628&lt;&gt;"",VLOOKUP(I628&amp;K628,fi,2,FALSE),"")</f>
        <v/>
      </c>
    </row>
    <row r="629" spans="3:14" x14ac:dyDescent="0.3">
      <c r="C629" s="9">
        <f t="shared" si="30"/>
        <v>1</v>
      </c>
      <c r="D629" s="14"/>
      <c r="E629" s="15"/>
      <c r="F629" s="16"/>
      <c r="G629" s="17"/>
      <c r="H629" s="18"/>
      <c r="I629" s="19"/>
      <c r="J629" s="18"/>
      <c r="K629" s="19"/>
      <c r="L629" s="17"/>
      <c r="M629" s="95" t="str">
        <f t="shared" si="31"/>
        <v/>
      </c>
      <c r="N629" s="13" t="str">
        <f t="shared" si="32"/>
        <v/>
      </c>
    </row>
    <row r="630" spans="3:14" x14ac:dyDescent="0.3">
      <c r="C630" s="9">
        <f t="shared" si="30"/>
        <v>1</v>
      </c>
      <c r="D630" s="14"/>
      <c r="E630" s="15"/>
      <c r="F630" s="16"/>
      <c r="G630" s="17"/>
      <c r="H630" s="18"/>
      <c r="I630" s="19"/>
      <c r="J630" s="18"/>
      <c r="K630" s="19"/>
      <c r="L630" s="17"/>
      <c r="M630" s="95" t="str">
        <f t="shared" si="31"/>
        <v/>
      </c>
      <c r="N630" s="13" t="str">
        <f t="shared" si="32"/>
        <v/>
      </c>
    </row>
    <row r="631" spans="3:14" x14ac:dyDescent="0.3">
      <c r="C631" s="9">
        <f t="shared" si="30"/>
        <v>1</v>
      </c>
      <c r="D631" s="14"/>
      <c r="E631" s="15"/>
      <c r="F631" s="16"/>
      <c r="G631" s="17"/>
      <c r="H631" s="18"/>
      <c r="I631" s="19"/>
      <c r="J631" s="18"/>
      <c r="K631" s="19"/>
      <c r="L631" s="17"/>
      <c r="M631" s="95" t="str">
        <f t="shared" si="31"/>
        <v/>
      </c>
      <c r="N631" s="13" t="str">
        <f t="shared" si="32"/>
        <v/>
      </c>
    </row>
    <row r="632" spans="3:14" x14ac:dyDescent="0.3">
      <c r="C632" s="9">
        <f t="shared" si="30"/>
        <v>1</v>
      </c>
      <c r="D632" s="14"/>
      <c r="E632" s="15"/>
      <c r="F632" s="16"/>
      <c r="G632" s="17"/>
      <c r="H632" s="18"/>
      <c r="I632" s="19"/>
      <c r="J632" s="18"/>
      <c r="K632" s="19"/>
      <c r="L632" s="17"/>
      <c r="M632" s="95" t="str">
        <f t="shared" si="31"/>
        <v/>
      </c>
      <c r="N632" s="13" t="str">
        <f t="shared" si="32"/>
        <v/>
      </c>
    </row>
    <row r="633" spans="3:14" x14ac:dyDescent="0.3">
      <c r="C633" s="9">
        <f t="shared" si="30"/>
        <v>1</v>
      </c>
      <c r="D633" s="14"/>
      <c r="E633" s="15"/>
      <c r="F633" s="16"/>
      <c r="G633" s="17"/>
      <c r="H633" s="18"/>
      <c r="I633" s="19"/>
      <c r="J633" s="18"/>
      <c r="K633" s="19"/>
      <c r="L633" s="17"/>
      <c r="M633" s="95" t="str">
        <f t="shared" si="31"/>
        <v/>
      </c>
      <c r="N633" s="13" t="str">
        <f t="shared" si="32"/>
        <v/>
      </c>
    </row>
    <row r="634" spans="3:14" x14ac:dyDescent="0.3">
      <c r="C634" s="9">
        <f t="shared" si="30"/>
        <v>1</v>
      </c>
      <c r="D634" s="14"/>
      <c r="E634" s="15"/>
      <c r="F634" s="16"/>
      <c r="G634" s="17"/>
      <c r="H634" s="18"/>
      <c r="I634" s="19"/>
      <c r="J634" s="18"/>
      <c r="K634" s="19"/>
      <c r="L634" s="17"/>
      <c r="M634" s="95" t="str">
        <f t="shared" si="31"/>
        <v/>
      </c>
      <c r="N634" s="13" t="str">
        <f t="shared" si="32"/>
        <v/>
      </c>
    </row>
    <row r="635" spans="3:14" x14ac:dyDescent="0.3">
      <c r="C635" s="9">
        <f t="shared" si="30"/>
        <v>1</v>
      </c>
      <c r="D635" s="14"/>
      <c r="E635" s="15"/>
      <c r="F635" s="16"/>
      <c r="G635" s="17"/>
      <c r="H635" s="18"/>
      <c r="I635" s="19"/>
      <c r="J635" s="18"/>
      <c r="K635" s="19"/>
      <c r="L635" s="17"/>
      <c r="M635" s="95" t="str">
        <f t="shared" si="31"/>
        <v/>
      </c>
      <c r="N635" s="13" t="str">
        <f t="shared" si="32"/>
        <v/>
      </c>
    </row>
    <row r="636" spans="3:14" x14ac:dyDescent="0.3">
      <c r="C636" s="9">
        <f t="shared" si="30"/>
        <v>1</v>
      </c>
      <c r="D636" s="14"/>
      <c r="E636" s="15"/>
      <c r="F636" s="16"/>
      <c r="G636" s="17"/>
      <c r="H636" s="18"/>
      <c r="I636" s="19"/>
      <c r="J636" s="18"/>
      <c r="K636" s="19"/>
      <c r="L636" s="17"/>
      <c r="M636" s="95" t="str">
        <f t="shared" si="31"/>
        <v/>
      </c>
      <c r="N636" s="13" t="str">
        <f t="shared" si="32"/>
        <v/>
      </c>
    </row>
    <row r="637" spans="3:14" x14ac:dyDescent="0.3">
      <c r="C637" s="9">
        <f t="shared" si="30"/>
        <v>1</v>
      </c>
      <c r="D637" s="14"/>
      <c r="E637" s="15"/>
      <c r="F637" s="16"/>
      <c r="G637" s="17"/>
      <c r="H637" s="18"/>
      <c r="I637" s="19"/>
      <c r="J637" s="18"/>
      <c r="K637" s="19"/>
      <c r="L637" s="17"/>
      <c r="M637" s="95" t="str">
        <f t="shared" si="31"/>
        <v/>
      </c>
      <c r="N637" s="13" t="str">
        <f t="shared" si="32"/>
        <v/>
      </c>
    </row>
    <row r="638" spans="3:14" x14ac:dyDescent="0.3">
      <c r="C638" s="9">
        <f t="shared" si="30"/>
        <v>1</v>
      </c>
      <c r="D638" s="14"/>
      <c r="E638" s="15"/>
      <c r="F638" s="16"/>
      <c r="G638" s="17"/>
      <c r="H638" s="18"/>
      <c r="I638" s="19"/>
      <c r="J638" s="18"/>
      <c r="K638" s="19"/>
      <c r="L638" s="17"/>
      <c r="M638" s="95" t="str">
        <f t="shared" si="31"/>
        <v/>
      </c>
      <c r="N638" s="13" t="str">
        <f t="shared" si="32"/>
        <v/>
      </c>
    </row>
    <row r="639" spans="3:14" x14ac:dyDescent="0.3">
      <c r="C639" s="9">
        <f t="shared" si="30"/>
        <v>1</v>
      </c>
      <c r="D639" s="14"/>
      <c r="E639" s="15"/>
      <c r="F639" s="16"/>
      <c r="G639" s="17"/>
      <c r="H639" s="18"/>
      <c r="I639" s="19"/>
      <c r="J639" s="18"/>
      <c r="K639" s="19"/>
      <c r="L639" s="17"/>
      <c r="M639" s="95" t="str">
        <f t="shared" si="31"/>
        <v/>
      </c>
      <c r="N639" s="13" t="str">
        <f t="shared" si="32"/>
        <v/>
      </c>
    </row>
    <row r="640" spans="3:14" x14ac:dyDescent="0.3">
      <c r="C640" s="9">
        <f t="shared" si="30"/>
        <v>1</v>
      </c>
      <c r="D640" s="14"/>
      <c r="E640" s="15"/>
      <c r="F640" s="16"/>
      <c r="G640" s="17"/>
      <c r="H640" s="18"/>
      <c r="I640" s="19"/>
      <c r="J640" s="18"/>
      <c r="K640" s="19"/>
      <c r="L640" s="17"/>
      <c r="M640" s="95" t="str">
        <f t="shared" si="31"/>
        <v/>
      </c>
      <c r="N640" s="13" t="str">
        <f t="shared" si="32"/>
        <v/>
      </c>
    </row>
    <row r="641" spans="3:14" x14ac:dyDescent="0.3">
      <c r="C641" s="9">
        <f t="shared" si="30"/>
        <v>1</v>
      </c>
      <c r="D641" s="14"/>
      <c r="E641" s="15"/>
      <c r="F641" s="16"/>
      <c r="G641" s="17"/>
      <c r="H641" s="18"/>
      <c r="I641" s="19"/>
      <c r="J641" s="18"/>
      <c r="K641" s="19"/>
      <c r="L641" s="17"/>
      <c r="M641" s="95" t="str">
        <f t="shared" si="31"/>
        <v/>
      </c>
      <c r="N641" s="13" t="str">
        <f t="shared" si="32"/>
        <v/>
      </c>
    </row>
    <row r="642" spans="3:14" x14ac:dyDescent="0.3">
      <c r="C642" s="9">
        <f t="shared" si="30"/>
        <v>1</v>
      </c>
      <c r="D642" s="14"/>
      <c r="E642" s="15"/>
      <c r="F642" s="16"/>
      <c r="G642" s="17"/>
      <c r="H642" s="18"/>
      <c r="I642" s="19"/>
      <c r="J642" s="18"/>
      <c r="K642" s="19"/>
      <c r="L642" s="17"/>
      <c r="M642" s="95" t="str">
        <f t="shared" si="31"/>
        <v/>
      </c>
      <c r="N642" s="13" t="str">
        <f t="shared" si="32"/>
        <v/>
      </c>
    </row>
    <row r="643" spans="3:14" x14ac:dyDescent="0.3">
      <c r="C643" s="9">
        <f t="shared" si="30"/>
        <v>1</v>
      </c>
      <c r="D643" s="14"/>
      <c r="E643" s="15"/>
      <c r="F643" s="16"/>
      <c r="G643" s="17"/>
      <c r="H643" s="18"/>
      <c r="I643" s="19"/>
      <c r="J643" s="18"/>
      <c r="K643" s="19"/>
      <c r="L643" s="17"/>
      <c r="M643" s="95" t="str">
        <f t="shared" si="31"/>
        <v/>
      </c>
      <c r="N643" s="13" t="str">
        <f t="shared" si="32"/>
        <v/>
      </c>
    </row>
    <row r="644" spans="3:14" x14ac:dyDescent="0.3">
      <c r="C644" s="9">
        <f t="shared" si="30"/>
        <v>1</v>
      </c>
      <c r="D644" s="14"/>
      <c r="E644" s="15"/>
      <c r="F644" s="16"/>
      <c r="G644" s="17"/>
      <c r="H644" s="18"/>
      <c r="I644" s="19"/>
      <c r="J644" s="18"/>
      <c r="K644" s="19"/>
      <c r="L644" s="17"/>
      <c r="M644" s="95" t="str">
        <f t="shared" si="31"/>
        <v/>
      </c>
      <c r="N644" s="13" t="str">
        <f t="shared" si="32"/>
        <v/>
      </c>
    </row>
    <row r="645" spans="3:14" x14ac:dyDescent="0.3">
      <c r="C645" s="9">
        <f t="shared" si="30"/>
        <v>1</v>
      </c>
      <c r="D645" s="14"/>
      <c r="E645" s="15"/>
      <c r="F645" s="16"/>
      <c r="G645" s="17"/>
      <c r="H645" s="18"/>
      <c r="I645" s="19"/>
      <c r="J645" s="18"/>
      <c r="K645" s="19"/>
      <c r="L645" s="17"/>
      <c r="M645" s="95" t="str">
        <f t="shared" si="31"/>
        <v/>
      </c>
      <c r="N645" s="13" t="str">
        <f t="shared" si="32"/>
        <v/>
      </c>
    </row>
    <row r="646" spans="3:14" x14ac:dyDescent="0.3">
      <c r="C646" s="9">
        <f t="shared" si="30"/>
        <v>1</v>
      </c>
      <c r="D646" s="14"/>
      <c r="E646" s="15"/>
      <c r="F646" s="16"/>
      <c r="G646" s="17"/>
      <c r="H646" s="18"/>
      <c r="I646" s="19"/>
      <c r="J646" s="18"/>
      <c r="K646" s="19"/>
      <c r="L646" s="17"/>
      <c r="M646" s="95" t="str">
        <f t="shared" si="31"/>
        <v/>
      </c>
      <c r="N646" s="13" t="str">
        <f t="shared" si="32"/>
        <v/>
      </c>
    </row>
    <row r="647" spans="3:14" x14ac:dyDescent="0.3">
      <c r="C647" s="9">
        <f t="shared" si="30"/>
        <v>1</v>
      </c>
      <c r="D647" s="14"/>
      <c r="E647" s="15"/>
      <c r="F647" s="16"/>
      <c r="G647" s="17"/>
      <c r="H647" s="18"/>
      <c r="I647" s="19"/>
      <c r="J647" s="18"/>
      <c r="K647" s="19"/>
      <c r="L647" s="17"/>
      <c r="M647" s="95" t="str">
        <f t="shared" si="31"/>
        <v/>
      </c>
      <c r="N647" s="13" t="str">
        <f t="shared" si="32"/>
        <v/>
      </c>
    </row>
    <row r="648" spans="3:14" x14ac:dyDescent="0.3">
      <c r="C648" s="9">
        <f t="shared" si="30"/>
        <v>1</v>
      </c>
      <c r="D648" s="14"/>
      <c r="E648" s="15"/>
      <c r="F648" s="16"/>
      <c r="G648" s="17"/>
      <c r="H648" s="18"/>
      <c r="I648" s="19"/>
      <c r="J648" s="18"/>
      <c r="K648" s="19"/>
      <c r="L648" s="17"/>
      <c r="M648" s="95" t="str">
        <f t="shared" si="31"/>
        <v/>
      </c>
      <c r="N648" s="13" t="str">
        <f t="shared" si="32"/>
        <v/>
      </c>
    </row>
    <row r="649" spans="3:14" x14ac:dyDescent="0.3">
      <c r="C649" s="9">
        <f t="shared" si="30"/>
        <v>1</v>
      </c>
      <c r="D649" s="14"/>
      <c r="E649" s="15"/>
      <c r="F649" s="16"/>
      <c r="G649" s="17"/>
      <c r="H649" s="18"/>
      <c r="I649" s="19"/>
      <c r="J649" s="18"/>
      <c r="K649" s="19"/>
      <c r="L649" s="17"/>
      <c r="M649" s="95" t="str">
        <f t="shared" si="31"/>
        <v/>
      </c>
      <c r="N649" s="13" t="str">
        <f t="shared" si="32"/>
        <v/>
      </c>
    </row>
    <row r="650" spans="3:14" x14ac:dyDescent="0.3">
      <c r="C650" s="9">
        <f t="shared" si="30"/>
        <v>1</v>
      </c>
      <c r="D650" s="14"/>
      <c r="E650" s="15"/>
      <c r="F650" s="16"/>
      <c r="G650" s="17"/>
      <c r="H650" s="18"/>
      <c r="I650" s="19"/>
      <c r="J650" s="18"/>
      <c r="K650" s="19"/>
      <c r="L650" s="17"/>
      <c r="M650" s="95" t="str">
        <f t="shared" si="31"/>
        <v/>
      </c>
      <c r="N650" s="13" t="str">
        <f t="shared" si="32"/>
        <v/>
      </c>
    </row>
    <row r="651" spans="3:14" x14ac:dyDescent="0.3">
      <c r="C651" s="9">
        <f t="shared" si="30"/>
        <v>1</v>
      </c>
      <c r="D651" s="14"/>
      <c r="E651" s="15"/>
      <c r="F651" s="16"/>
      <c r="G651" s="17"/>
      <c r="H651" s="18"/>
      <c r="I651" s="19"/>
      <c r="J651" s="18"/>
      <c r="K651" s="19"/>
      <c r="L651" s="17"/>
      <c r="M651" s="95" t="str">
        <f t="shared" si="31"/>
        <v/>
      </c>
      <c r="N651" s="13" t="str">
        <f t="shared" si="32"/>
        <v/>
      </c>
    </row>
    <row r="652" spans="3:14" x14ac:dyDescent="0.3">
      <c r="C652" s="9">
        <f t="shared" si="30"/>
        <v>1</v>
      </c>
      <c r="D652" s="14"/>
      <c r="E652" s="15"/>
      <c r="F652" s="16"/>
      <c r="G652" s="17"/>
      <c r="H652" s="18"/>
      <c r="I652" s="19"/>
      <c r="J652" s="18"/>
      <c r="K652" s="19"/>
      <c r="L652" s="17"/>
      <c r="M652" s="95" t="str">
        <f t="shared" si="31"/>
        <v/>
      </c>
      <c r="N652" s="13" t="str">
        <f t="shared" si="32"/>
        <v/>
      </c>
    </row>
    <row r="653" spans="3:14" x14ac:dyDescent="0.3">
      <c r="C653" s="9">
        <f t="shared" si="30"/>
        <v>1</v>
      </c>
      <c r="D653" s="14"/>
      <c r="E653" s="15"/>
      <c r="F653" s="16"/>
      <c r="G653" s="17"/>
      <c r="H653" s="18"/>
      <c r="I653" s="19"/>
      <c r="J653" s="18"/>
      <c r="K653" s="19"/>
      <c r="L653" s="17"/>
      <c r="M653" s="95" t="str">
        <f t="shared" si="31"/>
        <v/>
      </c>
      <c r="N653" s="13" t="str">
        <f t="shared" si="32"/>
        <v/>
      </c>
    </row>
    <row r="654" spans="3:14" x14ac:dyDescent="0.3">
      <c r="C654" s="9">
        <f t="shared" si="30"/>
        <v>1</v>
      </c>
      <c r="D654" s="14"/>
      <c r="E654" s="15"/>
      <c r="F654" s="16"/>
      <c r="G654" s="17"/>
      <c r="H654" s="18"/>
      <c r="I654" s="19"/>
      <c r="J654" s="18"/>
      <c r="K654" s="19"/>
      <c r="L654" s="17"/>
      <c r="M654" s="95" t="str">
        <f t="shared" si="31"/>
        <v/>
      </c>
      <c r="N654" s="13" t="str">
        <f t="shared" si="32"/>
        <v/>
      </c>
    </row>
    <row r="655" spans="3:14" x14ac:dyDescent="0.3">
      <c r="C655" s="9">
        <f t="shared" si="30"/>
        <v>1</v>
      </c>
      <c r="D655" s="14"/>
      <c r="E655" s="15"/>
      <c r="F655" s="16"/>
      <c r="G655" s="17"/>
      <c r="H655" s="18"/>
      <c r="I655" s="19"/>
      <c r="J655" s="18"/>
      <c r="K655" s="19"/>
      <c r="L655" s="17"/>
      <c r="M655" s="95" t="str">
        <f t="shared" si="31"/>
        <v/>
      </c>
      <c r="N655" s="13" t="str">
        <f t="shared" si="32"/>
        <v/>
      </c>
    </row>
    <row r="656" spans="3:14" x14ac:dyDescent="0.3">
      <c r="C656" s="9">
        <f t="shared" si="30"/>
        <v>1</v>
      </c>
      <c r="D656" s="14"/>
      <c r="E656" s="15"/>
      <c r="F656" s="16"/>
      <c r="G656" s="17"/>
      <c r="H656" s="18"/>
      <c r="I656" s="19"/>
      <c r="J656" s="18"/>
      <c r="K656" s="19"/>
      <c r="L656" s="17"/>
      <c r="M656" s="95" t="str">
        <f t="shared" si="31"/>
        <v/>
      </c>
      <c r="N656" s="13" t="str">
        <f t="shared" si="32"/>
        <v/>
      </c>
    </row>
    <row r="657" spans="3:14" x14ac:dyDescent="0.3">
      <c r="C657" s="9">
        <f t="shared" si="30"/>
        <v>1</v>
      </c>
      <c r="D657" s="14"/>
      <c r="E657" s="15"/>
      <c r="F657" s="16"/>
      <c r="G657" s="17"/>
      <c r="H657" s="18"/>
      <c r="I657" s="19"/>
      <c r="J657" s="18"/>
      <c r="K657" s="19"/>
      <c r="L657" s="17"/>
      <c r="M657" s="95" t="str">
        <f t="shared" si="31"/>
        <v/>
      </c>
      <c r="N657" s="13" t="str">
        <f t="shared" si="32"/>
        <v/>
      </c>
    </row>
    <row r="658" spans="3:14" x14ac:dyDescent="0.3">
      <c r="C658" s="9">
        <f t="shared" si="30"/>
        <v>1</v>
      </c>
      <c r="D658" s="14"/>
      <c r="E658" s="15"/>
      <c r="F658" s="16"/>
      <c r="G658" s="17"/>
      <c r="H658" s="18"/>
      <c r="I658" s="19"/>
      <c r="J658" s="18"/>
      <c r="K658" s="19"/>
      <c r="L658" s="17"/>
      <c r="M658" s="95" t="str">
        <f t="shared" si="31"/>
        <v/>
      </c>
      <c r="N658" s="13" t="str">
        <f t="shared" si="32"/>
        <v/>
      </c>
    </row>
    <row r="659" spans="3:14" x14ac:dyDescent="0.3">
      <c r="C659" s="9">
        <f t="shared" si="30"/>
        <v>1</v>
      </c>
      <c r="D659" s="14"/>
      <c r="E659" s="15"/>
      <c r="F659" s="16"/>
      <c r="G659" s="17"/>
      <c r="H659" s="18"/>
      <c r="I659" s="19"/>
      <c r="J659" s="18"/>
      <c r="K659" s="19"/>
      <c r="L659" s="17"/>
      <c r="M659" s="95" t="str">
        <f t="shared" si="31"/>
        <v/>
      </c>
      <c r="N659" s="13" t="str">
        <f t="shared" si="32"/>
        <v/>
      </c>
    </row>
    <row r="660" spans="3:14" x14ac:dyDescent="0.3">
      <c r="C660" s="9">
        <f t="shared" si="30"/>
        <v>1</v>
      </c>
      <c r="D660" s="14"/>
      <c r="E660" s="15"/>
      <c r="F660" s="16"/>
      <c r="G660" s="17"/>
      <c r="H660" s="18"/>
      <c r="I660" s="19"/>
      <c r="J660" s="18"/>
      <c r="K660" s="19"/>
      <c r="L660" s="17"/>
      <c r="M660" s="95" t="str">
        <f t="shared" si="31"/>
        <v/>
      </c>
      <c r="N660" s="13" t="str">
        <f t="shared" si="32"/>
        <v/>
      </c>
    </row>
    <row r="661" spans="3:14" x14ac:dyDescent="0.3">
      <c r="C661" s="9">
        <f t="shared" si="30"/>
        <v>1</v>
      </c>
      <c r="D661" s="14"/>
      <c r="E661" s="15"/>
      <c r="F661" s="16"/>
      <c r="G661" s="17"/>
      <c r="H661" s="18"/>
      <c r="I661" s="19"/>
      <c r="J661" s="18"/>
      <c r="K661" s="19"/>
      <c r="L661" s="17"/>
      <c r="M661" s="95" t="str">
        <f t="shared" si="31"/>
        <v/>
      </c>
      <c r="N661" s="13" t="str">
        <f t="shared" si="32"/>
        <v/>
      </c>
    </row>
    <row r="662" spans="3:14" x14ac:dyDescent="0.3">
      <c r="C662" s="9">
        <f t="shared" si="30"/>
        <v>1</v>
      </c>
      <c r="D662" s="14"/>
      <c r="E662" s="15"/>
      <c r="F662" s="16"/>
      <c r="G662" s="17"/>
      <c r="H662" s="18"/>
      <c r="I662" s="19"/>
      <c r="J662" s="18"/>
      <c r="K662" s="19"/>
      <c r="L662" s="17"/>
      <c r="M662" s="95" t="str">
        <f t="shared" si="31"/>
        <v/>
      </c>
      <c r="N662" s="13" t="str">
        <f t="shared" si="32"/>
        <v/>
      </c>
    </row>
    <row r="663" spans="3:14" x14ac:dyDescent="0.3">
      <c r="C663" s="9">
        <f t="shared" si="30"/>
        <v>1</v>
      </c>
      <c r="D663" s="14"/>
      <c r="E663" s="15"/>
      <c r="F663" s="16"/>
      <c r="G663" s="17"/>
      <c r="H663" s="18"/>
      <c r="I663" s="19"/>
      <c r="J663" s="18"/>
      <c r="K663" s="19"/>
      <c r="L663" s="17"/>
      <c r="M663" s="95" t="str">
        <f t="shared" si="31"/>
        <v/>
      </c>
      <c r="N663" s="13" t="str">
        <f t="shared" si="32"/>
        <v/>
      </c>
    </row>
    <row r="664" spans="3:14" x14ac:dyDescent="0.3">
      <c r="C664" s="9">
        <f t="shared" si="30"/>
        <v>1</v>
      </c>
      <c r="D664" s="14"/>
      <c r="E664" s="15"/>
      <c r="F664" s="16"/>
      <c r="G664" s="17"/>
      <c r="H664" s="18"/>
      <c r="I664" s="19"/>
      <c r="J664" s="18"/>
      <c r="K664" s="19"/>
      <c r="L664" s="17"/>
      <c r="M664" s="95" t="str">
        <f t="shared" si="31"/>
        <v/>
      </c>
      <c r="N664" s="13" t="str">
        <f t="shared" si="32"/>
        <v/>
      </c>
    </row>
    <row r="665" spans="3:14" x14ac:dyDescent="0.3">
      <c r="C665" s="9">
        <f t="shared" si="30"/>
        <v>1</v>
      </c>
      <c r="D665" s="14"/>
      <c r="E665" s="15"/>
      <c r="F665" s="16"/>
      <c r="G665" s="17"/>
      <c r="H665" s="18"/>
      <c r="I665" s="19"/>
      <c r="J665" s="18"/>
      <c r="K665" s="19"/>
      <c r="L665" s="17"/>
      <c r="M665" s="95" t="str">
        <f t="shared" si="31"/>
        <v/>
      </c>
      <c r="N665" s="13" t="str">
        <f t="shared" si="32"/>
        <v/>
      </c>
    </row>
    <row r="666" spans="3:14" x14ac:dyDescent="0.3">
      <c r="C666" s="9">
        <f t="shared" si="30"/>
        <v>1</v>
      </c>
      <c r="D666" s="14"/>
      <c r="E666" s="15"/>
      <c r="F666" s="16"/>
      <c r="G666" s="17"/>
      <c r="H666" s="18"/>
      <c r="I666" s="19"/>
      <c r="J666" s="18"/>
      <c r="K666" s="19"/>
      <c r="L666" s="17"/>
      <c r="M666" s="95" t="str">
        <f t="shared" si="31"/>
        <v/>
      </c>
      <c r="N666" s="13" t="str">
        <f t="shared" si="32"/>
        <v/>
      </c>
    </row>
    <row r="667" spans="3:14" x14ac:dyDescent="0.3">
      <c r="C667" s="9">
        <f t="shared" si="30"/>
        <v>1</v>
      </c>
      <c r="D667" s="14"/>
      <c r="E667" s="15"/>
      <c r="F667" s="16"/>
      <c r="G667" s="17"/>
      <c r="H667" s="18"/>
      <c r="I667" s="19"/>
      <c r="J667" s="18"/>
      <c r="K667" s="19"/>
      <c r="L667" s="17"/>
      <c r="M667" s="95" t="str">
        <f t="shared" si="31"/>
        <v/>
      </c>
      <c r="N667" s="13" t="str">
        <f t="shared" si="32"/>
        <v/>
      </c>
    </row>
    <row r="668" spans="3:14" x14ac:dyDescent="0.3">
      <c r="C668" s="9">
        <f t="shared" si="30"/>
        <v>1</v>
      </c>
      <c r="D668" s="14"/>
      <c r="E668" s="15"/>
      <c r="F668" s="16"/>
      <c r="G668" s="17"/>
      <c r="H668" s="18"/>
      <c r="I668" s="19"/>
      <c r="J668" s="18"/>
      <c r="K668" s="19"/>
      <c r="L668" s="17"/>
      <c r="M668" s="95" t="str">
        <f t="shared" si="31"/>
        <v/>
      </c>
      <c r="N668" s="13" t="str">
        <f t="shared" si="32"/>
        <v/>
      </c>
    </row>
    <row r="669" spans="3:14" x14ac:dyDescent="0.3">
      <c r="C669" s="9">
        <f t="shared" si="30"/>
        <v>1</v>
      </c>
      <c r="D669" s="14"/>
      <c r="E669" s="15"/>
      <c r="F669" s="16"/>
      <c r="G669" s="17"/>
      <c r="H669" s="18"/>
      <c r="I669" s="19"/>
      <c r="J669" s="18"/>
      <c r="K669" s="19"/>
      <c r="L669" s="17"/>
      <c r="M669" s="95" t="str">
        <f t="shared" si="31"/>
        <v/>
      </c>
      <c r="N669" s="13" t="str">
        <f t="shared" si="32"/>
        <v/>
      </c>
    </row>
    <row r="670" spans="3:14" x14ac:dyDescent="0.3">
      <c r="C670" s="9">
        <f t="shared" si="30"/>
        <v>1</v>
      </c>
      <c r="D670" s="14"/>
      <c r="E670" s="15"/>
      <c r="F670" s="16"/>
      <c r="G670" s="17"/>
      <c r="H670" s="18"/>
      <c r="I670" s="19"/>
      <c r="J670" s="18"/>
      <c r="K670" s="19"/>
      <c r="L670" s="17"/>
      <c r="M670" s="95" t="str">
        <f t="shared" si="31"/>
        <v/>
      </c>
      <c r="N670" s="13" t="str">
        <f t="shared" si="32"/>
        <v/>
      </c>
    </row>
    <row r="671" spans="3:14" x14ac:dyDescent="0.3">
      <c r="C671" s="9">
        <f t="shared" si="30"/>
        <v>1</v>
      </c>
      <c r="D671" s="14"/>
      <c r="E671" s="15"/>
      <c r="F671" s="16"/>
      <c r="G671" s="17"/>
      <c r="H671" s="18"/>
      <c r="I671" s="19"/>
      <c r="J671" s="18"/>
      <c r="K671" s="19"/>
      <c r="L671" s="17"/>
      <c r="M671" s="95" t="str">
        <f t="shared" si="31"/>
        <v/>
      </c>
      <c r="N671" s="13" t="str">
        <f t="shared" si="32"/>
        <v/>
      </c>
    </row>
    <row r="672" spans="3:14" x14ac:dyDescent="0.3">
      <c r="C672" s="9">
        <f t="shared" si="30"/>
        <v>1</v>
      </c>
      <c r="D672" s="14"/>
      <c r="E672" s="15"/>
      <c r="F672" s="16"/>
      <c r="G672" s="17"/>
      <c r="H672" s="18"/>
      <c r="I672" s="19"/>
      <c r="J672" s="18"/>
      <c r="K672" s="19"/>
      <c r="L672" s="17"/>
      <c r="M672" s="95" t="str">
        <f t="shared" si="31"/>
        <v/>
      </c>
      <c r="N672" s="13" t="str">
        <f t="shared" si="32"/>
        <v/>
      </c>
    </row>
    <row r="673" spans="3:14" x14ac:dyDescent="0.3">
      <c r="C673" s="9">
        <f t="shared" si="30"/>
        <v>1</v>
      </c>
      <c r="D673" s="14"/>
      <c r="E673" s="15"/>
      <c r="F673" s="16"/>
      <c r="G673" s="17"/>
      <c r="H673" s="18"/>
      <c r="I673" s="19"/>
      <c r="J673" s="18"/>
      <c r="K673" s="19"/>
      <c r="L673" s="17"/>
      <c r="M673" s="95" t="str">
        <f t="shared" si="31"/>
        <v/>
      </c>
      <c r="N673" s="13" t="str">
        <f t="shared" si="32"/>
        <v/>
      </c>
    </row>
    <row r="674" spans="3:14" x14ac:dyDescent="0.3">
      <c r="C674" s="9">
        <f t="shared" si="30"/>
        <v>1</v>
      </c>
      <c r="D674" s="14"/>
      <c r="E674" s="15"/>
      <c r="F674" s="16"/>
      <c r="G674" s="17"/>
      <c r="H674" s="18"/>
      <c r="I674" s="19"/>
      <c r="J674" s="18"/>
      <c r="K674" s="19"/>
      <c r="L674" s="17"/>
      <c r="M674" s="95" t="str">
        <f t="shared" si="31"/>
        <v/>
      </c>
      <c r="N674" s="13" t="str">
        <f t="shared" si="32"/>
        <v/>
      </c>
    </row>
    <row r="675" spans="3:14" x14ac:dyDescent="0.3">
      <c r="C675" s="9">
        <f t="shared" si="30"/>
        <v>1</v>
      </c>
      <c r="D675" s="14"/>
      <c r="E675" s="15"/>
      <c r="F675" s="16"/>
      <c r="G675" s="17"/>
      <c r="H675" s="18"/>
      <c r="I675" s="19"/>
      <c r="J675" s="18"/>
      <c r="K675" s="19"/>
      <c r="L675" s="17"/>
      <c r="M675" s="95" t="str">
        <f t="shared" si="31"/>
        <v/>
      </c>
      <c r="N675" s="13" t="str">
        <f t="shared" si="32"/>
        <v/>
      </c>
    </row>
    <row r="676" spans="3:14" x14ac:dyDescent="0.3">
      <c r="C676" s="9">
        <f t="shared" si="30"/>
        <v>1</v>
      </c>
      <c r="D676" s="14"/>
      <c r="E676" s="15"/>
      <c r="F676" s="16"/>
      <c r="G676" s="17"/>
      <c r="H676" s="18"/>
      <c r="I676" s="19"/>
      <c r="J676" s="18"/>
      <c r="K676" s="19"/>
      <c r="L676" s="17"/>
      <c r="M676" s="95" t="str">
        <f t="shared" si="31"/>
        <v/>
      </c>
      <c r="N676" s="13" t="str">
        <f t="shared" si="32"/>
        <v/>
      </c>
    </row>
    <row r="677" spans="3:14" x14ac:dyDescent="0.3">
      <c r="C677" s="9">
        <f t="shared" si="30"/>
        <v>1</v>
      </c>
      <c r="D677" s="14"/>
      <c r="E677" s="15"/>
      <c r="F677" s="16"/>
      <c r="G677" s="17"/>
      <c r="H677" s="18"/>
      <c r="I677" s="19"/>
      <c r="J677" s="18"/>
      <c r="K677" s="19"/>
      <c r="L677" s="17"/>
      <c r="M677" s="95" t="str">
        <f t="shared" si="31"/>
        <v/>
      </c>
      <c r="N677" s="13" t="str">
        <f t="shared" si="32"/>
        <v/>
      </c>
    </row>
    <row r="678" spans="3:14" x14ac:dyDescent="0.3">
      <c r="C678" s="9">
        <f t="shared" si="30"/>
        <v>1</v>
      </c>
      <c r="D678" s="14"/>
      <c r="E678" s="15"/>
      <c r="F678" s="16"/>
      <c r="G678" s="17"/>
      <c r="H678" s="18"/>
      <c r="I678" s="19"/>
      <c r="J678" s="18"/>
      <c r="K678" s="19"/>
      <c r="L678" s="17"/>
      <c r="M678" s="95" t="str">
        <f t="shared" si="31"/>
        <v/>
      </c>
      <c r="N678" s="13" t="str">
        <f t="shared" si="32"/>
        <v/>
      </c>
    </row>
    <row r="679" spans="3:14" x14ac:dyDescent="0.3">
      <c r="C679" s="9">
        <f t="shared" si="30"/>
        <v>1</v>
      </c>
      <c r="D679" s="14"/>
      <c r="E679" s="15"/>
      <c r="F679" s="16"/>
      <c r="G679" s="17"/>
      <c r="H679" s="18"/>
      <c r="I679" s="19"/>
      <c r="J679" s="18"/>
      <c r="K679" s="19"/>
      <c r="L679" s="17"/>
      <c r="M679" s="95" t="str">
        <f t="shared" si="31"/>
        <v/>
      </c>
      <c r="N679" s="13" t="str">
        <f t="shared" si="32"/>
        <v/>
      </c>
    </row>
    <row r="680" spans="3:14" x14ac:dyDescent="0.3">
      <c r="C680" s="9">
        <f t="shared" si="30"/>
        <v>1</v>
      </c>
      <c r="D680" s="14"/>
      <c r="E680" s="15"/>
      <c r="F680" s="16"/>
      <c r="G680" s="17"/>
      <c r="H680" s="18"/>
      <c r="I680" s="19"/>
      <c r="J680" s="18"/>
      <c r="K680" s="19"/>
      <c r="L680" s="17"/>
      <c r="M680" s="95" t="str">
        <f t="shared" si="31"/>
        <v/>
      </c>
      <c r="N680" s="13" t="str">
        <f t="shared" si="32"/>
        <v/>
      </c>
    </row>
    <row r="681" spans="3:14" x14ac:dyDescent="0.3">
      <c r="C681" s="9">
        <f t="shared" si="30"/>
        <v>1</v>
      </c>
      <c r="D681" s="14"/>
      <c r="E681" s="15"/>
      <c r="F681" s="16"/>
      <c r="G681" s="17"/>
      <c r="H681" s="18"/>
      <c r="I681" s="19"/>
      <c r="J681" s="18"/>
      <c r="K681" s="19"/>
      <c r="L681" s="17"/>
      <c r="M681" s="95" t="str">
        <f t="shared" si="31"/>
        <v/>
      </c>
      <c r="N681" s="13" t="str">
        <f t="shared" si="32"/>
        <v/>
      </c>
    </row>
    <row r="682" spans="3:14" x14ac:dyDescent="0.3">
      <c r="C682" s="9">
        <f t="shared" si="30"/>
        <v>1</v>
      </c>
      <c r="D682" s="14"/>
      <c r="E682" s="15"/>
      <c r="F682" s="16"/>
      <c r="G682" s="17"/>
      <c r="H682" s="18"/>
      <c r="I682" s="19"/>
      <c r="J682" s="18"/>
      <c r="K682" s="19"/>
      <c r="L682" s="17"/>
      <c r="M682" s="95" t="str">
        <f t="shared" si="31"/>
        <v/>
      </c>
      <c r="N682" s="13" t="str">
        <f t="shared" si="32"/>
        <v/>
      </c>
    </row>
    <row r="683" spans="3:14" x14ac:dyDescent="0.3">
      <c r="C683" s="9">
        <f t="shared" si="30"/>
        <v>1</v>
      </c>
      <c r="D683" s="14"/>
      <c r="E683" s="15"/>
      <c r="F683" s="16"/>
      <c r="G683" s="17"/>
      <c r="H683" s="18"/>
      <c r="I683" s="19"/>
      <c r="J683" s="18"/>
      <c r="K683" s="19"/>
      <c r="L683" s="17"/>
      <c r="M683" s="95" t="str">
        <f t="shared" si="31"/>
        <v/>
      </c>
      <c r="N683" s="13" t="str">
        <f t="shared" si="32"/>
        <v/>
      </c>
    </row>
    <row r="684" spans="3:14" x14ac:dyDescent="0.3">
      <c r="C684" s="9">
        <f t="shared" si="30"/>
        <v>1</v>
      </c>
      <c r="D684" s="14"/>
      <c r="E684" s="15"/>
      <c r="F684" s="16"/>
      <c r="G684" s="17"/>
      <c r="H684" s="18"/>
      <c r="I684" s="19"/>
      <c r="J684" s="18"/>
      <c r="K684" s="19"/>
      <c r="L684" s="17"/>
      <c r="M684" s="95" t="str">
        <f t="shared" si="31"/>
        <v/>
      </c>
      <c r="N684" s="13" t="str">
        <f t="shared" si="32"/>
        <v/>
      </c>
    </row>
    <row r="685" spans="3:14" x14ac:dyDescent="0.3">
      <c r="C685" s="9">
        <f t="shared" si="30"/>
        <v>1</v>
      </c>
      <c r="D685" s="14"/>
      <c r="E685" s="15"/>
      <c r="F685" s="16"/>
      <c r="G685" s="17"/>
      <c r="H685" s="18"/>
      <c r="I685" s="19"/>
      <c r="J685" s="18"/>
      <c r="K685" s="19"/>
      <c r="L685" s="17"/>
      <c r="M685" s="95" t="str">
        <f t="shared" si="31"/>
        <v/>
      </c>
      <c r="N685" s="13" t="str">
        <f t="shared" si="32"/>
        <v/>
      </c>
    </row>
    <row r="686" spans="3:14" x14ac:dyDescent="0.3">
      <c r="C686" s="9">
        <f t="shared" si="30"/>
        <v>1</v>
      </c>
      <c r="D686" s="14"/>
      <c r="E686" s="15"/>
      <c r="F686" s="16"/>
      <c r="G686" s="17"/>
      <c r="H686" s="18"/>
      <c r="I686" s="19"/>
      <c r="J686" s="18"/>
      <c r="K686" s="19"/>
      <c r="L686" s="17"/>
      <c r="M686" s="95" t="str">
        <f t="shared" si="31"/>
        <v/>
      </c>
      <c r="N686" s="13" t="str">
        <f t="shared" si="32"/>
        <v/>
      </c>
    </row>
    <row r="687" spans="3:14" x14ac:dyDescent="0.3">
      <c r="C687" s="9">
        <f t="shared" si="30"/>
        <v>1</v>
      </c>
      <c r="D687" s="14"/>
      <c r="E687" s="15"/>
      <c r="F687" s="16"/>
      <c r="G687" s="17"/>
      <c r="H687" s="18"/>
      <c r="I687" s="19"/>
      <c r="J687" s="18"/>
      <c r="K687" s="19"/>
      <c r="L687" s="17"/>
      <c r="M687" s="95" t="str">
        <f t="shared" si="31"/>
        <v/>
      </c>
      <c r="N687" s="13" t="str">
        <f t="shared" si="32"/>
        <v/>
      </c>
    </row>
    <row r="688" spans="3:14" x14ac:dyDescent="0.3">
      <c r="C688" s="9">
        <f t="shared" si="30"/>
        <v>1</v>
      </c>
      <c r="D688" s="14"/>
      <c r="E688" s="15"/>
      <c r="F688" s="16"/>
      <c r="G688" s="17"/>
      <c r="H688" s="18"/>
      <c r="I688" s="19"/>
      <c r="J688" s="18"/>
      <c r="K688" s="19"/>
      <c r="L688" s="17"/>
      <c r="M688" s="95" t="str">
        <f t="shared" si="31"/>
        <v/>
      </c>
      <c r="N688" s="13" t="str">
        <f t="shared" si="32"/>
        <v/>
      </c>
    </row>
    <row r="689" spans="3:14" x14ac:dyDescent="0.3">
      <c r="C689" s="9">
        <f t="shared" si="30"/>
        <v>1</v>
      </c>
      <c r="D689" s="14"/>
      <c r="E689" s="15"/>
      <c r="F689" s="16"/>
      <c r="G689" s="17"/>
      <c r="H689" s="18"/>
      <c r="I689" s="19"/>
      <c r="J689" s="18"/>
      <c r="K689" s="19"/>
      <c r="L689" s="17"/>
      <c r="M689" s="95" t="str">
        <f t="shared" si="31"/>
        <v/>
      </c>
      <c r="N689" s="13" t="str">
        <f t="shared" si="32"/>
        <v/>
      </c>
    </row>
    <row r="690" spans="3:14" x14ac:dyDescent="0.3">
      <c r="C690" s="9">
        <f t="shared" si="30"/>
        <v>1</v>
      </c>
      <c r="D690" s="14"/>
      <c r="E690" s="15"/>
      <c r="F690" s="16"/>
      <c r="G690" s="17"/>
      <c r="H690" s="18"/>
      <c r="I690" s="19"/>
      <c r="J690" s="18"/>
      <c r="K690" s="19"/>
      <c r="L690" s="17"/>
      <c r="M690" s="95" t="str">
        <f t="shared" si="31"/>
        <v/>
      </c>
      <c r="N690" s="13" t="str">
        <f t="shared" si="32"/>
        <v/>
      </c>
    </row>
    <row r="691" spans="3:14" x14ac:dyDescent="0.3">
      <c r="C691" s="9">
        <f t="shared" si="30"/>
        <v>1</v>
      </c>
      <c r="D691" s="14"/>
      <c r="E691" s="15"/>
      <c r="F691" s="16"/>
      <c r="G691" s="17"/>
      <c r="H691" s="18"/>
      <c r="I691" s="19"/>
      <c r="J691" s="18"/>
      <c r="K691" s="19"/>
      <c r="L691" s="17"/>
      <c r="M691" s="95" t="str">
        <f t="shared" si="31"/>
        <v/>
      </c>
      <c r="N691" s="13" t="str">
        <f t="shared" si="32"/>
        <v/>
      </c>
    </row>
    <row r="692" spans="3:14" x14ac:dyDescent="0.3">
      <c r="C692" s="9">
        <f t="shared" ref="C692:C755" si="33">IF(AND(D692&lt;&gt;0,D692&gt;=$C$1,D692&lt;=$C$3),D692,IF(SUM(H692:J702)&lt;&gt;0,C691,1))</f>
        <v>1</v>
      </c>
      <c r="D692" s="14"/>
      <c r="E692" s="15"/>
      <c r="F692" s="16"/>
      <c r="G692" s="17"/>
      <c r="H692" s="18"/>
      <c r="I692" s="19"/>
      <c r="J692" s="18"/>
      <c r="K692" s="19"/>
      <c r="L692" s="17"/>
      <c r="M692" s="95" t="str">
        <f t="shared" ref="M692:M755" si="34">IF(I692&amp;K692&lt;&gt;"",VLOOKUP(I692&amp;K692,fif,3,FALSE),"")</f>
        <v/>
      </c>
      <c r="N692" s="13" t="str">
        <f t="shared" ref="N692:N755" si="35">IF(I692&amp;K692&lt;&gt;"",VLOOKUP(I692&amp;K692,fi,2,FALSE),"")</f>
        <v/>
      </c>
    </row>
    <row r="693" spans="3:14" x14ac:dyDescent="0.3">
      <c r="C693" s="9">
        <f t="shared" si="33"/>
        <v>1</v>
      </c>
      <c r="D693" s="14"/>
      <c r="E693" s="15"/>
      <c r="F693" s="16"/>
      <c r="G693" s="17"/>
      <c r="H693" s="18"/>
      <c r="I693" s="19"/>
      <c r="J693" s="18"/>
      <c r="K693" s="19"/>
      <c r="L693" s="17"/>
      <c r="M693" s="95" t="str">
        <f t="shared" si="34"/>
        <v/>
      </c>
      <c r="N693" s="13" t="str">
        <f t="shared" si="35"/>
        <v/>
      </c>
    </row>
    <row r="694" spans="3:14" x14ac:dyDescent="0.3">
      <c r="C694" s="9">
        <f t="shared" si="33"/>
        <v>1</v>
      </c>
      <c r="D694" s="14"/>
      <c r="E694" s="15"/>
      <c r="F694" s="16"/>
      <c r="G694" s="17"/>
      <c r="H694" s="18"/>
      <c r="I694" s="19"/>
      <c r="J694" s="18"/>
      <c r="K694" s="19"/>
      <c r="L694" s="17"/>
      <c r="M694" s="95" t="str">
        <f t="shared" si="34"/>
        <v/>
      </c>
      <c r="N694" s="13" t="str">
        <f t="shared" si="35"/>
        <v/>
      </c>
    </row>
    <row r="695" spans="3:14" x14ac:dyDescent="0.3">
      <c r="C695" s="9">
        <f t="shared" si="33"/>
        <v>1</v>
      </c>
      <c r="D695" s="14"/>
      <c r="E695" s="15"/>
      <c r="F695" s="16"/>
      <c r="G695" s="17"/>
      <c r="H695" s="18"/>
      <c r="I695" s="19"/>
      <c r="J695" s="18"/>
      <c r="K695" s="19"/>
      <c r="L695" s="17"/>
      <c r="M695" s="95" t="str">
        <f t="shared" si="34"/>
        <v/>
      </c>
      <c r="N695" s="13" t="str">
        <f t="shared" si="35"/>
        <v/>
      </c>
    </row>
    <row r="696" spans="3:14" x14ac:dyDescent="0.3">
      <c r="C696" s="9">
        <f t="shared" si="33"/>
        <v>1</v>
      </c>
      <c r="D696" s="14"/>
      <c r="E696" s="15"/>
      <c r="F696" s="16"/>
      <c r="G696" s="17"/>
      <c r="H696" s="18"/>
      <c r="I696" s="19"/>
      <c r="J696" s="18"/>
      <c r="K696" s="19"/>
      <c r="L696" s="17"/>
      <c r="M696" s="95" t="str">
        <f t="shared" si="34"/>
        <v/>
      </c>
      <c r="N696" s="13" t="str">
        <f t="shared" si="35"/>
        <v/>
      </c>
    </row>
    <row r="697" spans="3:14" x14ac:dyDescent="0.3">
      <c r="C697" s="9">
        <f t="shared" si="33"/>
        <v>1</v>
      </c>
      <c r="D697" s="14"/>
      <c r="E697" s="15"/>
      <c r="F697" s="16"/>
      <c r="G697" s="17"/>
      <c r="H697" s="18"/>
      <c r="I697" s="19"/>
      <c r="J697" s="18"/>
      <c r="K697" s="19"/>
      <c r="L697" s="17"/>
      <c r="M697" s="95" t="str">
        <f t="shared" si="34"/>
        <v/>
      </c>
      <c r="N697" s="13" t="str">
        <f t="shared" si="35"/>
        <v/>
      </c>
    </row>
    <row r="698" spans="3:14" x14ac:dyDescent="0.3">
      <c r="C698" s="9">
        <f t="shared" si="33"/>
        <v>1</v>
      </c>
      <c r="D698" s="14"/>
      <c r="E698" s="15"/>
      <c r="F698" s="16"/>
      <c r="G698" s="17"/>
      <c r="H698" s="18"/>
      <c r="I698" s="19"/>
      <c r="J698" s="18"/>
      <c r="K698" s="19"/>
      <c r="L698" s="17"/>
      <c r="M698" s="95" t="str">
        <f t="shared" si="34"/>
        <v/>
      </c>
      <c r="N698" s="13" t="str">
        <f t="shared" si="35"/>
        <v/>
      </c>
    </row>
    <row r="699" spans="3:14" x14ac:dyDescent="0.3">
      <c r="C699" s="9">
        <f t="shared" si="33"/>
        <v>1</v>
      </c>
      <c r="D699" s="14"/>
      <c r="E699" s="15"/>
      <c r="F699" s="16"/>
      <c r="G699" s="17"/>
      <c r="H699" s="18"/>
      <c r="I699" s="19"/>
      <c r="J699" s="18"/>
      <c r="K699" s="19"/>
      <c r="L699" s="17"/>
      <c r="M699" s="95" t="str">
        <f t="shared" si="34"/>
        <v/>
      </c>
      <c r="N699" s="13" t="str">
        <f t="shared" si="35"/>
        <v/>
      </c>
    </row>
    <row r="700" spans="3:14" x14ac:dyDescent="0.3">
      <c r="C700" s="9">
        <f t="shared" si="33"/>
        <v>1</v>
      </c>
      <c r="D700" s="14"/>
      <c r="E700" s="15"/>
      <c r="F700" s="16"/>
      <c r="G700" s="17"/>
      <c r="H700" s="18"/>
      <c r="I700" s="19"/>
      <c r="J700" s="18"/>
      <c r="K700" s="19"/>
      <c r="L700" s="17"/>
      <c r="M700" s="95" t="str">
        <f t="shared" si="34"/>
        <v/>
      </c>
      <c r="N700" s="13" t="str">
        <f t="shared" si="35"/>
        <v/>
      </c>
    </row>
    <row r="701" spans="3:14" x14ac:dyDescent="0.3">
      <c r="C701" s="9">
        <f t="shared" si="33"/>
        <v>1</v>
      </c>
      <c r="D701" s="14"/>
      <c r="E701" s="15"/>
      <c r="F701" s="16"/>
      <c r="G701" s="17"/>
      <c r="H701" s="18"/>
      <c r="I701" s="19"/>
      <c r="J701" s="18"/>
      <c r="K701" s="19"/>
      <c r="L701" s="17"/>
      <c r="M701" s="95" t="str">
        <f t="shared" si="34"/>
        <v/>
      </c>
      <c r="N701" s="13" t="str">
        <f t="shared" si="35"/>
        <v/>
      </c>
    </row>
    <row r="702" spans="3:14" x14ac:dyDescent="0.3">
      <c r="C702" s="9">
        <f t="shared" si="33"/>
        <v>1</v>
      </c>
      <c r="D702" s="14"/>
      <c r="E702" s="15"/>
      <c r="F702" s="16"/>
      <c r="G702" s="17"/>
      <c r="H702" s="18"/>
      <c r="I702" s="19"/>
      <c r="J702" s="18"/>
      <c r="K702" s="19"/>
      <c r="L702" s="17"/>
      <c r="M702" s="95" t="str">
        <f t="shared" si="34"/>
        <v/>
      </c>
      <c r="N702" s="13" t="str">
        <f t="shared" si="35"/>
        <v/>
      </c>
    </row>
    <row r="703" spans="3:14" x14ac:dyDescent="0.3">
      <c r="C703" s="9">
        <f t="shared" si="33"/>
        <v>1</v>
      </c>
      <c r="D703" s="14"/>
      <c r="E703" s="15"/>
      <c r="F703" s="16"/>
      <c r="G703" s="17"/>
      <c r="H703" s="18"/>
      <c r="I703" s="19"/>
      <c r="J703" s="18"/>
      <c r="K703" s="19"/>
      <c r="L703" s="17"/>
      <c r="M703" s="95" t="str">
        <f t="shared" si="34"/>
        <v/>
      </c>
      <c r="N703" s="13" t="str">
        <f t="shared" si="35"/>
        <v/>
      </c>
    </row>
    <row r="704" spans="3:14" x14ac:dyDescent="0.3">
      <c r="C704" s="9">
        <f t="shared" si="33"/>
        <v>1</v>
      </c>
      <c r="D704" s="14"/>
      <c r="E704" s="15"/>
      <c r="F704" s="16"/>
      <c r="G704" s="17"/>
      <c r="H704" s="18"/>
      <c r="I704" s="19"/>
      <c r="J704" s="18"/>
      <c r="K704" s="19"/>
      <c r="L704" s="17"/>
      <c r="M704" s="95" t="str">
        <f t="shared" si="34"/>
        <v/>
      </c>
      <c r="N704" s="13" t="str">
        <f t="shared" si="35"/>
        <v/>
      </c>
    </row>
    <row r="705" spans="3:14" x14ac:dyDescent="0.3">
      <c r="C705" s="9">
        <f t="shared" si="33"/>
        <v>1</v>
      </c>
      <c r="D705" s="14"/>
      <c r="E705" s="15"/>
      <c r="F705" s="16"/>
      <c r="G705" s="17"/>
      <c r="H705" s="18"/>
      <c r="I705" s="19"/>
      <c r="J705" s="18"/>
      <c r="K705" s="19"/>
      <c r="L705" s="17"/>
      <c r="M705" s="95" t="str">
        <f t="shared" si="34"/>
        <v/>
      </c>
      <c r="N705" s="13" t="str">
        <f t="shared" si="35"/>
        <v/>
      </c>
    </row>
    <row r="706" spans="3:14" x14ac:dyDescent="0.3">
      <c r="C706" s="9">
        <f t="shared" si="33"/>
        <v>1</v>
      </c>
      <c r="D706" s="14"/>
      <c r="E706" s="15"/>
      <c r="F706" s="16"/>
      <c r="G706" s="17"/>
      <c r="H706" s="18"/>
      <c r="I706" s="19"/>
      <c r="J706" s="18"/>
      <c r="K706" s="19"/>
      <c r="L706" s="17"/>
      <c r="M706" s="95" t="str">
        <f t="shared" si="34"/>
        <v/>
      </c>
      <c r="N706" s="13" t="str">
        <f t="shared" si="35"/>
        <v/>
      </c>
    </row>
    <row r="707" spans="3:14" x14ac:dyDescent="0.3">
      <c r="C707" s="9">
        <f t="shared" si="33"/>
        <v>1</v>
      </c>
      <c r="D707" s="14"/>
      <c r="E707" s="15"/>
      <c r="F707" s="16"/>
      <c r="G707" s="17"/>
      <c r="H707" s="18"/>
      <c r="I707" s="19"/>
      <c r="J707" s="18"/>
      <c r="K707" s="19"/>
      <c r="L707" s="17"/>
      <c r="M707" s="95" t="str">
        <f t="shared" si="34"/>
        <v/>
      </c>
      <c r="N707" s="13" t="str">
        <f t="shared" si="35"/>
        <v/>
      </c>
    </row>
    <row r="708" spans="3:14" x14ac:dyDescent="0.3">
      <c r="C708" s="9">
        <f t="shared" si="33"/>
        <v>1</v>
      </c>
      <c r="D708" s="14"/>
      <c r="E708" s="15"/>
      <c r="F708" s="16"/>
      <c r="G708" s="17"/>
      <c r="H708" s="18"/>
      <c r="I708" s="19"/>
      <c r="J708" s="18"/>
      <c r="K708" s="19"/>
      <c r="L708" s="17"/>
      <c r="M708" s="95" t="str">
        <f t="shared" si="34"/>
        <v/>
      </c>
      <c r="N708" s="13" t="str">
        <f t="shared" si="35"/>
        <v/>
      </c>
    </row>
    <row r="709" spans="3:14" x14ac:dyDescent="0.3">
      <c r="C709" s="9">
        <f t="shared" si="33"/>
        <v>1</v>
      </c>
      <c r="D709" s="14"/>
      <c r="E709" s="15"/>
      <c r="F709" s="16"/>
      <c r="G709" s="17"/>
      <c r="H709" s="18"/>
      <c r="I709" s="19"/>
      <c r="J709" s="18"/>
      <c r="K709" s="19"/>
      <c r="L709" s="17"/>
      <c r="M709" s="95" t="str">
        <f t="shared" si="34"/>
        <v/>
      </c>
      <c r="N709" s="13" t="str">
        <f t="shared" si="35"/>
        <v/>
      </c>
    </row>
    <row r="710" spans="3:14" x14ac:dyDescent="0.3">
      <c r="C710" s="9">
        <f t="shared" si="33"/>
        <v>1</v>
      </c>
      <c r="D710" s="14"/>
      <c r="E710" s="15"/>
      <c r="F710" s="16"/>
      <c r="G710" s="17"/>
      <c r="H710" s="18"/>
      <c r="I710" s="19"/>
      <c r="J710" s="18"/>
      <c r="K710" s="19"/>
      <c r="L710" s="17"/>
      <c r="M710" s="95" t="str">
        <f t="shared" si="34"/>
        <v/>
      </c>
      <c r="N710" s="13" t="str">
        <f t="shared" si="35"/>
        <v/>
      </c>
    </row>
    <row r="711" spans="3:14" x14ac:dyDescent="0.3">
      <c r="C711" s="9">
        <f t="shared" si="33"/>
        <v>1</v>
      </c>
      <c r="D711" s="14"/>
      <c r="E711" s="15"/>
      <c r="F711" s="16"/>
      <c r="G711" s="17"/>
      <c r="H711" s="18"/>
      <c r="I711" s="19"/>
      <c r="J711" s="18"/>
      <c r="K711" s="19"/>
      <c r="L711" s="17"/>
      <c r="M711" s="95" t="str">
        <f t="shared" si="34"/>
        <v/>
      </c>
      <c r="N711" s="13" t="str">
        <f t="shared" si="35"/>
        <v/>
      </c>
    </row>
    <row r="712" spans="3:14" x14ac:dyDescent="0.3">
      <c r="C712" s="9">
        <f t="shared" si="33"/>
        <v>1</v>
      </c>
      <c r="D712" s="14"/>
      <c r="E712" s="15"/>
      <c r="F712" s="16"/>
      <c r="G712" s="17"/>
      <c r="H712" s="18"/>
      <c r="I712" s="19"/>
      <c r="J712" s="18"/>
      <c r="K712" s="19"/>
      <c r="L712" s="17"/>
      <c r="M712" s="95" t="str">
        <f t="shared" si="34"/>
        <v/>
      </c>
      <c r="N712" s="13" t="str">
        <f t="shared" si="35"/>
        <v/>
      </c>
    </row>
    <row r="713" spans="3:14" x14ac:dyDescent="0.3">
      <c r="C713" s="9">
        <f t="shared" si="33"/>
        <v>1</v>
      </c>
      <c r="D713" s="14"/>
      <c r="E713" s="15"/>
      <c r="F713" s="16"/>
      <c r="G713" s="17"/>
      <c r="H713" s="18"/>
      <c r="I713" s="19"/>
      <c r="J713" s="18"/>
      <c r="K713" s="19"/>
      <c r="L713" s="17"/>
      <c r="M713" s="95" t="str">
        <f t="shared" si="34"/>
        <v/>
      </c>
      <c r="N713" s="13" t="str">
        <f t="shared" si="35"/>
        <v/>
      </c>
    </row>
    <row r="714" spans="3:14" x14ac:dyDescent="0.3">
      <c r="C714" s="9">
        <f t="shared" si="33"/>
        <v>1</v>
      </c>
      <c r="D714" s="14"/>
      <c r="E714" s="15"/>
      <c r="F714" s="16"/>
      <c r="G714" s="17"/>
      <c r="H714" s="18"/>
      <c r="I714" s="19"/>
      <c r="J714" s="18"/>
      <c r="K714" s="19"/>
      <c r="L714" s="17"/>
      <c r="M714" s="95" t="str">
        <f t="shared" si="34"/>
        <v/>
      </c>
      <c r="N714" s="13" t="str">
        <f t="shared" si="35"/>
        <v/>
      </c>
    </row>
    <row r="715" spans="3:14" x14ac:dyDescent="0.3">
      <c r="C715" s="9">
        <f t="shared" si="33"/>
        <v>1</v>
      </c>
      <c r="D715" s="14"/>
      <c r="E715" s="15"/>
      <c r="F715" s="16"/>
      <c r="G715" s="17"/>
      <c r="H715" s="18"/>
      <c r="I715" s="19"/>
      <c r="J715" s="18"/>
      <c r="K715" s="19"/>
      <c r="L715" s="17"/>
      <c r="M715" s="95" t="str">
        <f t="shared" si="34"/>
        <v/>
      </c>
      <c r="N715" s="13" t="str">
        <f t="shared" si="35"/>
        <v/>
      </c>
    </row>
    <row r="716" spans="3:14" x14ac:dyDescent="0.3">
      <c r="C716" s="9">
        <f t="shared" si="33"/>
        <v>1</v>
      </c>
      <c r="D716" s="14"/>
      <c r="E716" s="15"/>
      <c r="F716" s="16"/>
      <c r="G716" s="17"/>
      <c r="H716" s="18"/>
      <c r="I716" s="19"/>
      <c r="J716" s="18"/>
      <c r="K716" s="19"/>
      <c r="L716" s="17"/>
      <c r="M716" s="95" t="str">
        <f t="shared" si="34"/>
        <v/>
      </c>
      <c r="N716" s="13" t="str">
        <f t="shared" si="35"/>
        <v/>
      </c>
    </row>
    <row r="717" spans="3:14" x14ac:dyDescent="0.3">
      <c r="C717" s="9">
        <f t="shared" si="33"/>
        <v>1</v>
      </c>
      <c r="D717" s="14"/>
      <c r="E717" s="15"/>
      <c r="F717" s="16"/>
      <c r="G717" s="17"/>
      <c r="H717" s="18"/>
      <c r="I717" s="19"/>
      <c r="J717" s="18"/>
      <c r="K717" s="19"/>
      <c r="L717" s="17"/>
      <c r="M717" s="95" t="str">
        <f t="shared" si="34"/>
        <v/>
      </c>
      <c r="N717" s="13" t="str">
        <f t="shared" si="35"/>
        <v/>
      </c>
    </row>
    <row r="718" spans="3:14" x14ac:dyDescent="0.3">
      <c r="C718" s="9">
        <f t="shared" si="33"/>
        <v>1</v>
      </c>
      <c r="D718" s="14"/>
      <c r="E718" s="15"/>
      <c r="F718" s="16"/>
      <c r="G718" s="17"/>
      <c r="H718" s="18"/>
      <c r="I718" s="19"/>
      <c r="J718" s="18"/>
      <c r="K718" s="19"/>
      <c r="L718" s="17"/>
      <c r="M718" s="95" t="str">
        <f t="shared" si="34"/>
        <v/>
      </c>
      <c r="N718" s="13" t="str">
        <f t="shared" si="35"/>
        <v/>
      </c>
    </row>
    <row r="719" spans="3:14" x14ac:dyDescent="0.3">
      <c r="C719" s="9">
        <f t="shared" si="33"/>
        <v>1</v>
      </c>
      <c r="D719" s="14"/>
      <c r="E719" s="15"/>
      <c r="F719" s="16"/>
      <c r="G719" s="17"/>
      <c r="H719" s="18"/>
      <c r="I719" s="19"/>
      <c r="J719" s="18"/>
      <c r="K719" s="19"/>
      <c r="L719" s="17"/>
      <c r="M719" s="95" t="str">
        <f t="shared" si="34"/>
        <v/>
      </c>
      <c r="N719" s="13" t="str">
        <f t="shared" si="35"/>
        <v/>
      </c>
    </row>
    <row r="720" spans="3:14" x14ac:dyDescent="0.3">
      <c r="C720" s="9">
        <f t="shared" si="33"/>
        <v>1</v>
      </c>
      <c r="D720" s="14"/>
      <c r="E720" s="15"/>
      <c r="F720" s="16"/>
      <c r="G720" s="17"/>
      <c r="H720" s="18"/>
      <c r="I720" s="19"/>
      <c r="J720" s="18"/>
      <c r="K720" s="19"/>
      <c r="L720" s="17"/>
      <c r="M720" s="95" t="str">
        <f t="shared" si="34"/>
        <v/>
      </c>
      <c r="N720" s="13" t="str">
        <f t="shared" si="35"/>
        <v/>
      </c>
    </row>
    <row r="721" spans="3:14" x14ac:dyDescent="0.3">
      <c r="C721" s="9">
        <f t="shared" si="33"/>
        <v>1</v>
      </c>
      <c r="D721" s="14"/>
      <c r="E721" s="15"/>
      <c r="F721" s="16"/>
      <c r="G721" s="17"/>
      <c r="H721" s="18"/>
      <c r="I721" s="19"/>
      <c r="J721" s="18"/>
      <c r="K721" s="19"/>
      <c r="L721" s="17"/>
      <c r="M721" s="95" t="str">
        <f t="shared" si="34"/>
        <v/>
      </c>
      <c r="N721" s="13" t="str">
        <f t="shared" si="35"/>
        <v/>
      </c>
    </row>
    <row r="722" spans="3:14" x14ac:dyDescent="0.3">
      <c r="C722" s="9">
        <f t="shared" si="33"/>
        <v>1</v>
      </c>
      <c r="D722" s="14"/>
      <c r="E722" s="15"/>
      <c r="F722" s="16"/>
      <c r="G722" s="17"/>
      <c r="H722" s="18"/>
      <c r="I722" s="19"/>
      <c r="J722" s="18"/>
      <c r="K722" s="19"/>
      <c r="L722" s="17"/>
      <c r="M722" s="95" t="str">
        <f t="shared" si="34"/>
        <v/>
      </c>
      <c r="N722" s="13" t="str">
        <f t="shared" si="35"/>
        <v/>
      </c>
    </row>
    <row r="723" spans="3:14" x14ac:dyDescent="0.3">
      <c r="C723" s="9">
        <f t="shared" si="33"/>
        <v>1</v>
      </c>
      <c r="D723" s="14"/>
      <c r="E723" s="15"/>
      <c r="F723" s="16"/>
      <c r="G723" s="17"/>
      <c r="H723" s="18"/>
      <c r="I723" s="19"/>
      <c r="J723" s="18"/>
      <c r="K723" s="19"/>
      <c r="L723" s="17"/>
      <c r="M723" s="95" t="str">
        <f t="shared" si="34"/>
        <v/>
      </c>
      <c r="N723" s="13" t="str">
        <f t="shared" si="35"/>
        <v/>
      </c>
    </row>
    <row r="724" spans="3:14" x14ac:dyDescent="0.3">
      <c r="C724" s="9">
        <f t="shared" si="33"/>
        <v>1</v>
      </c>
      <c r="D724" s="14"/>
      <c r="E724" s="15"/>
      <c r="F724" s="16"/>
      <c r="G724" s="17"/>
      <c r="H724" s="18"/>
      <c r="I724" s="19"/>
      <c r="J724" s="18"/>
      <c r="K724" s="19"/>
      <c r="L724" s="17"/>
      <c r="M724" s="95" t="str">
        <f t="shared" si="34"/>
        <v/>
      </c>
      <c r="N724" s="13" t="str">
        <f t="shared" si="35"/>
        <v/>
      </c>
    </row>
    <row r="725" spans="3:14" x14ac:dyDescent="0.3">
      <c r="C725" s="9">
        <f t="shared" si="33"/>
        <v>1</v>
      </c>
      <c r="D725" s="14"/>
      <c r="E725" s="15"/>
      <c r="F725" s="16"/>
      <c r="G725" s="17"/>
      <c r="H725" s="18"/>
      <c r="I725" s="19"/>
      <c r="J725" s="18"/>
      <c r="K725" s="19"/>
      <c r="L725" s="17"/>
      <c r="M725" s="95" t="str">
        <f t="shared" si="34"/>
        <v/>
      </c>
      <c r="N725" s="13" t="str">
        <f t="shared" si="35"/>
        <v/>
      </c>
    </row>
    <row r="726" spans="3:14" x14ac:dyDescent="0.3">
      <c r="C726" s="9">
        <f t="shared" si="33"/>
        <v>1</v>
      </c>
      <c r="D726" s="14"/>
      <c r="E726" s="15"/>
      <c r="F726" s="16"/>
      <c r="G726" s="17"/>
      <c r="H726" s="18"/>
      <c r="I726" s="19"/>
      <c r="J726" s="18"/>
      <c r="K726" s="19"/>
      <c r="L726" s="17"/>
      <c r="M726" s="95" t="str">
        <f t="shared" si="34"/>
        <v/>
      </c>
      <c r="N726" s="13" t="str">
        <f t="shared" si="35"/>
        <v/>
      </c>
    </row>
    <row r="727" spans="3:14" x14ac:dyDescent="0.3">
      <c r="C727" s="9">
        <f t="shared" si="33"/>
        <v>1</v>
      </c>
      <c r="D727" s="14"/>
      <c r="E727" s="15"/>
      <c r="F727" s="16"/>
      <c r="G727" s="17"/>
      <c r="H727" s="18"/>
      <c r="I727" s="19"/>
      <c r="J727" s="18"/>
      <c r="K727" s="19"/>
      <c r="L727" s="17"/>
      <c r="M727" s="95" t="str">
        <f t="shared" si="34"/>
        <v/>
      </c>
      <c r="N727" s="13" t="str">
        <f t="shared" si="35"/>
        <v/>
      </c>
    </row>
    <row r="728" spans="3:14" x14ac:dyDescent="0.3">
      <c r="C728" s="9">
        <f t="shared" si="33"/>
        <v>1</v>
      </c>
      <c r="D728" s="14"/>
      <c r="E728" s="15"/>
      <c r="F728" s="16"/>
      <c r="G728" s="17"/>
      <c r="H728" s="18"/>
      <c r="I728" s="19"/>
      <c r="J728" s="18"/>
      <c r="K728" s="19"/>
      <c r="L728" s="17"/>
      <c r="M728" s="95" t="str">
        <f t="shared" si="34"/>
        <v/>
      </c>
      <c r="N728" s="13" t="str">
        <f t="shared" si="35"/>
        <v/>
      </c>
    </row>
    <row r="729" spans="3:14" x14ac:dyDescent="0.3">
      <c r="C729" s="9">
        <f t="shared" si="33"/>
        <v>1</v>
      </c>
      <c r="D729" s="14"/>
      <c r="E729" s="15"/>
      <c r="F729" s="16"/>
      <c r="G729" s="17"/>
      <c r="H729" s="18"/>
      <c r="I729" s="19"/>
      <c r="J729" s="18"/>
      <c r="K729" s="19"/>
      <c r="L729" s="17"/>
      <c r="M729" s="95" t="str">
        <f t="shared" si="34"/>
        <v/>
      </c>
      <c r="N729" s="13" t="str">
        <f t="shared" si="35"/>
        <v/>
      </c>
    </row>
    <row r="730" spans="3:14" x14ac:dyDescent="0.3">
      <c r="C730" s="9">
        <f t="shared" si="33"/>
        <v>1</v>
      </c>
      <c r="D730" s="14"/>
      <c r="E730" s="15"/>
      <c r="F730" s="16"/>
      <c r="G730" s="17"/>
      <c r="H730" s="18"/>
      <c r="I730" s="19"/>
      <c r="J730" s="18"/>
      <c r="K730" s="19"/>
      <c r="L730" s="17"/>
      <c r="M730" s="95" t="str">
        <f t="shared" si="34"/>
        <v/>
      </c>
      <c r="N730" s="13" t="str">
        <f t="shared" si="35"/>
        <v/>
      </c>
    </row>
    <row r="731" spans="3:14" x14ac:dyDescent="0.3">
      <c r="C731" s="9">
        <f t="shared" si="33"/>
        <v>1</v>
      </c>
      <c r="D731" s="14"/>
      <c r="E731" s="15"/>
      <c r="F731" s="16"/>
      <c r="G731" s="17"/>
      <c r="H731" s="18"/>
      <c r="I731" s="19"/>
      <c r="J731" s="18"/>
      <c r="K731" s="19"/>
      <c r="L731" s="17"/>
      <c r="M731" s="95" t="str">
        <f t="shared" si="34"/>
        <v/>
      </c>
      <c r="N731" s="13" t="str">
        <f t="shared" si="35"/>
        <v/>
      </c>
    </row>
    <row r="732" spans="3:14" x14ac:dyDescent="0.3">
      <c r="C732" s="9">
        <f t="shared" si="33"/>
        <v>1</v>
      </c>
      <c r="D732" s="14"/>
      <c r="E732" s="15"/>
      <c r="F732" s="16"/>
      <c r="G732" s="17"/>
      <c r="H732" s="18"/>
      <c r="I732" s="19"/>
      <c r="J732" s="18"/>
      <c r="K732" s="19"/>
      <c r="L732" s="17"/>
      <c r="M732" s="95" t="str">
        <f t="shared" si="34"/>
        <v/>
      </c>
      <c r="N732" s="13" t="str">
        <f t="shared" si="35"/>
        <v/>
      </c>
    </row>
    <row r="733" spans="3:14" x14ac:dyDescent="0.3">
      <c r="C733" s="9">
        <f t="shared" si="33"/>
        <v>1</v>
      </c>
      <c r="D733" s="14"/>
      <c r="E733" s="15"/>
      <c r="F733" s="16"/>
      <c r="G733" s="17"/>
      <c r="H733" s="18"/>
      <c r="I733" s="19"/>
      <c r="J733" s="18"/>
      <c r="K733" s="19"/>
      <c r="L733" s="17"/>
      <c r="M733" s="95" t="str">
        <f t="shared" si="34"/>
        <v/>
      </c>
      <c r="N733" s="13" t="str">
        <f t="shared" si="35"/>
        <v/>
      </c>
    </row>
    <row r="734" spans="3:14" x14ac:dyDescent="0.3">
      <c r="C734" s="9">
        <f t="shared" si="33"/>
        <v>1</v>
      </c>
      <c r="D734" s="14"/>
      <c r="E734" s="15"/>
      <c r="F734" s="16"/>
      <c r="G734" s="17"/>
      <c r="H734" s="18"/>
      <c r="I734" s="19"/>
      <c r="J734" s="18"/>
      <c r="K734" s="19"/>
      <c r="L734" s="17"/>
      <c r="M734" s="95" t="str">
        <f t="shared" si="34"/>
        <v/>
      </c>
      <c r="N734" s="13" t="str">
        <f t="shared" si="35"/>
        <v/>
      </c>
    </row>
    <row r="735" spans="3:14" x14ac:dyDescent="0.3">
      <c r="C735" s="9">
        <f t="shared" si="33"/>
        <v>1</v>
      </c>
      <c r="D735" s="14"/>
      <c r="E735" s="15"/>
      <c r="F735" s="16"/>
      <c r="G735" s="17"/>
      <c r="H735" s="18"/>
      <c r="I735" s="19"/>
      <c r="J735" s="18"/>
      <c r="K735" s="19"/>
      <c r="L735" s="17"/>
      <c r="M735" s="95" t="str">
        <f t="shared" si="34"/>
        <v/>
      </c>
      <c r="N735" s="13" t="str">
        <f t="shared" si="35"/>
        <v/>
      </c>
    </row>
    <row r="736" spans="3:14" x14ac:dyDescent="0.3">
      <c r="C736" s="9">
        <f t="shared" si="33"/>
        <v>1</v>
      </c>
      <c r="D736" s="14"/>
      <c r="E736" s="15"/>
      <c r="F736" s="16"/>
      <c r="G736" s="17"/>
      <c r="H736" s="18"/>
      <c r="I736" s="19"/>
      <c r="J736" s="18"/>
      <c r="K736" s="19"/>
      <c r="L736" s="17"/>
      <c r="M736" s="95" t="str">
        <f t="shared" si="34"/>
        <v/>
      </c>
      <c r="N736" s="13" t="str">
        <f t="shared" si="35"/>
        <v/>
      </c>
    </row>
    <row r="737" spans="3:14" x14ac:dyDescent="0.3">
      <c r="C737" s="9">
        <f t="shared" si="33"/>
        <v>1</v>
      </c>
      <c r="D737" s="14"/>
      <c r="E737" s="15"/>
      <c r="F737" s="16"/>
      <c r="G737" s="17"/>
      <c r="H737" s="18"/>
      <c r="I737" s="19"/>
      <c r="J737" s="18"/>
      <c r="K737" s="19"/>
      <c r="L737" s="17"/>
      <c r="M737" s="95" t="str">
        <f t="shared" si="34"/>
        <v/>
      </c>
      <c r="N737" s="13" t="str">
        <f t="shared" si="35"/>
        <v/>
      </c>
    </row>
    <row r="738" spans="3:14" x14ac:dyDescent="0.3">
      <c r="C738" s="9">
        <f t="shared" si="33"/>
        <v>1</v>
      </c>
      <c r="D738" s="14"/>
      <c r="E738" s="15"/>
      <c r="F738" s="16"/>
      <c r="G738" s="17"/>
      <c r="H738" s="18"/>
      <c r="I738" s="19"/>
      <c r="J738" s="18"/>
      <c r="K738" s="19"/>
      <c r="L738" s="17"/>
      <c r="M738" s="95" t="str">
        <f t="shared" si="34"/>
        <v/>
      </c>
      <c r="N738" s="13" t="str">
        <f t="shared" si="35"/>
        <v/>
      </c>
    </row>
    <row r="739" spans="3:14" x14ac:dyDescent="0.3">
      <c r="C739" s="9">
        <f t="shared" si="33"/>
        <v>1</v>
      </c>
      <c r="D739" s="14"/>
      <c r="E739" s="15"/>
      <c r="F739" s="16"/>
      <c r="G739" s="17"/>
      <c r="H739" s="18"/>
      <c r="I739" s="19"/>
      <c r="J739" s="18"/>
      <c r="K739" s="19"/>
      <c r="L739" s="17"/>
      <c r="M739" s="95" t="str">
        <f t="shared" si="34"/>
        <v/>
      </c>
      <c r="N739" s="13" t="str">
        <f t="shared" si="35"/>
        <v/>
      </c>
    </row>
    <row r="740" spans="3:14" x14ac:dyDescent="0.3">
      <c r="C740" s="9">
        <f t="shared" si="33"/>
        <v>1</v>
      </c>
      <c r="D740" s="14"/>
      <c r="E740" s="15"/>
      <c r="F740" s="16"/>
      <c r="G740" s="17"/>
      <c r="H740" s="18"/>
      <c r="I740" s="19"/>
      <c r="J740" s="18"/>
      <c r="K740" s="19"/>
      <c r="L740" s="17"/>
      <c r="M740" s="95" t="str">
        <f t="shared" si="34"/>
        <v/>
      </c>
      <c r="N740" s="13" t="str">
        <f t="shared" si="35"/>
        <v/>
      </c>
    </row>
    <row r="741" spans="3:14" x14ac:dyDescent="0.3">
      <c r="C741" s="9">
        <f t="shared" si="33"/>
        <v>1</v>
      </c>
      <c r="D741" s="14"/>
      <c r="E741" s="15"/>
      <c r="F741" s="16"/>
      <c r="G741" s="17"/>
      <c r="H741" s="18"/>
      <c r="I741" s="19"/>
      <c r="J741" s="18"/>
      <c r="K741" s="19"/>
      <c r="L741" s="17"/>
      <c r="M741" s="95" t="str">
        <f t="shared" si="34"/>
        <v/>
      </c>
      <c r="N741" s="13" t="str">
        <f t="shared" si="35"/>
        <v/>
      </c>
    </row>
    <row r="742" spans="3:14" x14ac:dyDescent="0.3">
      <c r="C742" s="9">
        <f t="shared" si="33"/>
        <v>1</v>
      </c>
      <c r="D742" s="14"/>
      <c r="E742" s="15"/>
      <c r="F742" s="16"/>
      <c r="G742" s="17"/>
      <c r="H742" s="18"/>
      <c r="I742" s="19"/>
      <c r="J742" s="18"/>
      <c r="K742" s="19"/>
      <c r="L742" s="17"/>
      <c r="M742" s="95" t="str">
        <f t="shared" si="34"/>
        <v/>
      </c>
      <c r="N742" s="13" t="str">
        <f t="shared" si="35"/>
        <v/>
      </c>
    </row>
    <row r="743" spans="3:14" x14ac:dyDescent="0.3">
      <c r="C743" s="9">
        <f t="shared" si="33"/>
        <v>1</v>
      </c>
      <c r="D743" s="14"/>
      <c r="E743" s="15"/>
      <c r="F743" s="16"/>
      <c r="G743" s="17"/>
      <c r="H743" s="18"/>
      <c r="I743" s="19"/>
      <c r="J743" s="18"/>
      <c r="K743" s="19"/>
      <c r="L743" s="17"/>
      <c r="M743" s="95" t="str">
        <f t="shared" si="34"/>
        <v/>
      </c>
      <c r="N743" s="13" t="str">
        <f t="shared" si="35"/>
        <v/>
      </c>
    </row>
    <row r="744" spans="3:14" x14ac:dyDescent="0.3">
      <c r="C744" s="9">
        <f t="shared" si="33"/>
        <v>1</v>
      </c>
      <c r="D744" s="14"/>
      <c r="E744" s="15"/>
      <c r="F744" s="16"/>
      <c r="G744" s="17"/>
      <c r="H744" s="18"/>
      <c r="I744" s="19"/>
      <c r="J744" s="18"/>
      <c r="K744" s="19"/>
      <c r="L744" s="17"/>
      <c r="M744" s="95" t="str">
        <f t="shared" si="34"/>
        <v/>
      </c>
      <c r="N744" s="13" t="str">
        <f t="shared" si="35"/>
        <v/>
      </c>
    </row>
    <row r="745" spans="3:14" x14ac:dyDescent="0.3">
      <c r="C745" s="9">
        <f t="shared" si="33"/>
        <v>1</v>
      </c>
      <c r="D745" s="14"/>
      <c r="E745" s="15"/>
      <c r="F745" s="16"/>
      <c r="G745" s="17"/>
      <c r="H745" s="18"/>
      <c r="I745" s="19"/>
      <c r="J745" s="18"/>
      <c r="K745" s="19"/>
      <c r="L745" s="17"/>
      <c r="M745" s="95" t="str">
        <f t="shared" si="34"/>
        <v/>
      </c>
      <c r="N745" s="13" t="str">
        <f t="shared" si="35"/>
        <v/>
      </c>
    </row>
    <row r="746" spans="3:14" x14ac:dyDescent="0.3">
      <c r="C746" s="9">
        <f t="shared" si="33"/>
        <v>1</v>
      </c>
      <c r="D746" s="14"/>
      <c r="E746" s="15"/>
      <c r="F746" s="16"/>
      <c r="G746" s="17"/>
      <c r="H746" s="18"/>
      <c r="I746" s="19"/>
      <c r="J746" s="18"/>
      <c r="K746" s="19"/>
      <c r="L746" s="17"/>
      <c r="M746" s="95" t="str">
        <f t="shared" si="34"/>
        <v/>
      </c>
      <c r="N746" s="13" t="str">
        <f t="shared" si="35"/>
        <v/>
      </c>
    </row>
    <row r="747" spans="3:14" x14ac:dyDescent="0.3">
      <c r="C747" s="9">
        <f t="shared" si="33"/>
        <v>1</v>
      </c>
      <c r="D747" s="14"/>
      <c r="E747" s="15"/>
      <c r="F747" s="16"/>
      <c r="G747" s="17"/>
      <c r="H747" s="18"/>
      <c r="I747" s="19"/>
      <c r="J747" s="18"/>
      <c r="K747" s="19"/>
      <c r="L747" s="17"/>
      <c r="M747" s="95" t="str">
        <f t="shared" si="34"/>
        <v/>
      </c>
      <c r="N747" s="13" t="str">
        <f t="shared" si="35"/>
        <v/>
      </c>
    </row>
    <row r="748" spans="3:14" x14ac:dyDescent="0.3">
      <c r="C748" s="9">
        <f t="shared" si="33"/>
        <v>1</v>
      </c>
      <c r="D748" s="14"/>
      <c r="E748" s="15"/>
      <c r="F748" s="16"/>
      <c r="G748" s="17"/>
      <c r="H748" s="18"/>
      <c r="I748" s="19"/>
      <c r="J748" s="18"/>
      <c r="K748" s="19"/>
      <c r="L748" s="17"/>
      <c r="M748" s="95" t="str">
        <f t="shared" si="34"/>
        <v/>
      </c>
      <c r="N748" s="13" t="str">
        <f t="shared" si="35"/>
        <v/>
      </c>
    </row>
    <row r="749" spans="3:14" x14ac:dyDescent="0.3">
      <c r="C749" s="9">
        <f t="shared" si="33"/>
        <v>1</v>
      </c>
      <c r="D749" s="14"/>
      <c r="E749" s="15"/>
      <c r="F749" s="16"/>
      <c r="G749" s="17"/>
      <c r="H749" s="18"/>
      <c r="I749" s="19"/>
      <c r="J749" s="18"/>
      <c r="K749" s="19"/>
      <c r="L749" s="17"/>
      <c r="M749" s="95" t="str">
        <f t="shared" si="34"/>
        <v/>
      </c>
      <c r="N749" s="13" t="str">
        <f t="shared" si="35"/>
        <v/>
      </c>
    </row>
    <row r="750" spans="3:14" x14ac:dyDescent="0.3">
      <c r="C750" s="9">
        <f t="shared" si="33"/>
        <v>1</v>
      </c>
      <c r="D750" s="14"/>
      <c r="E750" s="15"/>
      <c r="F750" s="16"/>
      <c r="G750" s="17"/>
      <c r="H750" s="18"/>
      <c r="I750" s="19"/>
      <c r="J750" s="18"/>
      <c r="K750" s="19"/>
      <c r="L750" s="17"/>
      <c r="M750" s="95" t="str">
        <f t="shared" si="34"/>
        <v/>
      </c>
      <c r="N750" s="13" t="str">
        <f t="shared" si="35"/>
        <v/>
      </c>
    </row>
    <row r="751" spans="3:14" x14ac:dyDescent="0.3">
      <c r="C751" s="9">
        <f t="shared" si="33"/>
        <v>1</v>
      </c>
      <c r="D751" s="14"/>
      <c r="E751" s="15"/>
      <c r="F751" s="16"/>
      <c r="G751" s="17"/>
      <c r="H751" s="18"/>
      <c r="I751" s="19"/>
      <c r="J751" s="18"/>
      <c r="K751" s="19"/>
      <c r="L751" s="17"/>
      <c r="M751" s="95" t="str">
        <f t="shared" si="34"/>
        <v/>
      </c>
      <c r="N751" s="13" t="str">
        <f t="shared" si="35"/>
        <v/>
      </c>
    </row>
    <row r="752" spans="3:14" x14ac:dyDescent="0.3">
      <c r="C752" s="9">
        <f t="shared" si="33"/>
        <v>1</v>
      </c>
      <c r="D752" s="14"/>
      <c r="E752" s="15"/>
      <c r="F752" s="16"/>
      <c r="G752" s="17"/>
      <c r="H752" s="18"/>
      <c r="I752" s="19"/>
      <c r="J752" s="18"/>
      <c r="K752" s="19"/>
      <c r="L752" s="17"/>
      <c r="M752" s="95" t="str">
        <f t="shared" si="34"/>
        <v/>
      </c>
      <c r="N752" s="13" t="str">
        <f t="shared" si="35"/>
        <v/>
      </c>
    </row>
    <row r="753" spans="3:14" x14ac:dyDescent="0.3">
      <c r="C753" s="9">
        <f t="shared" si="33"/>
        <v>1</v>
      </c>
      <c r="D753" s="14"/>
      <c r="E753" s="15"/>
      <c r="F753" s="16"/>
      <c r="G753" s="17"/>
      <c r="H753" s="18"/>
      <c r="I753" s="19"/>
      <c r="J753" s="18"/>
      <c r="K753" s="19"/>
      <c r="L753" s="17"/>
      <c r="M753" s="95" t="str">
        <f t="shared" si="34"/>
        <v/>
      </c>
      <c r="N753" s="13" t="str">
        <f t="shared" si="35"/>
        <v/>
      </c>
    </row>
    <row r="754" spans="3:14" x14ac:dyDescent="0.3">
      <c r="C754" s="9">
        <f t="shared" si="33"/>
        <v>1</v>
      </c>
      <c r="D754" s="14"/>
      <c r="E754" s="15"/>
      <c r="F754" s="16"/>
      <c r="G754" s="17"/>
      <c r="H754" s="18"/>
      <c r="I754" s="19"/>
      <c r="J754" s="18"/>
      <c r="K754" s="19"/>
      <c r="L754" s="17"/>
      <c r="M754" s="95" t="str">
        <f t="shared" si="34"/>
        <v/>
      </c>
      <c r="N754" s="13" t="str">
        <f t="shared" si="35"/>
        <v/>
      </c>
    </row>
    <row r="755" spans="3:14" x14ac:dyDescent="0.3">
      <c r="C755" s="9">
        <f t="shared" si="33"/>
        <v>1</v>
      </c>
      <c r="D755" s="14"/>
      <c r="E755" s="15"/>
      <c r="F755" s="16"/>
      <c r="G755" s="17"/>
      <c r="H755" s="18"/>
      <c r="I755" s="19"/>
      <c r="J755" s="18"/>
      <c r="K755" s="19"/>
      <c r="L755" s="17"/>
      <c r="M755" s="95" t="str">
        <f t="shared" si="34"/>
        <v/>
      </c>
      <c r="N755" s="13" t="str">
        <f t="shared" si="35"/>
        <v/>
      </c>
    </row>
    <row r="756" spans="3:14" x14ac:dyDescent="0.3">
      <c r="C756" s="9">
        <f t="shared" ref="C756:C819" si="36">IF(AND(D756&lt;&gt;0,D756&gt;=$C$1,D756&lt;=$C$3),D756,IF(SUM(H756:J766)&lt;&gt;0,C755,1))</f>
        <v>1</v>
      </c>
      <c r="D756" s="14"/>
      <c r="E756" s="15"/>
      <c r="F756" s="16"/>
      <c r="G756" s="17"/>
      <c r="H756" s="18"/>
      <c r="I756" s="19"/>
      <c r="J756" s="18"/>
      <c r="K756" s="19"/>
      <c r="L756" s="17"/>
      <c r="M756" s="95" t="str">
        <f t="shared" ref="M756:M819" si="37">IF(I756&amp;K756&lt;&gt;"",VLOOKUP(I756&amp;K756,fif,3,FALSE),"")</f>
        <v/>
      </c>
      <c r="N756" s="13" t="str">
        <f t="shared" ref="N756:N819" si="38">IF(I756&amp;K756&lt;&gt;"",VLOOKUP(I756&amp;K756,fi,2,FALSE),"")</f>
        <v/>
      </c>
    </row>
    <row r="757" spans="3:14" x14ac:dyDescent="0.3">
      <c r="C757" s="9">
        <f t="shared" si="36"/>
        <v>1</v>
      </c>
      <c r="D757" s="14"/>
      <c r="E757" s="15"/>
      <c r="F757" s="16"/>
      <c r="G757" s="17"/>
      <c r="H757" s="18"/>
      <c r="I757" s="19"/>
      <c r="J757" s="18"/>
      <c r="K757" s="19"/>
      <c r="L757" s="17"/>
      <c r="M757" s="95" t="str">
        <f t="shared" si="37"/>
        <v/>
      </c>
      <c r="N757" s="13" t="str">
        <f t="shared" si="38"/>
        <v/>
      </c>
    </row>
    <row r="758" spans="3:14" x14ac:dyDescent="0.3">
      <c r="C758" s="9">
        <f t="shared" si="36"/>
        <v>1</v>
      </c>
      <c r="D758" s="14"/>
      <c r="E758" s="15"/>
      <c r="F758" s="16"/>
      <c r="G758" s="17"/>
      <c r="H758" s="18"/>
      <c r="I758" s="19"/>
      <c r="J758" s="18"/>
      <c r="K758" s="19"/>
      <c r="L758" s="17"/>
      <c r="M758" s="95" t="str">
        <f t="shared" si="37"/>
        <v/>
      </c>
      <c r="N758" s="13" t="str">
        <f t="shared" si="38"/>
        <v/>
      </c>
    </row>
    <row r="759" spans="3:14" x14ac:dyDescent="0.3">
      <c r="C759" s="9">
        <f t="shared" si="36"/>
        <v>1</v>
      </c>
      <c r="D759" s="14"/>
      <c r="E759" s="15"/>
      <c r="F759" s="16"/>
      <c r="G759" s="17"/>
      <c r="H759" s="18"/>
      <c r="I759" s="19"/>
      <c r="J759" s="18"/>
      <c r="K759" s="19"/>
      <c r="L759" s="17"/>
      <c r="M759" s="95" t="str">
        <f t="shared" si="37"/>
        <v/>
      </c>
      <c r="N759" s="13" t="str">
        <f t="shared" si="38"/>
        <v/>
      </c>
    </row>
    <row r="760" spans="3:14" x14ac:dyDescent="0.3">
      <c r="C760" s="9">
        <f t="shared" si="36"/>
        <v>1</v>
      </c>
      <c r="D760" s="14"/>
      <c r="E760" s="15"/>
      <c r="F760" s="16"/>
      <c r="G760" s="17"/>
      <c r="H760" s="18"/>
      <c r="I760" s="19"/>
      <c r="J760" s="18"/>
      <c r="K760" s="19"/>
      <c r="L760" s="17"/>
      <c r="M760" s="95" t="str">
        <f t="shared" si="37"/>
        <v/>
      </c>
      <c r="N760" s="13" t="str">
        <f t="shared" si="38"/>
        <v/>
      </c>
    </row>
    <row r="761" spans="3:14" x14ac:dyDescent="0.3">
      <c r="C761" s="9">
        <f t="shared" si="36"/>
        <v>1</v>
      </c>
      <c r="D761" s="14"/>
      <c r="E761" s="15"/>
      <c r="F761" s="16"/>
      <c r="G761" s="17"/>
      <c r="H761" s="18"/>
      <c r="I761" s="19"/>
      <c r="J761" s="18"/>
      <c r="K761" s="19"/>
      <c r="L761" s="17"/>
      <c r="M761" s="95" t="str">
        <f t="shared" si="37"/>
        <v/>
      </c>
      <c r="N761" s="13" t="str">
        <f t="shared" si="38"/>
        <v/>
      </c>
    </row>
    <row r="762" spans="3:14" x14ac:dyDescent="0.3">
      <c r="C762" s="9">
        <f t="shared" si="36"/>
        <v>1</v>
      </c>
      <c r="D762" s="14"/>
      <c r="E762" s="15"/>
      <c r="F762" s="16"/>
      <c r="G762" s="17"/>
      <c r="H762" s="18"/>
      <c r="I762" s="19"/>
      <c r="J762" s="18"/>
      <c r="K762" s="19"/>
      <c r="L762" s="17"/>
      <c r="M762" s="95" t="str">
        <f t="shared" si="37"/>
        <v/>
      </c>
      <c r="N762" s="13" t="str">
        <f t="shared" si="38"/>
        <v/>
      </c>
    </row>
    <row r="763" spans="3:14" x14ac:dyDescent="0.3">
      <c r="C763" s="9">
        <f t="shared" si="36"/>
        <v>1</v>
      </c>
      <c r="D763" s="14"/>
      <c r="E763" s="15"/>
      <c r="F763" s="16"/>
      <c r="G763" s="17"/>
      <c r="H763" s="18"/>
      <c r="I763" s="19"/>
      <c r="J763" s="18"/>
      <c r="K763" s="19"/>
      <c r="L763" s="17"/>
      <c r="M763" s="95" t="str">
        <f t="shared" si="37"/>
        <v/>
      </c>
      <c r="N763" s="13" t="str">
        <f t="shared" si="38"/>
        <v/>
      </c>
    </row>
    <row r="764" spans="3:14" x14ac:dyDescent="0.3">
      <c r="C764" s="9">
        <f t="shared" si="36"/>
        <v>1</v>
      </c>
      <c r="D764" s="14"/>
      <c r="E764" s="15"/>
      <c r="F764" s="16"/>
      <c r="G764" s="17"/>
      <c r="H764" s="18"/>
      <c r="I764" s="19"/>
      <c r="J764" s="18"/>
      <c r="K764" s="19"/>
      <c r="L764" s="17"/>
      <c r="M764" s="95" t="str">
        <f t="shared" si="37"/>
        <v/>
      </c>
      <c r="N764" s="13" t="str">
        <f t="shared" si="38"/>
        <v/>
      </c>
    </row>
    <row r="765" spans="3:14" x14ac:dyDescent="0.3">
      <c r="C765" s="9">
        <f t="shared" si="36"/>
        <v>1</v>
      </c>
      <c r="D765" s="14"/>
      <c r="E765" s="15"/>
      <c r="F765" s="16"/>
      <c r="G765" s="17"/>
      <c r="H765" s="18"/>
      <c r="I765" s="19"/>
      <c r="J765" s="18"/>
      <c r="K765" s="19"/>
      <c r="L765" s="17"/>
      <c r="M765" s="95" t="str">
        <f t="shared" si="37"/>
        <v/>
      </c>
      <c r="N765" s="13" t="str">
        <f t="shared" si="38"/>
        <v/>
      </c>
    </row>
    <row r="766" spans="3:14" x14ac:dyDescent="0.3">
      <c r="C766" s="9">
        <f t="shared" si="36"/>
        <v>1</v>
      </c>
      <c r="D766" s="14"/>
      <c r="E766" s="15"/>
      <c r="F766" s="16"/>
      <c r="G766" s="17"/>
      <c r="H766" s="18"/>
      <c r="I766" s="19"/>
      <c r="J766" s="18"/>
      <c r="K766" s="19"/>
      <c r="L766" s="17"/>
      <c r="M766" s="95" t="str">
        <f t="shared" si="37"/>
        <v/>
      </c>
      <c r="N766" s="13" t="str">
        <f t="shared" si="38"/>
        <v/>
      </c>
    </row>
    <row r="767" spans="3:14" x14ac:dyDescent="0.3">
      <c r="C767" s="9">
        <f t="shared" si="36"/>
        <v>1</v>
      </c>
      <c r="D767" s="14"/>
      <c r="E767" s="15"/>
      <c r="F767" s="16"/>
      <c r="G767" s="17"/>
      <c r="H767" s="18"/>
      <c r="I767" s="19"/>
      <c r="J767" s="18"/>
      <c r="K767" s="19"/>
      <c r="L767" s="17"/>
      <c r="M767" s="95" t="str">
        <f t="shared" si="37"/>
        <v/>
      </c>
      <c r="N767" s="13" t="str">
        <f t="shared" si="38"/>
        <v/>
      </c>
    </row>
    <row r="768" spans="3:14" x14ac:dyDescent="0.3">
      <c r="C768" s="9">
        <f t="shared" si="36"/>
        <v>1</v>
      </c>
      <c r="D768" s="14"/>
      <c r="E768" s="15"/>
      <c r="F768" s="16"/>
      <c r="G768" s="17"/>
      <c r="H768" s="18"/>
      <c r="I768" s="19"/>
      <c r="J768" s="18"/>
      <c r="K768" s="19"/>
      <c r="L768" s="17"/>
      <c r="M768" s="95" t="str">
        <f t="shared" si="37"/>
        <v/>
      </c>
      <c r="N768" s="13" t="str">
        <f t="shared" si="38"/>
        <v/>
      </c>
    </row>
    <row r="769" spans="3:14" x14ac:dyDescent="0.3">
      <c r="C769" s="9">
        <f t="shared" si="36"/>
        <v>1</v>
      </c>
      <c r="D769" s="14"/>
      <c r="E769" s="15"/>
      <c r="F769" s="16"/>
      <c r="G769" s="17"/>
      <c r="H769" s="18"/>
      <c r="I769" s="19"/>
      <c r="J769" s="18"/>
      <c r="K769" s="19"/>
      <c r="L769" s="17"/>
      <c r="M769" s="95" t="str">
        <f t="shared" si="37"/>
        <v/>
      </c>
      <c r="N769" s="13" t="str">
        <f t="shared" si="38"/>
        <v/>
      </c>
    </row>
    <row r="770" spans="3:14" x14ac:dyDescent="0.3">
      <c r="C770" s="9">
        <f t="shared" si="36"/>
        <v>1</v>
      </c>
      <c r="D770" s="14"/>
      <c r="E770" s="15"/>
      <c r="F770" s="16"/>
      <c r="G770" s="17"/>
      <c r="H770" s="18"/>
      <c r="I770" s="19"/>
      <c r="J770" s="18"/>
      <c r="K770" s="19"/>
      <c r="L770" s="17"/>
      <c r="M770" s="95" t="str">
        <f t="shared" si="37"/>
        <v/>
      </c>
      <c r="N770" s="13" t="str">
        <f t="shared" si="38"/>
        <v/>
      </c>
    </row>
    <row r="771" spans="3:14" x14ac:dyDescent="0.3">
      <c r="C771" s="9">
        <f t="shared" si="36"/>
        <v>1</v>
      </c>
      <c r="D771" s="14"/>
      <c r="E771" s="15"/>
      <c r="F771" s="16"/>
      <c r="G771" s="17"/>
      <c r="H771" s="18"/>
      <c r="I771" s="19"/>
      <c r="J771" s="18"/>
      <c r="K771" s="19"/>
      <c r="L771" s="17"/>
      <c r="M771" s="95" t="str">
        <f t="shared" si="37"/>
        <v/>
      </c>
      <c r="N771" s="13" t="str">
        <f t="shared" si="38"/>
        <v/>
      </c>
    </row>
    <row r="772" spans="3:14" x14ac:dyDescent="0.3">
      <c r="C772" s="9">
        <f t="shared" si="36"/>
        <v>1</v>
      </c>
      <c r="D772" s="14"/>
      <c r="E772" s="15"/>
      <c r="F772" s="16"/>
      <c r="G772" s="17"/>
      <c r="H772" s="18"/>
      <c r="I772" s="19"/>
      <c r="J772" s="18"/>
      <c r="K772" s="19"/>
      <c r="L772" s="17"/>
      <c r="M772" s="95" t="str">
        <f t="shared" si="37"/>
        <v/>
      </c>
      <c r="N772" s="13" t="str">
        <f t="shared" si="38"/>
        <v/>
      </c>
    </row>
    <row r="773" spans="3:14" x14ac:dyDescent="0.3">
      <c r="C773" s="9">
        <f t="shared" si="36"/>
        <v>1</v>
      </c>
      <c r="D773" s="14"/>
      <c r="E773" s="15"/>
      <c r="F773" s="16"/>
      <c r="G773" s="17"/>
      <c r="H773" s="18"/>
      <c r="I773" s="19"/>
      <c r="J773" s="18"/>
      <c r="K773" s="19"/>
      <c r="L773" s="17"/>
      <c r="M773" s="95" t="str">
        <f t="shared" si="37"/>
        <v/>
      </c>
      <c r="N773" s="13" t="str">
        <f t="shared" si="38"/>
        <v/>
      </c>
    </row>
    <row r="774" spans="3:14" x14ac:dyDescent="0.3">
      <c r="C774" s="9">
        <f t="shared" si="36"/>
        <v>1</v>
      </c>
      <c r="D774" s="14"/>
      <c r="E774" s="15"/>
      <c r="F774" s="16"/>
      <c r="G774" s="17"/>
      <c r="H774" s="18"/>
      <c r="I774" s="19"/>
      <c r="J774" s="18"/>
      <c r="K774" s="19"/>
      <c r="L774" s="17"/>
      <c r="M774" s="95" t="str">
        <f t="shared" si="37"/>
        <v/>
      </c>
      <c r="N774" s="13" t="str">
        <f t="shared" si="38"/>
        <v/>
      </c>
    </row>
    <row r="775" spans="3:14" x14ac:dyDescent="0.3">
      <c r="C775" s="9">
        <f t="shared" si="36"/>
        <v>1</v>
      </c>
      <c r="D775" s="14"/>
      <c r="E775" s="15"/>
      <c r="F775" s="16"/>
      <c r="G775" s="17"/>
      <c r="H775" s="18"/>
      <c r="I775" s="19"/>
      <c r="J775" s="18"/>
      <c r="K775" s="19"/>
      <c r="L775" s="17"/>
      <c r="M775" s="95" t="str">
        <f t="shared" si="37"/>
        <v/>
      </c>
      <c r="N775" s="13" t="str">
        <f t="shared" si="38"/>
        <v/>
      </c>
    </row>
    <row r="776" spans="3:14" x14ac:dyDescent="0.3">
      <c r="C776" s="9">
        <f t="shared" si="36"/>
        <v>1</v>
      </c>
      <c r="D776" s="14"/>
      <c r="E776" s="15"/>
      <c r="F776" s="16"/>
      <c r="G776" s="17"/>
      <c r="H776" s="18"/>
      <c r="I776" s="19"/>
      <c r="J776" s="18"/>
      <c r="K776" s="19"/>
      <c r="L776" s="17"/>
      <c r="M776" s="95" t="str">
        <f t="shared" si="37"/>
        <v/>
      </c>
      <c r="N776" s="13" t="str">
        <f t="shared" si="38"/>
        <v/>
      </c>
    </row>
    <row r="777" spans="3:14" x14ac:dyDescent="0.3">
      <c r="C777" s="9">
        <f t="shared" si="36"/>
        <v>1</v>
      </c>
      <c r="D777" s="14"/>
      <c r="E777" s="15"/>
      <c r="F777" s="16"/>
      <c r="G777" s="17"/>
      <c r="H777" s="18"/>
      <c r="I777" s="19"/>
      <c r="J777" s="18"/>
      <c r="K777" s="19"/>
      <c r="L777" s="17"/>
      <c r="M777" s="95" t="str">
        <f t="shared" si="37"/>
        <v/>
      </c>
      <c r="N777" s="13" t="str">
        <f t="shared" si="38"/>
        <v/>
      </c>
    </row>
    <row r="778" spans="3:14" x14ac:dyDescent="0.3">
      <c r="C778" s="9">
        <f t="shared" si="36"/>
        <v>1</v>
      </c>
      <c r="D778" s="14"/>
      <c r="E778" s="15"/>
      <c r="F778" s="16"/>
      <c r="G778" s="17"/>
      <c r="H778" s="18"/>
      <c r="I778" s="19"/>
      <c r="J778" s="18"/>
      <c r="K778" s="19"/>
      <c r="L778" s="17"/>
      <c r="M778" s="95" t="str">
        <f t="shared" si="37"/>
        <v/>
      </c>
      <c r="N778" s="13" t="str">
        <f t="shared" si="38"/>
        <v/>
      </c>
    </row>
    <row r="779" spans="3:14" x14ac:dyDescent="0.3">
      <c r="C779" s="9">
        <f t="shared" si="36"/>
        <v>1</v>
      </c>
      <c r="D779" s="14"/>
      <c r="E779" s="15"/>
      <c r="F779" s="16"/>
      <c r="G779" s="17"/>
      <c r="H779" s="18"/>
      <c r="I779" s="19"/>
      <c r="J779" s="18"/>
      <c r="K779" s="19"/>
      <c r="L779" s="17"/>
      <c r="M779" s="95" t="str">
        <f t="shared" si="37"/>
        <v/>
      </c>
      <c r="N779" s="13" t="str">
        <f t="shared" si="38"/>
        <v/>
      </c>
    </row>
    <row r="780" spans="3:14" x14ac:dyDescent="0.3">
      <c r="C780" s="9">
        <f t="shared" si="36"/>
        <v>1</v>
      </c>
      <c r="D780" s="14"/>
      <c r="E780" s="15"/>
      <c r="F780" s="16"/>
      <c r="G780" s="17"/>
      <c r="H780" s="18"/>
      <c r="I780" s="19"/>
      <c r="J780" s="18"/>
      <c r="K780" s="19"/>
      <c r="L780" s="17"/>
      <c r="M780" s="95" t="str">
        <f t="shared" si="37"/>
        <v/>
      </c>
      <c r="N780" s="13" t="str">
        <f t="shared" si="38"/>
        <v/>
      </c>
    </row>
    <row r="781" spans="3:14" x14ac:dyDescent="0.3">
      <c r="C781" s="9">
        <f t="shared" si="36"/>
        <v>1</v>
      </c>
      <c r="D781" s="14"/>
      <c r="E781" s="15"/>
      <c r="F781" s="16"/>
      <c r="G781" s="17"/>
      <c r="H781" s="18"/>
      <c r="I781" s="19"/>
      <c r="J781" s="18"/>
      <c r="K781" s="19"/>
      <c r="L781" s="17"/>
      <c r="M781" s="95" t="str">
        <f t="shared" si="37"/>
        <v/>
      </c>
      <c r="N781" s="13" t="str">
        <f t="shared" si="38"/>
        <v/>
      </c>
    </row>
    <row r="782" spans="3:14" x14ac:dyDescent="0.3">
      <c r="C782" s="9">
        <f t="shared" si="36"/>
        <v>1</v>
      </c>
      <c r="D782" s="14"/>
      <c r="E782" s="15"/>
      <c r="F782" s="16"/>
      <c r="G782" s="17"/>
      <c r="H782" s="18"/>
      <c r="I782" s="19"/>
      <c r="J782" s="18"/>
      <c r="K782" s="19"/>
      <c r="L782" s="17"/>
      <c r="M782" s="95" t="str">
        <f t="shared" si="37"/>
        <v/>
      </c>
      <c r="N782" s="13" t="str">
        <f t="shared" si="38"/>
        <v/>
      </c>
    </row>
    <row r="783" spans="3:14" x14ac:dyDescent="0.3">
      <c r="C783" s="9">
        <f t="shared" si="36"/>
        <v>1</v>
      </c>
      <c r="D783" s="14"/>
      <c r="E783" s="15"/>
      <c r="F783" s="16"/>
      <c r="G783" s="17"/>
      <c r="H783" s="18"/>
      <c r="I783" s="19"/>
      <c r="J783" s="18"/>
      <c r="K783" s="19"/>
      <c r="L783" s="17"/>
      <c r="M783" s="95" t="str">
        <f t="shared" si="37"/>
        <v/>
      </c>
      <c r="N783" s="13" t="str">
        <f t="shared" si="38"/>
        <v/>
      </c>
    </row>
    <row r="784" spans="3:14" x14ac:dyDescent="0.3">
      <c r="C784" s="9">
        <f t="shared" si="36"/>
        <v>1</v>
      </c>
      <c r="D784" s="14"/>
      <c r="E784" s="15"/>
      <c r="F784" s="16"/>
      <c r="G784" s="17"/>
      <c r="H784" s="18"/>
      <c r="I784" s="19"/>
      <c r="J784" s="18"/>
      <c r="K784" s="19"/>
      <c r="L784" s="17"/>
      <c r="M784" s="95" t="str">
        <f t="shared" si="37"/>
        <v/>
      </c>
      <c r="N784" s="13" t="str">
        <f t="shared" si="38"/>
        <v/>
      </c>
    </row>
    <row r="785" spans="3:14" x14ac:dyDescent="0.3">
      <c r="C785" s="9">
        <f t="shared" si="36"/>
        <v>1</v>
      </c>
      <c r="D785" s="14"/>
      <c r="E785" s="15"/>
      <c r="F785" s="16"/>
      <c r="G785" s="17"/>
      <c r="H785" s="18"/>
      <c r="I785" s="19"/>
      <c r="J785" s="18"/>
      <c r="K785" s="19"/>
      <c r="L785" s="17"/>
      <c r="M785" s="95" t="str">
        <f t="shared" si="37"/>
        <v/>
      </c>
      <c r="N785" s="13" t="str">
        <f t="shared" si="38"/>
        <v/>
      </c>
    </row>
    <row r="786" spans="3:14" x14ac:dyDescent="0.3">
      <c r="C786" s="9">
        <f t="shared" si="36"/>
        <v>1</v>
      </c>
      <c r="D786" s="14"/>
      <c r="E786" s="15"/>
      <c r="F786" s="16"/>
      <c r="G786" s="17"/>
      <c r="H786" s="18"/>
      <c r="I786" s="19"/>
      <c r="J786" s="18"/>
      <c r="K786" s="19"/>
      <c r="L786" s="17"/>
      <c r="M786" s="95" t="str">
        <f t="shared" si="37"/>
        <v/>
      </c>
      <c r="N786" s="13" t="str">
        <f t="shared" si="38"/>
        <v/>
      </c>
    </row>
    <row r="787" spans="3:14" x14ac:dyDescent="0.3">
      <c r="C787" s="9">
        <f t="shared" si="36"/>
        <v>1</v>
      </c>
      <c r="D787" s="14"/>
      <c r="E787" s="15"/>
      <c r="F787" s="16"/>
      <c r="G787" s="17"/>
      <c r="H787" s="18"/>
      <c r="I787" s="19"/>
      <c r="J787" s="18"/>
      <c r="K787" s="19"/>
      <c r="L787" s="17"/>
      <c r="M787" s="95" t="str">
        <f t="shared" si="37"/>
        <v/>
      </c>
      <c r="N787" s="13" t="str">
        <f t="shared" si="38"/>
        <v/>
      </c>
    </row>
    <row r="788" spans="3:14" x14ac:dyDescent="0.3">
      <c r="C788" s="9">
        <f t="shared" si="36"/>
        <v>1</v>
      </c>
      <c r="D788" s="14"/>
      <c r="E788" s="15"/>
      <c r="F788" s="16"/>
      <c r="G788" s="17"/>
      <c r="H788" s="18"/>
      <c r="I788" s="19"/>
      <c r="J788" s="18"/>
      <c r="K788" s="19"/>
      <c r="L788" s="17"/>
      <c r="M788" s="95" t="str">
        <f t="shared" si="37"/>
        <v/>
      </c>
      <c r="N788" s="13" t="str">
        <f t="shared" si="38"/>
        <v/>
      </c>
    </row>
    <row r="789" spans="3:14" x14ac:dyDescent="0.3">
      <c r="C789" s="9">
        <f t="shared" si="36"/>
        <v>1</v>
      </c>
      <c r="D789" s="14"/>
      <c r="E789" s="15"/>
      <c r="F789" s="16"/>
      <c r="G789" s="17"/>
      <c r="H789" s="18"/>
      <c r="I789" s="19"/>
      <c r="J789" s="18"/>
      <c r="K789" s="19"/>
      <c r="L789" s="17"/>
      <c r="M789" s="95" t="str">
        <f t="shared" si="37"/>
        <v/>
      </c>
      <c r="N789" s="13" t="str">
        <f t="shared" si="38"/>
        <v/>
      </c>
    </row>
    <row r="790" spans="3:14" x14ac:dyDescent="0.3">
      <c r="C790" s="9">
        <f t="shared" si="36"/>
        <v>1</v>
      </c>
      <c r="D790" s="14"/>
      <c r="E790" s="15"/>
      <c r="F790" s="16"/>
      <c r="G790" s="17"/>
      <c r="H790" s="18"/>
      <c r="I790" s="19"/>
      <c r="J790" s="18"/>
      <c r="K790" s="19"/>
      <c r="L790" s="17"/>
      <c r="M790" s="95" t="str">
        <f t="shared" si="37"/>
        <v/>
      </c>
      <c r="N790" s="13" t="str">
        <f t="shared" si="38"/>
        <v/>
      </c>
    </row>
    <row r="791" spans="3:14" x14ac:dyDescent="0.3">
      <c r="C791" s="9">
        <f t="shared" si="36"/>
        <v>1</v>
      </c>
      <c r="D791" s="14"/>
      <c r="E791" s="15"/>
      <c r="F791" s="16"/>
      <c r="G791" s="17"/>
      <c r="H791" s="18"/>
      <c r="I791" s="19"/>
      <c r="J791" s="18"/>
      <c r="K791" s="19"/>
      <c r="L791" s="17"/>
      <c r="M791" s="95" t="str">
        <f t="shared" si="37"/>
        <v/>
      </c>
      <c r="N791" s="13" t="str">
        <f t="shared" si="38"/>
        <v/>
      </c>
    </row>
    <row r="792" spans="3:14" x14ac:dyDescent="0.3">
      <c r="C792" s="9">
        <f t="shared" si="36"/>
        <v>1</v>
      </c>
      <c r="D792" s="14"/>
      <c r="E792" s="15"/>
      <c r="F792" s="16"/>
      <c r="G792" s="17"/>
      <c r="H792" s="18"/>
      <c r="I792" s="19"/>
      <c r="J792" s="18"/>
      <c r="K792" s="19"/>
      <c r="L792" s="17"/>
      <c r="M792" s="95" t="str">
        <f t="shared" si="37"/>
        <v/>
      </c>
      <c r="N792" s="13" t="str">
        <f t="shared" si="38"/>
        <v/>
      </c>
    </row>
    <row r="793" spans="3:14" x14ac:dyDescent="0.3">
      <c r="C793" s="9">
        <f t="shared" si="36"/>
        <v>1</v>
      </c>
      <c r="D793" s="14"/>
      <c r="E793" s="15"/>
      <c r="F793" s="16"/>
      <c r="G793" s="17"/>
      <c r="H793" s="18"/>
      <c r="I793" s="19"/>
      <c r="J793" s="18"/>
      <c r="K793" s="19"/>
      <c r="L793" s="17"/>
      <c r="M793" s="95" t="str">
        <f t="shared" si="37"/>
        <v/>
      </c>
      <c r="N793" s="13" t="str">
        <f t="shared" si="38"/>
        <v/>
      </c>
    </row>
    <row r="794" spans="3:14" x14ac:dyDescent="0.3">
      <c r="C794" s="9">
        <f t="shared" si="36"/>
        <v>1</v>
      </c>
      <c r="D794" s="14"/>
      <c r="E794" s="15"/>
      <c r="F794" s="16"/>
      <c r="G794" s="17"/>
      <c r="H794" s="18"/>
      <c r="I794" s="19"/>
      <c r="J794" s="18"/>
      <c r="K794" s="19"/>
      <c r="L794" s="17"/>
      <c r="M794" s="95" t="str">
        <f t="shared" si="37"/>
        <v/>
      </c>
      <c r="N794" s="13" t="str">
        <f t="shared" si="38"/>
        <v/>
      </c>
    </row>
    <row r="795" spans="3:14" x14ac:dyDescent="0.3">
      <c r="C795" s="9">
        <f t="shared" si="36"/>
        <v>1</v>
      </c>
      <c r="D795" s="14"/>
      <c r="E795" s="15"/>
      <c r="F795" s="16"/>
      <c r="G795" s="17"/>
      <c r="H795" s="18"/>
      <c r="I795" s="19"/>
      <c r="J795" s="18"/>
      <c r="K795" s="19"/>
      <c r="L795" s="17"/>
      <c r="M795" s="95" t="str">
        <f t="shared" si="37"/>
        <v/>
      </c>
      <c r="N795" s="13" t="str">
        <f t="shared" si="38"/>
        <v/>
      </c>
    </row>
    <row r="796" spans="3:14" x14ac:dyDescent="0.3">
      <c r="C796" s="9">
        <f t="shared" si="36"/>
        <v>1</v>
      </c>
      <c r="D796" s="14"/>
      <c r="E796" s="15"/>
      <c r="F796" s="16"/>
      <c r="G796" s="17"/>
      <c r="H796" s="18"/>
      <c r="I796" s="19"/>
      <c r="J796" s="18"/>
      <c r="K796" s="19"/>
      <c r="L796" s="17"/>
      <c r="M796" s="95" t="str">
        <f t="shared" si="37"/>
        <v/>
      </c>
      <c r="N796" s="13" t="str">
        <f t="shared" si="38"/>
        <v/>
      </c>
    </row>
    <row r="797" spans="3:14" x14ac:dyDescent="0.3">
      <c r="C797" s="9">
        <f t="shared" si="36"/>
        <v>1</v>
      </c>
      <c r="D797" s="14"/>
      <c r="E797" s="15"/>
      <c r="F797" s="16"/>
      <c r="G797" s="17"/>
      <c r="H797" s="18"/>
      <c r="I797" s="19"/>
      <c r="J797" s="18"/>
      <c r="K797" s="19"/>
      <c r="L797" s="17"/>
      <c r="M797" s="95" t="str">
        <f t="shared" si="37"/>
        <v/>
      </c>
      <c r="N797" s="13" t="str">
        <f t="shared" si="38"/>
        <v/>
      </c>
    </row>
    <row r="798" spans="3:14" x14ac:dyDescent="0.3">
      <c r="C798" s="9">
        <f t="shared" si="36"/>
        <v>1</v>
      </c>
      <c r="D798" s="14"/>
      <c r="E798" s="15"/>
      <c r="F798" s="16"/>
      <c r="G798" s="17"/>
      <c r="H798" s="18"/>
      <c r="I798" s="19"/>
      <c r="J798" s="18"/>
      <c r="K798" s="19"/>
      <c r="L798" s="17"/>
      <c r="M798" s="95" t="str">
        <f t="shared" si="37"/>
        <v/>
      </c>
      <c r="N798" s="13" t="str">
        <f t="shared" si="38"/>
        <v/>
      </c>
    </row>
    <row r="799" spans="3:14" x14ac:dyDescent="0.3">
      <c r="C799" s="9">
        <f t="shared" si="36"/>
        <v>1</v>
      </c>
      <c r="D799" s="14"/>
      <c r="E799" s="15"/>
      <c r="F799" s="16"/>
      <c r="G799" s="17"/>
      <c r="H799" s="18"/>
      <c r="I799" s="19"/>
      <c r="J799" s="18"/>
      <c r="K799" s="19"/>
      <c r="L799" s="17"/>
      <c r="M799" s="95" t="str">
        <f t="shared" si="37"/>
        <v/>
      </c>
      <c r="N799" s="13" t="str">
        <f t="shared" si="38"/>
        <v/>
      </c>
    </row>
    <row r="800" spans="3:14" x14ac:dyDescent="0.3">
      <c r="C800" s="9">
        <f t="shared" si="36"/>
        <v>1</v>
      </c>
      <c r="D800" s="14"/>
      <c r="E800" s="15"/>
      <c r="F800" s="16"/>
      <c r="G800" s="17"/>
      <c r="H800" s="18"/>
      <c r="I800" s="19"/>
      <c r="J800" s="18"/>
      <c r="K800" s="19"/>
      <c r="L800" s="17"/>
      <c r="M800" s="95" t="str">
        <f t="shared" si="37"/>
        <v/>
      </c>
      <c r="N800" s="13" t="str">
        <f t="shared" si="38"/>
        <v/>
      </c>
    </row>
    <row r="801" spans="3:14" x14ac:dyDescent="0.3">
      <c r="C801" s="9">
        <f t="shared" si="36"/>
        <v>1</v>
      </c>
      <c r="D801" s="14"/>
      <c r="E801" s="15"/>
      <c r="F801" s="16"/>
      <c r="G801" s="17"/>
      <c r="H801" s="18"/>
      <c r="I801" s="19"/>
      <c r="J801" s="18"/>
      <c r="K801" s="19"/>
      <c r="L801" s="17"/>
      <c r="M801" s="95" t="str">
        <f t="shared" si="37"/>
        <v/>
      </c>
      <c r="N801" s="13" t="str">
        <f t="shared" si="38"/>
        <v/>
      </c>
    </row>
    <row r="802" spans="3:14" x14ac:dyDescent="0.3">
      <c r="C802" s="9">
        <f t="shared" si="36"/>
        <v>1</v>
      </c>
      <c r="D802" s="14"/>
      <c r="E802" s="15"/>
      <c r="F802" s="16"/>
      <c r="G802" s="17"/>
      <c r="H802" s="18"/>
      <c r="I802" s="19"/>
      <c r="J802" s="18"/>
      <c r="K802" s="19"/>
      <c r="L802" s="17"/>
      <c r="M802" s="95" t="str">
        <f t="shared" si="37"/>
        <v/>
      </c>
      <c r="N802" s="13" t="str">
        <f t="shared" si="38"/>
        <v/>
      </c>
    </row>
    <row r="803" spans="3:14" x14ac:dyDescent="0.3">
      <c r="C803" s="9">
        <f t="shared" si="36"/>
        <v>1</v>
      </c>
      <c r="D803" s="14"/>
      <c r="E803" s="15"/>
      <c r="F803" s="16"/>
      <c r="G803" s="17"/>
      <c r="H803" s="18"/>
      <c r="I803" s="19"/>
      <c r="J803" s="18"/>
      <c r="K803" s="19"/>
      <c r="L803" s="17"/>
      <c r="M803" s="95" t="str">
        <f t="shared" si="37"/>
        <v/>
      </c>
      <c r="N803" s="13" t="str">
        <f t="shared" si="38"/>
        <v/>
      </c>
    </row>
    <row r="804" spans="3:14" x14ac:dyDescent="0.3">
      <c r="C804" s="9">
        <f t="shared" si="36"/>
        <v>1</v>
      </c>
      <c r="D804" s="14"/>
      <c r="E804" s="15"/>
      <c r="F804" s="16"/>
      <c r="G804" s="17"/>
      <c r="H804" s="18"/>
      <c r="I804" s="19"/>
      <c r="J804" s="18"/>
      <c r="K804" s="19"/>
      <c r="L804" s="17"/>
      <c r="M804" s="95" t="str">
        <f t="shared" si="37"/>
        <v/>
      </c>
      <c r="N804" s="13" t="str">
        <f t="shared" si="38"/>
        <v/>
      </c>
    </row>
    <row r="805" spans="3:14" x14ac:dyDescent="0.3">
      <c r="C805" s="9">
        <f t="shared" si="36"/>
        <v>1</v>
      </c>
      <c r="D805" s="14"/>
      <c r="E805" s="15"/>
      <c r="F805" s="16"/>
      <c r="G805" s="17"/>
      <c r="H805" s="18"/>
      <c r="I805" s="19"/>
      <c r="J805" s="18"/>
      <c r="K805" s="19"/>
      <c r="L805" s="17"/>
      <c r="M805" s="95" t="str">
        <f t="shared" si="37"/>
        <v/>
      </c>
      <c r="N805" s="13" t="str">
        <f t="shared" si="38"/>
        <v/>
      </c>
    </row>
    <row r="806" spans="3:14" x14ac:dyDescent="0.3">
      <c r="C806" s="9">
        <f t="shared" si="36"/>
        <v>1</v>
      </c>
      <c r="D806" s="14"/>
      <c r="E806" s="15"/>
      <c r="F806" s="16"/>
      <c r="G806" s="17"/>
      <c r="H806" s="18"/>
      <c r="I806" s="19"/>
      <c r="J806" s="18"/>
      <c r="K806" s="19"/>
      <c r="L806" s="17"/>
      <c r="M806" s="95" t="str">
        <f t="shared" si="37"/>
        <v/>
      </c>
      <c r="N806" s="13" t="str">
        <f t="shared" si="38"/>
        <v/>
      </c>
    </row>
    <row r="807" spans="3:14" x14ac:dyDescent="0.3">
      <c r="C807" s="9">
        <f t="shared" si="36"/>
        <v>1</v>
      </c>
      <c r="D807" s="14"/>
      <c r="E807" s="15"/>
      <c r="F807" s="16"/>
      <c r="G807" s="17"/>
      <c r="H807" s="18"/>
      <c r="I807" s="19"/>
      <c r="J807" s="18"/>
      <c r="K807" s="19"/>
      <c r="L807" s="17"/>
      <c r="M807" s="95" t="str">
        <f t="shared" si="37"/>
        <v/>
      </c>
      <c r="N807" s="13" t="str">
        <f t="shared" si="38"/>
        <v/>
      </c>
    </row>
    <row r="808" spans="3:14" x14ac:dyDescent="0.3">
      <c r="C808" s="9">
        <f t="shared" si="36"/>
        <v>1</v>
      </c>
      <c r="D808" s="14"/>
      <c r="E808" s="15"/>
      <c r="F808" s="16"/>
      <c r="G808" s="17"/>
      <c r="H808" s="18"/>
      <c r="I808" s="19"/>
      <c r="J808" s="18"/>
      <c r="K808" s="19"/>
      <c r="L808" s="17"/>
      <c r="M808" s="95" t="str">
        <f t="shared" si="37"/>
        <v/>
      </c>
      <c r="N808" s="13" t="str">
        <f t="shared" si="38"/>
        <v/>
      </c>
    </row>
    <row r="809" spans="3:14" x14ac:dyDescent="0.3">
      <c r="C809" s="9">
        <f t="shared" si="36"/>
        <v>1</v>
      </c>
      <c r="D809" s="14"/>
      <c r="E809" s="15"/>
      <c r="F809" s="16"/>
      <c r="G809" s="17"/>
      <c r="H809" s="18"/>
      <c r="I809" s="19"/>
      <c r="J809" s="18"/>
      <c r="K809" s="19"/>
      <c r="L809" s="17"/>
      <c r="M809" s="95" t="str">
        <f t="shared" si="37"/>
        <v/>
      </c>
      <c r="N809" s="13" t="str">
        <f t="shared" si="38"/>
        <v/>
      </c>
    </row>
    <row r="810" spans="3:14" x14ac:dyDescent="0.3">
      <c r="C810" s="9">
        <f t="shared" si="36"/>
        <v>1</v>
      </c>
      <c r="D810" s="14"/>
      <c r="E810" s="15"/>
      <c r="F810" s="16"/>
      <c r="G810" s="17"/>
      <c r="H810" s="18"/>
      <c r="I810" s="19"/>
      <c r="J810" s="18"/>
      <c r="K810" s="19"/>
      <c r="L810" s="17"/>
      <c r="M810" s="95" t="str">
        <f t="shared" si="37"/>
        <v/>
      </c>
      <c r="N810" s="13" t="str">
        <f t="shared" si="38"/>
        <v/>
      </c>
    </row>
    <row r="811" spans="3:14" x14ac:dyDescent="0.3">
      <c r="C811" s="9">
        <f t="shared" si="36"/>
        <v>1</v>
      </c>
      <c r="D811" s="14"/>
      <c r="E811" s="15"/>
      <c r="F811" s="16"/>
      <c r="G811" s="17"/>
      <c r="H811" s="18"/>
      <c r="I811" s="19"/>
      <c r="J811" s="18"/>
      <c r="K811" s="19"/>
      <c r="L811" s="17"/>
      <c r="M811" s="95" t="str">
        <f t="shared" si="37"/>
        <v/>
      </c>
      <c r="N811" s="13" t="str">
        <f t="shared" si="38"/>
        <v/>
      </c>
    </row>
    <row r="812" spans="3:14" x14ac:dyDescent="0.3">
      <c r="C812" s="9">
        <f t="shared" si="36"/>
        <v>1</v>
      </c>
      <c r="D812" s="14"/>
      <c r="E812" s="15"/>
      <c r="F812" s="16"/>
      <c r="G812" s="17"/>
      <c r="H812" s="18"/>
      <c r="I812" s="19"/>
      <c r="J812" s="18"/>
      <c r="K812" s="19"/>
      <c r="L812" s="17"/>
      <c r="M812" s="95" t="str">
        <f t="shared" si="37"/>
        <v/>
      </c>
      <c r="N812" s="13" t="str">
        <f t="shared" si="38"/>
        <v/>
      </c>
    </row>
    <row r="813" spans="3:14" x14ac:dyDescent="0.3">
      <c r="C813" s="9">
        <f t="shared" si="36"/>
        <v>1</v>
      </c>
      <c r="D813" s="14"/>
      <c r="E813" s="15"/>
      <c r="F813" s="16"/>
      <c r="G813" s="17"/>
      <c r="H813" s="18"/>
      <c r="I813" s="19"/>
      <c r="J813" s="18"/>
      <c r="K813" s="19"/>
      <c r="L813" s="17"/>
      <c r="M813" s="95" t="str">
        <f t="shared" si="37"/>
        <v/>
      </c>
      <c r="N813" s="13" t="str">
        <f t="shared" si="38"/>
        <v/>
      </c>
    </row>
    <row r="814" spans="3:14" x14ac:dyDescent="0.3">
      <c r="C814" s="9">
        <f t="shared" si="36"/>
        <v>1</v>
      </c>
      <c r="D814" s="14"/>
      <c r="E814" s="15"/>
      <c r="F814" s="16"/>
      <c r="G814" s="17"/>
      <c r="H814" s="18"/>
      <c r="I814" s="19"/>
      <c r="J814" s="18"/>
      <c r="K814" s="19"/>
      <c r="L814" s="17"/>
      <c r="M814" s="95" t="str">
        <f t="shared" si="37"/>
        <v/>
      </c>
      <c r="N814" s="13" t="str">
        <f t="shared" si="38"/>
        <v/>
      </c>
    </row>
    <row r="815" spans="3:14" x14ac:dyDescent="0.3">
      <c r="C815" s="9">
        <f t="shared" si="36"/>
        <v>1</v>
      </c>
      <c r="D815" s="14"/>
      <c r="E815" s="15"/>
      <c r="F815" s="16"/>
      <c r="G815" s="17"/>
      <c r="H815" s="18"/>
      <c r="I815" s="19"/>
      <c r="J815" s="18"/>
      <c r="K815" s="19"/>
      <c r="L815" s="17"/>
      <c r="M815" s="95" t="str">
        <f t="shared" si="37"/>
        <v/>
      </c>
      <c r="N815" s="13" t="str">
        <f t="shared" si="38"/>
        <v/>
      </c>
    </row>
    <row r="816" spans="3:14" x14ac:dyDescent="0.3">
      <c r="C816" s="9">
        <f t="shared" si="36"/>
        <v>1</v>
      </c>
      <c r="D816" s="14"/>
      <c r="E816" s="15"/>
      <c r="F816" s="16"/>
      <c r="G816" s="17"/>
      <c r="H816" s="18"/>
      <c r="I816" s="19"/>
      <c r="J816" s="18"/>
      <c r="K816" s="19"/>
      <c r="L816" s="17"/>
      <c r="M816" s="95" t="str">
        <f t="shared" si="37"/>
        <v/>
      </c>
      <c r="N816" s="13" t="str">
        <f t="shared" si="38"/>
        <v/>
      </c>
    </row>
    <row r="817" spans="3:14" x14ac:dyDescent="0.3">
      <c r="C817" s="9">
        <f t="shared" si="36"/>
        <v>1</v>
      </c>
      <c r="D817" s="14"/>
      <c r="E817" s="15"/>
      <c r="F817" s="16"/>
      <c r="G817" s="17"/>
      <c r="H817" s="18"/>
      <c r="I817" s="19"/>
      <c r="J817" s="18"/>
      <c r="K817" s="19"/>
      <c r="L817" s="17"/>
      <c r="M817" s="95" t="str">
        <f t="shared" si="37"/>
        <v/>
      </c>
      <c r="N817" s="13" t="str">
        <f t="shared" si="38"/>
        <v/>
      </c>
    </row>
    <row r="818" spans="3:14" x14ac:dyDescent="0.3">
      <c r="C818" s="9">
        <f t="shared" si="36"/>
        <v>1</v>
      </c>
      <c r="D818" s="14"/>
      <c r="E818" s="15"/>
      <c r="F818" s="16"/>
      <c r="G818" s="17"/>
      <c r="H818" s="18"/>
      <c r="I818" s="19"/>
      <c r="J818" s="18"/>
      <c r="K818" s="19"/>
      <c r="L818" s="17"/>
      <c r="M818" s="95" t="str">
        <f t="shared" si="37"/>
        <v/>
      </c>
      <c r="N818" s="13" t="str">
        <f t="shared" si="38"/>
        <v/>
      </c>
    </row>
    <row r="819" spans="3:14" x14ac:dyDescent="0.3">
      <c r="C819" s="9">
        <f t="shared" si="36"/>
        <v>1</v>
      </c>
      <c r="D819" s="14"/>
      <c r="E819" s="15"/>
      <c r="F819" s="16"/>
      <c r="G819" s="17"/>
      <c r="H819" s="18"/>
      <c r="I819" s="19"/>
      <c r="J819" s="18"/>
      <c r="K819" s="19"/>
      <c r="L819" s="17"/>
      <c r="M819" s="95" t="str">
        <f t="shared" si="37"/>
        <v/>
      </c>
      <c r="N819" s="13" t="str">
        <f t="shared" si="38"/>
        <v/>
      </c>
    </row>
    <row r="820" spans="3:14" x14ac:dyDescent="0.3">
      <c r="C820" s="9">
        <f t="shared" ref="C820:C883" si="39">IF(AND(D820&lt;&gt;0,D820&gt;=$C$1,D820&lt;=$C$3),D820,IF(SUM(H820:J830)&lt;&gt;0,C819,1))</f>
        <v>1</v>
      </c>
      <c r="D820" s="14"/>
      <c r="E820" s="15"/>
      <c r="F820" s="16"/>
      <c r="G820" s="17"/>
      <c r="H820" s="18"/>
      <c r="I820" s="19"/>
      <c r="J820" s="18"/>
      <c r="K820" s="19"/>
      <c r="L820" s="17"/>
      <c r="M820" s="95" t="str">
        <f t="shared" ref="M820:M883" si="40">IF(I820&amp;K820&lt;&gt;"",VLOOKUP(I820&amp;K820,fif,3,FALSE),"")</f>
        <v/>
      </c>
      <c r="N820" s="13" t="str">
        <f t="shared" ref="N820:N883" si="41">IF(I820&amp;K820&lt;&gt;"",VLOOKUP(I820&amp;K820,fi,2,FALSE),"")</f>
        <v/>
      </c>
    </row>
    <row r="821" spans="3:14" x14ac:dyDescent="0.3">
      <c r="C821" s="9">
        <f t="shared" si="39"/>
        <v>1</v>
      </c>
      <c r="D821" s="14"/>
      <c r="E821" s="15"/>
      <c r="F821" s="16"/>
      <c r="G821" s="17"/>
      <c r="H821" s="18"/>
      <c r="I821" s="19"/>
      <c r="J821" s="18"/>
      <c r="K821" s="19"/>
      <c r="L821" s="17"/>
      <c r="M821" s="95" t="str">
        <f t="shared" si="40"/>
        <v/>
      </c>
      <c r="N821" s="13" t="str">
        <f t="shared" si="41"/>
        <v/>
      </c>
    </row>
    <row r="822" spans="3:14" x14ac:dyDescent="0.3">
      <c r="C822" s="9">
        <f t="shared" si="39"/>
        <v>1</v>
      </c>
      <c r="D822" s="14"/>
      <c r="E822" s="15"/>
      <c r="F822" s="16"/>
      <c r="G822" s="17"/>
      <c r="H822" s="18"/>
      <c r="I822" s="19"/>
      <c r="J822" s="18"/>
      <c r="K822" s="19"/>
      <c r="L822" s="17"/>
      <c r="M822" s="95" t="str">
        <f t="shared" si="40"/>
        <v/>
      </c>
      <c r="N822" s="13" t="str">
        <f t="shared" si="41"/>
        <v/>
      </c>
    </row>
    <row r="823" spans="3:14" x14ac:dyDescent="0.3">
      <c r="C823" s="9">
        <f t="shared" si="39"/>
        <v>1</v>
      </c>
      <c r="D823" s="14"/>
      <c r="E823" s="15"/>
      <c r="F823" s="16"/>
      <c r="G823" s="17"/>
      <c r="H823" s="18"/>
      <c r="I823" s="19"/>
      <c r="J823" s="18"/>
      <c r="K823" s="19"/>
      <c r="L823" s="17"/>
      <c r="M823" s="95" t="str">
        <f t="shared" si="40"/>
        <v/>
      </c>
      <c r="N823" s="13" t="str">
        <f t="shared" si="41"/>
        <v/>
      </c>
    </row>
    <row r="824" spans="3:14" x14ac:dyDescent="0.3">
      <c r="C824" s="9">
        <f t="shared" si="39"/>
        <v>1</v>
      </c>
      <c r="D824" s="14"/>
      <c r="E824" s="15"/>
      <c r="F824" s="16"/>
      <c r="G824" s="17"/>
      <c r="H824" s="18"/>
      <c r="I824" s="19"/>
      <c r="J824" s="18"/>
      <c r="K824" s="19"/>
      <c r="L824" s="17"/>
      <c r="M824" s="95" t="str">
        <f t="shared" si="40"/>
        <v/>
      </c>
      <c r="N824" s="13" t="str">
        <f t="shared" si="41"/>
        <v/>
      </c>
    </row>
    <row r="825" spans="3:14" x14ac:dyDescent="0.3">
      <c r="C825" s="9">
        <f t="shared" si="39"/>
        <v>1</v>
      </c>
      <c r="D825" s="14"/>
      <c r="E825" s="15"/>
      <c r="F825" s="16"/>
      <c r="G825" s="17"/>
      <c r="H825" s="18"/>
      <c r="I825" s="19"/>
      <c r="J825" s="18"/>
      <c r="K825" s="19"/>
      <c r="L825" s="17"/>
      <c r="M825" s="95" t="str">
        <f t="shared" si="40"/>
        <v/>
      </c>
      <c r="N825" s="13" t="str">
        <f t="shared" si="41"/>
        <v/>
      </c>
    </row>
    <row r="826" spans="3:14" x14ac:dyDescent="0.3">
      <c r="C826" s="9">
        <f t="shared" si="39"/>
        <v>1</v>
      </c>
      <c r="D826" s="14"/>
      <c r="E826" s="15"/>
      <c r="F826" s="16"/>
      <c r="G826" s="17"/>
      <c r="H826" s="18"/>
      <c r="I826" s="19"/>
      <c r="J826" s="18"/>
      <c r="K826" s="19"/>
      <c r="L826" s="17"/>
      <c r="M826" s="95" t="str">
        <f t="shared" si="40"/>
        <v/>
      </c>
      <c r="N826" s="13" t="str">
        <f t="shared" si="41"/>
        <v/>
      </c>
    </row>
    <row r="827" spans="3:14" x14ac:dyDescent="0.3">
      <c r="C827" s="9">
        <f t="shared" si="39"/>
        <v>1</v>
      </c>
      <c r="D827" s="14"/>
      <c r="E827" s="15"/>
      <c r="F827" s="16"/>
      <c r="G827" s="17"/>
      <c r="H827" s="18"/>
      <c r="I827" s="19"/>
      <c r="J827" s="18"/>
      <c r="K827" s="19"/>
      <c r="L827" s="17"/>
      <c r="M827" s="95" t="str">
        <f t="shared" si="40"/>
        <v/>
      </c>
      <c r="N827" s="13" t="str">
        <f t="shared" si="41"/>
        <v/>
      </c>
    </row>
    <row r="828" spans="3:14" x14ac:dyDescent="0.3">
      <c r="C828" s="9">
        <f t="shared" si="39"/>
        <v>1</v>
      </c>
      <c r="D828" s="14"/>
      <c r="E828" s="15"/>
      <c r="F828" s="16"/>
      <c r="G828" s="17"/>
      <c r="H828" s="18"/>
      <c r="I828" s="19"/>
      <c r="J828" s="18"/>
      <c r="K828" s="19"/>
      <c r="L828" s="17"/>
      <c r="M828" s="95" t="str">
        <f t="shared" si="40"/>
        <v/>
      </c>
      <c r="N828" s="13" t="str">
        <f t="shared" si="41"/>
        <v/>
      </c>
    </row>
    <row r="829" spans="3:14" x14ac:dyDescent="0.3">
      <c r="C829" s="9">
        <f t="shared" si="39"/>
        <v>1</v>
      </c>
      <c r="D829" s="14"/>
      <c r="E829" s="15"/>
      <c r="F829" s="16"/>
      <c r="G829" s="17"/>
      <c r="H829" s="18"/>
      <c r="I829" s="19"/>
      <c r="J829" s="18"/>
      <c r="K829" s="19"/>
      <c r="L829" s="17"/>
      <c r="M829" s="95" t="str">
        <f t="shared" si="40"/>
        <v/>
      </c>
      <c r="N829" s="13" t="str">
        <f t="shared" si="41"/>
        <v/>
      </c>
    </row>
    <row r="830" spans="3:14" x14ac:dyDescent="0.3">
      <c r="C830" s="9">
        <f t="shared" si="39"/>
        <v>1</v>
      </c>
      <c r="D830" s="14"/>
      <c r="E830" s="15"/>
      <c r="F830" s="16"/>
      <c r="G830" s="17"/>
      <c r="H830" s="18"/>
      <c r="I830" s="19"/>
      <c r="J830" s="18"/>
      <c r="K830" s="19"/>
      <c r="L830" s="17"/>
      <c r="M830" s="95" t="str">
        <f t="shared" si="40"/>
        <v/>
      </c>
      <c r="N830" s="13" t="str">
        <f t="shared" si="41"/>
        <v/>
      </c>
    </row>
    <row r="831" spans="3:14" x14ac:dyDescent="0.3">
      <c r="C831" s="9">
        <f t="shared" si="39"/>
        <v>1</v>
      </c>
      <c r="D831" s="14"/>
      <c r="E831" s="15"/>
      <c r="F831" s="16"/>
      <c r="G831" s="17"/>
      <c r="H831" s="18"/>
      <c r="I831" s="19"/>
      <c r="J831" s="18"/>
      <c r="K831" s="19"/>
      <c r="L831" s="17"/>
      <c r="M831" s="95" t="str">
        <f t="shared" si="40"/>
        <v/>
      </c>
      <c r="N831" s="13" t="str">
        <f t="shared" si="41"/>
        <v/>
      </c>
    </row>
    <row r="832" spans="3:14" x14ac:dyDescent="0.3">
      <c r="C832" s="9">
        <f t="shared" si="39"/>
        <v>1</v>
      </c>
      <c r="D832" s="14"/>
      <c r="E832" s="15"/>
      <c r="F832" s="16"/>
      <c r="G832" s="17"/>
      <c r="H832" s="18"/>
      <c r="I832" s="19"/>
      <c r="J832" s="18"/>
      <c r="K832" s="19"/>
      <c r="L832" s="17"/>
      <c r="M832" s="95" t="str">
        <f t="shared" si="40"/>
        <v/>
      </c>
      <c r="N832" s="13" t="str">
        <f t="shared" si="41"/>
        <v/>
      </c>
    </row>
    <row r="833" spans="3:14" x14ac:dyDescent="0.3">
      <c r="C833" s="9">
        <f t="shared" si="39"/>
        <v>1</v>
      </c>
      <c r="D833" s="14"/>
      <c r="E833" s="15"/>
      <c r="F833" s="16"/>
      <c r="G833" s="17"/>
      <c r="H833" s="18"/>
      <c r="I833" s="19"/>
      <c r="J833" s="18"/>
      <c r="K833" s="19"/>
      <c r="L833" s="17"/>
      <c r="M833" s="95" t="str">
        <f t="shared" si="40"/>
        <v/>
      </c>
      <c r="N833" s="13" t="str">
        <f t="shared" si="41"/>
        <v/>
      </c>
    </row>
    <row r="834" spans="3:14" x14ac:dyDescent="0.3">
      <c r="C834" s="9">
        <f t="shared" si="39"/>
        <v>1</v>
      </c>
      <c r="D834" s="14"/>
      <c r="E834" s="15"/>
      <c r="F834" s="16"/>
      <c r="G834" s="17"/>
      <c r="H834" s="18"/>
      <c r="I834" s="19"/>
      <c r="J834" s="18"/>
      <c r="K834" s="19"/>
      <c r="L834" s="17"/>
      <c r="M834" s="95" t="str">
        <f t="shared" si="40"/>
        <v/>
      </c>
      <c r="N834" s="13" t="str">
        <f t="shared" si="41"/>
        <v/>
      </c>
    </row>
    <row r="835" spans="3:14" x14ac:dyDescent="0.3">
      <c r="C835" s="9">
        <f t="shared" si="39"/>
        <v>1</v>
      </c>
      <c r="D835" s="14"/>
      <c r="E835" s="15"/>
      <c r="F835" s="16"/>
      <c r="G835" s="17"/>
      <c r="H835" s="18"/>
      <c r="I835" s="19"/>
      <c r="J835" s="18"/>
      <c r="K835" s="19"/>
      <c r="L835" s="17"/>
      <c r="M835" s="95" t="str">
        <f t="shared" si="40"/>
        <v/>
      </c>
      <c r="N835" s="13" t="str">
        <f t="shared" si="41"/>
        <v/>
      </c>
    </row>
    <row r="836" spans="3:14" x14ac:dyDescent="0.3">
      <c r="C836" s="9">
        <f t="shared" si="39"/>
        <v>1</v>
      </c>
      <c r="D836" s="14"/>
      <c r="E836" s="15"/>
      <c r="F836" s="16"/>
      <c r="G836" s="17"/>
      <c r="H836" s="18"/>
      <c r="I836" s="19"/>
      <c r="J836" s="18"/>
      <c r="K836" s="19"/>
      <c r="L836" s="17"/>
      <c r="M836" s="95" t="str">
        <f t="shared" si="40"/>
        <v/>
      </c>
      <c r="N836" s="13" t="str">
        <f t="shared" si="41"/>
        <v/>
      </c>
    </row>
    <row r="837" spans="3:14" x14ac:dyDescent="0.3">
      <c r="C837" s="9">
        <f t="shared" si="39"/>
        <v>1</v>
      </c>
      <c r="D837" s="14"/>
      <c r="E837" s="15"/>
      <c r="F837" s="16"/>
      <c r="G837" s="17"/>
      <c r="H837" s="18"/>
      <c r="I837" s="19"/>
      <c r="J837" s="18"/>
      <c r="K837" s="19"/>
      <c r="L837" s="17"/>
      <c r="M837" s="95" t="str">
        <f t="shared" si="40"/>
        <v/>
      </c>
      <c r="N837" s="13" t="str">
        <f t="shared" si="41"/>
        <v/>
      </c>
    </row>
    <row r="838" spans="3:14" x14ac:dyDescent="0.3">
      <c r="C838" s="9">
        <f t="shared" si="39"/>
        <v>1</v>
      </c>
      <c r="D838" s="14"/>
      <c r="E838" s="15"/>
      <c r="F838" s="16"/>
      <c r="G838" s="17"/>
      <c r="H838" s="18"/>
      <c r="I838" s="19"/>
      <c r="J838" s="18"/>
      <c r="K838" s="19"/>
      <c r="L838" s="17"/>
      <c r="M838" s="95" t="str">
        <f t="shared" si="40"/>
        <v/>
      </c>
      <c r="N838" s="13" t="str">
        <f t="shared" si="41"/>
        <v/>
      </c>
    </row>
    <row r="839" spans="3:14" x14ac:dyDescent="0.3">
      <c r="C839" s="9">
        <f t="shared" si="39"/>
        <v>1</v>
      </c>
      <c r="D839" s="14"/>
      <c r="E839" s="15"/>
      <c r="F839" s="16"/>
      <c r="G839" s="17"/>
      <c r="H839" s="18"/>
      <c r="I839" s="19"/>
      <c r="J839" s="18"/>
      <c r="K839" s="19"/>
      <c r="L839" s="17"/>
      <c r="M839" s="95" t="str">
        <f t="shared" si="40"/>
        <v/>
      </c>
      <c r="N839" s="13" t="str">
        <f t="shared" si="41"/>
        <v/>
      </c>
    </row>
    <row r="840" spans="3:14" x14ac:dyDescent="0.3">
      <c r="C840" s="9">
        <f t="shared" si="39"/>
        <v>1</v>
      </c>
      <c r="D840" s="14"/>
      <c r="E840" s="15"/>
      <c r="F840" s="16"/>
      <c r="G840" s="17"/>
      <c r="H840" s="18"/>
      <c r="I840" s="19"/>
      <c r="J840" s="18"/>
      <c r="K840" s="19"/>
      <c r="L840" s="17"/>
      <c r="M840" s="95" t="str">
        <f t="shared" si="40"/>
        <v/>
      </c>
      <c r="N840" s="13" t="str">
        <f t="shared" si="41"/>
        <v/>
      </c>
    </row>
    <row r="841" spans="3:14" x14ac:dyDescent="0.3">
      <c r="C841" s="9">
        <f t="shared" si="39"/>
        <v>1</v>
      </c>
      <c r="D841" s="14"/>
      <c r="E841" s="15"/>
      <c r="F841" s="16"/>
      <c r="G841" s="17"/>
      <c r="H841" s="18"/>
      <c r="I841" s="19"/>
      <c r="J841" s="18"/>
      <c r="K841" s="19"/>
      <c r="L841" s="17"/>
      <c r="M841" s="95" t="str">
        <f t="shared" si="40"/>
        <v/>
      </c>
      <c r="N841" s="13" t="str">
        <f t="shared" si="41"/>
        <v/>
      </c>
    </row>
    <row r="842" spans="3:14" x14ac:dyDescent="0.3">
      <c r="C842" s="9">
        <f t="shared" si="39"/>
        <v>1</v>
      </c>
      <c r="D842" s="14"/>
      <c r="E842" s="15"/>
      <c r="F842" s="16"/>
      <c r="G842" s="17"/>
      <c r="H842" s="18"/>
      <c r="I842" s="19"/>
      <c r="J842" s="18"/>
      <c r="K842" s="19"/>
      <c r="L842" s="17"/>
      <c r="M842" s="95" t="str">
        <f t="shared" si="40"/>
        <v/>
      </c>
      <c r="N842" s="13" t="str">
        <f t="shared" si="41"/>
        <v/>
      </c>
    </row>
    <row r="843" spans="3:14" x14ac:dyDescent="0.3">
      <c r="C843" s="9">
        <f t="shared" si="39"/>
        <v>1</v>
      </c>
      <c r="D843" s="14"/>
      <c r="E843" s="15"/>
      <c r="F843" s="16"/>
      <c r="G843" s="17"/>
      <c r="H843" s="18"/>
      <c r="I843" s="19"/>
      <c r="J843" s="18"/>
      <c r="K843" s="19"/>
      <c r="L843" s="17"/>
      <c r="M843" s="95" t="str">
        <f t="shared" si="40"/>
        <v/>
      </c>
      <c r="N843" s="13" t="str">
        <f t="shared" si="41"/>
        <v/>
      </c>
    </row>
    <row r="844" spans="3:14" x14ac:dyDescent="0.3">
      <c r="C844" s="9">
        <f t="shared" si="39"/>
        <v>1</v>
      </c>
      <c r="D844" s="14"/>
      <c r="E844" s="15"/>
      <c r="F844" s="16"/>
      <c r="G844" s="17"/>
      <c r="H844" s="18"/>
      <c r="I844" s="19"/>
      <c r="J844" s="18"/>
      <c r="K844" s="19"/>
      <c r="L844" s="17"/>
      <c r="M844" s="95" t="str">
        <f t="shared" si="40"/>
        <v/>
      </c>
      <c r="N844" s="13" t="str">
        <f t="shared" si="41"/>
        <v/>
      </c>
    </row>
    <row r="845" spans="3:14" x14ac:dyDescent="0.3">
      <c r="C845" s="9">
        <f t="shared" si="39"/>
        <v>1</v>
      </c>
      <c r="D845" s="14"/>
      <c r="E845" s="15"/>
      <c r="F845" s="16"/>
      <c r="G845" s="17"/>
      <c r="H845" s="18"/>
      <c r="I845" s="19"/>
      <c r="J845" s="18"/>
      <c r="K845" s="19"/>
      <c r="L845" s="17"/>
      <c r="M845" s="95" t="str">
        <f t="shared" si="40"/>
        <v/>
      </c>
      <c r="N845" s="13" t="str">
        <f t="shared" si="41"/>
        <v/>
      </c>
    </row>
    <row r="846" spans="3:14" x14ac:dyDescent="0.3">
      <c r="C846" s="9">
        <f t="shared" si="39"/>
        <v>1</v>
      </c>
      <c r="D846" s="14"/>
      <c r="E846" s="15"/>
      <c r="F846" s="16"/>
      <c r="G846" s="17"/>
      <c r="H846" s="18"/>
      <c r="I846" s="19"/>
      <c r="J846" s="18"/>
      <c r="K846" s="19"/>
      <c r="L846" s="17"/>
      <c r="M846" s="95" t="str">
        <f t="shared" si="40"/>
        <v/>
      </c>
      <c r="N846" s="13" t="str">
        <f t="shared" si="41"/>
        <v/>
      </c>
    </row>
    <row r="847" spans="3:14" x14ac:dyDescent="0.3">
      <c r="C847" s="9">
        <f t="shared" si="39"/>
        <v>1</v>
      </c>
      <c r="D847" s="14"/>
      <c r="E847" s="15"/>
      <c r="F847" s="16"/>
      <c r="G847" s="17"/>
      <c r="H847" s="18"/>
      <c r="I847" s="19"/>
      <c r="J847" s="18"/>
      <c r="K847" s="19"/>
      <c r="L847" s="17"/>
      <c r="M847" s="95" t="str">
        <f t="shared" si="40"/>
        <v/>
      </c>
      <c r="N847" s="13" t="str">
        <f t="shared" si="41"/>
        <v/>
      </c>
    </row>
    <row r="848" spans="3:14" x14ac:dyDescent="0.3">
      <c r="C848" s="9">
        <f t="shared" si="39"/>
        <v>1</v>
      </c>
      <c r="D848" s="14"/>
      <c r="E848" s="15"/>
      <c r="F848" s="16"/>
      <c r="G848" s="17"/>
      <c r="H848" s="18"/>
      <c r="I848" s="19"/>
      <c r="J848" s="18"/>
      <c r="K848" s="19"/>
      <c r="L848" s="17"/>
      <c r="M848" s="95" t="str">
        <f t="shared" si="40"/>
        <v/>
      </c>
      <c r="N848" s="13" t="str">
        <f t="shared" si="41"/>
        <v/>
      </c>
    </row>
    <row r="849" spans="3:14" x14ac:dyDescent="0.3">
      <c r="C849" s="9">
        <f t="shared" si="39"/>
        <v>1</v>
      </c>
      <c r="D849" s="14"/>
      <c r="E849" s="15"/>
      <c r="F849" s="16"/>
      <c r="G849" s="17"/>
      <c r="H849" s="18"/>
      <c r="I849" s="19"/>
      <c r="J849" s="18"/>
      <c r="K849" s="19"/>
      <c r="L849" s="17"/>
      <c r="M849" s="95" t="str">
        <f t="shared" si="40"/>
        <v/>
      </c>
      <c r="N849" s="13" t="str">
        <f t="shared" si="41"/>
        <v/>
      </c>
    </row>
    <row r="850" spans="3:14" x14ac:dyDescent="0.3">
      <c r="C850" s="9">
        <f t="shared" si="39"/>
        <v>1</v>
      </c>
      <c r="D850" s="14"/>
      <c r="E850" s="15"/>
      <c r="F850" s="16"/>
      <c r="G850" s="17"/>
      <c r="H850" s="18"/>
      <c r="I850" s="19"/>
      <c r="J850" s="18"/>
      <c r="K850" s="19"/>
      <c r="L850" s="17"/>
      <c r="M850" s="95" t="str">
        <f t="shared" si="40"/>
        <v/>
      </c>
      <c r="N850" s="13" t="str">
        <f t="shared" si="41"/>
        <v/>
      </c>
    </row>
    <row r="851" spans="3:14" x14ac:dyDescent="0.3">
      <c r="C851" s="9">
        <f t="shared" si="39"/>
        <v>1</v>
      </c>
      <c r="D851" s="14"/>
      <c r="E851" s="15"/>
      <c r="F851" s="16"/>
      <c r="G851" s="17"/>
      <c r="H851" s="18"/>
      <c r="I851" s="19"/>
      <c r="J851" s="18"/>
      <c r="K851" s="19"/>
      <c r="L851" s="17"/>
      <c r="M851" s="95" t="str">
        <f t="shared" si="40"/>
        <v/>
      </c>
      <c r="N851" s="13" t="str">
        <f t="shared" si="41"/>
        <v/>
      </c>
    </row>
    <row r="852" spans="3:14" x14ac:dyDescent="0.3">
      <c r="C852" s="9">
        <f t="shared" si="39"/>
        <v>1</v>
      </c>
      <c r="D852" s="14"/>
      <c r="E852" s="15"/>
      <c r="F852" s="16"/>
      <c r="G852" s="17"/>
      <c r="H852" s="18"/>
      <c r="I852" s="19"/>
      <c r="J852" s="18"/>
      <c r="K852" s="19"/>
      <c r="L852" s="17"/>
      <c r="M852" s="95" t="str">
        <f t="shared" si="40"/>
        <v/>
      </c>
      <c r="N852" s="13" t="str">
        <f t="shared" si="41"/>
        <v/>
      </c>
    </row>
    <row r="853" spans="3:14" x14ac:dyDescent="0.3">
      <c r="C853" s="9">
        <f t="shared" si="39"/>
        <v>1</v>
      </c>
      <c r="D853" s="14"/>
      <c r="E853" s="15"/>
      <c r="F853" s="16"/>
      <c r="G853" s="17"/>
      <c r="H853" s="18"/>
      <c r="I853" s="19"/>
      <c r="J853" s="18"/>
      <c r="K853" s="19"/>
      <c r="L853" s="17"/>
      <c r="M853" s="95" t="str">
        <f t="shared" si="40"/>
        <v/>
      </c>
      <c r="N853" s="13" t="str">
        <f t="shared" si="41"/>
        <v/>
      </c>
    </row>
    <row r="854" spans="3:14" x14ac:dyDescent="0.3">
      <c r="C854" s="9">
        <f t="shared" si="39"/>
        <v>1</v>
      </c>
      <c r="D854" s="14"/>
      <c r="E854" s="15"/>
      <c r="F854" s="16"/>
      <c r="G854" s="17"/>
      <c r="H854" s="18"/>
      <c r="I854" s="19"/>
      <c r="J854" s="18"/>
      <c r="K854" s="19"/>
      <c r="L854" s="17"/>
      <c r="M854" s="95" t="str">
        <f t="shared" si="40"/>
        <v/>
      </c>
      <c r="N854" s="13" t="str">
        <f t="shared" si="41"/>
        <v/>
      </c>
    </row>
    <row r="855" spans="3:14" x14ac:dyDescent="0.3">
      <c r="C855" s="9">
        <f t="shared" si="39"/>
        <v>1</v>
      </c>
      <c r="D855" s="14"/>
      <c r="E855" s="15"/>
      <c r="F855" s="16"/>
      <c r="G855" s="17"/>
      <c r="H855" s="18"/>
      <c r="I855" s="19"/>
      <c r="J855" s="18"/>
      <c r="K855" s="19"/>
      <c r="L855" s="17"/>
      <c r="M855" s="95" t="str">
        <f t="shared" si="40"/>
        <v/>
      </c>
      <c r="N855" s="13" t="str">
        <f t="shared" si="41"/>
        <v/>
      </c>
    </row>
    <row r="856" spans="3:14" x14ac:dyDescent="0.3">
      <c r="C856" s="9">
        <f t="shared" si="39"/>
        <v>1</v>
      </c>
      <c r="D856" s="14"/>
      <c r="E856" s="15"/>
      <c r="F856" s="16"/>
      <c r="G856" s="17"/>
      <c r="H856" s="18"/>
      <c r="I856" s="19"/>
      <c r="J856" s="18"/>
      <c r="K856" s="19"/>
      <c r="L856" s="17"/>
      <c r="M856" s="95" t="str">
        <f t="shared" si="40"/>
        <v/>
      </c>
      <c r="N856" s="13" t="str">
        <f t="shared" si="41"/>
        <v/>
      </c>
    </row>
    <row r="857" spans="3:14" x14ac:dyDescent="0.3">
      <c r="C857" s="9">
        <f t="shared" si="39"/>
        <v>1</v>
      </c>
      <c r="D857" s="14"/>
      <c r="E857" s="15"/>
      <c r="F857" s="16"/>
      <c r="G857" s="17"/>
      <c r="H857" s="18"/>
      <c r="I857" s="19"/>
      <c r="J857" s="18"/>
      <c r="K857" s="19"/>
      <c r="L857" s="17"/>
      <c r="M857" s="95" t="str">
        <f t="shared" si="40"/>
        <v/>
      </c>
      <c r="N857" s="13" t="str">
        <f t="shared" si="41"/>
        <v/>
      </c>
    </row>
    <row r="858" spans="3:14" x14ac:dyDescent="0.3">
      <c r="C858" s="9">
        <f t="shared" si="39"/>
        <v>1</v>
      </c>
      <c r="D858" s="14"/>
      <c r="E858" s="15"/>
      <c r="F858" s="16"/>
      <c r="G858" s="17"/>
      <c r="H858" s="18"/>
      <c r="I858" s="19"/>
      <c r="J858" s="18"/>
      <c r="K858" s="19"/>
      <c r="L858" s="17"/>
      <c r="M858" s="95" t="str">
        <f t="shared" si="40"/>
        <v/>
      </c>
      <c r="N858" s="13" t="str">
        <f t="shared" si="41"/>
        <v/>
      </c>
    </row>
    <row r="859" spans="3:14" x14ac:dyDescent="0.3">
      <c r="C859" s="9">
        <f t="shared" si="39"/>
        <v>1</v>
      </c>
      <c r="D859" s="14"/>
      <c r="E859" s="15"/>
      <c r="F859" s="16"/>
      <c r="G859" s="17"/>
      <c r="H859" s="18"/>
      <c r="I859" s="19"/>
      <c r="J859" s="18"/>
      <c r="K859" s="19"/>
      <c r="L859" s="17"/>
      <c r="M859" s="95" t="str">
        <f t="shared" si="40"/>
        <v/>
      </c>
      <c r="N859" s="13" t="str">
        <f t="shared" si="41"/>
        <v/>
      </c>
    </row>
    <row r="860" spans="3:14" x14ac:dyDescent="0.3">
      <c r="C860" s="9">
        <f t="shared" si="39"/>
        <v>1</v>
      </c>
      <c r="D860" s="14"/>
      <c r="E860" s="15"/>
      <c r="F860" s="16"/>
      <c r="G860" s="17"/>
      <c r="H860" s="18"/>
      <c r="I860" s="19"/>
      <c r="J860" s="18"/>
      <c r="K860" s="19"/>
      <c r="L860" s="17"/>
      <c r="M860" s="95" t="str">
        <f t="shared" si="40"/>
        <v/>
      </c>
      <c r="N860" s="13" t="str">
        <f t="shared" si="41"/>
        <v/>
      </c>
    </row>
    <row r="861" spans="3:14" x14ac:dyDescent="0.3">
      <c r="C861" s="9">
        <f t="shared" si="39"/>
        <v>1</v>
      </c>
      <c r="D861" s="14"/>
      <c r="E861" s="15"/>
      <c r="F861" s="16"/>
      <c r="G861" s="17"/>
      <c r="H861" s="18"/>
      <c r="I861" s="19"/>
      <c r="J861" s="18"/>
      <c r="K861" s="19"/>
      <c r="L861" s="17"/>
      <c r="M861" s="95" t="str">
        <f t="shared" si="40"/>
        <v/>
      </c>
      <c r="N861" s="13" t="str">
        <f t="shared" si="41"/>
        <v/>
      </c>
    </row>
    <row r="862" spans="3:14" x14ac:dyDescent="0.3">
      <c r="C862" s="9">
        <f t="shared" si="39"/>
        <v>1</v>
      </c>
      <c r="D862" s="14"/>
      <c r="E862" s="15"/>
      <c r="F862" s="16"/>
      <c r="G862" s="17"/>
      <c r="H862" s="18"/>
      <c r="I862" s="19"/>
      <c r="J862" s="18"/>
      <c r="K862" s="19"/>
      <c r="L862" s="17"/>
      <c r="M862" s="95" t="str">
        <f t="shared" si="40"/>
        <v/>
      </c>
      <c r="N862" s="13" t="str">
        <f t="shared" si="41"/>
        <v/>
      </c>
    </row>
    <row r="863" spans="3:14" x14ac:dyDescent="0.3">
      <c r="C863" s="9">
        <f t="shared" si="39"/>
        <v>1</v>
      </c>
      <c r="D863" s="14"/>
      <c r="E863" s="15"/>
      <c r="F863" s="16"/>
      <c r="G863" s="17"/>
      <c r="H863" s="18"/>
      <c r="I863" s="19"/>
      <c r="J863" s="18"/>
      <c r="K863" s="19"/>
      <c r="L863" s="17"/>
      <c r="M863" s="95" t="str">
        <f t="shared" si="40"/>
        <v/>
      </c>
      <c r="N863" s="13" t="str">
        <f t="shared" si="41"/>
        <v/>
      </c>
    </row>
    <row r="864" spans="3:14" x14ac:dyDescent="0.3">
      <c r="C864" s="9">
        <f t="shared" si="39"/>
        <v>1</v>
      </c>
      <c r="D864" s="14"/>
      <c r="E864" s="15"/>
      <c r="F864" s="16"/>
      <c r="G864" s="17"/>
      <c r="H864" s="18"/>
      <c r="I864" s="19"/>
      <c r="J864" s="18"/>
      <c r="K864" s="19"/>
      <c r="L864" s="17"/>
      <c r="M864" s="95" t="str">
        <f t="shared" si="40"/>
        <v/>
      </c>
      <c r="N864" s="13" t="str">
        <f t="shared" si="41"/>
        <v/>
      </c>
    </row>
    <row r="865" spans="3:14" x14ac:dyDescent="0.3">
      <c r="C865" s="9">
        <f t="shared" si="39"/>
        <v>1</v>
      </c>
      <c r="D865" s="14"/>
      <c r="E865" s="15"/>
      <c r="F865" s="16"/>
      <c r="G865" s="17"/>
      <c r="H865" s="18"/>
      <c r="I865" s="19"/>
      <c r="J865" s="18"/>
      <c r="K865" s="19"/>
      <c r="L865" s="17"/>
      <c r="M865" s="95" t="str">
        <f t="shared" si="40"/>
        <v/>
      </c>
      <c r="N865" s="13" t="str">
        <f t="shared" si="41"/>
        <v/>
      </c>
    </row>
    <row r="866" spans="3:14" x14ac:dyDescent="0.3">
      <c r="C866" s="9">
        <f t="shared" si="39"/>
        <v>1</v>
      </c>
      <c r="D866" s="14"/>
      <c r="E866" s="15"/>
      <c r="F866" s="16"/>
      <c r="G866" s="17"/>
      <c r="H866" s="18"/>
      <c r="I866" s="19"/>
      <c r="J866" s="18"/>
      <c r="K866" s="19"/>
      <c r="L866" s="17"/>
      <c r="M866" s="95" t="str">
        <f t="shared" si="40"/>
        <v/>
      </c>
      <c r="N866" s="13" t="str">
        <f t="shared" si="41"/>
        <v/>
      </c>
    </row>
    <row r="867" spans="3:14" x14ac:dyDescent="0.3">
      <c r="C867" s="9">
        <f t="shared" si="39"/>
        <v>1</v>
      </c>
      <c r="D867" s="14"/>
      <c r="E867" s="15"/>
      <c r="F867" s="16"/>
      <c r="G867" s="17"/>
      <c r="H867" s="18"/>
      <c r="I867" s="19"/>
      <c r="J867" s="18"/>
      <c r="K867" s="19"/>
      <c r="L867" s="17"/>
      <c r="M867" s="95" t="str">
        <f t="shared" si="40"/>
        <v/>
      </c>
      <c r="N867" s="13" t="str">
        <f t="shared" si="41"/>
        <v/>
      </c>
    </row>
    <row r="868" spans="3:14" x14ac:dyDescent="0.3">
      <c r="C868" s="9">
        <f t="shared" si="39"/>
        <v>1</v>
      </c>
      <c r="D868" s="14"/>
      <c r="E868" s="15"/>
      <c r="F868" s="16"/>
      <c r="G868" s="17"/>
      <c r="H868" s="18"/>
      <c r="I868" s="19"/>
      <c r="J868" s="18"/>
      <c r="K868" s="19"/>
      <c r="L868" s="17"/>
      <c r="M868" s="95" t="str">
        <f t="shared" si="40"/>
        <v/>
      </c>
      <c r="N868" s="13" t="str">
        <f t="shared" si="41"/>
        <v/>
      </c>
    </row>
    <row r="869" spans="3:14" x14ac:dyDescent="0.3">
      <c r="C869" s="9">
        <f t="shared" si="39"/>
        <v>1</v>
      </c>
      <c r="D869" s="14"/>
      <c r="E869" s="15"/>
      <c r="F869" s="16"/>
      <c r="G869" s="17"/>
      <c r="H869" s="18"/>
      <c r="I869" s="19"/>
      <c r="J869" s="18"/>
      <c r="K869" s="19"/>
      <c r="L869" s="17"/>
      <c r="M869" s="95" t="str">
        <f t="shared" si="40"/>
        <v/>
      </c>
      <c r="N869" s="13" t="str">
        <f t="shared" si="41"/>
        <v/>
      </c>
    </row>
    <row r="870" spans="3:14" x14ac:dyDescent="0.3">
      <c r="C870" s="9">
        <f t="shared" si="39"/>
        <v>1</v>
      </c>
      <c r="D870" s="14"/>
      <c r="E870" s="15"/>
      <c r="F870" s="16"/>
      <c r="G870" s="17"/>
      <c r="H870" s="18"/>
      <c r="I870" s="19"/>
      <c r="J870" s="18"/>
      <c r="K870" s="19"/>
      <c r="L870" s="17"/>
      <c r="M870" s="95" t="str">
        <f t="shared" si="40"/>
        <v/>
      </c>
      <c r="N870" s="13" t="str">
        <f t="shared" si="41"/>
        <v/>
      </c>
    </row>
    <row r="871" spans="3:14" x14ac:dyDescent="0.3">
      <c r="C871" s="9">
        <f t="shared" si="39"/>
        <v>1</v>
      </c>
      <c r="D871" s="14"/>
      <c r="E871" s="15"/>
      <c r="F871" s="16"/>
      <c r="G871" s="17"/>
      <c r="H871" s="18"/>
      <c r="I871" s="19"/>
      <c r="J871" s="18"/>
      <c r="K871" s="19"/>
      <c r="L871" s="17"/>
      <c r="M871" s="95" t="str">
        <f t="shared" si="40"/>
        <v/>
      </c>
      <c r="N871" s="13" t="str">
        <f t="shared" si="41"/>
        <v/>
      </c>
    </row>
    <row r="872" spans="3:14" x14ac:dyDescent="0.3">
      <c r="C872" s="9">
        <f t="shared" si="39"/>
        <v>1</v>
      </c>
      <c r="D872" s="14"/>
      <c r="E872" s="15"/>
      <c r="F872" s="16"/>
      <c r="G872" s="17"/>
      <c r="H872" s="18"/>
      <c r="I872" s="19"/>
      <c r="J872" s="18"/>
      <c r="K872" s="19"/>
      <c r="L872" s="17"/>
      <c r="M872" s="95" t="str">
        <f t="shared" si="40"/>
        <v/>
      </c>
      <c r="N872" s="13" t="str">
        <f t="shared" si="41"/>
        <v/>
      </c>
    </row>
    <row r="873" spans="3:14" x14ac:dyDescent="0.3">
      <c r="C873" s="9">
        <f t="shared" si="39"/>
        <v>1</v>
      </c>
      <c r="D873" s="14"/>
      <c r="E873" s="15"/>
      <c r="F873" s="16"/>
      <c r="G873" s="17"/>
      <c r="H873" s="18"/>
      <c r="I873" s="19"/>
      <c r="J873" s="18"/>
      <c r="K873" s="19"/>
      <c r="L873" s="17"/>
      <c r="M873" s="95" t="str">
        <f t="shared" si="40"/>
        <v/>
      </c>
      <c r="N873" s="13" t="str">
        <f t="shared" si="41"/>
        <v/>
      </c>
    </row>
    <row r="874" spans="3:14" x14ac:dyDescent="0.3">
      <c r="C874" s="9">
        <f t="shared" si="39"/>
        <v>1</v>
      </c>
      <c r="D874" s="14"/>
      <c r="E874" s="15"/>
      <c r="F874" s="16"/>
      <c r="G874" s="17"/>
      <c r="H874" s="18"/>
      <c r="I874" s="19"/>
      <c r="J874" s="18"/>
      <c r="K874" s="19"/>
      <c r="L874" s="17"/>
      <c r="M874" s="95" t="str">
        <f t="shared" si="40"/>
        <v/>
      </c>
      <c r="N874" s="13" t="str">
        <f t="shared" si="41"/>
        <v/>
      </c>
    </row>
    <row r="875" spans="3:14" x14ac:dyDescent="0.3">
      <c r="C875" s="9">
        <f t="shared" si="39"/>
        <v>1</v>
      </c>
      <c r="D875" s="14"/>
      <c r="E875" s="15"/>
      <c r="F875" s="16"/>
      <c r="G875" s="17"/>
      <c r="H875" s="18"/>
      <c r="I875" s="19"/>
      <c r="J875" s="18"/>
      <c r="K875" s="19"/>
      <c r="L875" s="17"/>
      <c r="M875" s="95" t="str">
        <f t="shared" si="40"/>
        <v/>
      </c>
      <c r="N875" s="13" t="str">
        <f t="shared" si="41"/>
        <v/>
      </c>
    </row>
    <row r="876" spans="3:14" x14ac:dyDescent="0.3">
      <c r="C876" s="9">
        <f t="shared" si="39"/>
        <v>1</v>
      </c>
      <c r="D876" s="14"/>
      <c r="E876" s="15"/>
      <c r="F876" s="16"/>
      <c r="G876" s="17"/>
      <c r="H876" s="18"/>
      <c r="I876" s="19"/>
      <c r="J876" s="18"/>
      <c r="K876" s="19"/>
      <c r="L876" s="17"/>
      <c r="M876" s="95" t="str">
        <f t="shared" si="40"/>
        <v/>
      </c>
      <c r="N876" s="13" t="str">
        <f t="shared" si="41"/>
        <v/>
      </c>
    </row>
    <row r="877" spans="3:14" x14ac:dyDescent="0.3">
      <c r="C877" s="9">
        <f t="shared" si="39"/>
        <v>1</v>
      </c>
      <c r="D877" s="14"/>
      <c r="E877" s="15"/>
      <c r="F877" s="16"/>
      <c r="G877" s="17"/>
      <c r="H877" s="18"/>
      <c r="I877" s="19"/>
      <c r="J877" s="18"/>
      <c r="K877" s="19"/>
      <c r="L877" s="17"/>
      <c r="M877" s="95" t="str">
        <f t="shared" si="40"/>
        <v/>
      </c>
      <c r="N877" s="13" t="str">
        <f t="shared" si="41"/>
        <v/>
      </c>
    </row>
    <row r="878" spans="3:14" x14ac:dyDescent="0.3">
      <c r="C878" s="9">
        <f t="shared" si="39"/>
        <v>1</v>
      </c>
      <c r="D878" s="14"/>
      <c r="E878" s="15"/>
      <c r="F878" s="16"/>
      <c r="G878" s="17"/>
      <c r="H878" s="18"/>
      <c r="I878" s="19"/>
      <c r="J878" s="18"/>
      <c r="K878" s="19"/>
      <c r="L878" s="17"/>
      <c r="M878" s="95" t="str">
        <f t="shared" si="40"/>
        <v/>
      </c>
      <c r="N878" s="13" t="str">
        <f t="shared" si="41"/>
        <v/>
      </c>
    </row>
    <row r="879" spans="3:14" x14ac:dyDescent="0.3">
      <c r="C879" s="9">
        <f t="shared" si="39"/>
        <v>1</v>
      </c>
      <c r="D879" s="14"/>
      <c r="E879" s="15"/>
      <c r="F879" s="16"/>
      <c r="G879" s="17"/>
      <c r="H879" s="18"/>
      <c r="I879" s="19"/>
      <c r="J879" s="18"/>
      <c r="K879" s="19"/>
      <c r="L879" s="17"/>
      <c r="M879" s="95" t="str">
        <f t="shared" si="40"/>
        <v/>
      </c>
      <c r="N879" s="13" t="str">
        <f t="shared" si="41"/>
        <v/>
      </c>
    </row>
    <row r="880" spans="3:14" x14ac:dyDescent="0.3">
      <c r="C880" s="9">
        <f t="shared" si="39"/>
        <v>1</v>
      </c>
      <c r="D880" s="14"/>
      <c r="E880" s="15"/>
      <c r="F880" s="16"/>
      <c r="G880" s="17"/>
      <c r="H880" s="18"/>
      <c r="I880" s="19"/>
      <c r="J880" s="18"/>
      <c r="K880" s="19"/>
      <c r="L880" s="17"/>
      <c r="M880" s="95" t="str">
        <f t="shared" si="40"/>
        <v/>
      </c>
      <c r="N880" s="13" t="str">
        <f t="shared" si="41"/>
        <v/>
      </c>
    </row>
    <row r="881" spans="3:14" x14ac:dyDescent="0.3">
      <c r="C881" s="9">
        <f t="shared" si="39"/>
        <v>1</v>
      </c>
      <c r="D881" s="14"/>
      <c r="E881" s="15"/>
      <c r="F881" s="16"/>
      <c r="G881" s="17"/>
      <c r="H881" s="18"/>
      <c r="I881" s="19"/>
      <c r="J881" s="18"/>
      <c r="K881" s="19"/>
      <c r="L881" s="17"/>
      <c r="M881" s="95" t="str">
        <f t="shared" si="40"/>
        <v/>
      </c>
      <c r="N881" s="13" t="str">
        <f t="shared" si="41"/>
        <v/>
      </c>
    </row>
    <row r="882" spans="3:14" x14ac:dyDescent="0.3">
      <c r="C882" s="9">
        <f t="shared" si="39"/>
        <v>1</v>
      </c>
      <c r="D882" s="14"/>
      <c r="E882" s="15"/>
      <c r="F882" s="16"/>
      <c r="G882" s="17"/>
      <c r="H882" s="18"/>
      <c r="I882" s="19"/>
      <c r="J882" s="18"/>
      <c r="K882" s="19"/>
      <c r="L882" s="17"/>
      <c r="M882" s="95" t="str">
        <f t="shared" si="40"/>
        <v/>
      </c>
      <c r="N882" s="13" t="str">
        <f t="shared" si="41"/>
        <v/>
      </c>
    </row>
    <row r="883" spans="3:14" x14ac:dyDescent="0.3">
      <c r="C883" s="9">
        <f t="shared" si="39"/>
        <v>1</v>
      </c>
      <c r="D883" s="14"/>
      <c r="E883" s="15"/>
      <c r="F883" s="16"/>
      <c r="G883" s="17"/>
      <c r="H883" s="18"/>
      <c r="I883" s="19"/>
      <c r="J883" s="18"/>
      <c r="K883" s="19"/>
      <c r="L883" s="17"/>
      <c r="M883" s="95" t="str">
        <f t="shared" si="40"/>
        <v/>
      </c>
      <c r="N883" s="13" t="str">
        <f t="shared" si="41"/>
        <v/>
      </c>
    </row>
    <row r="884" spans="3:14" x14ac:dyDescent="0.3">
      <c r="C884" s="9">
        <f t="shared" ref="C884:C947" si="42">IF(AND(D884&lt;&gt;0,D884&gt;=$C$1,D884&lt;=$C$3),D884,IF(SUM(H884:J894)&lt;&gt;0,C883,1))</f>
        <v>1</v>
      </c>
      <c r="D884" s="14"/>
      <c r="E884" s="15"/>
      <c r="F884" s="16"/>
      <c r="G884" s="17"/>
      <c r="H884" s="18"/>
      <c r="I884" s="19"/>
      <c r="J884" s="18"/>
      <c r="K884" s="19"/>
      <c r="L884" s="17"/>
      <c r="M884" s="95" t="str">
        <f t="shared" ref="M884:M947" si="43">IF(I884&amp;K884&lt;&gt;"",VLOOKUP(I884&amp;K884,fif,3,FALSE),"")</f>
        <v/>
      </c>
      <c r="N884" s="13" t="str">
        <f t="shared" ref="N884:N947" si="44">IF(I884&amp;K884&lt;&gt;"",VLOOKUP(I884&amp;K884,fi,2,FALSE),"")</f>
        <v/>
      </c>
    </row>
    <row r="885" spans="3:14" x14ac:dyDescent="0.3">
      <c r="C885" s="9">
        <f t="shared" si="42"/>
        <v>1</v>
      </c>
      <c r="D885" s="14"/>
      <c r="E885" s="15"/>
      <c r="F885" s="16"/>
      <c r="G885" s="17"/>
      <c r="H885" s="18"/>
      <c r="I885" s="19"/>
      <c r="J885" s="18"/>
      <c r="K885" s="19"/>
      <c r="L885" s="17"/>
      <c r="M885" s="95" t="str">
        <f t="shared" si="43"/>
        <v/>
      </c>
      <c r="N885" s="13" t="str">
        <f t="shared" si="44"/>
        <v/>
      </c>
    </row>
    <row r="886" spans="3:14" x14ac:dyDescent="0.3">
      <c r="C886" s="9">
        <f t="shared" si="42"/>
        <v>1</v>
      </c>
      <c r="D886" s="14"/>
      <c r="E886" s="15"/>
      <c r="F886" s="16"/>
      <c r="G886" s="17"/>
      <c r="H886" s="18"/>
      <c r="I886" s="19"/>
      <c r="J886" s="18"/>
      <c r="K886" s="19"/>
      <c r="L886" s="17"/>
      <c r="M886" s="95" t="str">
        <f t="shared" si="43"/>
        <v/>
      </c>
      <c r="N886" s="13" t="str">
        <f t="shared" si="44"/>
        <v/>
      </c>
    </row>
    <row r="887" spans="3:14" x14ac:dyDescent="0.3">
      <c r="C887" s="9">
        <f t="shared" si="42"/>
        <v>1</v>
      </c>
      <c r="D887" s="14"/>
      <c r="E887" s="15"/>
      <c r="F887" s="16"/>
      <c r="G887" s="17"/>
      <c r="H887" s="18"/>
      <c r="I887" s="19"/>
      <c r="J887" s="18"/>
      <c r="K887" s="19"/>
      <c r="L887" s="17"/>
      <c r="M887" s="95" t="str">
        <f t="shared" si="43"/>
        <v/>
      </c>
      <c r="N887" s="13" t="str">
        <f t="shared" si="44"/>
        <v/>
      </c>
    </row>
    <row r="888" spans="3:14" x14ac:dyDescent="0.3">
      <c r="C888" s="9">
        <f t="shared" si="42"/>
        <v>1</v>
      </c>
      <c r="D888" s="14"/>
      <c r="E888" s="15"/>
      <c r="F888" s="16"/>
      <c r="G888" s="17"/>
      <c r="H888" s="18"/>
      <c r="I888" s="19"/>
      <c r="J888" s="18"/>
      <c r="K888" s="19"/>
      <c r="L888" s="17"/>
      <c r="M888" s="95" t="str">
        <f t="shared" si="43"/>
        <v/>
      </c>
      <c r="N888" s="13" t="str">
        <f t="shared" si="44"/>
        <v/>
      </c>
    </row>
    <row r="889" spans="3:14" x14ac:dyDescent="0.3">
      <c r="C889" s="9">
        <f t="shared" si="42"/>
        <v>1</v>
      </c>
      <c r="D889" s="14"/>
      <c r="E889" s="15"/>
      <c r="F889" s="16"/>
      <c r="G889" s="17"/>
      <c r="H889" s="18"/>
      <c r="I889" s="19"/>
      <c r="J889" s="18"/>
      <c r="K889" s="19"/>
      <c r="L889" s="17"/>
      <c r="M889" s="95" t="str">
        <f t="shared" si="43"/>
        <v/>
      </c>
      <c r="N889" s="13" t="str">
        <f t="shared" si="44"/>
        <v/>
      </c>
    </row>
    <row r="890" spans="3:14" x14ac:dyDescent="0.3">
      <c r="C890" s="9">
        <f t="shared" si="42"/>
        <v>1</v>
      </c>
      <c r="D890" s="14"/>
      <c r="E890" s="15"/>
      <c r="F890" s="16"/>
      <c r="G890" s="17"/>
      <c r="H890" s="18"/>
      <c r="I890" s="19"/>
      <c r="J890" s="18"/>
      <c r="K890" s="19"/>
      <c r="L890" s="17"/>
      <c r="M890" s="95" t="str">
        <f t="shared" si="43"/>
        <v/>
      </c>
      <c r="N890" s="13" t="str">
        <f t="shared" si="44"/>
        <v/>
      </c>
    </row>
    <row r="891" spans="3:14" x14ac:dyDescent="0.3">
      <c r="C891" s="9">
        <f t="shared" si="42"/>
        <v>1</v>
      </c>
      <c r="D891" s="14"/>
      <c r="E891" s="15"/>
      <c r="F891" s="16"/>
      <c r="G891" s="17"/>
      <c r="H891" s="18"/>
      <c r="I891" s="19"/>
      <c r="J891" s="18"/>
      <c r="K891" s="19"/>
      <c r="L891" s="17"/>
      <c r="M891" s="95" t="str">
        <f t="shared" si="43"/>
        <v/>
      </c>
      <c r="N891" s="13" t="str">
        <f t="shared" si="44"/>
        <v/>
      </c>
    </row>
    <row r="892" spans="3:14" x14ac:dyDescent="0.3">
      <c r="C892" s="9">
        <f t="shared" si="42"/>
        <v>1</v>
      </c>
      <c r="D892" s="14"/>
      <c r="E892" s="15"/>
      <c r="F892" s="16"/>
      <c r="G892" s="17"/>
      <c r="H892" s="18"/>
      <c r="I892" s="19"/>
      <c r="J892" s="18"/>
      <c r="K892" s="19"/>
      <c r="L892" s="17"/>
      <c r="M892" s="95" t="str">
        <f t="shared" si="43"/>
        <v/>
      </c>
      <c r="N892" s="13" t="str">
        <f t="shared" si="44"/>
        <v/>
      </c>
    </row>
    <row r="893" spans="3:14" x14ac:dyDescent="0.3">
      <c r="C893" s="9">
        <f t="shared" si="42"/>
        <v>1</v>
      </c>
      <c r="D893" s="14"/>
      <c r="E893" s="15"/>
      <c r="F893" s="16"/>
      <c r="G893" s="17"/>
      <c r="H893" s="18"/>
      <c r="I893" s="19"/>
      <c r="J893" s="18"/>
      <c r="K893" s="19"/>
      <c r="L893" s="17"/>
      <c r="M893" s="95" t="str">
        <f t="shared" si="43"/>
        <v/>
      </c>
      <c r="N893" s="13" t="str">
        <f t="shared" si="44"/>
        <v/>
      </c>
    </row>
    <row r="894" spans="3:14" x14ac:dyDescent="0.3">
      <c r="C894" s="9">
        <f t="shared" si="42"/>
        <v>1</v>
      </c>
      <c r="D894" s="14"/>
      <c r="E894" s="15"/>
      <c r="F894" s="16"/>
      <c r="G894" s="17"/>
      <c r="H894" s="18"/>
      <c r="I894" s="19"/>
      <c r="J894" s="18"/>
      <c r="K894" s="19"/>
      <c r="L894" s="17"/>
      <c r="M894" s="95" t="str">
        <f t="shared" si="43"/>
        <v/>
      </c>
      <c r="N894" s="13" t="str">
        <f t="shared" si="44"/>
        <v/>
      </c>
    </row>
    <row r="895" spans="3:14" x14ac:dyDescent="0.3">
      <c r="C895" s="9">
        <f t="shared" si="42"/>
        <v>1</v>
      </c>
      <c r="D895" s="14"/>
      <c r="E895" s="15"/>
      <c r="F895" s="16"/>
      <c r="G895" s="17"/>
      <c r="H895" s="18"/>
      <c r="I895" s="19"/>
      <c r="J895" s="18"/>
      <c r="K895" s="19"/>
      <c r="L895" s="17"/>
      <c r="M895" s="95" t="str">
        <f t="shared" si="43"/>
        <v/>
      </c>
      <c r="N895" s="13" t="str">
        <f t="shared" si="44"/>
        <v/>
      </c>
    </row>
    <row r="896" spans="3:14" x14ac:dyDescent="0.3">
      <c r="C896" s="9">
        <f t="shared" si="42"/>
        <v>1</v>
      </c>
      <c r="D896" s="14"/>
      <c r="E896" s="15"/>
      <c r="F896" s="16"/>
      <c r="G896" s="17"/>
      <c r="H896" s="18"/>
      <c r="I896" s="19"/>
      <c r="J896" s="18"/>
      <c r="K896" s="19"/>
      <c r="L896" s="17"/>
      <c r="M896" s="95" t="str">
        <f t="shared" si="43"/>
        <v/>
      </c>
      <c r="N896" s="13" t="str">
        <f t="shared" si="44"/>
        <v/>
      </c>
    </row>
    <row r="897" spans="3:14" x14ac:dyDescent="0.3">
      <c r="C897" s="9">
        <f t="shared" si="42"/>
        <v>1</v>
      </c>
      <c r="D897" s="14"/>
      <c r="E897" s="15"/>
      <c r="F897" s="16"/>
      <c r="G897" s="17"/>
      <c r="H897" s="18"/>
      <c r="I897" s="19"/>
      <c r="J897" s="18"/>
      <c r="K897" s="19"/>
      <c r="L897" s="17"/>
      <c r="M897" s="95" t="str">
        <f t="shared" si="43"/>
        <v/>
      </c>
      <c r="N897" s="13" t="str">
        <f t="shared" si="44"/>
        <v/>
      </c>
    </row>
    <row r="898" spans="3:14" x14ac:dyDescent="0.3">
      <c r="C898" s="9">
        <f t="shared" si="42"/>
        <v>1</v>
      </c>
      <c r="D898" s="14"/>
      <c r="E898" s="15"/>
      <c r="F898" s="16"/>
      <c r="G898" s="17"/>
      <c r="H898" s="18"/>
      <c r="I898" s="19"/>
      <c r="J898" s="18"/>
      <c r="K898" s="19"/>
      <c r="L898" s="17"/>
      <c r="M898" s="95" t="str">
        <f t="shared" si="43"/>
        <v/>
      </c>
      <c r="N898" s="13" t="str">
        <f t="shared" si="44"/>
        <v/>
      </c>
    </row>
    <row r="899" spans="3:14" x14ac:dyDescent="0.3">
      <c r="C899" s="9">
        <f t="shared" si="42"/>
        <v>1</v>
      </c>
      <c r="D899" s="14"/>
      <c r="E899" s="15"/>
      <c r="F899" s="16"/>
      <c r="G899" s="17"/>
      <c r="H899" s="18"/>
      <c r="I899" s="19"/>
      <c r="J899" s="18"/>
      <c r="K899" s="19"/>
      <c r="L899" s="17"/>
      <c r="M899" s="95" t="str">
        <f t="shared" si="43"/>
        <v/>
      </c>
      <c r="N899" s="13" t="str">
        <f t="shared" si="44"/>
        <v/>
      </c>
    </row>
    <row r="900" spans="3:14" x14ac:dyDescent="0.3">
      <c r="C900" s="9">
        <f t="shared" si="42"/>
        <v>1</v>
      </c>
      <c r="D900" s="14"/>
      <c r="E900" s="15"/>
      <c r="F900" s="16"/>
      <c r="G900" s="17"/>
      <c r="H900" s="18"/>
      <c r="I900" s="19"/>
      <c r="J900" s="18"/>
      <c r="K900" s="19"/>
      <c r="L900" s="17"/>
      <c r="M900" s="95" t="str">
        <f t="shared" si="43"/>
        <v/>
      </c>
      <c r="N900" s="13" t="str">
        <f t="shared" si="44"/>
        <v/>
      </c>
    </row>
    <row r="901" spans="3:14" x14ac:dyDescent="0.3">
      <c r="C901" s="9">
        <f t="shared" si="42"/>
        <v>1</v>
      </c>
      <c r="D901" s="14"/>
      <c r="E901" s="15"/>
      <c r="F901" s="16"/>
      <c r="G901" s="17"/>
      <c r="H901" s="18"/>
      <c r="I901" s="19"/>
      <c r="J901" s="18"/>
      <c r="K901" s="19"/>
      <c r="L901" s="17"/>
      <c r="M901" s="95" t="str">
        <f t="shared" si="43"/>
        <v/>
      </c>
      <c r="N901" s="13" t="str">
        <f t="shared" si="44"/>
        <v/>
      </c>
    </row>
    <row r="902" spans="3:14" x14ac:dyDescent="0.3">
      <c r="C902" s="9">
        <f t="shared" si="42"/>
        <v>1</v>
      </c>
      <c r="D902" s="14"/>
      <c r="E902" s="15"/>
      <c r="F902" s="16"/>
      <c r="G902" s="17"/>
      <c r="H902" s="18"/>
      <c r="I902" s="19"/>
      <c r="J902" s="18"/>
      <c r="K902" s="19"/>
      <c r="L902" s="17"/>
      <c r="M902" s="95" t="str">
        <f t="shared" si="43"/>
        <v/>
      </c>
      <c r="N902" s="13" t="str">
        <f t="shared" si="44"/>
        <v/>
      </c>
    </row>
    <row r="903" spans="3:14" x14ac:dyDescent="0.3">
      <c r="C903" s="9">
        <f t="shared" si="42"/>
        <v>1</v>
      </c>
      <c r="D903" s="14"/>
      <c r="E903" s="15"/>
      <c r="F903" s="16"/>
      <c r="G903" s="17"/>
      <c r="H903" s="18"/>
      <c r="I903" s="19"/>
      <c r="J903" s="18"/>
      <c r="K903" s="19"/>
      <c r="L903" s="17"/>
      <c r="M903" s="95" t="str">
        <f t="shared" si="43"/>
        <v/>
      </c>
      <c r="N903" s="13" t="str">
        <f t="shared" si="44"/>
        <v/>
      </c>
    </row>
    <row r="904" spans="3:14" x14ac:dyDescent="0.3">
      <c r="C904" s="9">
        <f t="shared" si="42"/>
        <v>1</v>
      </c>
      <c r="D904" s="14"/>
      <c r="E904" s="15"/>
      <c r="F904" s="16"/>
      <c r="G904" s="17"/>
      <c r="H904" s="18"/>
      <c r="I904" s="19"/>
      <c r="J904" s="18"/>
      <c r="K904" s="19"/>
      <c r="L904" s="17"/>
      <c r="M904" s="95" t="str">
        <f t="shared" si="43"/>
        <v/>
      </c>
      <c r="N904" s="13" t="str">
        <f t="shared" si="44"/>
        <v/>
      </c>
    </row>
    <row r="905" spans="3:14" x14ac:dyDescent="0.3">
      <c r="C905" s="9">
        <f t="shared" si="42"/>
        <v>1</v>
      </c>
      <c r="D905" s="14"/>
      <c r="E905" s="15"/>
      <c r="F905" s="16"/>
      <c r="G905" s="17"/>
      <c r="H905" s="18"/>
      <c r="I905" s="19"/>
      <c r="J905" s="18"/>
      <c r="K905" s="19"/>
      <c r="L905" s="17"/>
      <c r="M905" s="95" t="str">
        <f t="shared" si="43"/>
        <v/>
      </c>
      <c r="N905" s="13" t="str">
        <f t="shared" si="44"/>
        <v/>
      </c>
    </row>
    <row r="906" spans="3:14" x14ac:dyDescent="0.3">
      <c r="C906" s="9">
        <f t="shared" si="42"/>
        <v>1</v>
      </c>
      <c r="D906" s="14"/>
      <c r="E906" s="15"/>
      <c r="F906" s="16"/>
      <c r="G906" s="17"/>
      <c r="H906" s="18"/>
      <c r="I906" s="19"/>
      <c r="J906" s="18"/>
      <c r="K906" s="19"/>
      <c r="L906" s="17"/>
      <c r="M906" s="95" t="str">
        <f t="shared" si="43"/>
        <v/>
      </c>
      <c r="N906" s="13" t="str">
        <f t="shared" si="44"/>
        <v/>
      </c>
    </row>
    <row r="907" spans="3:14" x14ac:dyDescent="0.3">
      <c r="C907" s="9">
        <f t="shared" si="42"/>
        <v>1</v>
      </c>
      <c r="D907" s="14"/>
      <c r="E907" s="15"/>
      <c r="F907" s="16"/>
      <c r="G907" s="17"/>
      <c r="H907" s="18"/>
      <c r="I907" s="19"/>
      <c r="J907" s="18"/>
      <c r="K907" s="19"/>
      <c r="L907" s="17"/>
      <c r="M907" s="95" t="str">
        <f t="shared" si="43"/>
        <v/>
      </c>
      <c r="N907" s="13" t="str">
        <f t="shared" si="44"/>
        <v/>
      </c>
    </row>
    <row r="908" spans="3:14" x14ac:dyDescent="0.3">
      <c r="C908" s="9">
        <f t="shared" si="42"/>
        <v>1</v>
      </c>
      <c r="D908" s="14"/>
      <c r="E908" s="15"/>
      <c r="F908" s="16"/>
      <c r="G908" s="17"/>
      <c r="H908" s="18"/>
      <c r="I908" s="19"/>
      <c r="J908" s="18"/>
      <c r="K908" s="19"/>
      <c r="L908" s="17"/>
      <c r="M908" s="95" t="str">
        <f t="shared" si="43"/>
        <v/>
      </c>
      <c r="N908" s="13" t="str">
        <f t="shared" si="44"/>
        <v/>
      </c>
    </row>
    <row r="909" spans="3:14" x14ac:dyDescent="0.3">
      <c r="C909" s="9">
        <f t="shared" si="42"/>
        <v>1</v>
      </c>
      <c r="D909" s="14"/>
      <c r="E909" s="15"/>
      <c r="F909" s="16"/>
      <c r="G909" s="17"/>
      <c r="H909" s="18"/>
      <c r="I909" s="19"/>
      <c r="J909" s="18"/>
      <c r="K909" s="19"/>
      <c r="L909" s="17"/>
      <c r="M909" s="95" t="str">
        <f t="shared" si="43"/>
        <v/>
      </c>
      <c r="N909" s="13" t="str">
        <f t="shared" si="44"/>
        <v/>
      </c>
    </row>
    <row r="910" spans="3:14" x14ac:dyDescent="0.3">
      <c r="C910" s="9">
        <f t="shared" si="42"/>
        <v>1</v>
      </c>
      <c r="D910" s="14"/>
      <c r="E910" s="15"/>
      <c r="F910" s="16"/>
      <c r="G910" s="17"/>
      <c r="H910" s="18"/>
      <c r="I910" s="19"/>
      <c r="J910" s="18"/>
      <c r="K910" s="19"/>
      <c r="L910" s="17"/>
      <c r="M910" s="95" t="str">
        <f t="shared" si="43"/>
        <v/>
      </c>
      <c r="N910" s="13" t="str">
        <f t="shared" si="44"/>
        <v/>
      </c>
    </row>
    <row r="911" spans="3:14" x14ac:dyDescent="0.3">
      <c r="C911" s="9">
        <f t="shared" si="42"/>
        <v>1</v>
      </c>
      <c r="D911" s="14"/>
      <c r="E911" s="15"/>
      <c r="F911" s="16"/>
      <c r="G911" s="17"/>
      <c r="H911" s="18"/>
      <c r="I911" s="19"/>
      <c r="J911" s="18"/>
      <c r="K911" s="19"/>
      <c r="L911" s="17"/>
      <c r="M911" s="95" t="str">
        <f t="shared" si="43"/>
        <v/>
      </c>
      <c r="N911" s="13" t="str">
        <f t="shared" si="44"/>
        <v/>
      </c>
    </row>
    <row r="912" spans="3:14" x14ac:dyDescent="0.3">
      <c r="C912" s="9">
        <f t="shared" si="42"/>
        <v>1</v>
      </c>
      <c r="D912" s="14"/>
      <c r="E912" s="15"/>
      <c r="F912" s="16"/>
      <c r="G912" s="17"/>
      <c r="H912" s="18"/>
      <c r="I912" s="19"/>
      <c r="J912" s="18"/>
      <c r="K912" s="19"/>
      <c r="L912" s="17"/>
      <c r="M912" s="95" t="str">
        <f t="shared" si="43"/>
        <v/>
      </c>
      <c r="N912" s="13" t="str">
        <f t="shared" si="44"/>
        <v/>
      </c>
    </row>
    <row r="913" spans="3:14" x14ac:dyDescent="0.3">
      <c r="C913" s="9">
        <f t="shared" si="42"/>
        <v>1</v>
      </c>
      <c r="D913" s="14"/>
      <c r="E913" s="15"/>
      <c r="F913" s="16"/>
      <c r="G913" s="17"/>
      <c r="H913" s="18"/>
      <c r="I913" s="19"/>
      <c r="J913" s="18"/>
      <c r="K913" s="19"/>
      <c r="L913" s="17"/>
      <c r="M913" s="95" t="str">
        <f t="shared" si="43"/>
        <v/>
      </c>
      <c r="N913" s="13" t="str">
        <f t="shared" si="44"/>
        <v/>
      </c>
    </row>
    <row r="914" spans="3:14" x14ac:dyDescent="0.3">
      <c r="C914" s="9">
        <f t="shared" si="42"/>
        <v>1</v>
      </c>
      <c r="D914" s="14"/>
      <c r="E914" s="15"/>
      <c r="F914" s="16"/>
      <c r="G914" s="17"/>
      <c r="H914" s="18"/>
      <c r="I914" s="19"/>
      <c r="J914" s="18"/>
      <c r="K914" s="19"/>
      <c r="L914" s="17"/>
      <c r="M914" s="95" t="str">
        <f t="shared" si="43"/>
        <v/>
      </c>
      <c r="N914" s="13" t="str">
        <f t="shared" si="44"/>
        <v/>
      </c>
    </row>
    <row r="915" spans="3:14" x14ac:dyDescent="0.3">
      <c r="C915" s="9">
        <f t="shared" si="42"/>
        <v>1</v>
      </c>
      <c r="D915" s="14"/>
      <c r="E915" s="15"/>
      <c r="F915" s="16"/>
      <c r="G915" s="17"/>
      <c r="H915" s="18"/>
      <c r="I915" s="19"/>
      <c r="J915" s="18"/>
      <c r="K915" s="19"/>
      <c r="L915" s="17"/>
      <c r="M915" s="95" t="str">
        <f t="shared" si="43"/>
        <v/>
      </c>
      <c r="N915" s="13" t="str">
        <f t="shared" si="44"/>
        <v/>
      </c>
    </row>
    <row r="916" spans="3:14" x14ac:dyDescent="0.3">
      <c r="C916" s="9">
        <f t="shared" si="42"/>
        <v>1</v>
      </c>
      <c r="D916" s="14"/>
      <c r="E916" s="15"/>
      <c r="F916" s="16"/>
      <c r="G916" s="17"/>
      <c r="H916" s="18"/>
      <c r="I916" s="19"/>
      <c r="J916" s="18"/>
      <c r="K916" s="19"/>
      <c r="L916" s="17"/>
      <c r="M916" s="95" t="str">
        <f t="shared" si="43"/>
        <v/>
      </c>
      <c r="N916" s="13" t="str">
        <f t="shared" si="44"/>
        <v/>
      </c>
    </row>
    <row r="917" spans="3:14" x14ac:dyDescent="0.3">
      <c r="C917" s="9">
        <f t="shared" si="42"/>
        <v>1</v>
      </c>
      <c r="D917" s="14"/>
      <c r="E917" s="15"/>
      <c r="F917" s="16"/>
      <c r="G917" s="17"/>
      <c r="H917" s="18"/>
      <c r="I917" s="19"/>
      <c r="J917" s="18"/>
      <c r="K917" s="19"/>
      <c r="L917" s="17"/>
      <c r="M917" s="95" t="str">
        <f t="shared" si="43"/>
        <v/>
      </c>
      <c r="N917" s="13" t="str">
        <f t="shared" si="44"/>
        <v/>
      </c>
    </row>
    <row r="918" spans="3:14" x14ac:dyDescent="0.3">
      <c r="C918" s="9">
        <f t="shared" si="42"/>
        <v>1</v>
      </c>
      <c r="D918" s="14"/>
      <c r="E918" s="15"/>
      <c r="F918" s="16"/>
      <c r="G918" s="17"/>
      <c r="H918" s="18"/>
      <c r="I918" s="19"/>
      <c r="J918" s="18"/>
      <c r="K918" s="19"/>
      <c r="L918" s="17"/>
      <c r="M918" s="95" t="str">
        <f t="shared" si="43"/>
        <v/>
      </c>
      <c r="N918" s="13" t="str">
        <f t="shared" si="44"/>
        <v/>
      </c>
    </row>
    <row r="919" spans="3:14" x14ac:dyDescent="0.3">
      <c r="C919" s="9">
        <f t="shared" si="42"/>
        <v>1</v>
      </c>
      <c r="D919" s="14"/>
      <c r="E919" s="15"/>
      <c r="F919" s="16"/>
      <c r="G919" s="17"/>
      <c r="H919" s="18"/>
      <c r="I919" s="19"/>
      <c r="J919" s="18"/>
      <c r="K919" s="19"/>
      <c r="L919" s="17"/>
      <c r="M919" s="95" t="str">
        <f t="shared" si="43"/>
        <v/>
      </c>
      <c r="N919" s="13" t="str">
        <f t="shared" si="44"/>
        <v/>
      </c>
    </row>
    <row r="920" spans="3:14" x14ac:dyDescent="0.3">
      <c r="C920" s="9">
        <f t="shared" si="42"/>
        <v>1</v>
      </c>
      <c r="D920" s="14"/>
      <c r="E920" s="15"/>
      <c r="F920" s="16"/>
      <c r="G920" s="17"/>
      <c r="H920" s="18"/>
      <c r="I920" s="19"/>
      <c r="J920" s="18"/>
      <c r="K920" s="19"/>
      <c r="L920" s="17"/>
      <c r="M920" s="95" t="str">
        <f t="shared" si="43"/>
        <v/>
      </c>
      <c r="N920" s="13" t="str">
        <f t="shared" si="44"/>
        <v/>
      </c>
    </row>
    <row r="921" spans="3:14" x14ac:dyDescent="0.3">
      <c r="C921" s="9">
        <f t="shared" si="42"/>
        <v>1</v>
      </c>
      <c r="D921" s="14"/>
      <c r="E921" s="15"/>
      <c r="F921" s="16"/>
      <c r="G921" s="17"/>
      <c r="H921" s="18"/>
      <c r="I921" s="19"/>
      <c r="J921" s="18"/>
      <c r="K921" s="19"/>
      <c r="L921" s="17"/>
      <c r="M921" s="95" t="str">
        <f t="shared" si="43"/>
        <v/>
      </c>
      <c r="N921" s="13" t="str">
        <f t="shared" si="44"/>
        <v/>
      </c>
    </row>
    <row r="922" spans="3:14" x14ac:dyDescent="0.3">
      <c r="C922" s="9">
        <f t="shared" si="42"/>
        <v>1</v>
      </c>
      <c r="D922" s="14"/>
      <c r="E922" s="15"/>
      <c r="F922" s="16"/>
      <c r="G922" s="17"/>
      <c r="H922" s="18"/>
      <c r="I922" s="19"/>
      <c r="J922" s="18"/>
      <c r="K922" s="19"/>
      <c r="L922" s="17"/>
      <c r="M922" s="95" t="str">
        <f t="shared" si="43"/>
        <v/>
      </c>
      <c r="N922" s="13" t="str">
        <f t="shared" si="44"/>
        <v/>
      </c>
    </row>
    <row r="923" spans="3:14" x14ac:dyDescent="0.3">
      <c r="C923" s="9">
        <f t="shared" si="42"/>
        <v>1</v>
      </c>
      <c r="D923" s="14"/>
      <c r="E923" s="15"/>
      <c r="F923" s="16"/>
      <c r="G923" s="17"/>
      <c r="H923" s="18"/>
      <c r="I923" s="19"/>
      <c r="J923" s="18"/>
      <c r="K923" s="19"/>
      <c r="L923" s="17"/>
      <c r="M923" s="95" t="str">
        <f t="shared" si="43"/>
        <v/>
      </c>
      <c r="N923" s="13" t="str">
        <f t="shared" si="44"/>
        <v/>
      </c>
    </row>
    <row r="924" spans="3:14" x14ac:dyDescent="0.3">
      <c r="C924" s="9">
        <f t="shared" si="42"/>
        <v>1</v>
      </c>
      <c r="D924" s="14"/>
      <c r="E924" s="15"/>
      <c r="F924" s="16"/>
      <c r="G924" s="17"/>
      <c r="H924" s="18"/>
      <c r="I924" s="19"/>
      <c r="J924" s="18"/>
      <c r="K924" s="19"/>
      <c r="L924" s="17"/>
      <c r="M924" s="95" t="str">
        <f t="shared" si="43"/>
        <v/>
      </c>
      <c r="N924" s="13" t="str">
        <f t="shared" si="44"/>
        <v/>
      </c>
    </row>
    <row r="925" spans="3:14" x14ac:dyDescent="0.3">
      <c r="C925" s="9">
        <f t="shared" si="42"/>
        <v>1</v>
      </c>
      <c r="D925" s="14"/>
      <c r="E925" s="15"/>
      <c r="F925" s="16"/>
      <c r="G925" s="17"/>
      <c r="H925" s="18"/>
      <c r="I925" s="19"/>
      <c r="J925" s="18"/>
      <c r="K925" s="19"/>
      <c r="L925" s="17"/>
      <c r="M925" s="95" t="str">
        <f t="shared" si="43"/>
        <v/>
      </c>
      <c r="N925" s="13" t="str">
        <f t="shared" si="44"/>
        <v/>
      </c>
    </row>
    <row r="926" spans="3:14" x14ac:dyDescent="0.3">
      <c r="C926" s="9">
        <f t="shared" si="42"/>
        <v>1</v>
      </c>
      <c r="D926" s="14"/>
      <c r="E926" s="15"/>
      <c r="F926" s="16"/>
      <c r="G926" s="17"/>
      <c r="H926" s="18"/>
      <c r="I926" s="19"/>
      <c r="J926" s="18"/>
      <c r="K926" s="19"/>
      <c r="L926" s="17"/>
      <c r="M926" s="95" t="str">
        <f t="shared" si="43"/>
        <v/>
      </c>
      <c r="N926" s="13" t="str">
        <f t="shared" si="44"/>
        <v/>
      </c>
    </row>
    <row r="927" spans="3:14" x14ac:dyDescent="0.3">
      <c r="C927" s="9">
        <f t="shared" si="42"/>
        <v>1</v>
      </c>
      <c r="D927" s="14"/>
      <c r="E927" s="15"/>
      <c r="F927" s="16"/>
      <c r="G927" s="17"/>
      <c r="H927" s="18"/>
      <c r="I927" s="19"/>
      <c r="J927" s="18"/>
      <c r="K927" s="19"/>
      <c r="L927" s="17"/>
      <c r="M927" s="95" t="str">
        <f t="shared" si="43"/>
        <v/>
      </c>
      <c r="N927" s="13" t="str">
        <f t="shared" si="44"/>
        <v/>
      </c>
    </row>
    <row r="928" spans="3:14" x14ac:dyDescent="0.3">
      <c r="C928" s="9">
        <f t="shared" si="42"/>
        <v>1</v>
      </c>
      <c r="D928" s="14"/>
      <c r="E928" s="15"/>
      <c r="F928" s="16"/>
      <c r="G928" s="17"/>
      <c r="H928" s="18"/>
      <c r="I928" s="19"/>
      <c r="J928" s="18"/>
      <c r="K928" s="19"/>
      <c r="L928" s="17"/>
      <c r="M928" s="95" t="str">
        <f t="shared" si="43"/>
        <v/>
      </c>
      <c r="N928" s="13" t="str">
        <f t="shared" si="44"/>
        <v/>
      </c>
    </row>
    <row r="929" spans="3:14" x14ac:dyDescent="0.3">
      <c r="C929" s="9">
        <f t="shared" si="42"/>
        <v>1</v>
      </c>
      <c r="D929" s="14"/>
      <c r="E929" s="15"/>
      <c r="F929" s="16"/>
      <c r="G929" s="17"/>
      <c r="H929" s="18"/>
      <c r="I929" s="19"/>
      <c r="J929" s="18"/>
      <c r="K929" s="19"/>
      <c r="L929" s="17"/>
      <c r="M929" s="95" t="str">
        <f t="shared" si="43"/>
        <v/>
      </c>
      <c r="N929" s="13" t="str">
        <f t="shared" si="44"/>
        <v/>
      </c>
    </row>
    <row r="930" spans="3:14" x14ac:dyDescent="0.3">
      <c r="C930" s="9">
        <f t="shared" si="42"/>
        <v>1</v>
      </c>
      <c r="D930" s="14"/>
      <c r="E930" s="15"/>
      <c r="F930" s="16"/>
      <c r="G930" s="17"/>
      <c r="H930" s="18"/>
      <c r="I930" s="19"/>
      <c r="J930" s="18"/>
      <c r="K930" s="19"/>
      <c r="L930" s="17"/>
      <c r="M930" s="95" t="str">
        <f t="shared" si="43"/>
        <v/>
      </c>
      <c r="N930" s="13" t="str">
        <f t="shared" si="44"/>
        <v/>
      </c>
    </row>
    <row r="931" spans="3:14" x14ac:dyDescent="0.3">
      <c r="C931" s="9">
        <f t="shared" si="42"/>
        <v>1</v>
      </c>
      <c r="D931" s="14"/>
      <c r="E931" s="15"/>
      <c r="F931" s="16"/>
      <c r="G931" s="17"/>
      <c r="H931" s="18"/>
      <c r="I931" s="19"/>
      <c r="J931" s="18"/>
      <c r="K931" s="19"/>
      <c r="L931" s="17"/>
      <c r="M931" s="95" t="str">
        <f t="shared" si="43"/>
        <v/>
      </c>
      <c r="N931" s="13" t="str">
        <f t="shared" si="44"/>
        <v/>
      </c>
    </row>
    <row r="932" spans="3:14" x14ac:dyDescent="0.3">
      <c r="C932" s="9">
        <f t="shared" si="42"/>
        <v>1</v>
      </c>
      <c r="D932" s="14"/>
      <c r="E932" s="15"/>
      <c r="F932" s="16"/>
      <c r="G932" s="17"/>
      <c r="H932" s="18"/>
      <c r="I932" s="19"/>
      <c r="J932" s="18"/>
      <c r="K932" s="19"/>
      <c r="L932" s="17"/>
      <c r="M932" s="95" t="str">
        <f t="shared" si="43"/>
        <v/>
      </c>
      <c r="N932" s="13" t="str">
        <f t="shared" si="44"/>
        <v/>
      </c>
    </row>
    <row r="933" spans="3:14" x14ac:dyDescent="0.3">
      <c r="C933" s="9">
        <f t="shared" si="42"/>
        <v>1</v>
      </c>
      <c r="D933" s="14"/>
      <c r="E933" s="15"/>
      <c r="F933" s="16"/>
      <c r="G933" s="17"/>
      <c r="H933" s="18"/>
      <c r="I933" s="19"/>
      <c r="J933" s="18"/>
      <c r="K933" s="19"/>
      <c r="L933" s="17"/>
      <c r="M933" s="95" t="str">
        <f t="shared" si="43"/>
        <v/>
      </c>
      <c r="N933" s="13" t="str">
        <f t="shared" si="44"/>
        <v/>
      </c>
    </row>
    <row r="934" spans="3:14" x14ac:dyDescent="0.3">
      <c r="C934" s="9">
        <f t="shared" si="42"/>
        <v>1</v>
      </c>
      <c r="D934" s="14"/>
      <c r="E934" s="15"/>
      <c r="F934" s="16"/>
      <c r="G934" s="17"/>
      <c r="H934" s="18"/>
      <c r="I934" s="19"/>
      <c r="J934" s="18"/>
      <c r="K934" s="19"/>
      <c r="L934" s="17"/>
      <c r="M934" s="95" t="str">
        <f t="shared" si="43"/>
        <v/>
      </c>
      <c r="N934" s="13" t="str">
        <f t="shared" si="44"/>
        <v/>
      </c>
    </row>
    <row r="935" spans="3:14" x14ac:dyDescent="0.3">
      <c r="C935" s="9">
        <f t="shared" si="42"/>
        <v>1</v>
      </c>
      <c r="D935" s="14"/>
      <c r="E935" s="15"/>
      <c r="F935" s="16"/>
      <c r="G935" s="17"/>
      <c r="H935" s="18"/>
      <c r="I935" s="19"/>
      <c r="J935" s="18"/>
      <c r="K935" s="19"/>
      <c r="L935" s="17"/>
      <c r="M935" s="95" t="str">
        <f t="shared" si="43"/>
        <v/>
      </c>
      <c r="N935" s="13" t="str">
        <f t="shared" si="44"/>
        <v/>
      </c>
    </row>
    <row r="936" spans="3:14" x14ac:dyDescent="0.3">
      <c r="C936" s="9">
        <f t="shared" si="42"/>
        <v>1</v>
      </c>
      <c r="D936" s="14"/>
      <c r="E936" s="15"/>
      <c r="F936" s="16"/>
      <c r="G936" s="17"/>
      <c r="H936" s="18"/>
      <c r="I936" s="19"/>
      <c r="J936" s="18"/>
      <c r="K936" s="19"/>
      <c r="L936" s="17"/>
      <c r="M936" s="95" t="str">
        <f t="shared" si="43"/>
        <v/>
      </c>
      <c r="N936" s="13" t="str">
        <f t="shared" si="44"/>
        <v/>
      </c>
    </row>
    <row r="937" spans="3:14" x14ac:dyDescent="0.3">
      <c r="C937" s="9">
        <f t="shared" si="42"/>
        <v>1</v>
      </c>
      <c r="D937" s="14"/>
      <c r="E937" s="15"/>
      <c r="F937" s="16"/>
      <c r="G937" s="17"/>
      <c r="H937" s="18"/>
      <c r="I937" s="19"/>
      <c r="J937" s="18"/>
      <c r="K937" s="19"/>
      <c r="L937" s="17"/>
      <c r="M937" s="95" t="str">
        <f t="shared" si="43"/>
        <v/>
      </c>
      <c r="N937" s="13" t="str">
        <f t="shared" si="44"/>
        <v/>
      </c>
    </row>
    <row r="938" spans="3:14" x14ac:dyDescent="0.3">
      <c r="C938" s="9">
        <f t="shared" si="42"/>
        <v>1</v>
      </c>
      <c r="D938" s="14"/>
      <c r="E938" s="15"/>
      <c r="F938" s="16"/>
      <c r="G938" s="17"/>
      <c r="H938" s="18"/>
      <c r="I938" s="19"/>
      <c r="J938" s="18"/>
      <c r="K938" s="19"/>
      <c r="L938" s="17"/>
      <c r="M938" s="95" t="str">
        <f t="shared" si="43"/>
        <v/>
      </c>
      <c r="N938" s="13" t="str">
        <f t="shared" si="44"/>
        <v/>
      </c>
    </row>
    <row r="939" spans="3:14" x14ac:dyDescent="0.3">
      <c r="C939" s="9">
        <f t="shared" si="42"/>
        <v>1</v>
      </c>
      <c r="D939" s="14"/>
      <c r="E939" s="15"/>
      <c r="F939" s="16"/>
      <c r="G939" s="17"/>
      <c r="H939" s="18"/>
      <c r="I939" s="19"/>
      <c r="J939" s="18"/>
      <c r="K939" s="19"/>
      <c r="L939" s="17"/>
      <c r="M939" s="95" t="str">
        <f t="shared" si="43"/>
        <v/>
      </c>
      <c r="N939" s="13" t="str">
        <f t="shared" si="44"/>
        <v/>
      </c>
    </row>
    <row r="940" spans="3:14" x14ac:dyDescent="0.3">
      <c r="C940" s="9">
        <f t="shared" si="42"/>
        <v>1</v>
      </c>
      <c r="D940" s="14"/>
      <c r="E940" s="15"/>
      <c r="F940" s="16"/>
      <c r="G940" s="17"/>
      <c r="H940" s="18"/>
      <c r="I940" s="19"/>
      <c r="J940" s="18"/>
      <c r="K940" s="19"/>
      <c r="L940" s="17"/>
      <c r="M940" s="95" t="str">
        <f t="shared" si="43"/>
        <v/>
      </c>
      <c r="N940" s="13" t="str">
        <f t="shared" si="44"/>
        <v/>
      </c>
    </row>
    <row r="941" spans="3:14" x14ac:dyDescent="0.3">
      <c r="C941" s="9">
        <f t="shared" si="42"/>
        <v>1</v>
      </c>
      <c r="D941" s="14"/>
      <c r="E941" s="15"/>
      <c r="F941" s="16"/>
      <c r="G941" s="17"/>
      <c r="H941" s="18"/>
      <c r="I941" s="19"/>
      <c r="J941" s="18"/>
      <c r="K941" s="19"/>
      <c r="L941" s="17"/>
      <c r="M941" s="95" t="str">
        <f t="shared" si="43"/>
        <v/>
      </c>
      <c r="N941" s="13" t="str">
        <f t="shared" si="44"/>
        <v/>
      </c>
    </row>
    <row r="942" spans="3:14" x14ac:dyDescent="0.3">
      <c r="C942" s="9">
        <f t="shared" si="42"/>
        <v>1</v>
      </c>
      <c r="D942" s="14"/>
      <c r="E942" s="15"/>
      <c r="F942" s="16"/>
      <c r="G942" s="17"/>
      <c r="H942" s="18"/>
      <c r="I942" s="19"/>
      <c r="J942" s="18"/>
      <c r="K942" s="19"/>
      <c r="L942" s="17"/>
      <c r="M942" s="95" t="str">
        <f t="shared" si="43"/>
        <v/>
      </c>
      <c r="N942" s="13" t="str">
        <f t="shared" si="44"/>
        <v/>
      </c>
    </row>
    <row r="943" spans="3:14" x14ac:dyDescent="0.3">
      <c r="C943" s="9">
        <f t="shared" si="42"/>
        <v>1</v>
      </c>
      <c r="D943" s="14"/>
      <c r="E943" s="15"/>
      <c r="F943" s="16"/>
      <c r="G943" s="17"/>
      <c r="H943" s="18"/>
      <c r="I943" s="19"/>
      <c r="J943" s="18"/>
      <c r="K943" s="19"/>
      <c r="L943" s="17"/>
      <c r="M943" s="95" t="str">
        <f t="shared" si="43"/>
        <v/>
      </c>
      <c r="N943" s="13" t="str">
        <f t="shared" si="44"/>
        <v/>
      </c>
    </row>
    <row r="944" spans="3:14" x14ac:dyDescent="0.3">
      <c r="C944" s="9">
        <f t="shared" si="42"/>
        <v>1</v>
      </c>
      <c r="D944" s="14"/>
      <c r="E944" s="15"/>
      <c r="F944" s="16"/>
      <c r="G944" s="17"/>
      <c r="H944" s="18"/>
      <c r="I944" s="19"/>
      <c r="J944" s="18"/>
      <c r="K944" s="19"/>
      <c r="L944" s="17"/>
      <c r="M944" s="95" t="str">
        <f t="shared" si="43"/>
        <v/>
      </c>
      <c r="N944" s="13" t="str">
        <f t="shared" si="44"/>
        <v/>
      </c>
    </row>
    <row r="945" spans="3:14" x14ac:dyDescent="0.3">
      <c r="C945" s="9">
        <f t="shared" si="42"/>
        <v>1</v>
      </c>
      <c r="D945" s="14"/>
      <c r="E945" s="15"/>
      <c r="F945" s="16"/>
      <c r="G945" s="17"/>
      <c r="H945" s="18"/>
      <c r="I945" s="19"/>
      <c r="J945" s="18"/>
      <c r="K945" s="19"/>
      <c r="L945" s="17"/>
      <c r="M945" s="95" t="str">
        <f t="shared" si="43"/>
        <v/>
      </c>
      <c r="N945" s="13" t="str">
        <f t="shared" si="44"/>
        <v/>
      </c>
    </row>
    <row r="946" spans="3:14" x14ac:dyDescent="0.3">
      <c r="C946" s="9">
        <f t="shared" si="42"/>
        <v>1</v>
      </c>
      <c r="D946" s="14"/>
      <c r="E946" s="15"/>
      <c r="F946" s="16"/>
      <c r="G946" s="17"/>
      <c r="H946" s="18"/>
      <c r="I946" s="19"/>
      <c r="J946" s="18"/>
      <c r="K946" s="19"/>
      <c r="L946" s="17"/>
      <c r="M946" s="95" t="str">
        <f t="shared" si="43"/>
        <v/>
      </c>
      <c r="N946" s="13" t="str">
        <f t="shared" si="44"/>
        <v/>
      </c>
    </row>
    <row r="947" spans="3:14" x14ac:dyDescent="0.3">
      <c r="C947" s="9">
        <f t="shared" si="42"/>
        <v>1</v>
      </c>
      <c r="D947" s="14"/>
      <c r="E947" s="15"/>
      <c r="F947" s="16"/>
      <c r="G947" s="17"/>
      <c r="H947" s="18"/>
      <c r="I947" s="19"/>
      <c r="J947" s="18"/>
      <c r="K947" s="19"/>
      <c r="L947" s="17"/>
      <c r="M947" s="95" t="str">
        <f t="shared" si="43"/>
        <v/>
      </c>
      <c r="N947" s="13" t="str">
        <f t="shared" si="44"/>
        <v/>
      </c>
    </row>
    <row r="948" spans="3:14" x14ac:dyDescent="0.3">
      <c r="C948" s="9">
        <f t="shared" ref="C948:C1000" si="45">IF(AND(D948&lt;&gt;0,D948&gt;=$C$1,D948&lt;=$C$3),D948,IF(SUM(H948:J958)&lt;&gt;0,C947,1))</f>
        <v>1</v>
      </c>
      <c r="D948" s="14"/>
      <c r="E948" s="15"/>
      <c r="F948" s="16"/>
      <c r="G948" s="17"/>
      <c r="H948" s="18"/>
      <c r="I948" s="19"/>
      <c r="J948" s="18"/>
      <c r="K948" s="19"/>
      <c r="L948" s="17"/>
      <c r="M948" s="95" t="str">
        <f t="shared" ref="M948:M1000" si="46">IF(I948&amp;K948&lt;&gt;"",VLOOKUP(I948&amp;K948,fif,3,FALSE),"")</f>
        <v/>
      </c>
      <c r="N948" s="13" t="str">
        <f t="shared" ref="N948:N1000" si="47">IF(I948&amp;K948&lt;&gt;"",VLOOKUP(I948&amp;K948,fi,2,FALSE),"")</f>
        <v/>
      </c>
    </row>
    <row r="949" spans="3:14" x14ac:dyDescent="0.3">
      <c r="C949" s="9">
        <f t="shared" si="45"/>
        <v>1</v>
      </c>
      <c r="D949" s="14"/>
      <c r="E949" s="15"/>
      <c r="F949" s="16"/>
      <c r="G949" s="17"/>
      <c r="H949" s="18"/>
      <c r="I949" s="19"/>
      <c r="J949" s="18"/>
      <c r="K949" s="19"/>
      <c r="L949" s="17"/>
      <c r="M949" s="95" t="str">
        <f t="shared" si="46"/>
        <v/>
      </c>
      <c r="N949" s="13" t="str">
        <f t="shared" si="47"/>
        <v/>
      </c>
    </row>
    <row r="950" spans="3:14" x14ac:dyDescent="0.3">
      <c r="C950" s="9">
        <f t="shared" si="45"/>
        <v>1</v>
      </c>
      <c r="D950" s="14"/>
      <c r="E950" s="15"/>
      <c r="F950" s="16"/>
      <c r="G950" s="17"/>
      <c r="H950" s="18"/>
      <c r="I950" s="19"/>
      <c r="J950" s="18"/>
      <c r="K950" s="19"/>
      <c r="L950" s="17"/>
      <c r="M950" s="95" t="str">
        <f t="shared" si="46"/>
        <v/>
      </c>
      <c r="N950" s="13" t="str">
        <f t="shared" si="47"/>
        <v/>
      </c>
    </row>
    <row r="951" spans="3:14" x14ac:dyDescent="0.3">
      <c r="C951" s="9">
        <f t="shared" si="45"/>
        <v>1</v>
      </c>
      <c r="D951" s="14"/>
      <c r="E951" s="15"/>
      <c r="F951" s="16"/>
      <c r="G951" s="17"/>
      <c r="H951" s="18"/>
      <c r="I951" s="19"/>
      <c r="J951" s="18"/>
      <c r="K951" s="19"/>
      <c r="L951" s="17"/>
      <c r="M951" s="95" t="str">
        <f t="shared" si="46"/>
        <v/>
      </c>
      <c r="N951" s="13" t="str">
        <f t="shared" si="47"/>
        <v/>
      </c>
    </row>
    <row r="952" spans="3:14" x14ac:dyDescent="0.3">
      <c r="C952" s="9">
        <f t="shared" si="45"/>
        <v>1</v>
      </c>
      <c r="D952" s="14"/>
      <c r="E952" s="15"/>
      <c r="F952" s="16"/>
      <c r="G952" s="17"/>
      <c r="H952" s="18"/>
      <c r="I952" s="19"/>
      <c r="J952" s="18"/>
      <c r="K952" s="19"/>
      <c r="L952" s="17"/>
      <c r="M952" s="95" t="str">
        <f t="shared" si="46"/>
        <v/>
      </c>
      <c r="N952" s="13" t="str">
        <f t="shared" si="47"/>
        <v/>
      </c>
    </row>
    <row r="953" spans="3:14" x14ac:dyDescent="0.3">
      <c r="C953" s="9">
        <f t="shared" si="45"/>
        <v>1</v>
      </c>
      <c r="D953" s="14"/>
      <c r="E953" s="15"/>
      <c r="F953" s="16"/>
      <c r="G953" s="17"/>
      <c r="H953" s="18"/>
      <c r="I953" s="19"/>
      <c r="J953" s="18"/>
      <c r="K953" s="19"/>
      <c r="L953" s="17"/>
      <c r="M953" s="95" t="str">
        <f t="shared" si="46"/>
        <v/>
      </c>
      <c r="N953" s="13" t="str">
        <f t="shared" si="47"/>
        <v/>
      </c>
    </row>
    <row r="954" spans="3:14" x14ac:dyDescent="0.3">
      <c r="C954" s="9">
        <f t="shared" si="45"/>
        <v>1</v>
      </c>
      <c r="D954" s="14"/>
      <c r="E954" s="15"/>
      <c r="F954" s="16"/>
      <c r="G954" s="17"/>
      <c r="H954" s="18"/>
      <c r="I954" s="19"/>
      <c r="J954" s="18"/>
      <c r="K954" s="19"/>
      <c r="L954" s="17"/>
      <c r="M954" s="95" t="str">
        <f t="shared" si="46"/>
        <v/>
      </c>
      <c r="N954" s="13" t="str">
        <f t="shared" si="47"/>
        <v/>
      </c>
    </row>
    <row r="955" spans="3:14" x14ac:dyDescent="0.3">
      <c r="C955" s="9">
        <f t="shared" si="45"/>
        <v>1</v>
      </c>
      <c r="D955" s="14"/>
      <c r="E955" s="15"/>
      <c r="F955" s="16"/>
      <c r="G955" s="17"/>
      <c r="H955" s="18"/>
      <c r="I955" s="19"/>
      <c r="J955" s="18"/>
      <c r="K955" s="19"/>
      <c r="L955" s="17"/>
      <c r="M955" s="95" t="str">
        <f t="shared" si="46"/>
        <v/>
      </c>
      <c r="N955" s="13" t="str">
        <f t="shared" si="47"/>
        <v/>
      </c>
    </row>
    <row r="956" spans="3:14" x14ac:dyDescent="0.3">
      <c r="C956" s="9">
        <f t="shared" si="45"/>
        <v>1</v>
      </c>
      <c r="D956" s="14"/>
      <c r="E956" s="15"/>
      <c r="F956" s="16"/>
      <c r="G956" s="17"/>
      <c r="H956" s="18"/>
      <c r="I956" s="19"/>
      <c r="J956" s="18"/>
      <c r="K956" s="19"/>
      <c r="L956" s="17"/>
      <c r="M956" s="95" t="str">
        <f t="shared" si="46"/>
        <v/>
      </c>
      <c r="N956" s="13" t="str">
        <f t="shared" si="47"/>
        <v/>
      </c>
    </row>
    <row r="957" spans="3:14" x14ac:dyDescent="0.3">
      <c r="C957" s="9">
        <f t="shared" si="45"/>
        <v>1</v>
      </c>
      <c r="D957" s="14"/>
      <c r="E957" s="15"/>
      <c r="F957" s="16"/>
      <c r="G957" s="17"/>
      <c r="H957" s="18"/>
      <c r="I957" s="19"/>
      <c r="J957" s="18"/>
      <c r="K957" s="19"/>
      <c r="L957" s="17"/>
      <c r="M957" s="95" t="str">
        <f t="shared" si="46"/>
        <v/>
      </c>
      <c r="N957" s="13" t="str">
        <f t="shared" si="47"/>
        <v/>
      </c>
    </row>
    <row r="958" spans="3:14" x14ac:dyDescent="0.3">
      <c r="C958" s="9">
        <f t="shared" si="45"/>
        <v>1</v>
      </c>
      <c r="D958" s="14"/>
      <c r="E958" s="15"/>
      <c r="F958" s="16"/>
      <c r="G958" s="17"/>
      <c r="H958" s="18"/>
      <c r="I958" s="19"/>
      <c r="J958" s="18"/>
      <c r="K958" s="19"/>
      <c r="L958" s="17"/>
      <c r="M958" s="95" t="str">
        <f t="shared" si="46"/>
        <v/>
      </c>
      <c r="N958" s="13" t="str">
        <f t="shared" si="47"/>
        <v/>
      </c>
    </row>
    <row r="959" spans="3:14" x14ac:dyDescent="0.3">
      <c r="C959" s="9">
        <f t="shared" si="45"/>
        <v>1</v>
      </c>
      <c r="D959" s="14"/>
      <c r="E959" s="15"/>
      <c r="F959" s="16"/>
      <c r="G959" s="17"/>
      <c r="H959" s="18"/>
      <c r="I959" s="19"/>
      <c r="J959" s="18"/>
      <c r="K959" s="19"/>
      <c r="L959" s="17"/>
      <c r="M959" s="95" t="str">
        <f t="shared" si="46"/>
        <v/>
      </c>
      <c r="N959" s="13" t="str">
        <f t="shared" si="47"/>
        <v/>
      </c>
    </row>
    <row r="960" spans="3:14" x14ac:dyDescent="0.3">
      <c r="C960" s="9">
        <f t="shared" si="45"/>
        <v>1</v>
      </c>
      <c r="D960" s="14"/>
      <c r="E960" s="15"/>
      <c r="F960" s="16"/>
      <c r="G960" s="17"/>
      <c r="H960" s="18"/>
      <c r="I960" s="19"/>
      <c r="J960" s="18"/>
      <c r="K960" s="19"/>
      <c r="L960" s="17"/>
      <c r="M960" s="95" t="str">
        <f t="shared" si="46"/>
        <v/>
      </c>
      <c r="N960" s="13" t="str">
        <f t="shared" si="47"/>
        <v/>
      </c>
    </row>
    <row r="961" spans="3:14" x14ac:dyDescent="0.3">
      <c r="C961" s="9">
        <f t="shared" si="45"/>
        <v>1</v>
      </c>
      <c r="D961" s="14"/>
      <c r="E961" s="15"/>
      <c r="F961" s="16"/>
      <c r="G961" s="17"/>
      <c r="H961" s="18"/>
      <c r="I961" s="19"/>
      <c r="J961" s="18"/>
      <c r="K961" s="19"/>
      <c r="L961" s="17"/>
      <c r="M961" s="95" t="str">
        <f t="shared" si="46"/>
        <v/>
      </c>
      <c r="N961" s="13" t="str">
        <f t="shared" si="47"/>
        <v/>
      </c>
    </row>
    <row r="962" spans="3:14" x14ac:dyDescent="0.3">
      <c r="C962" s="9">
        <f t="shared" si="45"/>
        <v>1</v>
      </c>
      <c r="D962" s="14"/>
      <c r="E962" s="15"/>
      <c r="F962" s="16"/>
      <c r="G962" s="17"/>
      <c r="H962" s="18"/>
      <c r="I962" s="19"/>
      <c r="J962" s="18"/>
      <c r="K962" s="19"/>
      <c r="L962" s="17"/>
      <c r="M962" s="95" t="str">
        <f t="shared" si="46"/>
        <v/>
      </c>
      <c r="N962" s="13" t="str">
        <f t="shared" si="47"/>
        <v/>
      </c>
    </row>
    <row r="963" spans="3:14" x14ac:dyDescent="0.3">
      <c r="C963" s="9">
        <f t="shared" si="45"/>
        <v>1</v>
      </c>
      <c r="D963" s="14"/>
      <c r="E963" s="15"/>
      <c r="F963" s="16"/>
      <c r="G963" s="17"/>
      <c r="H963" s="18"/>
      <c r="I963" s="19"/>
      <c r="J963" s="18"/>
      <c r="K963" s="19"/>
      <c r="L963" s="17"/>
      <c r="M963" s="95" t="str">
        <f t="shared" si="46"/>
        <v/>
      </c>
      <c r="N963" s="13" t="str">
        <f t="shared" si="47"/>
        <v/>
      </c>
    </row>
    <row r="964" spans="3:14" x14ac:dyDescent="0.3">
      <c r="C964" s="9">
        <f t="shared" si="45"/>
        <v>1</v>
      </c>
      <c r="D964" s="14"/>
      <c r="E964" s="15"/>
      <c r="F964" s="16"/>
      <c r="G964" s="17"/>
      <c r="H964" s="18"/>
      <c r="I964" s="19"/>
      <c r="J964" s="18"/>
      <c r="K964" s="19"/>
      <c r="L964" s="17"/>
      <c r="M964" s="95" t="str">
        <f t="shared" si="46"/>
        <v/>
      </c>
      <c r="N964" s="13" t="str">
        <f t="shared" si="47"/>
        <v/>
      </c>
    </row>
    <row r="965" spans="3:14" x14ac:dyDescent="0.3">
      <c r="C965" s="9">
        <f t="shared" si="45"/>
        <v>1</v>
      </c>
      <c r="D965" s="14"/>
      <c r="E965" s="15"/>
      <c r="F965" s="16"/>
      <c r="G965" s="17"/>
      <c r="H965" s="18"/>
      <c r="I965" s="19"/>
      <c r="J965" s="18"/>
      <c r="K965" s="19"/>
      <c r="L965" s="17"/>
      <c r="M965" s="95" t="str">
        <f t="shared" si="46"/>
        <v/>
      </c>
      <c r="N965" s="13" t="str">
        <f t="shared" si="47"/>
        <v/>
      </c>
    </row>
    <row r="966" spans="3:14" x14ac:dyDescent="0.3">
      <c r="C966" s="9">
        <f t="shared" si="45"/>
        <v>1</v>
      </c>
      <c r="D966" s="14"/>
      <c r="E966" s="15"/>
      <c r="F966" s="16"/>
      <c r="G966" s="17"/>
      <c r="H966" s="18"/>
      <c r="I966" s="19"/>
      <c r="J966" s="18"/>
      <c r="K966" s="19"/>
      <c r="L966" s="17"/>
      <c r="M966" s="95" t="str">
        <f t="shared" si="46"/>
        <v/>
      </c>
      <c r="N966" s="13" t="str">
        <f t="shared" si="47"/>
        <v/>
      </c>
    </row>
    <row r="967" spans="3:14" x14ac:dyDescent="0.3">
      <c r="C967" s="9">
        <f t="shared" si="45"/>
        <v>1</v>
      </c>
      <c r="D967" s="14"/>
      <c r="E967" s="15"/>
      <c r="F967" s="16"/>
      <c r="G967" s="17"/>
      <c r="H967" s="18"/>
      <c r="I967" s="19"/>
      <c r="J967" s="18"/>
      <c r="K967" s="19"/>
      <c r="L967" s="17"/>
      <c r="M967" s="95" t="str">
        <f t="shared" si="46"/>
        <v/>
      </c>
      <c r="N967" s="13" t="str">
        <f t="shared" si="47"/>
        <v/>
      </c>
    </row>
    <row r="968" spans="3:14" x14ac:dyDescent="0.3">
      <c r="C968" s="9">
        <f t="shared" si="45"/>
        <v>1</v>
      </c>
      <c r="D968" s="14"/>
      <c r="E968" s="15"/>
      <c r="F968" s="16"/>
      <c r="G968" s="17"/>
      <c r="H968" s="18"/>
      <c r="I968" s="19"/>
      <c r="J968" s="18"/>
      <c r="K968" s="19"/>
      <c r="L968" s="17"/>
      <c r="M968" s="95" t="str">
        <f t="shared" si="46"/>
        <v/>
      </c>
      <c r="N968" s="13" t="str">
        <f t="shared" si="47"/>
        <v/>
      </c>
    </row>
    <row r="969" spans="3:14" x14ac:dyDescent="0.3">
      <c r="C969" s="9">
        <f t="shared" si="45"/>
        <v>1</v>
      </c>
      <c r="D969" s="14"/>
      <c r="E969" s="15"/>
      <c r="F969" s="16"/>
      <c r="G969" s="17"/>
      <c r="H969" s="18"/>
      <c r="I969" s="19"/>
      <c r="J969" s="18"/>
      <c r="K969" s="19"/>
      <c r="L969" s="17"/>
      <c r="M969" s="95" t="str">
        <f t="shared" si="46"/>
        <v/>
      </c>
      <c r="N969" s="13" t="str">
        <f t="shared" si="47"/>
        <v/>
      </c>
    </row>
    <row r="970" spans="3:14" x14ac:dyDescent="0.3">
      <c r="C970" s="9">
        <f t="shared" si="45"/>
        <v>1</v>
      </c>
      <c r="D970" s="14"/>
      <c r="E970" s="15"/>
      <c r="F970" s="16"/>
      <c r="G970" s="17"/>
      <c r="H970" s="18"/>
      <c r="I970" s="19"/>
      <c r="J970" s="18"/>
      <c r="K970" s="19"/>
      <c r="L970" s="17"/>
      <c r="M970" s="95" t="str">
        <f t="shared" si="46"/>
        <v/>
      </c>
      <c r="N970" s="13" t="str">
        <f t="shared" si="47"/>
        <v/>
      </c>
    </row>
    <row r="971" spans="3:14" x14ac:dyDescent="0.3">
      <c r="C971" s="9">
        <f t="shared" si="45"/>
        <v>1</v>
      </c>
      <c r="D971" s="14"/>
      <c r="E971" s="15"/>
      <c r="F971" s="16"/>
      <c r="G971" s="17"/>
      <c r="H971" s="18"/>
      <c r="I971" s="19"/>
      <c r="J971" s="18"/>
      <c r="K971" s="19"/>
      <c r="L971" s="17"/>
      <c r="M971" s="95" t="str">
        <f t="shared" si="46"/>
        <v/>
      </c>
      <c r="N971" s="13" t="str">
        <f t="shared" si="47"/>
        <v/>
      </c>
    </row>
    <row r="972" spans="3:14" x14ac:dyDescent="0.3">
      <c r="C972" s="9">
        <f t="shared" si="45"/>
        <v>1</v>
      </c>
      <c r="D972" s="14"/>
      <c r="E972" s="15"/>
      <c r="F972" s="16"/>
      <c r="G972" s="17"/>
      <c r="H972" s="18"/>
      <c r="I972" s="19"/>
      <c r="J972" s="18"/>
      <c r="K972" s="19"/>
      <c r="L972" s="17"/>
      <c r="M972" s="95" t="str">
        <f t="shared" si="46"/>
        <v/>
      </c>
      <c r="N972" s="13" t="str">
        <f t="shared" si="47"/>
        <v/>
      </c>
    </row>
    <row r="973" spans="3:14" x14ac:dyDescent="0.3">
      <c r="C973" s="9">
        <f t="shared" si="45"/>
        <v>1</v>
      </c>
      <c r="D973" s="14"/>
      <c r="E973" s="15"/>
      <c r="F973" s="16"/>
      <c r="G973" s="17"/>
      <c r="H973" s="18"/>
      <c r="I973" s="19"/>
      <c r="J973" s="18"/>
      <c r="K973" s="19"/>
      <c r="L973" s="17"/>
      <c r="M973" s="95" t="str">
        <f t="shared" si="46"/>
        <v/>
      </c>
      <c r="N973" s="13" t="str">
        <f t="shared" si="47"/>
        <v/>
      </c>
    </row>
    <row r="974" spans="3:14" x14ac:dyDescent="0.3">
      <c r="C974" s="9">
        <f t="shared" si="45"/>
        <v>1</v>
      </c>
      <c r="D974" s="14"/>
      <c r="E974" s="15"/>
      <c r="F974" s="16"/>
      <c r="G974" s="17"/>
      <c r="H974" s="18"/>
      <c r="I974" s="19"/>
      <c r="J974" s="18"/>
      <c r="K974" s="19"/>
      <c r="L974" s="17"/>
      <c r="M974" s="95" t="str">
        <f t="shared" si="46"/>
        <v/>
      </c>
      <c r="N974" s="13" t="str">
        <f t="shared" si="47"/>
        <v/>
      </c>
    </row>
    <row r="975" spans="3:14" x14ac:dyDescent="0.3">
      <c r="C975" s="9">
        <f t="shared" si="45"/>
        <v>1</v>
      </c>
      <c r="D975" s="14"/>
      <c r="E975" s="15"/>
      <c r="F975" s="16"/>
      <c r="G975" s="17"/>
      <c r="H975" s="18"/>
      <c r="I975" s="19"/>
      <c r="J975" s="18"/>
      <c r="K975" s="19"/>
      <c r="L975" s="17"/>
      <c r="M975" s="95" t="str">
        <f t="shared" si="46"/>
        <v/>
      </c>
      <c r="N975" s="13" t="str">
        <f t="shared" si="47"/>
        <v/>
      </c>
    </row>
    <row r="976" spans="3:14" x14ac:dyDescent="0.3">
      <c r="C976" s="9">
        <f t="shared" si="45"/>
        <v>1</v>
      </c>
      <c r="D976" s="14"/>
      <c r="E976" s="15"/>
      <c r="F976" s="16"/>
      <c r="G976" s="17"/>
      <c r="H976" s="18"/>
      <c r="I976" s="19"/>
      <c r="J976" s="18"/>
      <c r="K976" s="19"/>
      <c r="L976" s="17"/>
      <c r="M976" s="95" t="str">
        <f t="shared" si="46"/>
        <v/>
      </c>
      <c r="N976" s="13" t="str">
        <f t="shared" si="47"/>
        <v/>
      </c>
    </row>
    <row r="977" spans="3:14" x14ac:dyDescent="0.3">
      <c r="C977" s="9">
        <f t="shared" si="45"/>
        <v>1</v>
      </c>
      <c r="D977" s="14"/>
      <c r="E977" s="15"/>
      <c r="F977" s="16"/>
      <c r="G977" s="17"/>
      <c r="H977" s="18"/>
      <c r="I977" s="19"/>
      <c r="J977" s="18"/>
      <c r="K977" s="19"/>
      <c r="L977" s="17"/>
      <c r="M977" s="95" t="str">
        <f t="shared" si="46"/>
        <v/>
      </c>
      <c r="N977" s="13" t="str">
        <f t="shared" si="47"/>
        <v/>
      </c>
    </row>
    <row r="978" spans="3:14" x14ac:dyDescent="0.3">
      <c r="C978" s="9">
        <f t="shared" si="45"/>
        <v>1</v>
      </c>
      <c r="D978" s="14"/>
      <c r="E978" s="15"/>
      <c r="F978" s="16"/>
      <c r="G978" s="17"/>
      <c r="H978" s="18"/>
      <c r="I978" s="19"/>
      <c r="J978" s="18"/>
      <c r="K978" s="19"/>
      <c r="L978" s="17"/>
      <c r="M978" s="95" t="str">
        <f t="shared" si="46"/>
        <v/>
      </c>
      <c r="N978" s="13" t="str">
        <f t="shared" si="47"/>
        <v/>
      </c>
    </row>
    <row r="979" spans="3:14" x14ac:dyDescent="0.3">
      <c r="C979" s="9">
        <f t="shared" si="45"/>
        <v>1</v>
      </c>
      <c r="D979" s="14"/>
      <c r="E979" s="15"/>
      <c r="F979" s="16"/>
      <c r="G979" s="17"/>
      <c r="H979" s="18"/>
      <c r="I979" s="19"/>
      <c r="J979" s="18"/>
      <c r="K979" s="19"/>
      <c r="L979" s="17"/>
      <c r="M979" s="95" t="str">
        <f t="shared" si="46"/>
        <v/>
      </c>
      <c r="N979" s="13" t="str">
        <f t="shared" si="47"/>
        <v/>
      </c>
    </row>
    <row r="980" spans="3:14" x14ac:dyDescent="0.3">
      <c r="C980" s="9">
        <f t="shared" si="45"/>
        <v>1</v>
      </c>
      <c r="D980" s="14"/>
      <c r="E980" s="15"/>
      <c r="F980" s="16"/>
      <c r="G980" s="17"/>
      <c r="H980" s="18"/>
      <c r="I980" s="19"/>
      <c r="J980" s="18"/>
      <c r="K980" s="19"/>
      <c r="L980" s="17"/>
      <c r="M980" s="95" t="str">
        <f t="shared" si="46"/>
        <v/>
      </c>
      <c r="N980" s="13" t="str">
        <f t="shared" si="47"/>
        <v/>
      </c>
    </row>
    <row r="981" spans="3:14" x14ac:dyDescent="0.3">
      <c r="C981" s="9">
        <f t="shared" si="45"/>
        <v>1</v>
      </c>
      <c r="D981" s="14"/>
      <c r="E981" s="15"/>
      <c r="F981" s="16"/>
      <c r="G981" s="17"/>
      <c r="H981" s="18"/>
      <c r="I981" s="19"/>
      <c r="J981" s="18"/>
      <c r="K981" s="19"/>
      <c r="L981" s="17"/>
      <c r="M981" s="95" t="str">
        <f t="shared" si="46"/>
        <v/>
      </c>
      <c r="N981" s="13" t="str">
        <f t="shared" si="47"/>
        <v/>
      </c>
    </row>
    <row r="982" spans="3:14" x14ac:dyDescent="0.3">
      <c r="C982" s="9">
        <f t="shared" si="45"/>
        <v>1</v>
      </c>
      <c r="D982" s="14"/>
      <c r="E982" s="15"/>
      <c r="F982" s="16"/>
      <c r="G982" s="17"/>
      <c r="H982" s="18"/>
      <c r="I982" s="19"/>
      <c r="J982" s="18"/>
      <c r="K982" s="19"/>
      <c r="L982" s="17"/>
      <c r="M982" s="95" t="str">
        <f t="shared" si="46"/>
        <v/>
      </c>
      <c r="N982" s="13" t="str">
        <f t="shared" si="47"/>
        <v/>
      </c>
    </row>
    <row r="983" spans="3:14" x14ac:dyDescent="0.3">
      <c r="C983" s="9">
        <f t="shared" si="45"/>
        <v>1</v>
      </c>
      <c r="D983" s="14"/>
      <c r="E983" s="15"/>
      <c r="F983" s="16"/>
      <c r="G983" s="17"/>
      <c r="H983" s="18"/>
      <c r="I983" s="19"/>
      <c r="J983" s="18"/>
      <c r="K983" s="19"/>
      <c r="L983" s="17"/>
      <c r="M983" s="95" t="str">
        <f t="shared" si="46"/>
        <v/>
      </c>
      <c r="N983" s="13" t="str">
        <f t="shared" si="47"/>
        <v/>
      </c>
    </row>
    <row r="984" spans="3:14" x14ac:dyDescent="0.3">
      <c r="C984" s="9">
        <f t="shared" si="45"/>
        <v>1</v>
      </c>
      <c r="D984" s="14"/>
      <c r="E984" s="15"/>
      <c r="F984" s="16"/>
      <c r="G984" s="17"/>
      <c r="H984" s="18"/>
      <c r="I984" s="19"/>
      <c r="J984" s="18"/>
      <c r="K984" s="19"/>
      <c r="L984" s="17"/>
      <c r="M984" s="95" t="str">
        <f t="shared" si="46"/>
        <v/>
      </c>
      <c r="N984" s="13" t="str">
        <f t="shared" si="47"/>
        <v/>
      </c>
    </row>
    <row r="985" spans="3:14" x14ac:dyDescent="0.3">
      <c r="C985" s="9">
        <f t="shared" si="45"/>
        <v>1</v>
      </c>
      <c r="D985" s="14"/>
      <c r="E985" s="15"/>
      <c r="F985" s="16"/>
      <c r="G985" s="17"/>
      <c r="H985" s="18"/>
      <c r="I985" s="19"/>
      <c r="J985" s="18"/>
      <c r="K985" s="19"/>
      <c r="L985" s="17"/>
      <c r="M985" s="95" t="str">
        <f t="shared" si="46"/>
        <v/>
      </c>
      <c r="N985" s="13" t="str">
        <f t="shared" si="47"/>
        <v/>
      </c>
    </row>
    <row r="986" spans="3:14" x14ac:dyDescent="0.3">
      <c r="C986" s="9">
        <f t="shared" si="45"/>
        <v>1</v>
      </c>
      <c r="D986" s="14"/>
      <c r="E986" s="15"/>
      <c r="F986" s="16"/>
      <c r="G986" s="17"/>
      <c r="H986" s="18"/>
      <c r="I986" s="19"/>
      <c r="J986" s="18"/>
      <c r="K986" s="19"/>
      <c r="L986" s="17"/>
      <c r="M986" s="95" t="str">
        <f t="shared" si="46"/>
        <v/>
      </c>
      <c r="N986" s="13" t="str">
        <f t="shared" si="47"/>
        <v/>
      </c>
    </row>
    <row r="987" spans="3:14" x14ac:dyDescent="0.3">
      <c r="C987" s="9">
        <f t="shared" si="45"/>
        <v>1</v>
      </c>
      <c r="D987" s="14"/>
      <c r="E987" s="15"/>
      <c r="F987" s="16"/>
      <c r="G987" s="17"/>
      <c r="H987" s="18"/>
      <c r="I987" s="19"/>
      <c r="J987" s="18"/>
      <c r="K987" s="19"/>
      <c r="L987" s="17"/>
      <c r="M987" s="95" t="str">
        <f t="shared" si="46"/>
        <v/>
      </c>
      <c r="N987" s="13" t="str">
        <f t="shared" si="47"/>
        <v/>
      </c>
    </row>
    <row r="988" spans="3:14" x14ac:dyDescent="0.3">
      <c r="C988" s="9">
        <f t="shared" si="45"/>
        <v>1</v>
      </c>
      <c r="D988" s="14"/>
      <c r="E988" s="15"/>
      <c r="F988" s="16"/>
      <c r="G988" s="17"/>
      <c r="H988" s="18"/>
      <c r="I988" s="19"/>
      <c r="J988" s="18"/>
      <c r="K988" s="19"/>
      <c r="L988" s="17"/>
      <c r="M988" s="95" t="str">
        <f t="shared" si="46"/>
        <v/>
      </c>
      <c r="N988" s="13" t="str">
        <f t="shared" si="47"/>
        <v/>
      </c>
    </row>
    <row r="989" spans="3:14" x14ac:dyDescent="0.3">
      <c r="C989" s="9">
        <f t="shared" si="45"/>
        <v>1</v>
      </c>
      <c r="D989" s="14"/>
      <c r="E989" s="15"/>
      <c r="F989" s="16"/>
      <c r="G989" s="17"/>
      <c r="H989" s="18"/>
      <c r="I989" s="19"/>
      <c r="J989" s="18"/>
      <c r="K989" s="19"/>
      <c r="L989" s="17"/>
      <c r="M989" s="95" t="str">
        <f t="shared" si="46"/>
        <v/>
      </c>
      <c r="N989" s="13" t="str">
        <f t="shared" si="47"/>
        <v/>
      </c>
    </row>
    <row r="990" spans="3:14" x14ac:dyDescent="0.3">
      <c r="C990" s="9">
        <f t="shared" si="45"/>
        <v>1</v>
      </c>
      <c r="D990" s="14"/>
      <c r="E990" s="15"/>
      <c r="F990" s="16"/>
      <c r="G990" s="17"/>
      <c r="H990" s="18"/>
      <c r="I990" s="19"/>
      <c r="J990" s="18"/>
      <c r="K990" s="19"/>
      <c r="L990" s="17"/>
      <c r="M990" s="95" t="str">
        <f t="shared" si="46"/>
        <v/>
      </c>
      <c r="N990" s="13" t="str">
        <f t="shared" si="47"/>
        <v/>
      </c>
    </row>
    <row r="991" spans="3:14" x14ac:dyDescent="0.3">
      <c r="C991" s="9">
        <f t="shared" si="45"/>
        <v>1</v>
      </c>
      <c r="D991" s="14"/>
      <c r="E991" s="15"/>
      <c r="F991" s="16"/>
      <c r="G991" s="17"/>
      <c r="H991" s="18"/>
      <c r="I991" s="19"/>
      <c r="J991" s="18"/>
      <c r="K991" s="19"/>
      <c r="L991" s="17"/>
      <c r="M991" s="95" t="str">
        <f t="shared" si="46"/>
        <v/>
      </c>
      <c r="N991" s="13" t="str">
        <f t="shared" si="47"/>
        <v/>
      </c>
    </row>
    <row r="992" spans="3:14" x14ac:dyDescent="0.3">
      <c r="C992" s="9">
        <f t="shared" si="45"/>
        <v>1</v>
      </c>
      <c r="D992" s="14"/>
      <c r="E992" s="15"/>
      <c r="F992" s="16"/>
      <c r="G992" s="17"/>
      <c r="H992" s="18"/>
      <c r="I992" s="19"/>
      <c r="J992" s="18"/>
      <c r="K992" s="19"/>
      <c r="L992" s="17"/>
      <c r="M992" s="95" t="str">
        <f t="shared" si="46"/>
        <v/>
      </c>
      <c r="N992" s="13" t="str">
        <f t="shared" si="47"/>
        <v/>
      </c>
    </row>
    <row r="993" spans="3:14" x14ac:dyDescent="0.3">
      <c r="C993" s="9">
        <f t="shared" si="45"/>
        <v>1</v>
      </c>
      <c r="D993" s="14"/>
      <c r="E993" s="15"/>
      <c r="F993" s="16"/>
      <c r="G993" s="17"/>
      <c r="H993" s="18"/>
      <c r="I993" s="19"/>
      <c r="J993" s="18"/>
      <c r="K993" s="19"/>
      <c r="L993" s="17"/>
      <c r="M993" s="95" t="str">
        <f t="shared" si="46"/>
        <v/>
      </c>
      <c r="N993" s="13" t="str">
        <f t="shared" si="47"/>
        <v/>
      </c>
    </row>
    <row r="994" spans="3:14" x14ac:dyDescent="0.3">
      <c r="C994" s="9">
        <f t="shared" si="45"/>
        <v>1</v>
      </c>
      <c r="D994" s="14"/>
      <c r="E994" s="15"/>
      <c r="F994" s="16"/>
      <c r="G994" s="17"/>
      <c r="H994" s="18"/>
      <c r="I994" s="19"/>
      <c r="J994" s="18"/>
      <c r="K994" s="19"/>
      <c r="L994" s="17"/>
      <c r="M994" s="95" t="str">
        <f t="shared" si="46"/>
        <v/>
      </c>
      <c r="N994" s="13" t="str">
        <f t="shared" si="47"/>
        <v/>
      </c>
    </row>
    <row r="995" spans="3:14" x14ac:dyDescent="0.3">
      <c r="C995" s="9">
        <f t="shared" si="45"/>
        <v>1</v>
      </c>
      <c r="D995" s="14"/>
      <c r="E995" s="15"/>
      <c r="F995" s="16"/>
      <c r="G995" s="17"/>
      <c r="H995" s="18"/>
      <c r="I995" s="19"/>
      <c r="J995" s="18"/>
      <c r="K995" s="19"/>
      <c r="L995" s="17"/>
      <c r="M995" s="95" t="str">
        <f t="shared" si="46"/>
        <v/>
      </c>
      <c r="N995" s="13" t="str">
        <f t="shared" si="47"/>
        <v/>
      </c>
    </row>
    <row r="996" spans="3:14" x14ac:dyDescent="0.3">
      <c r="C996" s="9">
        <f t="shared" si="45"/>
        <v>1</v>
      </c>
      <c r="D996" s="14"/>
      <c r="E996" s="15"/>
      <c r="F996" s="16"/>
      <c r="G996" s="17"/>
      <c r="H996" s="18"/>
      <c r="I996" s="19"/>
      <c r="J996" s="18"/>
      <c r="K996" s="19"/>
      <c r="L996" s="17"/>
      <c r="M996" s="95" t="str">
        <f t="shared" si="46"/>
        <v/>
      </c>
      <c r="N996" s="13" t="str">
        <f t="shared" si="47"/>
        <v/>
      </c>
    </row>
    <row r="997" spans="3:14" x14ac:dyDescent="0.3">
      <c r="C997" s="9">
        <f t="shared" si="45"/>
        <v>1</v>
      </c>
      <c r="D997" s="14"/>
      <c r="E997" s="15"/>
      <c r="F997" s="16"/>
      <c r="G997" s="17"/>
      <c r="H997" s="18"/>
      <c r="I997" s="19"/>
      <c r="J997" s="18"/>
      <c r="K997" s="19"/>
      <c r="L997" s="17"/>
      <c r="M997" s="95" t="str">
        <f t="shared" si="46"/>
        <v/>
      </c>
      <c r="N997" s="13" t="str">
        <f t="shared" si="47"/>
        <v/>
      </c>
    </row>
    <row r="998" spans="3:14" x14ac:dyDescent="0.3">
      <c r="C998" s="9">
        <f t="shared" si="45"/>
        <v>1</v>
      </c>
      <c r="D998" s="14"/>
      <c r="E998" s="15"/>
      <c r="F998" s="16"/>
      <c r="G998" s="17"/>
      <c r="H998" s="18"/>
      <c r="I998" s="19"/>
      <c r="J998" s="18"/>
      <c r="K998" s="19"/>
      <c r="L998" s="17"/>
      <c r="M998" s="95" t="str">
        <f t="shared" si="46"/>
        <v/>
      </c>
      <c r="N998" s="13" t="str">
        <f t="shared" si="47"/>
        <v/>
      </c>
    </row>
    <row r="999" spans="3:14" x14ac:dyDescent="0.3">
      <c r="C999" s="9">
        <f t="shared" si="45"/>
        <v>1</v>
      </c>
      <c r="D999" s="14"/>
      <c r="E999" s="15"/>
      <c r="F999" s="16"/>
      <c r="G999" s="17"/>
      <c r="H999" s="18"/>
      <c r="I999" s="19"/>
      <c r="J999" s="18"/>
      <c r="K999" s="19"/>
      <c r="L999" s="17"/>
      <c r="M999" s="95" t="str">
        <f t="shared" si="46"/>
        <v/>
      </c>
      <c r="N999" s="13" t="str">
        <f t="shared" si="47"/>
        <v/>
      </c>
    </row>
    <row r="1000" spans="3:14" x14ac:dyDescent="0.3">
      <c r="C1000" s="9">
        <f t="shared" si="45"/>
        <v>1</v>
      </c>
      <c r="D1000" s="14"/>
      <c r="E1000" s="15"/>
      <c r="F1000" s="16"/>
      <c r="G1000" s="17"/>
      <c r="H1000" s="18"/>
      <c r="I1000" s="19"/>
      <c r="J1000" s="18"/>
      <c r="K1000" s="19"/>
      <c r="L1000" s="17"/>
      <c r="M1000" s="95" t="str">
        <f t="shared" si="46"/>
        <v/>
      </c>
      <c r="N1000" s="13" t="str">
        <f t="shared" si="47"/>
        <v/>
      </c>
    </row>
  </sheetData>
  <sheetProtection algorithmName="SHA-512" hashValue="bOQU9jzugPuky+XFIsIB+ihAmLD6PJQwUWoZRLTOD5MqN9Ic61rLLJ2u2piQP4PUFHe9XEetD+sJDpmnx4PrnA==" saltValue="g4Dv0psrQhDf4Txfa9WwrA==" spinCount="100000" sheet="1" objects="1" scenarios="1"/>
  <mergeCells count="2">
    <mergeCell ref="D1:F2"/>
    <mergeCell ref="D3:F3"/>
  </mergeCells>
  <conditionalFormatting sqref="D7">
    <cfRule type="cellIs" dxfId="266" priority="17" stopIfTrue="1" operator="equal">
      <formula>0</formula>
    </cfRule>
  </conditionalFormatting>
  <conditionalFormatting sqref="D3:F3">
    <cfRule type="cellIs" dxfId="265" priority="1" stopIfTrue="1" operator="equal">
      <formula>0</formula>
    </cfRule>
  </conditionalFormatting>
  <conditionalFormatting sqref="H6">
    <cfRule type="cellIs" dxfId="264" priority="2" stopIfTrue="1" operator="equal">
      <formula>0</formula>
    </cfRule>
  </conditionalFormatting>
  <conditionalFormatting sqref="H7:H1000">
    <cfRule type="expression" dxfId="263" priority="12" stopIfTrue="1">
      <formula>J7&amp;K7&lt;&gt;""</formula>
    </cfRule>
    <cfRule type="expression" priority="13" stopIfTrue="1">
      <formula>H7&lt;&gt;""</formula>
    </cfRule>
    <cfRule type="expression" dxfId="262" priority="14" stopIfTrue="1">
      <formula>I7&lt;&gt;""</formula>
    </cfRule>
  </conditionalFormatting>
  <conditionalFormatting sqref="I7:I1000">
    <cfRule type="expression" dxfId="261" priority="9" stopIfTrue="1">
      <formula>J7&amp;K7&lt;&gt;""</formula>
    </cfRule>
    <cfRule type="expression" priority="10" stopIfTrue="1">
      <formula>I7&lt;&gt;""</formula>
    </cfRule>
    <cfRule type="expression" dxfId="260" priority="11" stopIfTrue="1">
      <formula>H7&lt;&gt;""</formula>
    </cfRule>
  </conditionalFormatting>
  <conditionalFormatting sqref="J7:J1000">
    <cfRule type="expression" dxfId="259" priority="6" stopIfTrue="1">
      <formula>H7&amp;I7&lt;&gt;""</formula>
    </cfRule>
    <cfRule type="expression" priority="7" stopIfTrue="1">
      <formula>J7&lt;&gt;0</formula>
    </cfRule>
    <cfRule type="expression" dxfId="258" priority="8" stopIfTrue="1">
      <formula>K7&lt;&gt;""</formula>
    </cfRule>
  </conditionalFormatting>
  <conditionalFormatting sqref="K7:K1000">
    <cfRule type="expression" dxfId="257" priority="3" stopIfTrue="1">
      <formula>H7&amp;I7&lt;&gt;""</formula>
    </cfRule>
    <cfRule type="expression" priority="4" stopIfTrue="1">
      <formula>K7&lt;&gt;""</formula>
    </cfRule>
    <cfRule type="expression" dxfId="256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255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3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J7:J1000 H6:H1000" xr:uid="{00000000-0002-0000-03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300-000002000000}">
      <formula1>beva</formula1>
    </dataValidation>
    <dataValidation type="list" allowBlank="1" showInputMessage="1" showErrorMessage="1" errorTitle="Hiba!" error="A helyes költségvetési tételek elérhetőek a lenyílóban." sqref="K7:K1000" xr:uid="{00000000-0002-0000-0300-000003000000}">
      <formula1>kiada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Hibak!AB3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62" si="9">IF(I199&amp;K199&lt;&gt;"",VLOOKUP(I199&amp;K199,fif,3,FALSE),"")</f>
        <v/>
      </c>
      <c r="N199" s="13" t="str">
        <f t="shared" ref="N199:N262" si="10">IF(I199&amp;K199&lt;&gt;"",VLOOKUP(I199&amp;K199,fi,2,FALSE),"")</f>
        <v/>
      </c>
    </row>
    <row r="200" spans="3:14" x14ac:dyDescent="0.3">
      <c r="C200" s="9">
        <f t="shared" ref="C200:C263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x14ac:dyDescent="0.3">
      <c r="C201" s="9">
        <f t="shared" si="11"/>
        <v>1</v>
      </c>
      <c r="D201" s="14"/>
      <c r="E201" s="15"/>
      <c r="F201" s="16"/>
      <c r="G201" s="17"/>
      <c r="H201" s="18"/>
      <c r="I201" s="19"/>
      <c r="J201" s="18"/>
      <c r="K201" s="19"/>
      <c r="L201" s="17"/>
      <c r="M201" s="95" t="str">
        <f t="shared" si="9"/>
        <v/>
      </c>
      <c r="N201" s="13" t="str">
        <f t="shared" si="10"/>
        <v/>
      </c>
    </row>
    <row r="202" spans="3:14" x14ac:dyDescent="0.3">
      <c r="C202" s="9">
        <f t="shared" si="11"/>
        <v>1</v>
      </c>
      <c r="D202" s="14"/>
      <c r="E202" s="15"/>
      <c r="F202" s="16"/>
      <c r="G202" s="17"/>
      <c r="H202" s="18"/>
      <c r="I202" s="19"/>
      <c r="J202" s="18"/>
      <c r="K202" s="19"/>
      <c r="L202" s="17"/>
      <c r="M202" s="95" t="str">
        <f t="shared" si="9"/>
        <v/>
      </c>
      <c r="N202" s="13" t="str">
        <f t="shared" si="10"/>
        <v/>
      </c>
    </row>
    <row r="203" spans="3:14" x14ac:dyDescent="0.3">
      <c r="C203" s="9">
        <f t="shared" si="11"/>
        <v>1</v>
      </c>
      <c r="D203" s="14"/>
      <c r="E203" s="15"/>
      <c r="F203" s="16"/>
      <c r="G203" s="17"/>
      <c r="H203" s="18"/>
      <c r="I203" s="19"/>
      <c r="J203" s="18"/>
      <c r="K203" s="19"/>
      <c r="L203" s="17"/>
      <c r="M203" s="95" t="str">
        <f t="shared" si="9"/>
        <v/>
      </c>
      <c r="N203" s="13" t="str">
        <f t="shared" si="10"/>
        <v/>
      </c>
    </row>
    <row r="204" spans="3:14" x14ac:dyDescent="0.3">
      <c r="C204" s="9">
        <f t="shared" si="11"/>
        <v>1</v>
      </c>
      <c r="D204" s="14"/>
      <c r="E204" s="15"/>
      <c r="F204" s="16"/>
      <c r="G204" s="17"/>
      <c r="H204" s="18"/>
      <c r="I204" s="19"/>
      <c r="J204" s="18"/>
      <c r="K204" s="19"/>
      <c r="L204" s="17"/>
      <c r="M204" s="95" t="str">
        <f t="shared" si="9"/>
        <v/>
      </c>
      <c r="N204" s="13" t="str">
        <f t="shared" si="10"/>
        <v/>
      </c>
    </row>
    <row r="205" spans="3:14" x14ac:dyDescent="0.3">
      <c r="C205" s="9">
        <f t="shared" si="11"/>
        <v>1</v>
      </c>
      <c r="D205" s="14"/>
      <c r="E205" s="15"/>
      <c r="F205" s="16"/>
      <c r="G205" s="17"/>
      <c r="H205" s="18"/>
      <c r="I205" s="19"/>
      <c r="J205" s="18"/>
      <c r="K205" s="19"/>
      <c r="L205" s="17"/>
      <c r="M205" s="95" t="str">
        <f t="shared" si="9"/>
        <v/>
      </c>
      <c r="N205" s="13" t="str">
        <f t="shared" si="10"/>
        <v/>
      </c>
    </row>
    <row r="206" spans="3:14" x14ac:dyDescent="0.3">
      <c r="C206" s="9">
        <f t="shared" si="11"/>
        <v>1</v>
      </c>
      <c r="D206" s="14"/>
      <c r="E206" s="15"/>
      <c r="F206" s="16"/>
      <c r="G206" s="17"/>
      <c r="H206" s="18"/>
      <c r="I206" s="19"/>
      <c r="J206" s="18"/>
      <c r="K206" s="19"/>
      <c r="L206" s="17"/>
      <c r="M206" s="95" t="str">
        <f t="shared" si="9"/>
        <v/>
      </c>
      <c r="N206" s="13" t="str">
        <f t="shared" si="10"/>
        <v/>
      </c>
    </row>
    <row r="207" spans="3:14" x14ac:dyDescent="0.3">
      <c r="C207" s="9">
        <f t="shared" si="11"/>
        <v>1</v>
      </c>
      <c r="D207" s="14"/>
      <c r="E207" s="15"/>
      <c r="F207" s="16"/>
      <c r="G207" s="17"/>
      <c r="H207" s="18"/>
      <c r="I207" s="19"/>
      <c r="J207" s="18"/>
      <c r="K207" s="19"/>
      <c r="L207" s="17"/>
      <c r="M207" s="95" t="str">
        <f t="shared" si="9"/>
        <v/>
      </c>
      <c r="N207" s="13" t="str">
        <f t="shared" si="10"/>
        <v/>
      </c>
    </row>
    <row r="208" spans="3:14" x14ac:dyDescent="0.3">
      <c r="C208" s="9">
        <f t="shared" si="11"/>
        <v>1</v>
      </c>
      <c r="D208" s="14"/>
      <c r="E208" s="15"/>
      <c r="F208" s="16"/>
      <c r="G208" s="17"/>
      <c r="H208" s="18"/>
      <c r="I208" s="19"/>
      <c r="J208" s="18"/>
      <c r="K208" s="19"/>
      <c r="L208" s="17"/>
      <c r="M208" s="95" t="str">
        <f t="shared" si="9"/>
        <v/>
      </c>
      <c r="N208" s="13" t="str">
        <f t="shared" si="10"/>
        <v/>
      </c>
    </row>
    <row r="209" spans="3:14" x14ac:dyDescent="0.3">
      <c r="C209" s="9">
        <f t="shared" si="11"/>
        <v>1</v>
      </c>
      <c r="D209" s="14"/>
      <c r="E209" s="15"/>
      <c r="F209" s="16"/>
      <c r="G209" s="17"/>
      <c r="H209" s="18"/>
      <c r="I209" s="19"/>
      <c r="J209" s="18"/>
      <c r="K209" s="19"/>
      <c r="L209" s="17"/>
      <c r="M209" s="95" t="str">
        <f t="shared" si="9"/>
        <v/>
      </c>
      <c r="N209" s="13" t="str">
        <f t="shared" si="10"/>
        <v/>
      </c>
    </row>
    <row r="210" spans="3:14" x14ac:dyDescent="0.3">
      <c r="C210" s="9">
        <f t="shared" si="11"/>
        <v>1</v>
      </c>
      <c r="D210" s="14"/>
      <c r="E210" s="15"/>
      <c r="F210" s="16"/>
      <c r="G210" s="17"/>
      <c r="H210" s="18"/>
      <c r="I210" s="19"/>
      <c r="J210" s="18"/>
      <c r="K210" s="19"/>
      <c r="L210" s="17"/>
      <c r="M210" s="95" t="str">
        <f t="shared" si="9"/>
        <v/>
      </c>
      <c r="N210" s="13" t="str">
        <f t="shared" si="10"/>
        <v/>
      </c>
    </row>
    <row r="211" spans="3:14" x14ac:dyDescent="0.3">
      <c r="C211" s="9">
        <f t="shared" si="11"/>
        <v>1</v>
      </c>
      <c r="D211" s="14"/>
      <c r="E211" s="15"/>
      <c r="F211" s="16"/>
      <c r="G211" s="17"/>
      <c r="H211" s="18"/>
      <c r="I211" s="19"/>
      <c r="J211" s="18"/>
      <c r="K211" s="19"/>
      <c r="L211" s="17"/>
      <c r="M211" s="95" t="str">
        <f t="shared" si="9"/>
        <v/>
      </c>
      <c r="N211" s="13" t="str">
        <f t="shared" si="10"/>
        <v/>
      </c>
    </row>
    <row r="212" spans="3:14" x14ac:dyDescent="0.3">
      <c r="C212" s="9">
        <f t="shared" si="11"/>
        <v>1</v>
      </c>
      <c r="D212" s="14"/>
      <c r="E212" s="15"/>
      <c r="F212" s="16"/>
      <c r="G212" s="17"/>
      <c r="H212" s="18"/>
      <c r="I212" s="19"/>
      <c r="J212" s="18"/>
      <c r="K212" s="19"/>
      <c r="L212" s="17"/>
      <c r="M212" s="95" t="str">
        <f t="shared" si="9"/>
        <v/>
      </c>
      <c r="N212" s="13" t="str">
        <f t="shared" si="10"/>
        <v/>
      </c>
    </row>
    <row r="213" spans="3:14" x14ac:dyDescent="0.3">
      <c r="C213" s="9">
        <f t="shared" si="11"/>
        <v>1</v>
      </c>
      <c r="D213" s="14"/>
      <c r="E213" s="15"/>
      <c r="F213" s="16"/>
      <c r="G213" s="17"/>
      <c r="H213" s="18"/>
      <c r="I213" s="19"/>
      <c r="J213" s="18"/>
      <c r="K213" s="19"/>
      <c r="L213" s="17"/>
      <c r="M213" s="95" t="str">
        <f t="shared" si="9"/>
        <v/>
      </c>
      <c r="N213" s="13" t="str">
        <f t="shared" si="10"/>
        <v/>
      </c>
    </row>
    <row r="214" spans="3:14" x14ac:dyDescent="0.3">
      <c r="C214" s="9">
        <f t="shared" si="11"/>
        <v>1</v>
      </c>
      <c r="D214" s="14"/>
      <c r="E214" s="15"/>
      <c r="F214" s="16"/>
      <c r="G214" s="17"/>
      <c r="H214" s="18"/>
      <c r="I214" s="19"/>
      <c r="J214" s="18"/>
      <c r="K214" s="19"/>
      <c r="L214" s="17"/>
      <c r="M214" s="95" t="str">
        <f t="shared" si="9"/>
        <v/>
      </c>
      <c r="N214" s="13" t="str">
        <f t="shared" si="10"/>
        <v/>
      </c>
    </row>
    <row r="215" spans="3:14" x14ac:dyDescent="0.3">
      <c r="C215" s="9">
        <f t="shared" si="11"/>
        <v>1</v>
      </c>
      <c r="D215" s="14"/>
      <c r="E215" s="15"/>
      <c r="F215" s="16"/>
      <c r="G215" s="17"/>
      <c r="H215" s="18"/>
      <c r="I215" s="19"/>
      <c r="J215" s="18"/>
      <c r="K215" s="19"/>
      <c r="L215" s="17"/>
      <c r="M215" s="95" t="str">
        <f t="shared" si="9"/>
        <v/>
      </c>
      <c r="N215" s="13" t="str">
        <f t="shared" si="10"/>
        <v/>
      </c>
    </row>
    <row r="216" spans="3:14" x14ac:dyDescent="0.3">
      <c r="C216" s="9">
        <f t="shared" si="11"/>
        <v>1</v>
      </c>
      <c r="D216" s="14"/>
      <c r="E216" s="15"/>
      <c r="F216" s="16"/>
      <c r="G216" s="17"/>
      <c r="H216" s="18"/>
      <c r="I216" s="19"/>
      <c r="J216" s="18"/>
      <c r="K216" s="19"/>
      <c r="L216" s="17"/>
      <c r="M216" s="95" t="str">
        <f t="shared" si="9"/>
        <v/>
      </c>
      <c r="N216" s="13" t="str">
        <f t="shared" si="10"/>
        <v/>
      </c>
    </row>
    <row r="217" spans="3:14" x14ac:dyDescent="0.3">
      <c r="C217" s="9">
        <f t="shared" si="11"/>
        <v>1</v>
      </c>
      <c r="D217" s="14"/>
      <c r="E217" s="15"/>
      <c r="F217" s="16"/>
      <c r="G217" s="17"/>
      <c r="H217" s="18"/>
      <c r="I217" s="19"/>
      <c r="J217" s="18"/>
      <c r="K217" s="19"/>
      <c r="L217" s="17"/>
      <c r="M217" s="95" t="str">
        <f t="shared" si="9"/>
        <v/>
      </c>
      <c r="N217" s="13" t="str">
        <f t="shared" si="10"/>
        <v/>
      </c>
    </row>
    <row r="218" spans="3:14" x14ac:dyDescent="0.3">
      <c r="C218" s="9">
        <f t="shared" si="11"/>
        <v>1</v>
      </c>
      <c r="D218" s="14"/>
      <c r="E218" s="15"/>
      <c r="F218" s="16"/>
      <c r="G218" s="17"/>
      <c r="H218" s="18"/>
      <c r="I218" s="19"/>
      <c r="J218" s="18"/>
      <c r="K218" s="19"/>
      <c r="L218" s="17"/>
      <c r="M218" s="95" t="str">
        <f t="shared" si="9"/>
        <v/>
      </c>
      <c r="N218" s="13" t="str">
        <f t="shared" si="10"/>
        <v/>
      </c>
    </row>
    <row r="219" spans="3:14" x14ac:dyDescent="0.3">
      <c r="C219" s="9">
        <f t="shared" si="11"/>
        <v>1</v>
      </c>
      <c r="D219" s="14"/>
      <c r="E219" s="15"/>
      <c r="F219" s="16"/>
      <c r="G219" s="17"/>
      <c r="H219" s="18"/>
      <c r="I219" s="19"/>
      <c r="J219" s="18"/>
      <c r="K219" s="19"/>
      <c r="L219" s="17"/>
      <c r="M219" s="95" t="str">
        <f t="shared" si="9"/>
        <v/>
      </c>
      <c r="N219" s="13" t="str">
        <f t="shared" si="10"/>
        <v/>
      </c>
    </row>
    <row r="220" spans="3:14" x14ac:dyDescent="0.3">
      <c r="C220" s="9">
        <f t="shared" si="11"/>
        <v>1</v>
      </c>
      <c r="D220" s="14"/>
      <c r="E220" s="15"/>
      <c r="F220" s="16"/>
      <c r="G220" s="17"/>
      <c r="H220" s="18"/>
      <c r="I220" s="19"/>
      <c r="J220" s="18"/>
      <c r="K220" s="19"/>
      <c r="L220" s="17"/>
      <c r="M220" s="95" t="str">
        <f t="shared" si="9"/>
        <v/>
      </c>
      <c r="N220" s="13" t="str">
        <f t="shared" si="10"/>
        <v/>
      </c>
    </row>
    <row r="221" spans="3:14" x14ac:dyDescent="0.3">
      <c r="C221" s="9">
        <f t="shared" si="11"/>
        <v>1</v>
      </c>
      <c r="D221" s="14"/>
      <c r="E221" s="15"/>
      <c r="F221" s="16"/>
      <c r="G221" s="17"/>
      <c r="H221" s="18"/>
      <c r="I221" s="19"/>
      <c r="J221" s="18"/>
      <c r="K221" s="19"/>
      <c r="L221" s="17"/>
      <c r="M221" s="95" t="str">
        <f t="shared" si="9"/>
        <v/>
      </c>
      <c r="N221" s="13" t="str">
        <f t="shared" si="10"/>
        <v/>
      </c>
    </row>
    <row r="222" spans="3:14" x14ac:dyDescent="0.3">
      <c r="C222" s="9">
        <f t="shared" si="11"/>
        <v>1</v>
      </c>
      <c r="D222" s="14"/>
      <c r="E222" s="15"/>
      <c r="F222" s="16"/>
      <c r="G222" s="17"/>
      <c r="H222" s="18"/>
      <c r="I222" s="19"/>
      <c r="J222" s="18"/>
      <c r="K222" s="19"/>
      <c r="L222" s="17"/>
      <c r="M222" s="95" t="str">
        <f t="shared" si="9"/>
        <v/>
      </c>
      <c r="N222" s="13" t="str">
        <f t="shared" si="10"/>
        <v/>
      </c>
    </row>
    <row r="223" spans="3:14" x14ac:dyDescent="0.3">
      <c r="C223" s="9">
        <f t="shared" si="11"/>
        <v>1</v>
      </c>
      <c r="D223" s="14"/>
      <c r="E223" s="15"/>
      <c r="F223" s="16"/>
      <c r="G223" s="17"/>
      <c r="H223" s="18"/>
      <c r="I223" s="19"/>
      <c r="J223" s="18"/>
      <c r="K223" s="19"/>
      <c r="L223" s="17"/>
      <c r="M223" s="95" t="str">
        <f t="shared" si="9"/>
        <v/>
      </c>
      <c r="N223" s="13" t="str">
        <f t="shared" si="10"/>
        <v/>
      </c>
    </row>
    <row r="224" spans="3:14" x14ac:dyDescent="0.3">
      <c r="C224" s="9">
        <f t="shared" si="11"/>
        <v>1</v>
      </c>
      <c r="D224" s="14"/>
      <c r="E224" s="15"/>
      <c r="F224" s="16"/>
      <c r="G224" s="17"/>
      <c r="H224" s="18"/>
      <c r="I224" s="19"/>
      <c r="J224" s="18"/>
      <c r="K224" s="19"/>
      <c r="L224" s="17"/>
      <c r="M224" s="95" t="str">
        <f t="shared" si="9"/>
        <v/>
      </c>
      <c r="N224" s="13" t="str">
        <f t="shared" si="10"/>
        <v/>
      </c>
    </row>
    <row r="225" spans="3:14" x14ac:dyDescent="0.3">
      <c r="C225" s="9">
        <f t="shared" si="11"/>
        <v>1</v>
      </c>
      <c r="D225" s="14"/>
      <c r="E225" s="15"/>
      <c r="F225" s="16"/>
      <c r="G225" s="17"/>
      <c r="H225" s="18"/>
      <c r="I225" s="19"/>
      <c r="J225" s="18"/>
      <c r="K225" s="19"/>
      <c r="L225" s="17"/>
      <c r="M225" s="95" t="str">
        <f t="shared" si="9"/>
        <v/>
      </c>
      <c r="N225" s="13" t="str">
        <f t="shared" si="10"/>
        <v/>
      </c>
    </row>
    <row r="226" spans="3:14" x14ac:dyDescent="0.3">
      <c r="C226" s="9">
        <f t="shared" si="11"/>
        <v>1</v>
      </c>
      <c r="D226" s="14"/>
      <c r="E226" s="15"/>
      <c r="F226" s="16"/>
      <c r="G226" s="17"/>
      <c r="H226" s="18"/>
      <c r="I226" s="19"/>
      <c r="J226" s="18"/>
      <c r="K226" s="19"/>
      <c r="L226" s="17"/>
      <c r="M226" s="95" t="str">
        <f t="shared" si="9"/>
        <v/>
      </c>
      <c r="N226" s="13" t="str">
        <f t="shared" si="10"/>
        <v/>
      </c>
    </row>
    <row r="227" spans="3:14" x14ac:dyDescent="0.3">
      <c r="C227" s="9">
        <f t="shared" si="11"/>
        <v>1</v>
      </c>
      <c r="D227" s="14"/>
      <c r="E227" s="15"/>
      <c r="F227" s="16"/>
      <c r="G227" s="17"/>
      <c r="H227" s="18"/>
      <c r="I227" s="19"/>
      <c r="J227" s="18"/>
      <c r="K227" s="19"/>
      <c r="L227" s="17"/>
      <c r="M227" s="95" t="str">
        <f t="shared" si="9"/>
        <v/>
      </c>
      <c r="N227" s="13" t="str">
        <f t="shared" si="10"/>
        <v/>
      </c>
    </row>
    <row r="228" spans="3:14" x14ac:dyDescent="0.3">
      <c r="C228" s="9">
        <f t="shared" si="11"/>
        <v>1</v>
      </c>
      <c r="D228" s="14"/>
      <c r="E228" s="15"/>
      <c r="F228" s="16"/>
      <c r="G228" s="17"/>
      <c r="H228" s="18"/>
      <c r="I228" s="19"/>
      <c r="J228" s="18"/>
      <c r="K228" s="19"/>
      <c r="L228" s="17"/>
      <c r="M228" s="95" t="str">
        <f t="shared" si="9"/>
        <v/>
      </c>
      <c r="N228" s="13" t="str">
        <f t="shared" si="10"/>
        <v/>
      </c>
    </row>
    <row r="229" spans="3:14" x14ac:dyDescent="0.3">
      <c r="C229" s="9">
        <f t="shared" si="11"/>
        <v>1</v>
      </c>
      <c r="D229" s="14"/>
      <c r="E229" s="15"/>
      <c r="F229" s="16"/>
      <c r="G229" s="17"/>
      <c r="H229" s="18"/>
      <c r="I229" s="19"/>
      <c r="J229" s="18"/>
      <c r="K229" s="19"/>
      <c r="L229" s="17"/>
      <c r="M229" s="95" t="str">
        <f t="shared" si="9"/>
        <v/>
      </c>
      <c r="N229" s="13" t="str">
        <f t="shared" si="10"/>
        <v/>
      </c>
    </row>
    <row r="230" spans="3:14" x14ac:dyDescent="0.3">
      <c r="C230" s="9">
        <f t="shared" si="11"/>
        <v>1</v>
      </c>
      <c r="D230" s="14"/>
      <c r="E230" s="15"/>
      <c r="F230" s="16"/>
      <c r="G230" s="17"/>
      <c r="H230" s="18"/>
      <c r="I230" s="19"/>
      <c r="J230" s="18"/>
      <c r="K230" s="19"/>
      <c r="L230" s="17"/>
      <c r="M230" s="95" t="str">
        <f t="shared" si="9"/>
        <v/>
      </c>
      <c r="N230" s="13" t="str">
        <f t="shared" si="10"/>
        <v/>
      </c>
    </row>
    <row r="231" spans="3:14" x14ac:dyDescent="0.3">
      <c r="C231" s="9">
        <f t="shared" si="11"/>
        <v>1</v>
      </c>
      <c r="D231" s="14"/>
      <c r="E231" s="15"/>
      <c r="F231" s="16"/>
      <c r="G231" s="17"/>
      <c r="H231" s="18"/>
      <c r="I231" s="19"/>
      <c r="J231" s="18"/>
      <c r="K231" s="19"/>
      <c r="L231" s="17"/>
      <c r="M231" s="95" t="str">
        <f t="shared" si="9"/>
        <v/>
      </c>
      <c r="N231" s="13" t="str">
        <f t="shared" si="10"/>
        <v/>
      </c>
    </row>
    <row r="232" spans="3:14" x14ac:dyDescent="0.3">
      <c r="C232" s="9">
        <f t="shared" si="11"/>
        <v>1</v>
      </c>
      <c r="D232" s="14"/>
      <c r="E232" s="15"/>
      <c r="F232" s="16"/>
      <c r="G232" s="17"/>
      <c r="H232" s="18"/>
      <c r="I232" s="19"/>
      <c r="J232" s="18"/>
      <c r="K232" s="19"/>
      <c r="L232" s="17"/>
      <c r="M232" s="95" t="str">
        <f t="shared" si="9"/>
        <v/>
      </c>
      <c r="N232" s="13" t="str">
        <f t="shared" si="10"/>
        <v/>
      </c>
    </row>
    <row r="233" spans="3:14" x14ac:dyDescent="0.3">
      <c r="C233" s="9">
        <f t="shared" si="11"/>
        <v>1</v>
      </c>
      <c r="D233" s="14"/>
      <c r="E233" s="15"/>
      <c r="F233" s="16"/>
      <c r="G233" s="17"/>
      <c r="H233" s="18"/>
      <c r="I233" s="19"/>
      <c r="J233" s="18"/>
      <c r="K233" s="19"/>
      <c r="L233" s="17"/>
      <c r="M233" s="95" t="str">
        <f t="shared" si="9"/>
        <v/>
      </c>
      <c r="N233" s="13" t="str">
        <f t="shared" si="10"/>
        <v/>
      </c>
    </row>
    <row r="234" spans="3:14" x14ac:dyDescent="0.3">
      <c r="C234" s="9">
        <f t="shared" si="11"/>
        <v>1</v>
      </c>
      <c r="D234" s="14"/>
      <c r="E234" s="15"/>
      <c r="F234" s="16"/>
      <c r="G234" s="17"/>
      <c r="H234" s="18"/>
      <c r="I234" s="19"/>
      <c r="J234" s="18"/>
      <c r="K234" s="19"/>
      <c r="L234" s="17"/>
      <c r="M234" s="95" t="str">
        <f t="shared" si="9"/>
        <v/>
      </c>
      <c r="N234" s="13" t="str">
        <f t="shared" si="10"/>
        <v/>
      </c>
    </row>
    <row r="235" spans="3:14" x14ac:dyDescent="0.3">
      <c r="C235" s="9">
        <f t="shared" si="11"/>
        <v>1</v>
      </c>
      <c r="D235" s="14"/>
      <c r="E235" s="15"/>
      <c r="F235" s="16"/>
      <c r="G235" s="17"/>
      <c r="H235" s="18"/>
      <c r="I235" s="19"/>
      <c r="J235" s="18"/>
      <c r="K235" s="19"/>
      <c r="L235" s="17"/>
      <c r="M235" s="95" t="str">
        <f t="shared" si="9"/>
        <v/>
      </c>
      <c r="N235" s="13" t="str">
        <f t="shared" si="10"/>
        <v/>
      </c>
    </row>
    <row r="236" spans="3:14" x14ac:dyDescent="0.3">
      <c r="C236" s="9">
        <f t="shared" si="11"/>
        <v>1</v>
      </c>
      <c r="D236" s="14"/>
      <c r="E236" s="15"/>
      <c r="F236" s="16"/>
      <c r="G236" s="17"/>
      <c r="H236" s="18"/>
      <c r="I236" s="19"/>
      <c r="J236" s="18"/>
      <c r="K236" s="19"/>
      <c r="L236" s="17"/>
      <c r="M236" s="95" t="str">
        <f t="shared" si="9"/>
        <v/>
      </c>
      <c r="N236" s="13" t="str">
        <f t="shared" si="10"/>
        <v/>
      </c>
    </row>
    <row r="237" spans="3:14" x14ac:dyDescent="0.3">
      <c r="C237" s="9">
        <f t="shared" si="11"/>
        <v>1</v>
      </c>
      <c r="D237" s="14"/>
      <c r="E237" s="15"/>
      <c r="F237" s="16"/>
      <c r="G237" s="17"/>
      <c r="H237" s="18"/>
      <c r="I237" s="19"/>
      <c r="J237" s="18"/>
      <c r="K237" s="19"/>
      <c r="L237" s="17"/>
      <c r="M237" s="95" t="str">
        <f t="shared" si="9"/>
        <v/>
      </c>
      <c r="N237" s="13" t="str">
        <f t="shared" si="10"/>
        <v/>
      </c>
    </row>
    <row r="238" spans="3:14" x14ac:dyDescent="0.3">
      <c r="C238" s="9">
        <f t="shared" si="11"/>
        <v>1</v>
      </c>
      <c r="D238" s="14"/>
      <c r="E238" s="15"/>
      <c r="F238" s="16"/>
      <c r="G238" s="17"/>
      <c r="H238" s="18"/>
      <c r="I238" s="19"/>
      <c r="J238" s="18"/>
      <c r="K238" s="19"/>
      <c r="L238" s="17"/>
      <c r="M238" s="95" t="str">
        <f t="shared" si="9"/>
        <v/>
      </c>
      <c r="N238" s="13" t="str">
        <f t="shared" si="10"/>
        <v/>
      </c>
    </row>
    <row r="239" spans="3:14" x14ac:dyDescent="0.3">
      <c r="C239" s="9">
        <f t="shared" si="11"/>
        <v>1</v>
      </c>
      <c r="D239" s="14"/>
      <c r="E239" s="15"/>
      <c r="F239" s="16"/>
      <c r="G239" s="17"/>
      <c r="H239" s="18"/>
      <c r="I239" s="19"/>
      <c r="J239" s="18"/>
      <c r="K239" s="19"/>
      <c r="L239" s="17"/>
      <c r="M239" s="95" t="str">
        <f t="shared" si="9"/>
        <v/>
      </c>
      <c r="N239" s="13" t="str">
        <f t="shared" si="10"/>
        <v/>
      </c>
    </row>
    <row r="240" spans="3:14" x14ac:dyDescent="0.3">
      <c r="C240" s="9">
        <f t="shared" si="11"/>
        <v>1</v>
      </c>
      <c r="D240" s="14"/>
      <c r="E240" s="15"/>
      <c r="F240" s="16"/>
      <c r="G240" s="17"/>
      <c r="H240" s="18"/>
      <c r="I240" s="19"/>
      <c r="J240" s="18"/>
      <c r="K240" s="19"/>
      <c r="L240" s="17"/>
      <c r="M240" s="95" t="str">
        <f t="shared" si="9"/>
        <v/>
      </c>
      <c r="N240" s="13" t="str">
        <f t="shared" si="10"/>
        <v/>
      </c>
    </row>
    <row r="241" spans="3:14" x14ac:dyDescent="0.3">
      <c r="C241" s="9">
        <f t="shared" si="11"/>
        <v>1</v>
      </c>
      <c r="D241" s="14"/>
      <c r="E241" s="15"/>
      <c r="F241" s="16"/>
      <c r="G241" s="17"/>
      <c r="H241" s="18"/>
      <c r="I241" s="19"/>
      <c r="J241" s="18"/>
      <c r="K241" s="19"/>
      <c r="L241" s="17"/>
      <c r="M241" s="95" t="str">
        <f t="shared" si="9"/>
        <v/>
      </c>
      <c r="N241" s="13" t="str">
        <f t="shared" si="10"/>
        <v/>
      </c>
    </row>
    <row r="242" spans="3:14" x14ac:dyDescent="0.3">
      <c r="C242" s="9">
        <f t="shared" si="11"/>
        <v>1</v>
      </c>
      <c r="D242" s="14"/>
      <c r="E242" s="15"/>
      <c r="F242" s="16"/>
      <c r="G242" s="17"/>
      <c r="H242" s="18"/>
      <c r="I242" s="19"/>
      <c r="J242" s="18"/>
      <c r="K242" s="19"/>
      <c r="L242" s="17"/>
      <c r="M242" s="95" t="str">
        <f t="shared" si="9"/>
        <v/>
      </c>
      <c r="N242" s="13" t="str">
        <f t="shared" si="10"/>
        <v/>
      </c>
    </row>
    <row r="243" spans="3:14" x14ac:dyDescent="0.3">
      <c r="C243" s="9">
        <f t="shared" si="11"/>
        <v>1</v>
      </c>
      <c r="D243" s="14"/>
      <c r="E243" s="15"/>
      <c r="F243" s="16"/>
      <c r="G243" s="17"/>
      <c r="H243" s="18"/>
      <c r="I243" s="19"/>
      <c r="J243" s="18"/>
      <c r="K243" s="19"/>
      <c r="L243" s="17"/>
      <c r="M243" s="95" t="str">
        <f t="shared" si="9"/>
        <v/>
      </c>
      <c r="N243" s="13" t="str">
        <f t="shared" si="10"/>
        <v/>
      </c>
    </row>
    <row r="244" spans="3:14" x14ac:dyDescent="0.3">
      <c r="C244" s="9">
        <f t="shared" si="11"/>
        <v>1</v>
      </c>
      <c r="D244" s="14"/>
      <c r="E244" s="15"/>
      <c r="F244" s="16"/>
      <c r="G244" s="17"/>
      <c r="H244" s="18"/>
      <c r="I244" s="19"/>
      <c r="J244" s="18"/>
      <c r="K244" s="19"/>
      <c r="L244" s="17"/>
      <c r="M244" s="95" t="str">
        <f t="shared" si="9"/>
        <v/>
      </c>
      <c r="N244" s="13" t="str">
        <f t="shared" si="10"/>
        <v/>
      </c>
    </row>
    <row r="245" spans="3:14" x14ac:dyDescent="0.3">
      <c r="C245" s="9">
        <f t="shared" si="11"/>
        <v>1</v>
      </c>
      <c r="D245" s="14"/>
      <c r="E245" s="15"/>
      <c r="F245" s="16"/>
      <c r="G245" s="17"/>
      <c r="H245" s="18"/>
      <c r="I245" s="19"/>
      <c r="J245" s="18"/>
      <c r="K245" s="19"/>
      <c r="L245" s="17"/>
      <c r="M245" s="95" t="str">
        <f t="shared" si="9"/>
        <v/>
      </c>
      <c r="N245" s="13" t="str">
        <f t="shared" si="10"/>
        <v/>
      </c>
    </row>
    <row r="246" spans="3:14" x14ac:dyDescent="0.3">
      <c r="C246" s="9">
        <f t="shared" si="11"/>
        <v>1</v>
      </c>
      <c r="D246" s="14"/>
      <c r="E246" s="15"/>
      <c r="F246" s="16"/>
      <c r="G246" s="17"/>
      <c r="H246" s="18"/>
      <c r="I246" s="19"/>
      <c r="J246" s="18"/>
      <c r="K246" s="19"/>
      <c r="L246" s="17"/>
      <c r="M246" s="95" t="str">
        <f t="shared" si="9"/>
        <v/>
      </c>
      <c r="N246" s="13" t="str">
        <f t="shared" si="10"/>
        <v/>
      </c>
    </row>
    <row r="247" spans="3:14" x14ac:dyDescent="0.3">
      <c r="C247" s="9">
        <f t="shared" si="11"/>
        <v>1</v>
      </c>
      <c r="D247" s="14"/>
      <c r="E247" s="15"/>
      <c r="F247" s="16"/>
      <c r="G247" s="17"/>
      <c r="H247" s="18"/>
      <c r="I247" s="19"/>
      <c r="J247" s="18"/>
      <c r="K247" s="19"/>
      <c r="L247" s="17"/>
      <c r="M247" s="95" t="str">
        <f t="shared" si="9"/>
        <v/>
      </c>
      <c r="N247" s="13" t="str">
        <f t="shared" si="10"/>
        <v/>
      </c>
    </row>
    <row r="248" spans="3:14" x14ac:dyDescent="0.3">
      <c r="C248" s="9">
        <f t="shared" si="11"/>
        <v>1</v>
      </c>
      <c r="D248" s="14"/>
      <c r="E248" s="15"/>
      <c r="F248" s="16"/>
      <c r="G248" s="17"/>
      <c r="H248" s="18"/>
      <c r="I248" s="19"/>
      <c r="J248" s="18"/>
      <c r="K248" s="19"/>
      <c r="L248" s="17"/>
      <c r="M248" s="95" t="str">
        <f t="shared" si="9"/>
        <v/>
      </c>
      <c r="N248" s="13" t="str">
        <f t="shared" si="10"/>
        <v/>
      </c>
    </row>
    <row r="249" spans="3:14" x14ac:dyDescent="0.3">
      <c r="C249" s="9">
        <f t="shared" si="11"/>
        <v>1</v>
      </c>
      <c r="D249" s="14"/>
      <c r="E249" s="15"/>
      <c r="F249" s="16"/>
      <c r="G249" s="17"/>
      <c r="H249" s="18"/>
      <c r="I249" s="19"/>
      <c r="J249" s="18"/>
      <c r="K249" s="19"/>
      <c r="L249" s="17"/>
      <c r="M249" s="95" t="str">
        <f t="shared" si="9"/>
        <v/>
      </c>
      <c r="N249" s="13" t="str">
        <f t="shared" si="10"/>
        <v/>
      </c>
    </row>
    <row r="250" spans="3:14" x14ac:dyDescent="0.3">
      <c r="C250" s="9">
        <f t="shared" si="11"/>
        <v>1</v>
      </c>
      <c r="D250" s="14"/>
      <c r="E250" s="15"/>
      <c r="F250" s="16"/>
      <c r="G250" s="17"/>
      <c r="H250" s="18"/>
      <c r="I250" s="19"/>
      <c r="J250" s="18"/>
      <c r="K250" s="19"/>
      <c r="L250" s="17"/>
      <c r="M250" s="95" t="str">
        <f t="shared" si="9"/>
        <v/>
      </c>
      <c r="N250" s="13" t="str">
        <f t="shared" si="10"/>
        <v/>
      </c>
    </row>
    <row r="251" spans="3:14" x14ac:dyDescent="0.3">
      <c r="C251" s="9">
        <f t="shared" si="11"/>
        <v>1</v>
      </c>
      <c r="D251" s="14"/>
      <c r="E251" s="15"/>
      <c r="F251" s="16"/>
      <c r="G251" s="17"/>
      <c r="H251" s="18"/>
      <c r="I251" s="19"/>
      <c r="J251" s="18"/>
      <c r="K251" s="19"/>
      <c r="L251" s="17"/>
      <c r="M251" s="95" t="str">
        <f t="shared" si="9"/>
        <v/>
      </c>
      <c r="N251" s="13" t="str">
        <f t="shared" si="10"/>
        <v/>
      </c>
    </row>
    <row r="252" spans="3:14" x14ac:dyDescent="0.3">
      <c r="C252" s="9">
        <f t="shared" si="11"/>
        <v>1</v>
      </c>
      <c r="D252" s="14"/>
      <c r="E252" s="15"/>
      <c r="F252" s="16"/>
      <c r="G252" s="17"/>
      <c r="H252" s="18"/>
      <c r="I252" s="19"/>
      <c r="J252" s="18"/>
      <c r="K252" s="19"/>
      <c r="L252" s="17"/>
      <c r="M252" s="95" t="str">
        <f t="shared" si="9"/>
        <v/>
      </c>
      <c r="N252" s="13" t="str">
        <f t="shared" si="10"/>
        <v/>
      </c>
    </row>
    <row r="253" spans="3:14" x14ac:dyDescent="0.3">
      <c r="C253" s="9">
        <f t="shared" si="11"/>
        <v>1</v>
      </c>
      <c r="D253" s="14"/>
      <c r="E253" s="15"/>
      <c r="F253" s="16"/>
      <c r="G253" s="17"/>
      <c r="H253" s="18"/>
      <c r="I253" s="19"/>
      <c r="J253" s="18"/>
      <c r="K253" s="19"/>
      <c r="L253" s="17"/>
      <c r="M253" s="95" t="str">
        <f t="shared" si="9"/>
        <v/>
      </c>
      <c r="N253" s="13" t="str">
        <f t="shared" si="10"/>
        <v/>
      </c>
    </row>
    <row r="254" spans="3:14" x14ac:dyDescent="0.3">
      <c r="C254" s="9">
        <f t="shared" si="11"/>
        <v>1</v>
      </c>
      <c r="D254" s="14"/>
      <c r="E254" s="15"/>
      <c r="F254" s="16"/>
      <c r="G254" s="17"/>
      <c r="H254" s="18"/>
      <c r="I254" s="19"/>
      <c r="J254" s="18"/>
      <c r="K254" s="19"/>
      <c r="L254" s="17"/>
      <c r="M254" s="95" t="str">
        <f t="shared" si="9"/>
        <v/>
      </c>
      <c r="N254" s="13" t="str">
        <f t="shared" si="10"/>
        <v/>
      </c>
    </row>
    <row r="255" spans="3:14" x14ac:dyDescent="0.3">
      <c r="C255" s="9">
        <f t="shared" si="11"/>
        <v>1</v>
      </c>
      <c r="D255" s="14"/>
      <c r="E255" s="15"/>
      <c r="F255" s="16"/>
      <c r="G255" s="17"/>
      <c r="H255" s="18"/>
      <c r="I255" s="19"/>
      <c r="J255" s="18"/>
      <c r="K255" s="19"/>
      <c r="L255" s="17"/>
      <c r="M255" s="95" t="str">
        <f t="shared" si="9"/>
        <v/>
      </c>
      <c r="N255" s="13" t="str">
        <f t="shared" si="10"/>
        <v/>
      </c>
    </row>
    <row r="256" spans="3:14" x14ac:dyDescent="0.3">
      <c r="C256" s="9">
        <f t="shared" si="11"/>
        <v>1</v>
      </c>
      <c r="D256" s="14"/>
      <c r="E256" s="15"/>
      <c r="F256" s="16"/>
      <c r="G256" s="17"/>
      <c r="H256" s="18"/>
      <c r="I256" s="19"/>
      <c r="J256" s="18"/>
      <c r="K256" s="19"/>
      <c r="L256" s="17"/>
      <c r="M256" s="95" t="str">
        <f t="shared" si="9"/>
        <v/>
      </c>
      <c r="N256" s="13" t="str">
        <f t="shared" si="10"/>
        <v/>
      </c>
    </row>
    <row r="257" spans="3:14" x14ac:dyDescent="0.3">
      <c r="C257" s="9">
        <f t="shared" si="11"/>
        <v>1</v>
      </c>
      <c r="D257" s="14"/>
      <c r="E257" s="15"/>
      <c r="F257" s="16"/>
      <c r="G257" s="17"/>
      <c r="H257" s="18"/>
      <c r="I257" s="19"/>
      <c r="J257" s="18"/>
      <c r="K257" s="19"/>
      <c r="L257" s="17"/>
      <c r="M257" s="95" t="str">
        <f t="shared" si="9"/>
        <v/>
      </c>
      <c r="N257" s="13" t="str">
        <f t="shared" si="10"/>
        <v/>
      </c>
    </row>
    <row r="258" spans="3:14" x14ac:dyDescent="0.3">
      <c r="C258" s="9">
        <f t="shared" si="11"/>
        <v>1</v>
      </c>
      <c r="D258" s="14"/>
      <c r="E258" s="15"/>
      <c r="F258" s="16"/>
      <c r="G258" s="17"/>
      <c r="H258" s="18"/>
      <c r="I258" s="19"/>
      <c r="J258" s="18"/>
      <c r="K258" s="19"/>
      <c r="L258" s="17"/>
      <c r="M258" s="95" t="str">
        <f t="shared" si="9"/>
        <v/>
      </c>
      <c r="N258" s="13" t="str">
        <f t="shared" si="10"/>
        <v/>
      </c>
    </row>
    <row r="259" spans="3:14" x14ac:dyDescent="0.3">
      <c r="C259" s="9">
        <f t="shared" si="11"/>
        <v>1</v>
      </c>
      <c r="D259" s="14"/>
      <c r="E259" s="15"/>
      <c r="F259" s="16"/>
      <c r="G259" s="17"/>
      <c r="H259" s="18"/>
      <c r="I259" s="19"/>
      <c r="J259" s="18"/>
      <c r="K259" s="19"/>
      <c r="L259" s="17"/>
      <c r="M259" s="95" t="str">
        <f t="shared" si="9"/>
        <v/>
      </c>
      <c r="N259" s="13" t="str">
        <f t="shared" si="10"/>
        <v/>
      </c>
    </row>
    <row r="260" spans="3:14" x14ac:dyDescent="0.3">
      <c r="C260" s="9">
        <f t="shared" si="11"/>
        <v>1</v>
      </c>
      <c r="D260" s="14"/>
      <c r="E260" s="15"/>
      <c r="F260" s="16"/>
      <c r="G260" s="17"/>
      <c r="H260" s="18"/>
      <c r="I260" s="19"/>
      <c r="J260" s="18"/>
      <c r="K260" s="19"/>
      <c r="L260" s="17"/>
      <c r="M260" s="95" t="str">
        <f t="shared" si="9"/>
        <v/>
      </c>
      <c r="N260" s="13" t="str">
        <f t="shared" si="10"/>
        <v/>
      </c>
    </row>
    <row r="261" spans="3:14" x14ac:dyDescent="0.3">
      <c r="C261" s="9">
        <f t="shared" si="11"/>
        <v>1</v>
      </c>
      <c r="D261" s="14"/>
      <c r="E261" s="15"/>
      <c r="F261" s="16"/>
      <c r="G261" s="17"/>
      <c r="H261" s="18"/>
      <c r="I261" s="19"/>
      <c r="J261" s="18"/>
      <c r="K261" s="19"/>
      <c r="L261" s="17"/>
      <c r="M261" s="95" t="str">
        <f t="shared" si="9"/>
        <v/>
      </c>
      <c r="N261" s="13" t="str">
        <f t="shared" si="10"/>
        <v/>
      </c>
    </row>
    <row r="262" spans="3:14" x14ac:dyDescent="0.3">
      <c r="C262" s="9">
        <f t="shared" si="11"/>
        <v>1</v>
      </c>
      <c r="D262" s="14"/>
      <c r="E262" s="15"/>
      <c r="F262" s="16"/>
      <c r="G262" s="17"/>
      <c r="H262" s="18"/>
      <c r="I262" s="19"/>
      <c r="J262" s="18"/>
      <c r="K262" s="19"/>
      <c r="L262" s="17"/>
      <c r="M262" s="95" t="str">
        <f t="shared" si="9"/>
        <v/>
      </c>
      <c r="N262" s="13" t="str">
        <f t="shared" si="10"/>
        <v/>
      </c>
    </row>
    <row r="263" spans="3:14" x14ac:dyDescent="0.3">
      <c r="C263" s="9">
        <f t="shared" si="11"/>
        <v>1</v>
      </c>
      <c r="D263" s="14"/>
      <c r="E263" s="15"/>
      <c r="F263" s="16"/>
      <c r="G263" s="17"/>
      <c r="H263" s="18"/>
      <c r="I263" s="19"/>
      <c r="J263" s="18"/>
      <c r="K263" s="19"/>
      <c r="L263" s="17"/>
      <c r="M263" s="95" t="str">
        <f t="shared" ref="M263:M326" si="12">IF(I263&amp;K263&lt;&gt;"",VLOOKUP(I263&amp;K263,fif,3,FALSE),"")</f>
        <v/>
      </c>
      <c r="N263" s="13" t="str">
        <f t="shared" ref="N263:N326" si="13">IF(I263&amp;K263&lt;&gt;"",VLOOKUP(I263&amp;K263,fi,2,FALSE),"")</f>
        <v/>
      </c>
    </row>
    <row r="264" spans="3:14" x14ac:dyDescent="0.3">
      <c r="C264" s="9">
        <f t="shared" ref="C264:C327" si="14">IF(AND(D264&lt;&gt;0,D264&gt;=$C$1,D264&lt;=$C$3),D264,IF(SUM(H264:J274)&lt;&gt;0,C263,1))</f>
        <v>1</v>
      </c>
      <c r="D264" s="14"/>
      <c r="E264" s="15"/>
      <c r="F264" s="16"/>
      <c r="G264" s="17"/>
      <c r="H264" s="18"/>
      <c r="I264" s="19"/>
      <c r="J264" s="18"/>
      <c r="K264" s="19"/>
      <c r="L264" s="17"/>
      <c r="M264" s="95" t="str">
        <f t="shared" si="12"/>
        <v/>
      </c>
      <c r="N264" s="13" t="str">
        <f t="shared" si="13"/>
        <v/>
      </c>
    </row>
    <row r="265" spans="3:14" x14ac:dyDescent="0.3">
      <c r="C265" s="9">
        <f t="shared" si="14"/>
        <v>1</v>
      </c>
      <c r="D265" s="14"/>
      <c r="E265" s="15"/>
      <c r="F265" s="16"/>
      <c r="G265" s="17"/>
      <c r="H265" s="18"/>
      <c r="I265" s="19"/>
      <c r="J265" s="18"/>
      <c r="K265" s="19"/>
      <c r="L265" s="17"/>
      <c r="M265" s="95" t="str">
        <f t="shared" si="12"/>
        <v/>
      </c>
      <c r="N265" s="13" t="str">
        <f t="shared" si="13"/>
        <v/>
      </c>
    </row>
    <row r="266" spans="3:14" x14ac:dyDescent="0.3">
      <c r="C266" s="9">
        <f t="shared" si="14"/>
        <v>1</v>
      </c>
      <c r="D266" s="14"/>
      <c r="E266" s="15"/>
      <c r="F266" s="16"/>
      <c r="G266" s="17"/>
      <c r="H266" s="18"/>
      <c r="I266" s="19"/>
      <c r="J266" s="18"/>
      <c r="K266" s="19"/>
      <c r="L266" s="17"/>
      <c r="M266" s="95" t="str">
        <f t="shared" si="12"/>
        <v/>
      </c>
      <c r="N266" s="13" t="str">
        <f t="shared" si="13"/>
        <v/>
      </c>
    </row>
    <row r="267" spans="3:14" x14ac:dyDescent="0.3">
      <c r="C267" s="9">
        <f t="shared" si="14"/>
        <v>1</v>
      </c>
      <c r="D267" s="14"/>
      <c r="E267" s="15"/>
      <c r="F267" s="16"/>
      <c r="G267" s="17"/>
      <c r="H267" s="18"/>
      <c r="I267" s="19"/>
      <c r="J267" s="18"/>
      <c r="K267" s="19"/>
      <c r="L267" s="17"/>
      <c r="M267" s="95" t="str">
        <f t="shared" si="12"/>
        <v/>
      </c>
      <c r="N267" s="13" t="str">
        <f t="shared" si="13"/>
        <v/>
      </c>
    </row>
    <row r="268" spans="3:14" x14ac:dyDescent="0.3">
      <c r="C268" s="9">
        <f t="shared" si="14"/>
        <v>1</v>
      </c>
      <c r="D268" s="14"/>
      <c r="E268" s="15"/>
      <c r="F268" s="16"/>
      <c r="G268" s="17"/>
      <c r="H268" s="18"/>
      <c r="I268" s="19"/>
      <c r="J268" s="18"/>
      <c r="K268" s="19"/>
      <c r="L268" s="17"/>
      <c r="M268" s="95" t="str">
        <f t="shared" si="12"/>
        <v/>
      </c>
      <c r="N268" s="13" t="str">
        <f t="shared" si="13"/>
        <v/>
      </c>
    </row>
    <row r="269" spans="3:14" x14ac:dyDescent="0.3">
      <c r="C269" s="9">
        <f t="shared" si="14"/>
        <v>1</v>
      </c>
      <c r="D269" s="14"/>
      <c r="E269" s="15"/>
      <c r="F269" s="16"/>
      <c r="G269" s="17"/>
      <c r="H269" s="18"/>
      <c r="I269" s="19"/>
      <c r="J269" s="18"/>
      <c r="K269" s="19"/>
      <c r="L269" s="17"/>
      <c r="M269" s="95" t="str">
        <f t="shared" si="12"/>
        <v/>
      </c>
      <c r="N269" s="13" t="str">
        <f t="shared" si="13"/>
        <v/>
      </c>
    </row>
    <row r="270" spans="3:14" x14ac:dyDescent="0.3">
      <c r="C270" s="9">
        <f t="shared" si="14"/>
        <v>1</v>
      </c>
      <c r="D270" s="14"/>
      <c r="E270" s="15"/>
      <c r="F270" s="16"/>
      <c r="G270" s="17"/>
      <c r="H270" s="18"/>
      <c r="I270" s="19"/>
      <c r="J270" s="18"/>
      <c r="K270" s="19"/>
      <c r="L270" s="17"/>
      <c r="M270" s="95" t="str">
        <f t="shared" si="12"/>
        <v/>
      </c>
      <c r="N270" s="13" t="str">
        <f t="shared" si="13"/>
        <v/>
      </c>
    </row>
    <row r="271" spans="3:14" x14ac:dyDescent="0.3">
      <c r="C271" s="9">
        <f t="shared" si="14"/>
        <v>1</v>
      </c>
      <c r="D271" s="14"/>
      <c r="E271" s="15"/>
      <c r="F271" s="16"/>
      <c r="G271" s="17"/>
      <c r="H271" s="18"/>
      <c r="I271" s="19"/>
      <c r="J271" s="18"/>
      <c r="K271" s="19"/>
      <c r="L271" s="17"/>
      <c r="M271" s="95" t="str">
        <f t="shared" si="12"/>
        <v/>
      </c>
      <c r="N271" s="13" t="str">
        <f t="shared" si="13"/>
        <v/>
      </c>
    </row>
    <row r="272" spans="3:14" x14ac:dyDescent="0.3">
      <c r="C272" s="9">
        <f t="shared" si="14"/>
        <v>1</v>
      </c>
      <c r="D272" s="14"/>
      <c r="E272" s="15"/>
      <c r="F272" s="16"/>
      <c r="G272" s="17"/>
      <c r="H272" s="18"/>
      <c r="I272" s="19"/>
      <c r="J272" s="18"/>
      <c r="K272" s="19"/>
      <c r="L272" s="17"/>
      <c r="M272" s="95" t="str">
        <f t="shared" si="12"/>
        <v/>
      </c>
      <c r="N272" s="13" t="str">
        <f t="shared" si="13"/>
        <v/>
      </c>
    </row>
    <row r="273" spans="3:14" x14ac:dyDescent="0.3">
      <c r="C273" s="9">
        <f t="shared" si="14"/>
        <v>1</v>
      </c>
      <c r="D273" s="14"/>
      <c r="E273" s="15"/>
      <c r="F273" s="16"/>
      <c r="G273" s="17"/>
      <c r="H273" s="18"/>
      <c r="I273" s="19"/>
      <c r="J273" s="18"/>
      <c r="K273" s="19"/>
      <c r="L273" s="17"/>
      <c r="M273" s="95" t="str">
        <f t="shared" si="12"/>
        <v/>
      </c>
      <c r="N273" s="13" t="str">
        <f t="shared" si="13"/>
        <v/>
      </c>
    </row>
    <row r="274" spans="3:14" x14ac:dyDescent="0.3">
      <c r="C274" s="9">
        <f t="shared" si="14"/>
        <v>1</v>
      </c>
      <c r="D274" s="14"/>
      <c r="E274" s="15"/>
      <c r="F274" s="16"/>
      <c r="G274" s="17"/>
      <c r="H274" s="18"/>
      <c r="I274" s="19"/>
      <c r="J274" s="18"/>
      <c r="K274" s="19"/>
      <c r="L274" s="17"/>
      <c r="M274" s="95" t="str">
        <f t="shared" si="12"/>
        <v/>
      </c>
      <c r="N274" s="13" t="str">
        <f t="shared" si="13"/>
        <v/>
      </c>
    </row>
    <row r="275" spans="3:14" x14ac:dyDescent="0.3">
      <c r="C275" s="9">
        <f t="shared" si="14"/>
        <v>1</v>
      </c>
      <c r="D275" s="14"/>
      <c r="E275" s="15"/>
      <c r="F275" s="16"/>
      <c r="G275" s="17"/>
      <c r="H275" s="18"/>
      <c r="I275" s="19"/>
      <c r="J275" s="18"/>
      <c r="K275" s="19"/>
      <c r="L275" s="17"/>
      <c r="M275" s="95" t="str">
        <f t="shared" si="12"/>
        <v/>
      </c>
      <c r="N275" s="13" t="str">
        <f t="shared" si="13"/>
        <v/>
      </c>
    </row>
    <row r="276" spans="3:14" x14ac:dyDescent="0.3">
      <c r="C276" s="9">
        <f t="shared" si="14"/>
        <v>1</v>
      </c>
      <c r="D276" s="14"/>
      <c r="E276" s="15"/>
      <c r="F276" s="16"/>
      <c r="G276" s="17"/>
      <c r="H276" s="18"/>
      <c r="I276" s="19"/>
      <c r="J276" s="18"/>
      <c r="K276" s="19"/>
      <c r="L276" s="17"/>
      <c r="M276" s="95" t="str">
        <f t="shared" si="12"/>
        <v/>
      </c>
      <c r="N276" s="13" t="str">
        <f t="shared" si="13"/>
        <v/>
      </c>
    </row>
    <row r="277" spans="3:14" x14ac:dyDescent="0.3">
      <c r="C277" s="9">
        <f t="shared" si="14"/>
        <v>1</v>
      </c>
      <c r="D277" s="14"/>
      <c r="E277" s="15"/>
      <c r="F277" s="16"/>
      <c r="G277" s="17"/>
      <c r="H277" s="18"/>
      <c r="I277" s="19"/>
      <c r="J277" s="18"/>
      <c r="K277" s="19"/>
      <c r="L277" s="17"/>
      <c r="M277" s="95" t="str">
        <f t="shared" si="12"/>
        <v/>
      </c>
      <c r="N277" s="13" t="str">
        <f t="shared" si="13"/>
        <v/>
      </c>
    </row>
    <row r="278" spans="3:14" x14ac:dyDescent="0.3">
      <c r="C278" s="9">
        <f t="shared" si="14"/>
        <v>1</v>
      </c>
      <c r="D278" s="14"/>
      <c r="E278" s="15"/>
      <c r="F278" s="16"/>
      <c r="G278" s="17"/>
      <c r="H278" s="18"/>
      <c r="I278" s="19"/>
      <c r="J278" s="18"/>
      <c r="K278" s="19"/>
      <c r="L278" s="17"/>
      <c r="M278" s="95" t="str">
        <f t="shared" si="12"/>
        <v/>
      </c>
      <c r="N278" s="13" t="str">
        <f t="shared" si="13"/>
        <v/>
      </c>
    </row>
    <row r="279" spans="3:14" x14ac:dyDescent="0.3">
      <c r="C279" s="9">
        <f t="shared" si="14"/>
        <v>1</v>
      </c>
      <c r="D279" s="14"/>
      <c r="E279" s="15"/>
      <c r="F279" s="16"/>
      <c r="G279" s="17"/>
      <c r="H279" s="18"/>
      <c r="I279" s="19"/>
      <c r="J279" s="18"/>
      <c r="K279" s="19"/>
      <c r="L279" s="17"/>
      <c r="M279" s="95" t="str">
        <f t="shared" si="12"/>
        <v/>
      </c>
      <c r="N279" s="13" t="str">
        <f t="shared" si="13"/>
        <v/>
      </c>
    </row>
    <row r="280" spans="3:14" x14ac:dyDescent="0.3">
      <c r="C280" s="9">
        <f t="shared" si="14"/>
        <v>1</v>
      </c>
      <c r="D280" s="14"/>
      <c r="E280" s="15"/>
      <c r="F280" s="16"/>
      <c r="G280" s="17"/>
      <c r="H280" s="18"/>
      <c r="I280" s="19"/>
      <c r="J280" s="18"/>
      <c r="K280" s="19"/>
      <c r="L280" s="17"/>
      <c r="M280" s="95" t="str">
        <f t="shared" si="12"/>
        <v/>
      </c>
      <c r="N280" s="13" t="str">
        <f t="shared" si="13"/>
        <v/>
      </c>
    </row>
    <row r="281" spans="3:14" x14ac:dyDescent="0.3">
      <c r="C281" s="9">
        <f t="shared" si="14"/>
        <v>1</v>
      </c>
      <c r="D281" s="14"/>
      <c r="E281" s="15"/>
      <c r="F281" s="16"/>
      <c r="G281" s="17"/>
      <c r="H281" s="18"/>
      <c r="I281" s="19"/>
      <c r="J281" s="18"/>
      <c r="K281" s="19"/>
      <c r="L281" s="17"/>
      <c r="M281" s="95" t="str">
        <f t="shared" si="12"/>
        <v/>
      </c>
      <c r="N281" s="13" t="str">
        <f t="shared" si="13"/>
        <v/>
      </c>
    </row>
    <row r="282" spans="3:14" x14ac:dyDescent="0.3">
      <c r="C282" s="9">
        <f t="shared" si="14"/>
        <v>1</v>
      </c>
      <c r="D282" s="14"/>
      <c r="E282" s="15"/>
      <c r="F282" s="16"/>
      <c r="G282" s="17"/>
      <c r="H282" s="18"/>
      <c r="I282" s="19"/>
      <c r="J282" s="18"/>
      <c r="K282" s="19"/>
      <c r="L282" s="17"/>
      <c r="M282" s="95" t="str">
        <f t="shared" si="12"/>
        <v/>
      </c>
      <c r="N282" s="13" t="str">
        <f t="shared" si="13"/>
        <v/>
      </c>
    </row>
    <row r="283" spans="3:14" x14ac:dyDescent="0.3">
      <c r="C283" s="9">
        <f t="shared" si="14"/>
        <v>1</v>
      </c>
      <c r="D283" s="14"/>
      <c r="E283" s="15"/>
      <c r="F283" s="16"/>
      <c r="G283" s="17"/>
      <c r="H283" s="18"/>
      <c r="I283" s="19"/>
      <c r="J283" s="18"/>
      <c r="K283" s="19"/>
      <c r="L283" s="17"/>
      <c r="M283" s="95" t="str">
        <f t="shared" si="12"/>
        <v/>
      </c>
      <c r="N283" s="13" t="str">
        <f t="shared" si="13"/>
        <v/>
      </c>
    </row>
    <row r="284" spans="3:14" x14ac:dyDescent="0.3">
      <c r="C284" s="9">
        <f t="shared" si="14"/>
        <v>1</v>
      </c>
      <c r="D284" s="14"/>
      <c r="E284" s="15"/>
      <c r="F284" s="16"/>
      <c r="G284" s="17"/>
      <c r="H284" s="18"/>
      <c r="I284" s="19"/>
      <c r="J284" s="18"/>
      <c r="K284" s="19"/>
      <c r="L284" s="17"/>
      <c r="M284" s="95" t="str">
        <f t="shared" si="12"/>
        <v/>
      </c>
      <c r="N284" s="13" t="str">
        <f t="shared" si="13"/>
        <v/>
      </c>
    </row>
    <row r="285" spans="3:14" x14ac:dyDescent="0.3">
      <c r="C285" s="9">
        <f t="shared" si="14"/>
        <v>1</v>
      </c>
      <c r="D285" s="14"/>
      <c r="E285" s="15"/>
      <c r="F285" s="16"/>
      <c r="G285" s="17"/>
      <c r="H285" s="18"/>
      <c r="I285" s="19"/>
      <c r="J285" s="18"/>
      <c r="K285" s="19"/>
      <c r="L285" s="17"/>
      <c r="M285" s="95" t="str">
        <f t="shared" si="12"/>
        <v/>
      </c>
      <c r="N285" s="13" t="str">
        <f t="shared" si="13"/>
        <v/>
      </c>
    </row>
    <row r="286" spans="3:14" x14ac:dyDescent="0.3">
      <c r="C286" s="9">
        <f t="shared" si="14"/>
        <v>1</v>
      </c>
      <c r="D286" s="14"/>
      <c r="E286" s="15"/>
      <c r="F286" s="16"/>
      <c r="G286" s="17"/>
      <c r="H286" s="18"/>
      <c r="I286" s="19"/>
      <c r="J286" s="18"/>
      <c r="K286" s="19"/>
      <c r="L286" s="17"/>
      <c r="M286" s="95" t="str">
        <f t="shared" si="12"/>
        <v/>
      </c>
      <c r="N286" s="13" t="str">
        <f t="shared" si="13"/>
        <v/>
      </c>
    </row>
    <row r="287" spans="3:14" x14ac:dyDescent="0.3">
      <c r="C287" s="9">
        <f t="shared" si="14"/>
        <v>1</v>
      </c>
      <c r="D287" s="14"/>
      <c r="E287" s="15"/>
      <c r="F287" s="16"/>
      <c r="G287" s="17"/>
      <c r="H287" s="18"/>
      <c r="I287" s="19"/>
      <c r="J287" s="18"/>
      <c r="K287" s="19"/>
      <c r="L287" s="17"/>
      <c r="M287" s="95" t="str">
        <f t="shared" si="12"/>
        <v/>
      </c>
      <c r="N287" s="13" t="str">
        <f t="shared" si="13"/>
        <v/>
      </c>
    </row>
    <row r="288" spans="3:14" x14ac:dyDescent="0.3">
      <c r="C288" s="9">
        <f t="shared" si="14"/>
        <v>1</v>
      </c>
      <c r="D288" s="14"/>
      <c r="E288" s="15"/>
      <c r="F288" s="16"/>
      <c r="G288" s="17"/>
      <c r="H288" s="18"/>
      <c r="I288" s="19"/>
      <c r="J288" s="18"/>
      <c r="K288" s="19"/>
      <c r="L288" s="17"/>
      <c r="M288" s="95" t="str">
        <f t="shared" si="12"/>
        <v/>
      </c>
      <c r="N288" s="13" t="str">
        <f t="shared" si="13"/>
        <v/>
      </c>
    </row>
    <row r="289" spans="3:14" x14ac:dyDescent="0.3">
      <c r="C289" s="9">
        <f t="shared" si="14"/>
        <v>1</v>
      </c>
      <c r="D289" s="14"/>
      <c r="E289" s="15"/>
      <c r="F289" s="16"/>
      <c r="G289" s="17"/>
      <c r="H289" s="18"/>
      <c r="I289" s="19"/>
      <c r="J289" s="18"/>
      <c r="K289" s="19"/>
      <c r="L289" s="17"/>
      <c r="M289" s="95" t="str">
        <f t="shared" si="12"/>
        <v/>
      </c>
      <c r="N289" s="13" t="str">
        <f t="shared" si="13"/>
        <v/>
      </c>
    </row>
    <row r="290" spans="3:14" x14ac:dyDescent="0.3">
      <c r="C290" s="9">
        <f t="shared" si="14"/>
        <v>1</v>
      </c>
      <c r="D290" s="14"/>
      <c r="E290" s="15"/>
      <c r="F290" s="16"/>
      <c r="G290" s="17"/>
      <c r="H290" s="18"/>
      <c r="I290" s="19"/>
      <c r="J290" s="18"/>
      <c r="K290" s="19"/>
      <c r="L290" s="17"/>
      <c r="M290" s="95" t="str">
        <f t="shared" si="12"/>
        <v/>
      </c>
      <c r="N290" s="13" t="str">
        <f t="shared" si="13"/>
        <v/>
      </c>
    </row>
    <row r="291" spans="3:14" x14ac:dyDescent="0.3">
      <c r="C291" s="9">
        <f t="shared" si="14"/>
        <v>1</v>
      </c>
      <c r="D291" s="14"/>
      <c r="E291" s="15"/>
      <c r="F291" s="16"/>
      <c r="G291" s="17"/>
      <c r="H291" s="18"/>
      <c r="I291" s="19"/>
      <c r="J291" s="18"/>
      <c r="K291" s="19"/>
      <c r="L291" s="17"/>
      <c r="M291" s="95" t="str">
        <f t="shared" si="12"/>
        <v/>
      </c>
      <c r="N291" s="13" t="str">
        <f t="shared" si="13"/>
        <v/>
      </c>
    </row>
    <row r="292" spans="3:14" x14ac:dyDescent="0.3">
      <c r="C292" s="9">
        <f t="shared" si="14"/>
        <v>1</v>
      </c>
      <c r="D292" s="14"/>
      <c r="E292" s="15"/>
      <c r="F292" s="16"/>
      <c r="G292" s="17"/>
      <c r="H292" s="18"/>
      <c r="I292" s="19"/>
      <c r="J292" s="18"/>
      <c r="K292" s="19"/>
      <c r="L292" s="17"/>
      <c r="M292" s="95" t="str">
        <f t="shared" si="12"/>
        <v/>
      </c>
      <c r="N292" s="13" t="str">
        <f t="shared" si="13"/>
        <v/>
      </c>
    </row>
    <row r="293" spans="3:14" x14ac:dyDescent="0.3">
      <c r="C293" s="9">
        <f t="shared" si="14"/>
        <v>1</v>
      </c>
      <c r="D293" s="14"/>
      <c r="E293" s="15"/>
      <c r="F293" s="16"/>
      <c r="G293" s="17"/>
      <c r="H293" s="18"/>
      <c r="I293" s="19"/>
      <c r="J293" s="18"/>
      <c r="K293" s="19"/>
      <c r="L293" s="17"/>
      <c r="M293" s="95" t="str">
        <f t="shared" si="12"/>
        <v/>
      </c>
      <c r="N293" s="13" t="str">
        <f t="shared" si="13"/>
        <v/>
      </c>
    </row>
    <row r="294" spans="3:14" x14ac:dyDescent="0.3">
      <c r="C294" s="9">
        <f t="shared" si="14"/>
        <v>1</v>
      </c>
      <c r="D294" s="14"/>
      <c r="E294" s="15"/>
      <c r="F294" s="16"/>
      <c r="G294" s="17"/>
      <c r="H294" s="18"/>
      <c r="I294" s="19"/>
      <c r="J294" s="18"/>
      <c r="K294" s="19"/>
      <c r="L294" s="17"/>
      <c r="M294" s="95" t="str">
        <f t="shared" si="12"/>
        <v/>
      </c>
      <c r="N294" s="13" t="str">
        <f t="shared" si="13"/>
        <v/>
      </c>
    </row>
    <row r="295" spans="3:14" x14ac:dyDescent="0.3">
      <c r="C295" s="9">
        <f t="shared" si="14"/>
        <v>1</v>
      </c>
      <c r="D295" s="14"/>
      <c r="E295" s="15"/>
      <c r="F295" s="16"/>
      <c r="G295" s="17"/>
      <c r="H295" s="18"/>
      <c r="I295" s="19"/>
      <c r="J295" s="18"/>
      <c r="K295" s="19"/>
      <c r="L295" s="17"/>
      <c r="M295" s="95" t="str">
        <f t="shared" si="12"/>
        <v/>
      </c>
      <c r="N295" s="13" t="str">
        <f t="shared" si="13"/>
        <v/>
      </c>
    </row>
    <row r="296" spans="3:14" x14ac:dyDescent="0.3">
      <c r="C296" s="9">
        <f t="shared" si="14"/>
        <v>1</v>
      </c>
      <c r="D296" s="14"/>
      <c r="E296" s="15"/>
      <c r="F296" s="16"/>
      <c r="G296" s="17"/>
      <c r="H296" s="18"/>
      <c r="I296" s="19"/>
      <c r="J296" s="18"/>
      <c r="K296" s="19"/>
      <c r="L296" s="17"/>
      <c r="M296" s="95" t="str">
        <f t="shared" si="12"/>
        <v/>
      </c>
      <c r="N296" s="13" t="str">
        <f t="shared" si="13"/>
        <v/>
      </c>
    </row>
    <row r="297" spans="3:14" x14ac:dyDescent="0.3">
      <c r="C297" s="9">
        <f t="shared" si="14"/>
        <v>1</v>
      </c>
      <c r="D297" s="14"/>
      <c r="E297" s="15"/>
      <c r="F297" s="16"/>
      <c r="G297" s="17"/>
      <c r="H297" s="18"/>
      <c r="I297" s="19"/>
      <c r="J297" s="18"/>
      <c r="K297" s="19"/>
      <c r="L297" s="17"/>
      <c r="M297" s="95" t="str">
        <f t="shared" si="12"/>
        <v/>
      </c>
      <c r="N297" s="13" t="str">
        <f t="shared" si="13"/>
        <v/>
      </c>
    </row>
    <row r="298" spans="3:14" x14ac:dyDescent="0.3">
      <c r="C298" s="9">
        <f t="shared" si="14"/>
        <v>1</v>
      </c>
      <c r="D298" s="14"/>
      <c r="E298" s="15"/>
      <c r="F298" s="16"/>
      <c r="G298" s="17"/>
      <c r="H298" s="18"/>
      <c r="I298" s="19"/>
      <c r="J298" s="18"/>
      <c r="K298" s="19"/>
      <c r="L298" s="17"/>
      <c r="M298" s="95" t="str">
        <f t="shared" si="12"/>
        <v/>
      </c>
      <c r="N298" s="13" t="str">
        <f t="shared" si="13"/>
        <v/>
      </c>
    </row>
    <row r="299" spans="3:14" x14ac:dyDescent="0.3">
      <c r="C299" s="9">
        <f t="shared" si="14"/>
        <v>1</v>
      </c>
      <c r="D299" s="14"/>
      <c r="E299" s="15"/>
      <c r="F299" s="16"/>
      <c r="G299" s="17"/>
      <c r="H299" s="18"/>
      <c r="I299" s="19"/>
      <c r="J299" s="18"/>
      <c r="K299" s="19"/>
      <c r="L299" s="17"/>
      <c r="M299" s="95" t="str">
        <f t="shared" si="12"/>
        <v/>
      </c>
      <c r="N299" s="13" t="str">
        <f t="shared" si="13"/>
        <v/>
      </c>
    </row>
    <row r="300" spans="3:14" x14ac:dyDescent="0.3">
      <c r="C300" s="9">
        <f t="shared" si="14"/>
        <v>1</v>
      </c>
      <c r="D300" s="14"/>
      <c r="E300" s="15"/>
      <c r="F300" s="16"/>
      <c r="G300" s="17"/>
      <c r="H300" s="18"/>
      <c r="I300" s="19"/>
      <c r="J300" s="18"/>
      <c r="K300" s="19"/>
      <c r="L300" s="17"/>
      <c r="M300" s="95" t="str">
        <f t="shared" si="12"/>
        <v/>
      </c>
      <c r="N300" s="13" t="str">
        <f t="shared" si="13"/>
        <v/>
      </c>
    </row>
    <row r="301" spans="3:14" x14ac:dyDescent="0.3">
      <c r="C301" s="9">
        <f t="shared" si="14"/>
        <v>1</v>
      </c>
      <c r="D301" s="14"/>
      <c r="E301" s="15"/>
      <c r="F301" s="16"/>
      <c r="G301" s="17"/>
      <c r="H301" s="18"/>
      <c r="I301" s="19"/>
      <c r="J301" s="18"/>
      <c r="K301" s="19"/>
      <c r="L301" s="17"/>
      <c r="M301" s="95" t="str">
        <f t="shared" si="12"/>
        <v/>
      </c>
      <c r="N301" s="13" t="str">
        <f t="shared" si="13"/>
        <v/>
      </c>
    </row>
    <row r="302" spans="3:14" x14ac:dyDescent="0.3">
      <c r="C302" s="9">
        <f t="shared" si="14"/>
        <v>1</v>
      </c>
      <c r="D302" s="14"/>
      <c r="E302" s="15"/>
      <c r="F302" s="16"/>
      <c r="G302" s="17"/>
      <c r="H302" s="18"/>
      <c r="I302" s="19"/>
      <c r="J302" s="18"/>
      <c r="K302" s="19"/>
      <c r="L302" s="17"/>
      <c r="M302" s="95" t="str">
        <f t="shared" si="12"/>
        <v/>
      </c>
      <c r="N302" s="13" t="str">
        <f t="shared" si="13"/>
        <v/>
      </c>
    </row>
    <row r="303" spans="3:14" x14ac:dyDescent="0.3">
      <c r="C303" s="9">
        <f t="shared" si="14"/>
        <v>1</v>
      </c>
      <c r="D303" s="14"/>
      <c r="E303" s="15"/>
      <c r="F303" s="16"/>
      <c r="G303" s="17"/>
      <c r="H303" s="18"/>
      <c r="I303" s="19"/>
      <c r="J303" s="18"/>
      <c r="K303" s="19"/>
      <c r="L303" s="17"/>
      <c r="M303" s="95" t="str">
        <f t="shared" si="12"/>
        <v/>
      </c>
      <c r="N303" s="13" t="str">
        <f t="shared" si="13"/>
        <v/>
      </c>
    </row>
    <row r="304" spans="3:14" x14ac:dyDescent="0.3">
      <c r="C304" s="9">
        <f t="shared" si="14"/>
        <v>1</v>
      </c>
      <c r="D304" s="14"/>
      <c r="E304" s="15"/>
      <c r="F304" s="16"/>
      <c r="G304" s="17"/>
      <c r="H304" s="18"/>
      <c r="I304" s="19"/>
      <c r="J304" s="18"/>
      <c r="K304" s="19"/>
      <c r="L304" s="17"/>
      <c r="M304" s="95" t="str">
        <f t="shared" si="12"/>
        <v/>
      </c>
      <c r="N304" s="13" t="str">
        <f t="shared" si="13"/>
        <v/>
      </c>
    </row>
    <row r="305" spans="3:14" x14ac:dyDescent="0.3">
      <c r="C305" s="9">
        <f t="shared" si="14"/>
        <v>1</v>
      </c>
      <c r="D305" s="14"/>
      <c r="E305" s="15"/>
      <c r="F305" s="16"/>
      <c r="G305" s="17"/>
      <c r="H305" s="18"/>
      <c r="I305" s="19"/>
      <c r="J305" s="18"/>
      <c r="K305" s="19"/>
      <c r="L305" s="17"/>
      <c r="M305" s="95" t="str">
        <f t="shared" si="12"/>
        <v/>
      </c>
      <c r="N305" s="13" t="str">
        <f t="shared" si="13"/>
        <v/>
      </c>
    </row>
    <row r="306" spans="3:14" x14ac:dyDescent="0.3">
      <c r="C306" s="9">
        <f t="shared" si="14"/>
        <v>1</v>
      </c>
      <c r="D306" s="14"/>
      <c r="E306" s="15"/>
      <c r="F306" s="16"/>
      <c r="G306" s="17"/>
      <c r="H306" s="18"/>
      <c r="I306" s="19"/>
      <c r="J306" s="18"/>
      <c r="K306" s="19"/>
      <c r="L306" s="17"/>
      <c r="M306" s="95" t="str">
        <f t="shared" si="12"/>
        <v/>
      </c>
      <c r="N306" s="13" t="str">
        <f t="shared" si="13"/>
        <v/>
      </c>
    </row>
    <row r="307" spans="3:14" x14ac:dyDescent="0.3">
      <c r="C307" s="9">
        <f t="shared" si="14"/>
        <v>1</v>
      </c>
      <c r="D307" s="14"/>
      <c r="E307" s="15"/>
      <c r="F307" s="16"/>
      <c r="G307" s="17"/>
      <c r="H307" s="18"/>
      <c r="I307" s="19"/>
      <c r="J307" s="18"/>
      <c r="K307" s="19"/>
      <c r="L307" s="17"/>
      <c r="M307" s="95" t="str">
        <f t="shared" si="12"/>
        <v/>
      </c>
      <c r="N307" s="13" t="str">
        <f t="shared" si="13"/>
        <v/>
      </c>
    </row>
    <row r="308" spans="3:14" x14ac:dyDescent="0.3">
      <c r="C308" s="9">
        <f t="shared" si="14"/>
        <v>1</v>
      </c>
      <c r="D308" s="14"/>
      <c r="E308" s="15"/>
      <c r="F308" s="16"/>
      <c r="G308" s="17"/>
      <c r="H308" s="18"/>
      <c r="I308" s="19"/>
      <c r="J308" s="18"/>
      <c r="K308" s="19"/>
      <c r="L308" s="17"/>
      <c r="M308" s="95" t="str">
        <f t="shared" si="12"/>
        <v/>
      </c>
      <c r="N308" s="13" t="str">
        <f t="shared" si="13"/>
        <v/>
      </c>
    </row>
    <row r="309" spans="3:14" x14ac:dyDescent="0.3">
      <c r="C309" s="9">
        <f t="shared" si="14"/>
        <v>1</v>
      </c>
      <c r="D309" s="14"/>
      <c r="E309" s="15"/>
      <c r="F309" s="16"/>
      <c r="G309" s="17"/>
      <c r="H309" s="18"/>
      <c r="I309" s="19"/>
      <c r="J309" s="18"/>
      <c r="K309" s="19"/>
      <c r="L309" s="17"/>
      <c r="M309" s="95" t="str">
        <f t="shared" si="12"/>
        <v/>
      </c>
      <c r="N309" s="13" t="str">
        <f t="shared" si="13"/>
        <v/>
      </c>
    </row>
    <row r="310" spans="3:14" x14ac:dyDescent="0.3">
      <c r="C310" s="9">
        <f t="shared" si="14"/>
        <v>1</v>
      </c>
      <c r="D310" s="14"/>
      <c r="E310" s="15"/>
      <c r="F310" s="16"/>
      <c r="G310" s="17"/>
      <c r="H310" s="18"/>
      <c r="I310" s="19"/>
      <c r="J310" s="18"/>
      <c r="K310" s="19"/>
      <c r="L310" s="17"/>
      <c r="M310" s="95" t="str">
        <f t="shared" si="12"/>
        <v/>
      </c>
      <c r="N310" s="13" t="str">
        <f t="shared" si="13"/>
        <v/>
      </c>
    </row>
    <row r="311" spans="3:14" x14ac:dyDescent="0.3">
      <c r="C311" s="9">
        <f t="shared" si="14"/>
        <v>1</v>
      </c>
      <c r="D311" s="14"/>
      <c r="E311" s="15"/>
      <c r="F311" s="16"/>
      <c r="G311" s="17"/>
      <c r="H311" s="18"/>
      <c r="I311" s="19"/>
      <c r="J311" s="18"/>
      <c r="K311" s="19"/>
      <c r="L311" s="17"/>
      <c r="M311" s="95" t="str">
        <f t="shared" si="12"/>
        <v/>
      </c>
      <c r="N311" s="13" t="str">
        <f t="shared" si="13"/>
        <v/>
      </c>
    </row>
    <row r="312" spans="3:14" x14ac:dyDescent="0.3">
      <c r="C312" s="9">
        <f t="shared" si="14"/>
        <v>1</v>
      </c>
      <c r="D312" s="14"/>
      <c r="E312" s="15"/>
      <c r="F312" s="16"/>
      <c r="G312" s="17"/>
      <c r="H312" s="18"/>
      <c r="I312" s="19"/>
      <c r="J312" s="18"/>
      <c r="K312" s="19"/>
      <c r="L312" s="17"/>
      <c r="M312" s="95" t="str">
        <f t="shared" si="12"/>
        <v/>
      </c>
      <c r="N312" s="13" t="str">
        <f t="shared" si="13"/>
        <v/>
      </c>
    </row>
    <row r="313" spans="3:14" x14ac:dyDescent="0.3">
      <c r="C313" s="9">
        <f t="shared" si="14"/>
        <v>1</v>
      </c>
      <c r="D313" s="14"/>
      <c r="E313" s="15"/>
      <c r="F313" s="16"/>
      <c r="G313" s="17"/>
      <c r="H313" s="18"/>
      <c r="I313" s="19"/>
      <c r="J313" s="18"/>
      <c r="K313" s="19"/>
      <c r="L313" s="17"/>
      <c r="M313" s="95" t="str">
        <f t="shared" si="12"/>
        <v/>
      </c>
      <c r="N313" s="13" t="str">
        <f t="shared" si="13"/>
        <v/>
      </c>
    </row>
    <row r="314" spans="3:14" x14ac:dyDescent="0.3">
      <c r="C314" s="9">
        <f t="shared" si="14"/>
        <v>1</v>
      </c>
      <c r="D314" s="14"/>
      <c r="E314" s="15"/>
      <c r="F314" s="16"/>
      <c r="G314" s="17"/>
      <c r="H314" s="18"/>
      <c r="I314" s="19"/>
      <c r="J314" s="18"/>
      <c r="K314" s="19"/>
      <c r="L314" s="17"/>
      <c r="M314" s="95" t="str">
        <f t="shared" si="12"/>
        <v/>
      </c>
      <c r="N314" s="13" t="str">
        <f t="shared" si="13"/>
        <v/>
      </c>
    </row>
    <row r="315" spans="3:14" x14ac:dyDescent="0.3">
      <c r="C315" s="9">
        <f t="shared" si="14"/>
        <v>1</v>
      </c>
      <c r="D315" s="14"/>
      <c r="E315" s="15"/>
      <c r="F315" s="16"/>
      <c r="G315" s="17"/>
      <c r="H315" s="18"/>
      <c r="I315" s="19"/>
      <c r="J315" s="18"/>
      <c r="K315" s="19"/>
      <c r="L315" s="17"/>
      <c r="M315" s="95" t="str">
        <f t="shared" si="12"/>
        <v/>
      </c>
      <c r="N315" s="13" t="str">
        <f t="shared" si="13"/>
        <v/>
      </c>
    </row>
    <row r="316" spans="3:14" x14ac:dyDescent="0.3">
      <c r="C316" s="9">
        <f t="shared" si="14"/>
        <v>1</v>
      </c>
      <c r="D316" s="14"/>
      <c r="E316" s="15"/>
      <c r="F316" s="16"/>
      <c r="G316" s="17"/>
      <c r="H316" s="18"/>
      <c r="I316" s="19"/>
      <c r="J316" s="18"/>
      <c r="K316" s="19"/>
      <c r="L316" s="17"/>
      <c r="M316" s="95" t="str">
        <f t="shared" si="12"/>
        <v/>
      </c>
      <c r="N316" s="13" t="str">
        <f t="shared" si="13"/>
        <v/>
      </c>
    </row>
    <row r="317" spans="3:14" x14ac:dyDescent="0.3">
      <c r="C317" s="9">
        <f t="shared" si="14"/>
        <v>1</v>
      </c>
      <c r="D317" s="14"/>
      <c r="E317" s="15"/>
      <c r="F317" s="16"/>
      <c r="G317" s="17"/>
      <c r="H317" s="18"/>
      <c r="I317" s="19"/>
      <c r="J317" s="18"/>
      <c r="K317" s="19"/>
      <c r="L317" s="17"/>
      <c r="M317" s="95" t="str">
        <f t="shared" si="12"/>
        <v/>
      </c>
      <c r="N317" s="13" t="str">
        <f t="shared" si="13"/>
        <v/>
      </c>
    </row>
    <row r="318" spans="3:14" x14ac:dyDescent="0.3">
      <c r="C318" s="9">
        <f t="shared" si="14"/>
        <v>1</v>
      </c>
      <c r="D318" s="14"/>
      <c r="E318" s="15"/>
      <c r="F318" s="16"/>
      <c r="G318" s="17"/>
      <c r="H318" s="18"/>
      <c r="I318" s="19"/>
      <c r="J318" s="18"/>
      <c r="K318" s="19"/>
      <c r="L318" s="17"/>
      <c r="M318" s="95" t="str">
        <f t="shared" si="12"/>
        <v/>
      </c>
      <c r="N318" s="13" t="str">
        <f t="shared" si="13"/>
        <v/>
      </c>
    </row>
    <row r="319" spans="3:14" x14ac:dyDescent="0.3">
      <c r="C319" s="9">
        <f t="shared" si="14"/>
        <v>1</v>
      </c>
      <c r="D319" s="14"/>
      <c r="E319" s="15"/>
      <c r="F319" s="16"/>
      <c r="G319" s="17"/>
      <c r="H319" s="18"/>
      <c r="I319" s="19"/>
      <c r="J319" s="18"/>
      <c r="K319" s="19"/>
      <c r="L319" s="17"/>
      <c r="M319" s="95" t="str">
        <f t="shared" si="12"/>
        <v/>
      </c>
      <c r="N319" s="13" t="str">
        <f t="shared" si="13"/>
        <v/>
      </c>
    </row>
    <row r="320" spans="3:14" x14ac:dyDescent="0.3">
      <c r="C320" s="9">
        <f t="shared" si="14"/>
        <v>1</v>
      </c>
      <c r="D320" s="14"/>
      <c r="E320" s="15"/>
      <c r="F320" s="16"/>
      <c r="G320" s="17"/>
      <c r="H320" s="18"/>
      <c r="I320" s="19"/>
      <c r="J320" s="18"/>
      <c r="K320" s="19"/>
      <c r="L320" s="17"/>
      <c r="M320" s="95" t="str">
        <f t="shared" si="12"/>
        <v/>
      </c>
      <c r="N320" s="13" t="str">
        <f t="shared" si="13"/>
        <v/>
      </c>
    </row>
    <row r="321" spans="3:14" x14ac:dyDescent="0.3">
      <c r="C321" s="9">
        <f t="shared" si="14"/>
        <v>1</v>
      </c>
      <c r="D321" s="14"/>
      <c r="E321" s="15"/>
      <c r="F321" s="16"/>
      <c r="G321" s="17"/>
      <c r="H321" s="18"/>
      <c r="I321" s="19"/>
      <c r="J321" s="18"/>
      <c r="K321" s="19"/>
      <c r="L321" s="17"/>
      <c r="M321" s="95" t="str">
        <f t="shared" si="12"/>
        <v/>
      </c>
      <c r="N321" s="13" t="str">
        <f t="shared" si="13"/>
        <v/>
      </c>
    </row>
    <row r="322" spans="3:14" x14ac:dyDescent="0.3">
      <c r="C322" s="9">
        <f t="shared" si="14"/>
        <v>1</v>
      </c>
      <c r="D322" s="14"/>
      <c r="E322" s="15"/>
      <c r="F322" s="16"/>
      <c r="G322" s="17"/>
      <c r="H322" s="18"/>
      <c r="I322" s="19"/>
      <c r="J322" s="18"/>
      <c r="K322" s="19"/>
      <c r="L322" s="17"/>
      <c r="M322" s="95" t="str">
        <f t="shared" si="12"/>
        <v/>
      </c>
      <c r="N322" s="13" t="str">
        <f t="shared" si="13"/>
        <v/>
      </c>
    </row>
    <row r="323" spans="3:14" x14ac:dyDescent="0.3">
      <c r="C323" s="9">
        <f t="shared" si="14"/>
        <v>1</v>
      </c>
      <c r="D323" s="14"/>
      <c r="E323" s="15"/>
      <c r="F323" s="16"/>
      <c r="G323" s="17"/>
      <c r="H323" s="18"/>
      <c r="I323" s="19"/>
      <c r="J323" s="18"/>
      <c r="K323" s="19"/>
      <c r="L323" s="17"/>
      <c r="M323" s="95" t="str">
        <f t="shared" si="12"/>
        <v/>
      </c>
      <c r="N323" s="13" t="str">
        <f t="shared" si="13"/>
        <v/>
      </c>
    </row>
    <row r="324" spans="3:14" x14ac:dyDescent="0.3">
      <c r="C324" s="9">
        <f t="shared" si="14"/>
        <v>1</v>
      </c>
      <c r="D324" s="14"/>
      <c r="E324" s="15"/>
      <c r="F324" s="16"/>
      <c r="G324" s="17"/>
      <c r="H324" s="18"/>
      <c r="I324" s="19"/>
      <c r="J324" s="18"/>
      <c r="K324" s="19"/>
      <c r="L324" s="17"/>
      <c r="M324" s="95" t="str">
        <f t="shared" si="12"/>
        <v/>
      </c>
      <c r="N324" s="13" t="str">
        <f t="shared" si="13"/>
        <v/>
      </c>
    </row>
    <row r="325" spans="3:14" x14ac:dyDescent="0.3">
      <c r="C325" s="9">
        <f t="shared" si="14"/>
        <v>1</v>
      </c>
      <c r="D325" s="14"/>
      <c r="E325" s="15"/>
      <c r="F325" s="16"/>
      <c r="G325" s="17"/>
      <c r="H325" s="18"/>
      <c r="I325" s="19"/>
      <c r="J325" s="18"/>
      <c r="K325" s="19"/>
      <c r="L325" s="17"/>
      <c r="M325" s="95" t="str">
        <f t="shared" si="12"/>
        <v/>
      </c>
      <c r="N325" s="13" t="str">
        <f t="shared" si="13"/>
        <v/>
      </c>
    </row>
    <row r="326" spans="3:14" x14ac:dyDescent="0.3">
      <c r="C326" s="9">
        <f t="shared" si="14"/>
        <v>1</v>
      </c>
      <c r="D326" s="14"/>
      <c r="E326" s="15"/>
      <c r="F326" s="16"/>
      <c r="G326" s="17"/>
      <c r="H326" s="18"/>
      <c r="I326" s="19"/>
      <c r="J326" s="18"/>
      <c r="K326" s="19"/>
      <c r="L326" s="17"/>
      <c r="M326" s="95" t="str">
        <f t="shared" si="12"/>
        <v/>
      </c>
      <c r="N326" s="13" t="str">
        <f t="shared" si="13"/>
        <v/>
      </c>
    </row>
    <row r="327" spans="3:14" x14ac:dyDescent="0.3">
      <c r="C327" s="9">
        <f t="shared" si="14"/>
        <v>1</v>
      </c>
      <c r="D327" s="14"/>
      <c r="E327" s="15"/>
      <c r="F327" s="16"/>
      <c r="G327" s="17"/>
      <c r="H327" s="18"/>
      <c r="I327" s="19"/>
      <c r="J327" s="18"/>
      <c r="K327" s="19"/>
      <c r="L327" s="17"/>
      <c r="M327" s="95" t="str">
        <f t="shared" ref="M327:M390" si="15">IF(I327&amp;K327&lt;&gt;"",VLOOKUP(I327&amp;K327,fif,3,FALSE),"")</f>
        <v/>
      </c>
      <c r="N327" s="13" t="str">
        <f t="shared" ref="N327:N390" si="16">IF(I327&amp;K327&lt;&gt;"",VLOOKUP(I327&amp;K327,fi,2,FALSE),"")</f>
        <v/>
      </c>
    </row>
    <row r="328" spans="3:14" x14ac:dyDescent="0.3">
      <c r="C328" s="9">
        <f t="shared" ref="C328:C391" si="17">IF(AND(D328&lt;&gt;0,D328&gt;=$C$1,D328&lt;=$C$3),D328,IF(SUM(H328:J338)&lt;&gt;0,C327,1))</f>
        <v>1</v>
      </c>
      <c r="D328" s="14"/>
      <c r="E328" s="15"/>
      <c r="F328" s="16"/>
      <c r="G328" s="17"/>
      <c r="H328" s="18"/>
      <c r="I328" s="19"/>
      <c r="J328" s="18"/>
      <c r="K328" s="19"/>
      <c r="L328" s="17"/>
      <c r="M328" s="95" t="str">
        <f t="shared" si="15"/>
        <v/>
      </c>
      <c r="N328" s="13" t="str">
        <f t="shared" si="16"/>
        <v/>
      </c>
    </row>
    <row r="329" spans="3:14" x14ac:dyDescent="0.3">
      <c r="C329" s="9">
        <f t="shared" si="17"/>
        <v>1</v>
      </c>
      <c r="D329" s="14"/>
      <c r="E329" s="15"/>
      <c r="F329" s="16"/>
      <c r="G329" s="17"/>
      <c r="H329" s="18"/>
      <c r="I329" s="19"/>
      <c r="J329" s="18"/>
      <c r="K329" s="19"/>
      <c r="L329" s="17"/>
      <c r="M329" s="95" t="str">
        <f t="shared" si="15"/>
        <v/>
      </c>
      <c r="N329" s="13" t="str">
        <f t="shared" si="16"/>
        <v/>
      </c>
    </row>
    <row r="330" spans="3:14" x14ac:dyDescent="0.3">
      <c r="C330" s="9">
        <f t="shared" si="17"/>
        <v>1</v>
      </c>
      <c r="D330" s="14"/>
      <c r="E330" s="15"/>
      <c r="F330" s="16"/>
      <c r="G330" s="17"/>
      <c r="H330" s="18"/>
      <c r="I330" s="19"/>
      <c r="J330" s="18"/>
      <c r="K330" s="19"/>
      <c r="L330" s="17"/>
      <c r="M330" s="95" t="str">
        <f t="shared" si="15"/>
        <v/>
      </c>
      <c r="N330" s="13" t="str">
        <f t="shared" si="16"/>
        <v/>
      </c>
    </row>
    <row r="331" spans="3:14" x14ac:dyDescent="0.3">
      <c r="C331" s="9">
        <f t="shared" si="17"/>
        <v>1</v>
      </c>
      <c r="D331" s="14"/>
      <c r="E331" s="15"/>
      <c r="F331" s="16"/>
      <c r="G331" s="17"/>
      <c r="H331" s="18"/>
      <c r="I331" s="19"/>
      <c r="J331" s="18"/>
      <c r="K331" s="19"/>
      <c r="L331" s="17"/>
      <c r="M331" s="95" t="str">
        <f t="shared" si="15"/>
        <v/>
      </c>
      <c r="N331" s="13" t="str">
        <f t="shared" si="16"/>
        <v/>
      </c>
    </row>
    <row r="332" spans="3:14" x14ac:dyDescent="0.3">
      <c r="C332" s="9">
        <f t="shared" si="17"/>
        <v>1</v>
      </c>
      <c r="D332" s="14"/>
      <c r="E332" s="15"/>
      <c r="F332" s="16"/>
      <c r="G332" s="17"/>
      <c r="H332" s="18"/>
      <c r="I332" s="19"/>
      <c r="J332" s="18"/>
      <c r="K332" s="19"/>
      <c r="L332" s="17"/>
      <c r="M332" s="95" t="str">
        <f t="shared" si="15"/>
        <v/>
      </c>
      <c r="N332" s="13" t="str">
        <f t="shared" si="16"/>
        <v/>
      </c>
    </row>
    <row r="333" spans="3:14" x14ac:dyDescent="0.3">
      <c r="C333" s="9">
        <f t="shared" si="17"/>
        <v>1</v>
      </c>
      <c r="D333" s="14"/>
      <c r="E333" s="15"/>
      <c r="F333" s="16"/>
      <c r="G333" s="17"/>
      <c r="H333" s="18"/>
      <c r="I333" s="19"/>
      <c r="J333" s="18"/>
      <c r="K333" s="19"/>
      <c r="L333" s="17"/>
      <c r="M333" s="95" t="str">
        <f t="shared" si="15"/>
        <v/>
      </c>
      <c r="N333" s="13" t="str">
        <f t="shared" si="16"/>
        <v/>
      </c>
    </row>
    <row r="334" spans="3:14" x14ac:dyDescent="0.3">
      <c r="C334" s="9">
        <f t="shared" si="17"/>
        <v>1</v>
      </c>
      <c r="D334" s="14"/>
      <c r="E334" s="15"/>
      <c r="F334" s="16"/>
      <c r="G334" s="17"/>
      <c r="H334" s="18"/>
      <c r="I334" s="19"/>
      <c r="J334" s="18"/>
      <c r="K334" s="19"/>
      <c r="L334" s="17"/>
      <c r="M334" s="95" t="str">
        <f t="shared" si="15"/>
        <v/>
      </c>
      <c r="N334" s="13" t="str">
        <f t="shared" si="16"/>
        <v/>
      </c>
    </row>
    <row r="335" spans="3:14" x14ac:dyDescent="0.3">
      <c r="C335" s="9">
        <f t="shared" si="17"/>
        <v>1</v>
      </c>
      <c r="D335" s="14"/>
      <c r="E335" s="15"/>
      <c r="F335" s="16"/>
      <c r="G335" s="17"/>
      <c r="H335" s="18"/>
      <c r="I335" s="19"/>
      <c r="J335" s="18"/>
      <c r="K335" s="19"/>
      <c r="L335" s="17"/>
      <c r="M335" s="95" t="str">
        <f t="shared" si="15"/>
        <v/>
      </c>
      <c r="N335" s="13" t="str">
        <f t="shared" si="16"/>
        <v/>
      </c>
    </row>
    <row r="336" spans="3:14" x14ac:dyDescent="0.3">
      <c r="C336" s="9">
        <f t="shared" si="17"/>
        <v>1</v>
      </c>
      <c r="D336" s="14"/>
      <c r="E336" s="15"/>
      <c r="F336" s="16"/>
      <c r="G336" s="17"/>
      <c r="H336" s="18"/>
      <c r="I336" s="19"/>
      <c r="J336" s="18"/>
      <c r="K336" s="19"/>
      <c r="L336" s="17"/>
      <c r="M336" s="95" t="str">
        <f t="shared" si="15"/>
        <v/>
      </c>
      <c r="N336" s="13" t="str">
        <f t="shared" si="16"/>
        <v/>
      </c>
    </row>
    <row r="337" spans="3:14" x14ac:dyDescent="0.3">
      <c r="C337" s="9">
        <f t="shared" si="17"/>
        <v>1</v>
      </c>
      <c r="D337" s="14"/>
      <c r="E337" s="15"/>
      <c r="F337" s="16"/>
      <c r="G337" s="17"/>
      <c r="H337" s="18"/>
      <c r="I337" s="19"/>
      <c r="J337" s="18"/>
      <c r="K337" s="19"/>
      <c r="L337" s="17"/>
      <c r="M337" s="95" t="str">
        <f t="shared" si="15"/>
        <v/>
      </c>
      <c r="N337" s="13" t="str">
        <f t="shared" si="16"/>
        <v/>
      </c>
    </row>
    <row r="338" spans="3:14" x14ac:dyDescent="0.3">
      <c r="C338" s="9">
        <f t="shared" si="17"/>
        <v>1</v>
      </c>
      <c r="D338" s="14"/>
      <c r="E338" s="15"/>
      <c r="F338" s="16"/>
      <c r="G338" s="17"/>
      <c r="H338" s="18"/>
      <c r="I338" s="19"/>
      <c r="J338" s="18"/>
      <c r="K338" s="19"/>
      <c r="L338" s="17"/>
      <c r="M338" s="95" t="str">
        <f t="shared" si="15"/>
        <v/>
      </c>
      <c r="N338" s="13" t="str">
        <f t="shared" si="16"/>
        <v/>
      </c>
    </row>
    <row r="339" spans="3:14" x14ac:dyDescent="0.3">
      <c r="C339" s="9">
        <f t="shared" si="17"/>
        <v>1</v>
      </c>
      <c r="D339" s="14"/>
      <c r="E339" s="15"/>
      <c r="F339" s="16"/>
      <c r="G339" s="17"/>
      <c r="H339" s="18"/>
      <c r="I339" s="19"/>
      <c r="J339" s="18"/>
      <c r="K339" s="19"/>
      <c r="L339" s="17"/>
      <c r="M339" s="95" t="str">
        <f t="shared" si="15"/>
        <v/>
      </c>
      <c r="N339" s="13" t="str">
        <f t="shared" si="16"/>
        <v/>
      </c>
    </row>
    <row r="340" spans="3:14" x14ac:dyDescent="0.3">
      <c r="C340" s="9">
        <f t="shared" si="17"/>
        <v>1</v>
      </c>
      <c r="D340" s="14"/>
      <c r="E340" s="15"/>
      <c r="F340" s="16"/>
      <c r="G340" s="17"/>
      <c r="H340" s="18"/>
      <c r="I340" s="19"/>
      <c r="J340" s="18"/>
      <c r="K340" s="19"/>
      <c r="L340" s="17"/>
      <c r="M340" s="95" t="str">
        <f t="shared" si="15"/>
        <v/>
      </c>
      <c r="N340" s="13" t="str">
        <f t="shared" si="16"/>
        <v/>
      </c>
    </row>
    <row r="341" spans="3:14" x14ac:dyDescent="0.3">
      <c r="C341" s="9">
        <f t="shared" si="17"/>
        <v>1</v>
      </c>
      <c r="D341" s="14"/>
      <c r="E341" s="15"/>
      <c r="F341" s="16"/>
      <c r="G341" s="17"/>
      <c r="H341" s="18"/>
      <c r="I341" s="19"/>
      <c r="J341" s="18"/>
      <c r="K341" s="19"/>
      <c r="L341" s="17"/>
      <c r="M341" s="95" t="str">
        <f t="shared" si="15"/>
        <v/>
      </c>
      <c r="N341" s="13" t="str">
        <f t="shared" si="16"/>
        <v/>
      </c>
    </row>
    <row r="342" spans="3:14" x14ac:dyDescent="0.3">
      <c r="C342" s="9">
        <f t="shared" si="17"/>
        <v>1</v>
      </c>
      <c r="D342" s="14"/>
      <c r="E342" s="15"/>
      <c r="F342" s="16"/>
      <c r="G342" s="17"/>
      <c r="H342" s="18"/>
      <c r="I342" s="19"/>
      <c r="J342" s="18"/>
      <c r="K342" s="19"/>
      <c r="L342" s="17"/>
      <c r="M342" s="95" t="str">
        <f t="shared" si="15"/>
        <v/>
      </c>
      <c r="N342" s="13" t="str">
        <f t="shared" si="16"/>
        <v/>
      </c>
    </row>
    <row r="343" spans="3:14" x14ac:dyDescent="0.3">
      <c r="C343" s="9">
        <f t="shared" si="17"/>
        <v>1</v>
      </c>
      <c r="D343" s="14"/>
      <c r="E343" s="15"/>
      <c r="F343" s="16"/>
      <c r="G343" s="17"/>
      <c r="H343" s="18"/>
      <c r="I343" s="19"/>
      <c r="J343" s="18"/>
      <c r="K343" s="19"/>
      <c r="L343" s="17"/>
      <c r="M343" s="95" t="str">
        <f t="shared" si="15"/>
        <v/>
      </c>
      <c r="N343" s="13" t="str">
        <f t="shared" si="16"/>
        <v/>
      </c>
    </row>
    <row r="344" spans="3:14" x14ac:dyDescent="0.3">
      <c r="C344" s="9">
        <f t="shared" si="17"/>
        <v>1</v>
      </c>
      <c r="D344" s="14"/>
      <c r="E344" s="15"/>
      <c r="F344" s="16"/>
      <c r="G344" s="17"/>
      <c r="H344" s="18"/>
      <c r="I344" s="19"/>
      <c r="J344" s="18"/>
      <c r="K344" s="19"/>
      <c r="L344" s="17"/>
      <c r="M344" s="95" t="str">
        <f t="shared" si="15"/>
        <v/>
      </c>
      <c r="N344" s="13" t="str">
        <f t="shared" si="16"/>
        <v/>
      </c>
    </row>
    <row r="345" spans="3:14" x14ac:dyDescent="0.3">
      <c r="C345" s="9">
        <f t="shared" si="17"/>
        <v>1</v>
      </c>
      <c r="D345" s="14"/>
      <c r="E345" s="15"/>
      <c r="F345" s="16"/>
      <c r="G345" s="17"/>
      <c r="H345" s="18"/>
      <c r="I345" s="19"/>
      <c r="J345" s="18"/>
      <c r="K345" s="19"/>
      <c r="L345" s="17"/>
      <c r="M345" s="95" t="str">
        <f t="shared" si="15"/>
        <v/>
      </c>
      <c r="N345" s="13" t="str">
        <f t="shared" si="16"/>
        <v/>
      </c>
    </row>
    <row r="346" spans="3:14" x14ac:dyDescent="0.3">
      <c r="C346" s="9">
        <f t="shared" si="17"/>
        <v>1</v>
      </c>
      <c r="D346" s="14"/>
      <c r="E346" s="15"/>
      <c r="F346" s="16"/>
      <c r="G346" s="17"/>
      <c r="H346" s="18"/>
      <c r="I346" s="19"/>
      <c r="J346" s="18"/>
      <c r="K346" s="19"/>
      <c r="L346" s="17"/>
      <c r="M346" s="95" t="str">
        <f t="shared" si="15"/>
        <v/>
      </c>
      <c r="N346" s="13" t="str">
        <f t="shared" si="16"/>
        <v/>
      </c>
    </row>
    <row r="347" spans="3:14" x14ac:dyDescent="0.3">
      <c r="C347" s="9">
        <f t="shared" si="17"/>
        <v>1</v>
      </c>
      <c r="D347" s="14"/>
      <c r="E347" s="15"/>
      <c r="F347" s="16"/>
      <c r="G347" s="17"/>
      <c r="H347" s="18"/>
      <c r="I347" s="19"/>
      <c r="J347" s="18"/>
      <c r="K347" s="19"/>
      <c r="L347" s="17"/>
      <c r="M347" s="95" t="str">
        <f t="shared" si="15"/>
        <v/>
      </c>
      <c r="N347" s="13" t="str">
        <f t="shared" si="16"/>
        <v/>
      </c>
    </row>
    <row r="348" spans="3:14" x14ac:dyDescent="0.3">
      <c r="C348" s="9">
        <f t="shared" si="17"/>
        <v>1</v>
      </c>
      <c r="D348" s="14"/>
      <c r="E348" s="15"/>
      <c r="F348" s="16"/>
      <c r="G348" s="17"/>
      <c r="H348" s="18"/>
      <c r="I348" s="19"/>
      <c r="J348" s="18"/>
      <c r="K348" s="19"/>
      <c r="L348" s="17"/>
      <c r="M348" s="95" t="str">
        <f t="shared" si="15"/>
        <v/>
      </c>
      <c r="N348" s="13" t="str">
        <f t="shared" si="16"/>
        <v/>
      </c>
    </row>
    <row r="349" spans="3:14" x14ac:dyDescent="0.3">
      <c r="C349" s="9">
        <f t="shared" si="17"/>
        <v>1</v>
      </c>
      <c r="D349" s="14"/>
      <c r="E349" s="15"/>
      <c r="F349" s="16"/>
      <c r="G349" s="17"/>
      <c r="H349" s="18"/>
      <c r="I349" s="19"/>
      <c r="J349" s="18"/>
      <c r="K349" s="19"/>
      <c r="L349" s="17"/>
      <c r="M349" s="95" t="str">
        <f t="shared" si="15"/>
        <v/>
      </c>
      <c r="N349" s="13" t="str">
        <f t="shared" si="16"/>
        <v/>
      </c>
    </row>
    <row r="350" spans="3:14" x14ac:dyDescent="0.3">
      <c r="C350" s="9">
        <f t="shared" si="17"/>
        <v>1</v>
      </c>
      <c r="D350" s="14"/>
      <c r="E350" s="15"/>
      <c r="F350" s="16"/>
      <c r="G350" s="17"/>
      <c r="H350" s="18"/>
      <c r="I350" s="19"/>
      <c r="J350" s="18"/>
      <c r="K350" s="19"/>
      <c r="L350" s="17"/>
      <c r="M350" s="95" t="str">
        <f t="shared" si="15"/>
        <v/>
      </c>
      <c r="N350" s="13" t="str">
        <f t="shared" si="16"/>
        <v/>
      </c>
    </row>
    <row r="351" spans="3:14" x14ac:dyDescent="0.3">
      <c r="C351" s="9">
        <f t="shared" si="17"/>
        <v>1</v>
      </c>
      <c r="D351" s="14"/>
      <c r="E351" s="15"/>
      <c r="F351" s="16"/>
      <c r="G351" s="17"/>
      <c r="H351" s="18"/>
      <c r="I351" s="19"/>
      <c r="J351" s="18"/>
      <c r="K351" s="19"/>
      <c r="L351" s="17"/>
      <c r="M351" s="95" t="str">
        <f t="shared" si="15"/>
        <v/>
      </c>
      <c r="N351" s="13" t="str">
        <f t="shared" si="16"/>
        <v/>
      </c>
    </row>
    <row r="352" spans="3:14" x14ac:dyDescent="0.3">
      <c r="C352" s="9">
        <f t="shared" si="17"/>
        <v>1</v>
      </c>
      <c r="D352" s="14"/>
      <c r="E352" s="15"/>
      <c r="F352" s="16"/>
      <c r="G352" s="17"/>
      <c r="H352" s="18"/>
      <c r="I352" s="19"/>
      <c r="J352" s="18"/>
      <c r="K352" s="19"/>
      <c r="L352" s="17"/>
      <c r="M352" s="95" t="str">
        <f t="shared" si="15"/>
        <v/>
      </c>
      <c r="N352" s="13" t="str">
        <f t="shared" si="16"/>
        <v/>
      </c>
    </row>
    <row r="353" spans="3:14" x14ac:dyDescent="0.3">
      <c r="C353" s="9">
        <f t="shared" si="17"/>
        <v>1</v>
      </c>
      <c r="D353" s="14"/>
      <c r="E353" s="15"/>
      <c r="F353" s="16"/>
      <c r="G353" s="17"/>
      <c r="H353" s="18"/>
      <c r="I353" s="19"/>
      <c r="J353" s="18"/>
      <c r="K353" s="19"/>
      <c r="L353" s="17"/>
      <c r="M353" s="95" t="str">
        <f t="shared" si="15"/>
        <v/>
      </c>
      <c r="N353" s="13" t="str">
        <f t="shared" si="16"/>
        <v/>
      </c>
    </row>
    <row r="354" spans="3:14" x14ac:dyDescent="0.3">
      <c r="C354" s="9">
        <f t="shared" si="17"/>
        <v>1</v>
      </c>
      <c r="D354" s="14"/>
      <c r="E354" s="15"/>
      <c r="F354" s="16"/>
      <c r="G354" s="17"/>
      <c r="H354" s="18"/>
      <c r="I354" s="19"/>
      <c r="J354" s="18"/>
      <c r="K354" s="19"/>
      <c r="L354" s="17"/>
      <c r="M354" s="95" t="str">
        <f t="shared" si="15"/>
        <v/>
      </c>
      <c r="N354" s="13" t="str">
        <f t="shared" si="16"/>
        <v/>
      </c>
    </row>
    <row r="355" spans="3:14" x14ac:dyDescent="0.3">
      <c r="C355" s="9">
        <f t="shared" si="17"/>
        <v>1</v>
      </c>
      <c r="D355" s="14"/>
      <c r="E355" s="15"/>
      <c r="F355" s="16"/>
      <c r="G355" s="17"/>
      <c r="H355" s="18"/>
      <c r="I355" s="19"/>
      <c r="J355" s="18"/>
      <c r="K355" s="19"/>
      <c r="L355" s="17"/>
      <c r="M355" s="95" t="str">
        <f t="shared" si="15"/>
        <v/>
      </c>
      <c r="N355" s="13" t="str">
        <f t="shared" si="16"/>
        <v/>
      </c>
    </row>
    <row r="356" spans="3:14" x14ac:dyDescent="0.3">
      <c r="C356" s="9">
        <f t="shared" si="17"/>
        <v>1</v>
      </c>
      <c r="D356" s="14"/>
      <c r="E356" s="15"/>
      <c r="F356" s="16"/>
      <c r="G356" s="17"/>
      <c r="H356" s="18"/>
      <c r="I356" s="19"/>
      <c r="J356" s="18"/>
      <c r="K356" s="19"/>
      <c r="L356" s="17"/>
      <c r="M356" s="95" t="str">
        <f t="shared" si="15"/>
        <v/>
      </c>
      <c r="N356" s="13" t="str">
        <f t="shared" si="16"/>
        <v/>
      </c>
    </row>
    <row r="357" spans="3:14" x14ac:dyDescent="0.3">
      <c r="C357" s="9">
        <f t="shared" si="17"/>
        <v>1</v>
      </c>
      <c r="D357" s="14"/>
      <c r="E357" s="15"/>
      <c r="F357" s="16"/>
      <c r="G357" s="17"/>
      <c r="H357" s="18"/>
      <c r="I357" s="19"/>
      <c r="J357" s="18"/>
      <c r="K357" s="19"/>
      <c r="L357" s="17"/>
      <c r="M357" s="95" t="str">
        <f t="shared" si="15"/>
        <v/>
      </c>
      <c r="N357" s="13" t="str">
        <f t="shared" si="16"/>
        <v/>
      </c>
    </row>
    <row r="358" spans="3:14" x14ac:dyDescent="0.3">
      <c r="C358" s="9">
        <f t="shared" si="17"/>
        <v>1</v>
      </c>
      <c r="D358" s="14"/>
      <c r="E358" s="15"/>
      <c r="F358" s="16"/>
      <c r="G358" s="17"/>
      <c r="H358" s="18"/>
      <c r="I358" s="19"/>
      <c r="J358" s="18"/>
      <c r="K358" s="19"/>
      <c r="L358" s="17"/>
      <c r="M358" s="95" t="str">
        <f t="shared" si="15"/>
        <v/>
      </c>
      <c r="N358" s="13" t="str">
        <f t="shared" si="16"/>
        <v/>
      </c>
    </row>
    <row r="359" spans="3:14" x14ac:dyDescent="0.3">
      <c r="C359" s="9">
        <f t="shared" si="17"/>
        <v>1</v>
      </c>
      <c r="D359" s="14"/>
      <c r="E359" s="15"/>
      <c r="F359" s="16"/>
      <c r="G359" s="17"/>
      <c r="H359" s="18"/>
      <c r="I359" s="19"/>
      <c r="J359" s="18"/>
      <c r="K359" s="19"/>
      <c r="L359" s="17"/>
      <c r="M359" s="95" t="str">
        <f t="shared" si="15"/>
        <v/>
      </c>
      <c r="N359" s="13" t="str">
        <f t="shared" si="16"/>
        <v/>
      </c>
    </row>
    <row r="360" spans="3:14" x14ac:dyDescent="0.3">
      <c r="C360" s="9">
        <f t="shared" si="17"/>
        <v>1</v>
      </c>
      <c r="D360" s="14"/>
      <c r="E360" s="15"/>
      <c r="F360" s="16"/>
      <c r="G360" s="17"/>
      <c r="H360" s="18"/>
      <c r="I360" s="19"/>
      <c r="J360" s="18"/>
      <c r="K360" s="19"/>
      <c r="L360" s="17"/>
      <c r="M360" s="95" t="str">
        <f t="shared" si="15"/>
        <v/>
      </c>
      <c r="N360" s="13" t="str">
        <f t="shared" si="16"/>
        <v/>
      </c>
    </row>
    <row r="361" spans="3:14" x14ac:dyDescent="0.3">
      <c r="C361" s="9">
        <f t="shared" si="17"/>
        <v>1</v>
      </c>
      <c r="D361" s="14"/>
      <c r="E361" s="15"/>
      <c r="F361" s="16"/>
      <c r="G361" s="17"/>
      <c r="H361" s="18"/>
      <c r="I361" s="19"/>
      <c r="J361" s="18"/>
      <c r="K361" s="19"/>
      <c r="L361" s="17"/>
      <c r="M361" s="95" t="str">
        <f t="shared" si="15"/>
        <v/>
      </c>
      <c r="N361" s="13" t="str">
        <f t="shared" si="16"/>
        <v/>
      </c>
    </row>
    <row r="362" spans="3:14" x14ac:dyDescent="0.3">
      <c r="C362" s="9">
        <f t="shared" si="17"/>
        <v>1</v>
      </c>
      <c r="D362" s="14"/>
      <c r="E362" s="15"/>
      <c r="F362" s="16"/>
      <c r="G362" s="17"/>
      <c r="H362" s="18"/>
      <c r="I362" s="19"/>
      <c r="J362" s="18"/>
      <c r="K362" s="19"/>
      <c r="L362" s="17"/>
      <c r="M362" s="95" t="str">
        <f t="shared" si="15"/>
        <v/>
      </c>
      <c r="N362" s="13" t="str">
        <f t="shared" si="16"/>
        <v/>
      </c>
    </row>
    <row r="363" spans="3:14" x14ac:dyDescent="0.3">
      <c r="C363" s="9">
        <f t="shared" si="17"/>
        <v>1</v>
      </c>
      <c r="D363" s="14"/>
      <c r="E363" s="15"/>
      <c r="F363" s="16"/>
      <c r="G363" s="17"/>
      <c r="H363" s="18"/>
      <c r="I363" s="19"/>
      <c r="J363" s="18"/>
      <c r="K363" s="19"/>
      <c r="L363" s="17"/>
      <c r="M363" s="95" t="str">
        <f t="shared" si="15"/>
        <v/>
      </c>
      <c r="N363" s="13" t="str">
        <f t="shared" si="16"/>
        <v/>
      </c>
    </row>
    <row r="364" spans="3:14" x14ac:dyDescent="0.3">
      <c r="C364" s="9">
        <f t="shared" si="17"/>
        <v>1</v>
      </c>
      <c r="D364" s="14"/>
      <c r="E364" s="15"/>
      <c r="F364" s="16"/>
      <c r="G364" s="17"/>
      <c r="H364" s="18"/>
      <c r="I364" s="19"/>
      <c r="J364" s="18"/>
      <c r="K364" s="19"/>
      <c r="L364" s="17"/>
      <c r="M364" s="95" t="str">
        <f t="shared" si="15"/>
        <v/>
      </c>
      <c r="N364" s="13" t="str">
        <f t="shared" si="16"/>
        <v/>
      </c>
    </row>
    <row r="365" spans="3:14" x14ac:dyDescent="0.3">
      <c r="C365" s="9">
        <f t="shared" si="17"/>
        <v>1</v>
      </c>
      <c r="D365" s="14"/>
      <c r="E365" s="15"/>
      <c r="F365" s="16"/>
      <c r="G365" s="17"/>
      <c r="H365" s="18"/>
      <c r="I365" s="19"/>
      <c r="J365" s="18"/>
      <c r="K365" s="19"/>
      <c r="L365" s="17"/>
      <c r="M365" s="95" t="str">
        <f t="shared" si="15"/>
        <v/>
      </c>
      <c r="N365" s="13" t="str">
        <f t="shared" si="16"/>
        <v/>
      </c>
    </row>
    <row r="366" spans="3:14" x14ac:dyDescent="0.3">
      <c r="C366" s="9">
        <f t="shared" si="17"/>
        <v>1</v>
      </c>
      <c r="D366" s="14"/>
      <c r="E366" s="15"/>
      <c r="F366" s="16"/>
      <c r="G366" s="17"/>
      <c r="H366" s="18"/>
      <c r="I366" s="19"/>
      <c r="J366" s="18"/>
      <c r="K366" s="19"/>
      <c r="L366" s="17"/>
      <c r="M366" s="95" t="str">
        <f t="shared" si="15"/>
        <v/>
      </c>
      <c r="N366" s="13" t="str">
        <f t="shared" si="16"/>
        <v/>
      </c>
    </row>
    <row r="367" spans="3:14" x14ac:dyDescent="0.3">
      <c r="C367" s="9">
        <f t="shared" si="17"/>
        <v>1</v>
      </c>
      <c r="D367" s="14"/>
      <c r="E367" s="15"/>
      <c r="F367" s="16"/>
      <c r="G367" s="17"/>
      <c r="H367" s="18"/>
      <c r="I367" s="19"/>
      <c r="J367" s="18"/>
      <c r="K367" s="19"/>
      <c r="L367" s="17"/>
      <c r="M367" s="95" t="str">
        <f t="shared" si="15"/>
        <v/>
      </c>
      <c r="N367" s="13" t="str">
        <f t="shared" si="16"/>
        <v/>
      </c>
    </row>
    <row r="368" spans="3:14" x14ac:dyDescent="0.3">
      <c r="C368" s="9">
        <f t="shared" si="17"/>
        <v>1</v>
      </c>
      <c r="D368" s="14"/>
      <c r="E368" s="15"/>
      <c r="F368" s="16"/>
      <c r="G368" s="17"/>
      <c r="H368" s="18"/>
      <c r="I368" s="19"/>
      <c r="J368" s="18"/>
      <c r="K368" s="19"/>
      <c r="L368" s="17"/>
      <c r="M368" s="95" t="str">
        <f t="shared" si="15"/>
        <v/>
      </c>
      <c r="N368" s="13" t="str">
        <f t="shared" si="16"/>
        <v/>
      </c>
    </row>
    <row r="369" spans="3:14" x14ac:dyDescent="0.3">
      <c r="C369" s="9">
        <f t="shared" si="17"/>
        <v>1</v>
      </c>
      <c r="D369" s="14"/>
      <c r="E369" s="15"/>
      <c r="F369" s="16"/>
      <c r="G369" s="17"/>
      <c r="H369" s="18"/>
      <c r="I369" s="19"/>
      <c r="J369" s="18"/>
      <c r="K369" s="19"/>
      <c r="L369" s="17"/>
      <c r="M369" s="95" t="str">
        <f t="shared" si="15"/>
        <v/>
      </c>
      <c r="N369" s="13" t="str">
        <f t="shared" si="16"/>
        <v/>
      </c>
    </row>
    <row r="370" spans="3:14" x14ac:dyDescent="0.3">
      <c r="C370" s="9">
        <f t="shared" si="17"/>
        <v>1</v>
      </c>
      <c r="D370" s="14"/>
      <c r="E370" s="15"/>
      <c r="F370" s="16"/>
      <c r="G370" s="17"/>
      <c r="H370" s="18"/>
      <c r="I370" s="19"/>
      <c r="J370" s="18"/>
      <c r="K370" s="19"/>
      <c r="L370" s="17"/>
      <c r="M370" s="95" t="str">
        <f t="shared" si="15"/>
        <v/>
      </c>
      <c r="N370" s="13" t="str">
        <f t="shared" si="16"/>
        <v/>
      </c>
    </row>
    <row r="371" spans="3:14" x14ac:dyDescent="0.3">
      <c r="C371" s="9">
        <f t="shared" si="17"/>
        <v>1</v>
      </c>
      <c r="D371" s="14"/>
      <c r="E371" s="15"/>
      <c r="F371" s="16"/>
      <c r="G371" s="17"/>
      <c r="H371" s="18"/>
      <c r="I371" s="19"/>
      <c r="J371" s="18"/>
      <c r="K371" s="19"/>
      <c r="L371" s="17"/>
      <c r="M371" s="95" t="str">
        <f t="shared" si="15"/>
        <v/>
      </c>
      <c r="N371" s="13" t="str">
        <f t="shared" si="16"/>
        <v/>
      </c>
    </row>
    <row r="372" spans="3:14" x14ac:dyDescent="0.3">
      <c r="C372" s="9">
        <f t="shared" si="17"/>
        <v>1</v>
      </c>
      <c r="D372" s="14"/>
      <c r="E372" s="15"/>
      <c r="F372" s="16"/>
      <c r="G372" s="17"/>
      <c r="H372" s="18"/>
      <c r="I372" s="19"/>
      <c r="J372" s="18"/>
      <c r="K372" s="19"/>
      <c r="L372" s="17"/>
      <c r="M372" s="95" t="str">
        <f t="shared" si="15"/>
        <v/>
      </c>
      <c r="N372" s="13" t="str">
        <f t="shared" si="16"/>
        <v/>
      </c>
    </row>
    <row r="373" spans="3:14" x14ac:dyDescent="0.3">
      <c r="C373" s="9">
        <f t="shared" si="17"/>
        <v>1</v>
      </c>
      <c r="D373" s="14"/>
      <c r="E373" s="15"/>
      <c r="F373" s="16"/>
      <c r="G373" s="17"/>
      <c r="H373" s="18"/>
      <c r="I373" s="19"/>
      <c r="J373" s="18"/>
      <c r="K373" s="19"/>
      <c r="L373" s="17"/>
      <c r="M373" s="95" t="str">
        <f t="shared" si="15"/>
        <v/>
      </c>
      <c r="N373" s="13" t="str">
        <f t="shared" si="16"/>
        <v/>
      </c>
    </row>
    <row r="374" spans="3:14" x14ac:dyDescent="0.3">
      <c r="C374" s="9">
        <f t="shared" si="17"/>
        <v>1</v>
      </c>
      <c r="D374" s="14"/>
      <c r="E374" s="15"/>
      <c r="F374" s="16"/>
      <c r="G374" s="17"/>
      <c r="H374" s="18"/>
      <c r="I374" s="19"/>
      <c r="J374" s="18"/>
      <c r="K374" s="19"/>
      <c r="L374" s="17"/>
      <c r="M374" s="95" t="str">
        <f t="shared" si="15"/>
        <v/>
      </c>
      <c r="N374" s="13" t="str">
        <f t="shared" si="16"/>
        <v/>
      </c>
    </row>
    <row r="375" spans="3:14" x14ac:dyDescent="0.3">
      <c r="C375" s="9">
        <f t="shared" si="17"/>
        <v>1</v>
      </c>
      <c r="D375" s="14"/>
      <c r="E375" s="15"/>
      <c r="F375" s="16"/>
      <c r="G375" s="17"/>
      <c r="H375" s="18"/>
      <c r="I375" s="19"/>
      <c r="J375" s="18"/>
      <c r="K375" s="19"/>
      <c r="L375" s="17"/>
      <c r="M375" s="95" t="str">
        <f t="shared" si="15"/>
        <v/>
      </c>
      <c r="N375" s="13" t="str">
        <f t="shared" si="16"/>
        <v/>
      </c>
    </row>
    <row r="376" spans="3:14" x14ac:dyDescent="0.3">
      <c r="C376" s="9">
        <f t="shared" si="17"/>
        <v>1</v>
      </c>
      <c r="D376" s="14"/>
      <c r="E376" s="15"/>
      <c r="F376" s="16"/>
      <c r="G376" s="17"/>
      <c r="H376" s="18"/>
      <c r="I376" s="19"/>
      <c r="J376" s="18"/>
      <c r="K376" s="19"/>
      <c r="L376" s="17"/>
      <c r="M376" s="95" t="str">
        <f t="shared" si="15"/>
        <v/>
      </c>
      <c r="N376" s="13" t="str">
        <f t="shared" si="16"/>
        <v/>
      </c>
    </row>
    <row r="377" spans="3:14" x14ac:dyDescent="0.3">
      <c r="C377" s="9">
        <f t="shared" si="17"/>
        <v>1</v>
      </c>
      <c r="D377" s="14"/>
      <c r="E377" s="15"/>
      <c r="F377" s="16"/>
      <c r="G377" s="17"/>
      <c r="H377" s="18"/>
      <c r="I377" s="19"/>
      <c r="J377" s="18"/>
      <c r="K377" s="19"/>
      <c r="L377" s="17"/>
      <c r="M377" s="95" t="str">
        <f t="shared" si="15"/>
        <v/>
      </c>
      <c r="N377" s="13" t="str">
        <f t="shared" si="16"/>
        <v/>
      </c>
    </row>
    <row r="378" spans="3:14" x14ac:dyDescent="0.3">
      <c r="C378" s="9">
        <f t="shared" si="17"/>
        <v>1</v>
      </c>
      <c r="D378" s="14"/>
      <c r="E378" s="15"/>
      <c r="F378" s="16"/>
      <c r="G378" s="17"/>
      <c r="H378" s="18"/>
      <c r="I378" s="19"/>
      <c r="J378" s="18"/>
      <c r="K378" s="19"/>
      <c r="L378" s="17"/>
      <c r="M378" s="95" t="str">
        <f t="shared" si="15"/>
        <v/>
      </c>
      <c r="N378" s="13" t="str">
        <f t="shared" si="16"/>
        <v/>
      </c>
    </row>
    <row r="379" spans="3:14" x14ac:dyDescent="0.3">
      <c r="C379" s="9">
        <f t="shared" si="17"/>
        <v>1</v>
      </c>
      <c r="D379" s="14"/>
      <c r="E379" s="15"/>
      <c r="F379" s="16"/>
      <c r="G379" s="17"/>
      <c r="H379" s="18"/>
      <c r="I379" s="19"/>
      <c r="J379" s="18"/>
      <c r="K379" s="19"/>
      <c r="L379" s="17"/>
      <c r="M379" s="95" t="str">
        <f t="shared" si="15"/>
        <v/>
      </c>
      <c r="N379" s="13" t="str">
        <f t="shared" si="16"/>
        <v/>
      </c>
    </row>
    <row r="380" spans="3:14" x14ac:dyDescent="0.3">
      <c r="C380" s="9">
        <f t="shared" si="17"/>
        <v>1</v>
      </c>
      <c r="D380" s="14"/>
      <c r="E380" s="15"/>
      <c r="F380" s="16"/>
      <c r="G380" s="17"/>
      <c r="H380" s="18"/>
      <c r="I380" s="19"/>
      <c r="J380" s="18"/>
      <c r="K380" s="19"/>
      <c r="L380" s="17"/>
      <c r="M380" s="95" t="str">
        <f t="shared" si="15"/>
        <v/>
      </c>
      <c r="N380" s="13" t="str">
        <f t="shared" si="16"/>
        <v/>
      </c>
    </row>
    <row r="381" spans="3:14" x14ac:dyDescent="0.3">
      <c r="C381" s="9">
        <f t="shared" si="17"/>
        <v>1</v>
      </c>
      <c r="D381" s="14"/>
      <c r="E381" s="15"/>
      <c r="F381" s="16"/>
      <c r="G381" s="17"/>
      <c r="H381" s="18"/>
      <c r="I381" s="19"/>
      <c r="J381" s="18"/>
      <c r="K381" s="19"/>
      <c r="L381" s="17"/>
      <c r="M381" s="95" t="str">
        <f t="shared" si="15"/>
        <v/>
      </c>
      <c r="N381" s="13" t="str">
        <f t="shared" si="16"/>
        <v/>
      </c>
    </row>
    <row r="382" spans="3:14" x14ac:dyDescent="0.3">
      <c r="C382" s="9">
        <f t="shared" si="17"/>
        <v>1</v>
      </c>
      <c r="D382" s="14"/>
      <c r="E382" s="15"/>
      <c r="F382" s="16"/>
      <c r="G382" s="17"/>
      <c r="H382" s="18"/>
      <c r="I382" s="19"/>
      <c r="J382" s="18"/>
      <c r="K382" s="19"/>
      <c r="L382" s="17"/>
      <c r="M382" s="95" t="str">
        <f t="shared" si="15"/>
        <v/>
      </c>
      <c r="N382" s="13" t="str">
        <f t="shared" si="16"/>
        <v/>
      </c>
    </row>
    <row r="383" spans="3:14" x14ac:dyDescent="0.3">
      <c r="C383" s="9">
        <f t="shared" si="17"/>
        <v>1</v>
      </c>
      <c r="D383" s="14"/>
      <c r="E383" s="15"/>
      <c r="F383" s="16"/>
      <c r="G383" s="17"/>
      <c r="H383" s="18"/>
      <c r="I383" s="19"/>
      <c r="J383" s="18"/>
      <c r="K383" s="19"/>
      <c r="L383" s="17"/>
      <c r="M383" s="95" t="str">
        <f t="shared" si="15"/>
        <v/>
      </c>
      <c r="N383" s="13" t="str">
        <f t="shared" si="16"/>
        <v/>
      </c>
    </row>
    <row r="384" spans="3:14" x14ac:dyDescent="0.3">
      <c r="C384" s="9">
        <f t="shared" si="17"/>
        <v>1</v>
      </c>
      <c r="D384" s="14"/>
      <c r="E384" s="15"/>
      <c r="F384" s="16"/>
      <c r="G384" s="17"/>
      <c r="H384" s="18"/>
      <c r="I384" s="19"/>
      <c r="J384" s="18"/>
      <c r="K384" s="19"/>
      <c r="L384" s="17"/>
      <c r="M384" s="95" t="str">
        <f t="shared" si="15"/>
        <v/>
      </c>
      <c r="N384" s="13" t="str">
        <f t="shared" si="16"/>
        <v/>
      </c>
    </row>
    <row r="385" spans="3:14" x14ac:dyDescent="0.3">
      <c r="C385" s="9">
        <f t="shared" si="17"/>
        <v>1</v>
      </c>
      <c r="D385" s="14"/>
      <c r="E385" s="15"/>
      <c r="F385" s="16"/>
      <c r="G385" s="17"/>
      <c r="H385" s="18"/>
      <c r="I385" s="19"/>
      <c r="J385" s="18"/>
      <c r="K385" s="19"/>
      <c r="L385" s="17"/>
      <c r="M385" s="95" t="str">
        <f t="shared" si="15"/>
        <v/>
      </c>
      <c r="N385" s="13" t="str">
        <f t="shared" si="16"/>
        <v/>
      </c>
    </row>
    <row r="386" spans="3:14" x14ac:dyDescent="0.3">
      <c r="C386" s="9">
        <f t="shared" si="17"/>
        <v>1</v>
      </c>
      <c r="D386" s="14"/>
      <c r="E386" s="15"/>
      <c r="F386" s="16"/>
      <c r="G386" s="17"/>
      <c r="H386" s="18"/>
      <c r="I386" s="19"/>
      <c r="J386" s="18"/>
      <c r="K386" s="19"/>
      <c r="L386" s="17"/>
      <c r="M386" s="95" t="str">
        <f t="shared" si="15"/>
        <v/>
      </c>
      <c r="N386" s="13" t="str">
        <f t="shared" si="16"/>
        <v/>
      </c>
    </row>
    <row r="387" spans="3:14" x14ac:dyDescent="0.3">
      <c r="C387" s="9">
        <f t="shared" si="17"/>
        <v>1</v>
      </c>
      <c r="D387" s="14"/>
      <c r="E387" s="15"/>
      <c r="F387" s="16"/>
      <c r="G387" s="17"/>
      <c r="H387" s="18"/>
      <c r="I387" s="19"/>
      <c r="J387" s="18"/>
      <c r="K387" s="19"/>
      <c r="L387" s="17"/>
      <c r="M387" s="95" t="str">
        <f t="shared" si="15"/>
        <v/>
      </c>
      <c r="N387" s="13" t="str">
        <f t="shared" si="16"/>
        <v/>
      </c>
    </row>
    <row r="388" spans="3:14" x14ac:dyDescent="0.3">
      <c r="C388" s="9">
        <f t="shared" si="17"/>
        <v>1</v>
      </c>
      <c r="D388" s="14"/>
      <c r="E388" s="15"/>
      <c r="F388" s="16"/>
      <c r="G388" s="17"/>
      <c r="H388" s="18"/>
      <c r="I388" s="19"/>
      <c r="J388" s="18"/>
      <c r="K388" s="19"/>
      <c r="L388" s="17"/>
      <c r="M388" s="95" t="str">
        <f t="shared" si="15"/>
        <v/>
      </c>
      <c r="N388" s="13" t="str">
        <f t="shared" si="16"/>
        <v/>
      </c>
    </row>
    <row r="389" spans="3:14" x14ac:dyDescent="0.3">
      <c r="C389" s="9">
        <f t="shared" si="17"/>
        <v>1</v>
      </c>
      <c r="D389" s="14"/>
      <c r="E389" s="15"/>
      <c r="F389" s="16"/>
      <c r="G389" s="17"/>
      <c r="H389" s="18"/>
      <c r="I389" s="19"/>
      <c r="J389" s="18"/>
      <c r="K389" s="19"/>
      <c r="L389" s="17"/>
      <c r="M389" s="95" t="str">
        <f t="shared" si="15"/>
        <v/>
      </c>
      <c r="N389" s="13" t="str">
        <f t="shared" si="16"/>
        <v/>
      </c>
    </row>
    <row r="390" spans="3:14" x14ac:dyDescent="0.3">
      <c r="C390" s="9">
        <f t="shared" si="17"/>
        <v>1</v>
      </c>
      <c r="D390" s="14"/>
      <c r="E390" s="15"/>
      <c r="F390" s="16"/>
      <c r="G390" s="17"/>
      <c r="H390" s="18"/>
      <c r="I390" s="19"/>
      <c r="J390" s="18"/>
      <c r="K390" s="19"/>
      <c r="L390" s="17"/>
      <c r="M390" s="95" t="str">
        <f t="shared" si="15"/>
        <v/>
      </c>
      <c r="N390" s="13" t="str">
        <f t="shared" si="16"/>
        <v/>
      </c>
    </row>
    <row r="391" spans="3:14" x14ac:dyDescent="0.3">
      <c r="C391" s="9">
        <f t="shared" si="17"/>
        <v>1</v>
      </c>
      <c r="D391" s="14"/>
      <c r="E391" s="15"/>
      <c r="F391" s="16"/>
      <c r="G391" s="17"/>
      <c r="H391" s="18"/>
      <c r="I391" s="19"/>
      <c r="J391" s="18"/>
      <c r="K391" s="19"/>
      <c r="L391" s="17"/>
      <c r="M391" s="95" t="str">
        <f t="shared" ref="M391:M454" si="18">IF(I391&amp;K391&lt;&gt;"",VLOOKUP(I391&amp;K391,fif,3,FALSE),"")</f>
        <v/>
      </c>
      <c r="N391" s="13" t="str">
        <f t="shared" ref="N391:N454" si="19">IF(I391&amp;K391&lt;&gt;"",VLOOKUP(I391&amp;K391,fi,2,FALSE),"")</f>
        <v/>
      </c>
    </row>
    <row r="392" spans="3:14" x14ac:dyDescent="0.3">
      <c r="C392" s="9">
        <f t="shared" ref="C392:C455" si="20">IF(AND(D392&lt;&gt;0,D392&gt;=$C$1,D392&lt;=$C$3),D392,IF(SUM(H392:J402)&lt;&gt;0,C391,1))</f>
        <v>1</v>
      </c>
      <c r="D392" s="14"/>
      <c r="E392" s="15"/>
      <c r="F392" s="16"/>
      <c r="G392" s="17"/>
      <c r="H392" s="18"/>
      <c r="I392" s="19"/>
      <c r="J392" s="18"/>
      <c r="K392" s="19"/>
      <c r="L392" s="17"/>
      <c r="M392" s="95" t="str">
        <f t="shared" si="18"/>
        <v/>
      </c>
      <c r="N392" s="13" t="str">
        <f t="shared" si="19"/>
        <v/>
      </c>
    </row>
    <row r="393" spans="3:14" x14ac:dyDescent="0.3">
      <c r="C393" s="9">
        <f t="shared" si="20"/>
        <v>1</v>
      </c>
      <c r="D393" s="14"/>
      <c r="E393" s="15"/>
      <c r="F393" s="16"/>
      <c r="G393" s="17"/>
      <c r="H393" s="18"/>
      <c r="I393" s="19"/>
      <c r="J393" s="18"/>
      <c r="K393" s="19"/>
      <c r="L393" s="17"/>
      <c r="M393" s="95" t="str">
        <f t="shared" si="18"/>
        <v/>
      </c>
      <c r="N393" s="13" t="str">
        <f t="shared" si="19"/>
        <v/>
      </c>
    </row>
    <row r="394" spans="3:14" x14ac:dyDescent="0.3">
      <c r="C394" s="9">
        <f t="shared" si="20"/>
        <v>1</v>
      </c>
      <c r="D394" s="14"/>
      <c r="E394" s="15"/>
      <c r="F394" s="16"/>
      <c r="G394" s="17"/>
      <c r="H394" s="18"/>
      <c r="I394" s="19"/>
      <c r="J394" s="18"/>
      <c r="K394" s="19"/>
      <c r="L394" s="17"/>
      <c r="M394" s="95" t="str">
        <f t="shared" si="18"/>
        <v/>
      </c>
      <c r="N394" s="13" t="str">
        <f t="shared" si="19"/>
        <v/>
      </c>
    </row>
    <row r="395" spans="3:14" x14ac:dyDescent="0.3">
      <c r="C395" s="9">
        <f t="shared" si="20"/>
        <v>1</v>
      </c>
      <c r="D395" s="14"/>
      <c r="E395" s="15"/>
      <c r="F395" s="16"/>
      <c r="G395" s="17"/>
      <c r="H395" s="18"/>
      <c r="I395" s="19"/>
      <c r="J395" s="18"/>
      <c r="K395" s="19"/>
      <c r="L395" s="17"/>
      <c r="M395" s="95" t="str">
        <f t="shared" si="18"/>
        <v/>
      </c>
      <c r="N395" s="13" t="str">
        <f t="shared" si="19"/>
        <v/>
      </c>
    </row>
    <row r="396" spans="3:14" x14ac:dyDescent="0.3">
      <c r="C396" s="9">
        <f t="shared" si="20"/>
        <v>1</v>
      </c>
      <c r="D396" s="14"/>
      <c r="E396" s="15"/>
      <c r="F396" s="16"/>
      <c r="G396" s="17"/>
      <c r="H396" s="18"/>
      <c r="I396" s="19"/>
      <c r="J396" s="18"/>
      <c r="K396" s="19"/>
      <c r="L396" s="17"/>
      <c r="M396" s="95" t="str">
        <f t="shared" si="18"/>
        <v/>
      </c>
      <c r="N396" s="13" t="str">
        <f t="shared" si="19"/>
        <v/>
      </c>
    </row>
    <row r="397" spans="3:14" x14ac:dyDescent="0.3">
      <c r="C397" s="9">
        <f t="shared" si="20"/>
        <v>1</v>
      </c>
      <c r="D397" s="14"/>
      <c r="E397" s="15"/>
      <c r="F397" s="16"/>
      <c r="G397" s="17"/>
      <c r="H397" s="18"/>
      <c r="I397" s="19"/>
      <c r="J397" s="18"/>
      <c r="K397" s="19"/>
      <c r="L397" s="17"/>
      <c r="M397" s="95" t="str">
        <f t="shared" si="18"/>
        <v/>
      </c>
      <c r="N397" s="13" t="str">
        <f t="shared" si="19"/>
        <v/>
      </c>
    </row>
    <row r="398" spans="3:14" x14ac:dyDescent="0.3">
      <c r="C398" s="9">
        <f t="shared" si="20"/>
        <v>1</v>
      </c>
      <c r="D398" s="14"/>
      <c r="E398" s="15"/>
      <c r="F398" s="16"/>
      <c r="G398" s="17"/>
      <c r="H398" s="18"/>
      <c r="I398" s="19"/>
      <c r="J398" s="18"/>
      <c r="K398" s="19"/>
      <c r="L398" s="17"/>
      <c r="M398" s="95" t="str">
        <f t="shared" si="18"/>
        <v/>
      </c>
      <c r="N398" s="13" t="str">
        <f t="shared" si="19"/>
        <v/>
      </c>
    </row>
    <row r="399" spans="3:14" x14ac:dyDescent="0.3">
      <c r="C399" s="9">
        <f t="shared" si="20"/>
        <v>1</v>
      </c>
      <c r="D399" s="14"/>
      <c r="E399" s="15"/>
      <c r="F399" s="16"/>
      <c r="G399" s="17"/>
      <c r="H399" s="18"/>
      <c r="I399" s="19"/>
      <c r="J399" s="18"/>
      <c r="K399" s="19"/>
      <c r="L399" s="17"/>
      <c r="M399" s="95" t="str">
        <f t="shared" si="18"/>
        <v/>
      </c>
      <c r="N399" s="13" t="str">
        <f t="shared" si="19"/>
        <v/>
      </c>
    </row>
    <row r="400" spans="3:14" x14ac:dyDescent="0.3">
      <c r="C400" s="9">
        <f t="shared" si="20"/>
        <v>1</v>
      </c>
      <c r="D400" s="14"/>
      <c r="E400" s="15"/>
      <c r="F400" s="16"/>
      <c r="G400" s="17"/>
      <c r="H400" s="18"/>
      <c r="I400" s="19"/>
      <c r="J400" s="18"/>
      <c r="K400" s="19"/>
      <c r="L400" s="17"/>
      <c r="M400" s="95" t="str">
        <f t="shared" si="18"/>
        <v/>
      </c>
      <c r="N400" s="13" t="str">
        <f t="shared" si="19"/>
        <v/>
      </c>
    </row>
    <row r="401" spans="3:14" x14ac:dyDescent="0.3">
      <c r="C401" s="9">
        <f t="shared" si="20"/>
        <v>1</v>
      </c>
      <c r="D401" s="14"/>
      <c r="E401" s="15"/>
      <c r="F401" s="16"/>
      <c r="G401" s="17"/>
      <c r="H401" s="18"/>
      <c r="I401" s="19"/>
      <c r="J401" s="18"/>
      <c r="K401" s="19"/>
      <c r="L401" s="17"/>
      <c r="M401" s="95" t="str">
        <f t="shared" si="18"/>
        <v/>
      </c>
      <c r="N401" s="13" t="str">
        <f t="shared" si="19"/>
        <v/>
      </c>
    </row>
    <row r="402" spans="3:14" x14ac:dyDescent="0.3">
      <c r="C402" s="9">
        <f t="shared" si="20"/>
        <v>1</v>
      </c>
      <c r="D402" s="14"/>
      <c r="E402" s="15"/>
      <c r="F402" s="16"/>
      <c r="G402" s="17"/>
      <c r="H402" s="18"/>
      <c r="I402" s="19"/>
      <c r="J402" s="18"/>
      <c r="K402" s="19"/>
      <c r="L402" s="17"/>
      <c r="M402" s="95" t="str">
        <f t="shared" si="18"/>
        <v/>
      </c>
      <c r="N402" s="13" t="str">
        <f t="shared" si="19"/>
        <v/>
      </c>
    </row>
    <row r="403" spans="3:14" x14ac:dyDescent="0.3">
      <c r="C403" s="9">
        <f t="shared" si="20"/>
        <v>1</v>
      </c>
      <c r="D403" s="14"/>
      <c r="E403" s="15"/>
      <c r="F403" s="16"/>
      <c r="G403" s="17"/>
      <c r="H403" s="18"/>
      <c r="I403" s="19"/>
      <c r="J403" s="18"/>
      <c r="K403" s="19"/>
      <c r="L403" s="17"/>
      <c r="M403" s="95" t="str">
        <f t="shared" si="18"/>
        <v/>
      </c>
      <c r="N403" s="13" t="str">
        <f t="shared" si="19"/>
        <v/>
      </c>
    </row>
    <row r="404" spans="3:14" x14ac:dyDescent="0.3">
      <c r="C404" s="9">
        <f t="shared" si="20"/>
        <v>1</v>
      </c>
      <c r="D404" s="14"/>
      <c r="E404" s="15"/>
      <c r="F404" s="16"/>
      <c r="G404" s="17"/>
      <c r="H404" s="18"/>
      <c r="I404" s="19"/>
      <c r="J404" s="18"/>
      <c r="K404" s="19"/>
      <c r="L404" s="17"/>
      <c r="M404" s="95" t="str">
        <f t="shared" si="18"/>
        <v/>
      </c>
      <c r="N404" s="13" t="str">
        <f t="shared" si="19"/>
        <v/>
      </c>
    </row>
    <row r="405" spans="3:14" x14ac:dyDescent="0.3">
      <c r="C405" s="9">
        <f t="shared" si="20"/>
        <v>1</v>
      </c>
      <c r="D405" s="14"/>
      <c r="E405" s="15"/>
      <c r="F405" s="16"/>
      <c r="G405" s="17"/>
      <c r="H405" s="18"/>
      <c r="I405" s="19"/>
      <c r="J405" s="18"/>
      <c r="K405" s="19"/>
      <c r="L405" s="17"/>
      <c r="M405" s="95" t="str">
        <f t="shared" si="18"/>
        <v/>
      </c>
      <c r="N405" s="13" t="str">
        <f t="shared" si="19"/>
        <v/>
      </c>
    </row>
    <row r="406" spans="3:14" x14ac:dyDescent="0.3">
      <c r="C406" s="9">
        <f t="shared" si="20"/>
        <v>1</v>
      </c>
      <c r="D406" s="14"/>
      <c r="E406" s="15"/>
      <c r="F406" s="16"/>
      <c r="G406" s="17"/>
      <c r="H406" s="18"/>
      <c r="I406" s="19"/>
      <c r="J406" s="18"/>
      <c r="K406" s="19"/>
      <c r="L406" s="17"/>
      <c r="M406" s="95" t="str">
        <f t="shared" si="18"/>
        <v/>
      </c>
      <c r="N406" s="13" t="str">
        <f t="shared" si="19"/>
        <v/>
      </c>
    </row>
    <row r="407" spans="3:14" x14ac:dyDescent="0.3">
      <c r="C407" s="9">
        <f t="shared" si="20"/>
        <v>1</v>
      </c>
      <c r="D407" s="14"/>
      <c r="E407" s="15"/>
      <c r="F407" s="16"/>
      <c r="G407" s="17"/>
      <c r="H407" s="18"/>
      <c r="I407" s="19"/>
      <c r="J407" s="18"/>
      <c r="K407" s="19"/>
      <c r="L407" s="17"/>
      <c r="M407" s="95" t="str">
        <f t="shared" si="18"/>
        <v/>
      </c>
      <c r="N407" s="13" t="str">
        <f t="shared" si="19"/>
        <v/>
      </c>
    </row>
    <row r="408" spans="3:14" x14ac:dyDescent="0.3">
      <c r="C408" s="9">
        <f t="shared" si="20"/>
        <v>1</v>
      </c>
      <c r="D408" s="14"/>
      <c r="E408" s="15"/>
      <c r="F408" s="16"/>
      <c r="G408" s="17"/>
      <c r="H408" s="18"/>
      <c r="I408" s="19"/>
      <c r="J408" s="18"/>
      <c r="K408" s="19"/>
      <c r="L408" s="17"/>
      <c r="M408" s="95" t="str">
        <f t="shared" si="18"/>
        <v/>
      </c>
      <c r="N408" s="13" t="str">
        <f t="shared" si="19"/>
        <v/>
      </c>
    </row>
    <row r="409" spans="3:14" x14ac:dyDescent="0.3">
      <c r="C409" s="9">
        <f t="shared" si="20"/>
        <v>1</v>
      </c>
      <c r="D409" s="14"/>
      <c r="E409" s="15"/>
      <c r="F409" s="16"/>
      <c r="G409" s="17"/>
      <c r="H409" s="18"/>
      <c r="I409" s="19"/>
      <c r="J409" s="18"/>
      <c r="K409" s="19"/>
      <c r="L409" s="17"/>
      <c r="M409" s="95" t="str">
        <f t="shared" si="18"/>
        <v/>
      </c>
      <c r="N409" s="13" t="str">
        <f t="shared" si="19"/>
        <v/>
      </c>
    </row>
    <row r="410" spans="3:14" x14ac:dyDescent="0.3">
      <c r="C410" s="9">
        <f t="shared" si="20"/>
        <v>1</v>
      </c>
      <c r="D410" s="14"/>
      <c r="E410" s="15"/>
      <c r="F410" s="16"/>
      <c r="G410" s="17"/>
      <c r="H410" s="18"/>
      <c r="I410" s="19"/>
      <c r="J410" s="18"/>
      <c r="K410" s="19"/>
      <c r="L410" s="17"/>
      <c r="M410" s="95" t="str">
        <f t="shared" si="18"/>
        <v/>
      </c>
      <c r="N410" s="13" t="str">
        <f t="shared" si="19"/>
        <v/>
      </c>
    </row>
    <row r="411" spans="3:14" x14ac:dyDescent="0.3">
      <c r="C411" s="9">
        <f t="shared" si="20"/>
        <v>1</v>
      </c>
      <c r="D411" s="14"/>
      <c r="E411" s="15"/>
      <c r="F411" s="16"/>
      <c r="G411" s="17"/>
      <c r="H411" s="18"/>
      <c r="I411" s="19"/>
      <c r="J411" s="18"/>
      <c r="K411" s="19"/>
      <c r="L411" s="17"/>
      <c r="M411" s="95" t="str">
        <f t="shared" si="18"/>
        <v/>
      </c>
      <c r="N411" s="13" t="str">
        <f t="shared" si="19"/>
        <v/>
      </c>
    </row>
    <row r="412" spans="3:14" x14ac:dyDescent="0.3">
      <c r="C412" s="9">
        <f t="shared" si="20"/>
        <v>1</v>
      </c>
      <c r="D412" s="14"/>
      <c r="E412" s="15"/>
      <c r="F412" s="16"/>
      <c r="G412" s="17"/>
      <c r="H412" s="18"/>
      <c r="I412" s="19"/>
      <c r="J412" s="18"/>
      <c r="K412" s="19"/>
      <c r="L412" s="17"/>
      <c r="M412" s="95" t="str">
        <f t="shared" si="18"/>
        <v/>
      </c>
      <c r="N412" s="13" t="str">
        <f t="shared" si="19"/>
        <v/>
      </c>
    </row>
    <row r="413" spans="3:14" x14ac:dyDescent="0.3">
      <c r="C413" s="9">
        <f t="shared" si="20"/>
        <v>1</v>
      </c>
      <c r="D413" s="14"/>
      <c r="E413" s="15"/>
      <c r="F413" s="16"/>
      <c r="G413" s="17"/>
      <c r="H413" s="18"/>
      <c r="I413" s="19"/>
      <c r="J413" s="18"/>
      <c r="K413" s="19"/>
      <c r="L413" s="17"/>
      <c r="M413" s="95" t="str">
        <f t="shared" si="18"/>
        <v/>
      </c>
      <c r="N413" s="13" t="str">
        <f t="shared" si="19"/>
        <v/>
      </c>
    </row>
    <row r="414" spans="3:14" x14ac:dyDescent="0.3">
      <c r="C414" s="9">
        <f t="shared" si="20"/>
        <v>1</v>
      </c>
      <c r="D414" s="14"/>
      <c r="E414" s="15"/>
      <c r="F414" s="16"/>
      <c r="G414" s="17"/>
      <c r="H414" s="18"/>
      <c r="I414" s="19"/>
      <c r="J414" s="18"/>
      <c r="K414" s="19"/>
      <c r="L414" s="17"/>
      <c r="M414" s="95" t="str">
        <f t="shared" si="18"/>
        <v/>
      </c>
      <c r="N414" s="13" t="str">
        <f t="shared" si="19"/>
        <v/>
      </c>
    </row>
    <row r="415" spans="3:14" x14ac:dyDescent="0.3">
      <c r="C415" s="9">
        <f t="shared" si="20"/>
        <v>1</v>
      </c>
      <c r="D415" s="14"/>
      <c r="E415" s="15"/>
      <c r="F415" s="16"/>
      <c r="G415" s="17"/>
      <c r="H415" s="18"/>
      <c r="I415" s="19"/>
      <c r="J415" s="18"/>
      <c r="K415" s="19"/>
      <c r="L415" s="17"/>
      <c r="M415" s="95" t="str">
        <f t="shared" si="18"/>
        <v/>
      </c>
      <c r="N415" s="13" t="str">
        <f t="shared" si="19"/>
        <v/>
      </c>
    </row>
    <row r="416" spans="3:14" x14ac:dyDescent="0.3">
      <c r="C416" s="9">
        <f t="shared" si="20"/>
        <v>1</v>
      </c>
      <c r="D416" s="14"/>
      <c r="E416" s="15"/>
      <c r="F416" s="16"/>
      <c r="G416" s="17"/>
      <c r="H416" s="18"/>
      <c r="I416" s="19"/>
      <c r="J416" s="18"/>
      <c r="K416" s="19"/>
      <c r="L416" s="17"/>
      <c r="M416" s="95" t="str">
        <f t="shared" si="18"/>
        <v/>
      </c>
      <c r="N416" s="13" t="str">
        <f t="shared" si="19"/>
        <v/>
      </c>
    </row>
    <row r="417" spans="3:14" x14ac:dyDescent="0.3">
      <c r="C417" s="9">
        <f t="shared" si="20"/>
        <v>1</v>
      </c>
      <c r="D417" s="14"/>
      <c r="E417" s="15"/>
      <c r="F417" s="16"/>
      <c r="G417" s="17"/>
      <c r="H417" s="18"/>
      <c r="I417" s="19"/>
      <c r="J417" s="18"/>
      <c r="K417" s="19"/>
      <c r="L417" s="17"/>
      <c r="M417" s="95" t="str">
        <f t="shared" si="18"/>
        <v/>
      </c>
      <c r="N417" s="13" t="str">
        <f t="shared" si="19"/>
        <v/>
      </c>
    </row>
    <row r="418" spans="3:14" x14ac:dyDescent="0.3">
      <c r="C418" s="9">
        <f t="shared" si="20"/>
        <v>1</v>
      </c>
      <c r="D418" s="14"/>
      <c r="E418" s="15"/>
      <c r="F418" s="16"/>
      <c r="G418" s="17"/>
      <c r="H418" s="18"/>
      <c r="I418" s="19"/>
      <c r="J418" s="18"/>
      <c r="K418" s="19"/>
      <c r="L418" s="17"/>
      <c r="M418" s="95" t="str">
        <f t="shared" si="18"/>
        <v/>
      </c>
      <c r="N418" s="13" t="str">
        <f t="shared" si="19"/>
        <v/>
      </c>
    </row>
    <row r="419" spans="3:14" x14ac:dyDescent="0.3">
      <c r="C419" s="9">
        <f t="shared" si="20"/>
        <v>1</v>
      </c>
      <c r="D419" s="14"/>
      <c r="E419" s="15"/>
      <c r="F419" s="16"/>
      <c r="G419" s="17"/>
      <c r="H419" s="18"/>
      <c r="I419" s="19"/>
      <c r="J419" s="18"/>
      <c r="K419" s="19"/>
      <c r="L419" s="17"/>
      <c r="M419" s="95" t="str">
        <f t="shared" si="18"/>
        <v/>
      </c>
      <c r="N419" s="13" t="str">
        <f t="shared" si="19"/>
        <v/>
      </c>
    </row>
    <row r="420" spans="3:14" x14ac:dyDescent="0.3">
      <c r="C420" s="9">
        <f t="shared" si="20"/>
        <v>1</v>
      </c>
      <c r="D420" s="14"/>
      <c r="E420" s="15"/>
      <c r="F420" s="16"/>
      <c r="G420" s="17"/>
      <c r="H420" s="18"/>
      <c r="I420" s="19"/>
      <c r="J420" s="18"/>
      <c r="K420" s="19"/>
      <c r="L420" s="17"/>
      <c r="M420" s="95" t="str">
        <f t="shared" si="18"/>
        <v/>
      </c>
      <c r="N420" s="13" t="str">
        <f t="shared" si="19"/>
        <v/>
      </c>
    </row>
    <row r="421" spans="3:14" x14ac:dyDescent="0.3">
      <c r="C421" s="9">
        <f t="shared" si="20"/>
        <v>1</v>
      </c>
      <c r="D421" s="14"/>
      <c r="E421" s="15"/>
      <c r="F421" s="16"/>
      <c r="G421" s="17"/>
      <c r="H421" s="18"/>
      <c r="I421" s="19"/>
      <c r="J421" s="18"/>
      <c r="K421" s="19"/>
      <c r="L421" s="17"/>
      <c r="M421" s="95" t="str">
        <f t="shared" si="18"/>
        <v/>
      </c>
      <c r="N421" s="13" t="str">
        <f t="shared" si="19"/>
        <v/>
      </c>
    </row>
    <row r="422" spans="3:14" x14ac:dyDescent="0.3">
      <c r="C422" s="9">
        <f t="shared" si="20"/>
        <v>1</v>
      </c>
      <c r="D422" s="14"/>
      <c r="E422" s="15"/>
      <c r="F422" s="16"/>
      <c r="G422" s="17"/>
      <c r="H422" s="18"/>
      <c r="I422" s="19"/>
      <c r="J422" s="18"/>
      <c r="K422" s="19"/>
      <c r="L422" s="17"/>
      <c r="M422" s="95" t="str">
        <f t="shared" si="18"/>
        <v/>
      </c>
      <c r="N422" s="13" t="str">
        <f t="shared" si="19"/>
        <v/>
      </c>
    </row>
    <row r="423" spans="3:14" x14ac:dyDescent="0.3">
      <c r="C423" s="9">
        <f t="shared" si="20"/>
        <v>1</v>
      </c>
      <c r="D423" s="14"/>
      <c r="E423" s="15"/>
      <c r="F423" s="16"/>
      <c r="G423" s="17"/>
      <c r="H423" s="18"/>
      <c r="I423" s="19"/>
      <c r="J423" s="18"/>
      <c r="K423" s="19"/>
      <c r="L423" s="17"/>
      <c r="M423" s="95" t="str">
        <f t="shared" si="18"/>
        <v/>
      </c>
      <c r="N423" s="13" t="str">
        <f t="shared" si="19"/>
        <v/>
      </c>
    </row>
    <row r="424" spans="3:14" x14ac:dyDescent="0.3">
      <c r="C424" s="9">
        <f t="shared" si="20"/>
        <v>1</v>
      </c>
      <c r="D424" s="14"/>
      <c r="E424" s="15"/>
      <c r="F424" s="16"/>
      <c r="G424" s="17"/>
      <c r="H424" s="18"/>
      <c r="I424" s="19"/>
      <c r="J424" s="18"/>
      <c r="K424" s="19"/>
      <c r="L424" s="17"/>
      <c r="M424" s="95" t="str">
        <f t="shared" si="18"/>
        <v/>
      </c>
      <c r="N424" s="13" t="str">
        <f t="shared" si="19"/>
        <v/>
      </c>
    </row>
    <row r="425" spans="3:14" x14ac:dyDescent="0.3">
      <c r="C425" s="9">
        <f t="shared" si="20"/>
        <v>1</v>
      </c>
      <c r="D425" s="14"/>
      <c r="E425" s="15"/>
      <c r="F425" s="16"/>
      <c r="G425" s="17"/>
      <c r="H425" s="18"/>
      <c r="I425" s="19"/>
      <c r="J425" s="18"/>
      <c r="K425" s="19"/>
      <c r="L425" s="17"/>
      <c r="M425" s="95" t="str">
        <f t="shared" si="18"/>
        <v/>
      </c>
      <c r="N425" s="13" t="str">
        <f t="shared" si="19"/>
        <v/>
      </c>
    </row>
    <row r="426" spans="3:14" x14ac:dyDescent="0.3">
      <c r="C426" s="9">
        <f t="shared" si="20"/>
        <v>1</v>
      </c>
      <c r="D426" s="14"/>
      <c r="E426" s="15"/>
      <c r="F426" s="16"/>
      <c r="G426" s="17"/>
      <c r="H426" s="18"/>
      <c r="I426" s="19"/>
      <c r="J426" s="18"/>
      <c r="K426" s="19"/>
      <c r="L426" s="17"/>
      <c r="M426" s="95" t="str">
        <f t="shared" si="18"/>
        <v/>
      </c>
      <c r="N426" s="13" t="str">
        <f t="shared" si="19"/>
        <v/>
      </c>
    </row>
    <row r="427" spans="3:14" x14ac:dyDescent="0.3">
      <c r="C427" s="9">
        <f t="shared" si="20"/>
        <v>1</v>
      </c>
      <c r="D427" s="14"/>
      <c r="E427" s="15"/>
      <c r="F427" s="16"/>
      <c r="G427" s="17"/>
      <c r="H427" s="18"/>
      <c r="I427" s="19"/>
      <c r="J427" s="18"/>
      <c r="K427" s="19"/>
      <c r="L427" s="17"/>
      <c r="M427" s="95" t="str">
        <f t="shared" si="18"/>
        <v/>
      </c>
      <c r="N427" s="13" t="str">
        <f t="shared" si="19"/>
        <v/>
      </c>
    </row>
    <row r="428" spans="3:14" x14ac:dyDescent="0.3">
      <c r="C428" s="9">
        <f t="shared" si="20"/>
        <v>1</v>
      </c>
      <c r="D428" s="14"/>
      <c r="E428" s="15"/>
      <c r="F428" s="16"/>
      <c r="G428" s="17"/>
      <c r="H428" s="18"/>
      <c r="I428" s="19"/>
      <c r="J428" s="18"/>
      <c r="K428" s="19"/>
      <c r="L428" s="17"/>
      <c r="M428" s="95" t="str">
        <f t="shared" si="18"/>
        <v/>
      </c>
      <c r="N428" s="13" t="str">
        <f t="shared" si="19"/>
        <v/>
      </c>
    </row>
    <row r="429" spans="3:14" x14ac:dyDescent="0.3">
      <c r="C429" s="9">
        <f t="shared" si="20"/>
        <v>1</v>
      </c>
      <c r="D429" s="14"/>
      <c r="E429" s="15"/>
      <c r="F429" s="16"/>
      <c r="G429" s="17"/>
      <c r="H429" s="18"/>
      <c r="I429" s="19"/>
      <c r="J429" s="18"/>
      <c r="K429" s="19"/>
      <c r="L429" s="17"/>
      <c r="M429" s="95" t="str">
        <f t="shared" si="18"/>
        <v/>
      </c>
      <c r="N429" s="13" t="str">
        <f t="shared" si="19"/>
        <v/>
      </c>
    </row>
    <row r="430" spans="3:14" x14ac:dyDescent="0.3">
      <c r="C430" s="9">
        <f t="shared" si="20"/>
        <v>1</v>
      </c>
      <c r="D430" s="14"/>
      <c r="E430" s="15"/>
      <c r="F430" s="16"/>
      <c r="G430" s="17"/>
      <c r="H430" s="18"/>
      <c r="I430" s="19"/>
      <c r="J430" s="18"/>
      <c r="K430" s="19"/>
      <c r="L430" s="17"/>
      <c r="M430" s="95" t="str">
        <f t="shared" si="18"/>
        <v/>
      </c>
      <c r="N430" s="13" t="str">
        <f t="shared" si="19"/>
        <v/>
      </c>
    </row>
    <row r="431" spans="3:14" x14ac:dyDescent="0.3">
      <c r="C431" s="9">
        <f t="shared" si="20"/>
        <v>1</v>
      </c>
      <c r="D431" s="14"/>
      <c r="E431" s="15"/>
      <c r="F431" s="16"/>
      <c r="G431" s="17"/>
      <c r="H431" s="18"/>
      <c r="I431" s="19"/>
      <c r="J431" s="18"/>
      <c r="K431" s="19"/>
      <c r="L431" s="17"/>
      <c r="M431" s="95" t="str">
        <f t="shared" si="18"/>
        <v/>
      </c>
      <c r="N431" s="13" t="str">
        <f t="shared" si="19"/>
        <v/>
      </c>
    </row>
    <row r="432" spans="3:14" x14ac:dyDescent="0.3">
      <c r="C432" s="9">
        <f t="shared" si="20"/>
        <v>1</v>
      </c>
      <c r="D432" s="14"/>
      <c r="E432" s="15"/>
      <c r="F432" s="16"/>
      <c r="G432" s="17"/>
      <c r="H432" s="18"/>
      <c r="I432" s="19"/>
      <c r="J432" s="18"/>
      <c r="K432" s="19"/>
      <c r="L432" s="17"/>
      <c r="M432" s="95" t="str">
        <f t="shared" si="18"/>
        <v/>
      </c>
      <c r="N432" s="13" t="str">
        <f t="shared" si="19"/>
        <v/>
      </c>
    </row>
    <row r="433" spans="3:14" x14ac:dyDescent="0.3">
      <c r="C433" s="9">
        <f t="shared" si="20"/>
        <v>1</v>
      </c>
      <c r="D433" s="14"/>
      <c r="E433" s="15"/>
      <c r="F433" s="16"/>
      <c r="G433" s="17"/>
      <c r="H433" s="18"/>
      <c r="I433" s="19"/>
      <c r="J433" s="18"/>
      <c r="K433" s="19"/>
      <c r="L433" s="17"/>
      <c r="M433" s="95" t="str">
        <f t="shared" si="18"/>
        <v/>
      </c>
      <c r="N433" s="13" t="str">
        <f t="shared" si="19"/>
        <v/>
      </c>
    </row>
    <row r="434" spans="3:14" x14ac:dyDescent="0.3">
      <c r="C434" s="9">
        <f t="shared" si="20"/>
        <v>1</v>
      </c>
      <c r="D434" s="14"/>
      <c r="E434" s="15"/>
      <c r="F434" s="16"/>
      <c r="G434" s="17"/>
      <c r="H434" s="18"/>
      <c r="I434" s="19"/>
      <c r="J434" s="18"/>
      <c r="K434" s="19"/>
      <c r="L434" s="17"/>
      <c r="M434" s="95" t="str">
        <f t="shared" si="18"/>
        <v/>
      </c>
      <c r="N434" s="13" t="str">
        <f t="shared" si="19"/>
        <v/>
      </c>
    </row>
    <row r="435" spans="3:14" x14ac:dyDescent="0.3">
      <c r="C435" s="9">
        <f t="shared" si="20"/>
        <v>1</v>
      </c>
      <c r="D435" s="14"/>
      <c r="E435" s="15"/>
      <c r="F435" s="16"/>
      <c r="G435" s="17"/>
      <c r="H435" s="18"/>
      <c r="I435" s="19"/>
      <c r="J435" s="18"/>
      <c r="K435" s="19"/>
      <c r="L435" s="17"/>
      <c r="M435" s="95" t="str">
        <f t="shared" si="18"/>
        <v/>
      </c>
      <c r="N435" s="13" t="str">
        <f t="shared" si="19"/>
        <v/>
      </c>
    </row>
    <row r="436" spans="3:14" x14ac:dyDescent="0.3">
      <c r="C436" s="9">
        <f t="shared" si="20"/>
        <v>1</v>
      </c>
      <c r="D436" s="14"/>
      <c r="E436" s="15"/>
      <c r="F436" s="16"/>
      <c r="G436" s="17"/>
      <c r="H436" s="18"/>
      <c r="I436" s="19"/>
      <c r="J436" s="18"/>
      <c r="K436" s="19"/>
      <c r="L436" s="17"/>
      <c r="M436" s="95" t="str">
        <f t="shared" si="18"/>
        <v/>
      </c>
      <c r="N436" s="13" t="str">
        <f t="shared" si="19"/>
        <v/>
      </c>
    </row>
    <row r="437" spans="3:14" x14ac:dyDescent="0.3">
      <c r="C437" s="9">
        <f t="shared" si="20"/>
        <v>1</v>
      </c>
      <c r="D437" s="14"/>
      <c r="E437" s="15"/>
      <c r="F437" s="16"/>
      <c r="G437" s="17"/>
      <c r="H437" s="18"/>
      <c r="I437" s="19"/>
      <c r="J437" s="18"/>
      <c r="K437" s="19"/>
      <c r="L437" s="17"/>
      <c r="M437" s="95" t="str">
        <f t="shared" si="18"/>
        <v/>
      </c>
      <c r="N437" s="13" t="str">
        <f t="shared" si="19"/>
        <v/>
      </c>
    </row>
    <row r="438" spans="3:14" x14ac:dyDescent="0.3">
      <c r="C438" s="9">
        <f t="shared" si="20"/>
        <v>1</v>
      </c>
      <c r="D438" s="14"/>
      <c r="E438" s="15"/>
      <c r="F438" s="16"/>
      <c r="G438" s="17"/>
      <c r="H438" s="18"/>
      <c r="I438" s="19"/>
      <c r="J438" s="18"/>
      <c r="K438" s="19"/>
      <c r="L438" s="17"/>
      <c r="M438" s="95" t="str">
        <f t="shared" si="18"/>
        <v/>
      </c>
      <c r="N438" s="13" t="str">
        <f t="shared" si="19"/>
        <v/>
      </c>
    </row>
    <row r="439" spans="3:14" x14ac:dyDescent="0.3">
      <c r="C439" s="9">
        <f t="shared" si="20"/>
        <v>1</v>
      </c>
      <c r="D439" s="14"/>
      <c r="E439" s="15"/>
      <c r="F439" s="16"/>
      <c r="G439" s="17"/>
      <c r="H439" s="18"/>
      <c r="I439" s="19"/>
      <c r="J439" s="18"/>
      <c r="K439" s="19"/>
      <c r="L439" s="17"/>
      <c r="M439" s="95" t="str">
        <f t="shared" si="18"/>
        <v/>
      </c>
      <c r="N439" s="13" t="str">
        <f t="shared" si="19"/>
        <v/>
      </c>
    </row>
    <row r="440" spans="3:14" x14ac:dyDescent="0.3">
      <c r="C440" s="9">
        <f t="shared" si="20"/>
        <v>1</v>
      </c>
      <c r="D440" s="14"/>
      <c r="E440" s="15"/>
      <c r="F440" s="16"/>
      <c r="G440" s="17"/>
      <c r="H440" s="18"/>
      <c r="I440" s="19"/>
      <c r="J440" s="18"/>
      <c r="K440" s="19"/>
      <c r="L440" s="17"/>
      <c r="M440" s="95" t="str">
        <f t="shared" si="18"/>
        <v/>
      </c>
      <c r="N440" s="13" t="str">
        <f t="shared" si="19"/>
        <v/>
      </c>
    </row>
    <row r="441" spans="3:14" x14ac:dyDescent="0.3">
      <c r="C441" s="9">
        <f t="shared" si="20"/>
        <v>1</v>
      </c>
      <c r="D441" s="14"/>
      <c r="E441" s="15"/>
      <c r="F441" s="16"/>
      <c r="G441" s="17"/>
      <c r="H441" s="18"/>
      <c r="I441" s="19"/>
      <c r="J441" s="18"/>
      <c r="K441" s="19"/>
      <c r="L441" s="17"/>
      <c r="M441" s="95" t="str">
        <f t="shared" si="18"/>
        <v/>
      </c>
      <c r="N441" s="13" t="str">
        <f t="shared" si="19"/>
        <v/>
      </c>
    </row>
    <row r="442" spans="3:14" x14ac:dyDescent="0.3">
      <c r="C442" s="9">
        <f t="shared" si="20"/>
        <v>1</v>
      </c>
      <c r="D442" s="14"/>
      <c r="E442" s="15"/>
      <c r="F442" s="16"/>
      <c r="G442" s="17"/>
      <c r="H442" s="18"/>
      <c r="I442" s="19"/>
      <c r="J442" s="18"/>
      <c r="K442" s="19"/>
      <c r="L442" s="17"/>
      <c r="M442" s="95" t="str">
        <f t="shared" si="18"/>
        <v/>
      </c>
      <c r="N442" s="13" t="str">
        <f t="shared" si="19"/>
        <v/>
      </c>
    </row>
    <row r="443" spans="3:14" x14ac:dyDescent="0.3">
      <c r="C443" s="9">
        <f t="shared" si="20"/>
        <v>1</v>
      </c>
      <c r="D443" s="14"/>
      <c r="E443" s="15"/>
      <c r="F443" s="16"/>
      <c r="G443" s="17"/>
      <c r="H443" s="18"/>
      <c r="I443" s="19"/>
      <c r="J443" s="18"/>
      <c r="K443" s="19"/>
      <c r="L443" s="17"/>
      <c r="M443" s="95" t="str">
        <f t="shared" si="18"/>
        <v/>
      </c>
      <c r="N443" s="13" t="str">
        <f t="shared" si="19"/>
        <v/>
      </c>
    </row>
    <row r="444" spans="3:14" x14ac:dyDescent="0.3">
      <c r="C444" s="9">
        <f t="shared" si="20"/>
        <v>1</v>
      </c>
      <c r="D444" s="14"/>
      <c r="E444" s="15"/>
      <c r="F444" s="16"/>
      <c r="G444" s="17"/>
      <c r="H444" s="18"/>
      <c r="I444" s="19"/>
      <c r="J444" s="18"/>
      <c r="K444" s="19"/>
      <c r="L444" s="17"/>
      <c r="M444" s="95" t="str">
        <f t="shared" si="18"/>
        <v/>
      </c>
      <c r="N444" s="13" t="str">
        <f t="shared" si="19"/>
        <v/>
      </c>
    </row>
    <row r="445" spans="3:14" x14ac:dyDescent="0.3">
      <c r="C445" s="9">
        <f t="shared" si="20"/>
        <v>1</v>
      </c>
      <c r="D445" s="14"/>
      <c r="E445" s="15"/>
      <c r="F445" s="16"/>
      <c r="G445" s="17"/>
      <c r="H445" s="18"/>
      <c r="I445" s="19"/>
      <c r="J445" s="18"/>
      <c r="K445" s="19"/>
      <c r="L445" s="17"/>
      <c r="M445" s="95" t="str">
        <f t="shared" si="18"/>
        <v/>
      </c>
      <c r="N445" s="13" t="str">
        <f t="shared" si="19"/>
        <v/>
      </c>
    </row>
    <row r="446" spans="3:14" x14ac:dyDescent="0.3">
      <c r="C446" s="9">
        <f t="shared" si="20"/>
        <v>1</v>
      </c>
      <c r="D446" s="14"/>
      <c r="E446" s="15"/>
      <c r="F446" s="16"/>
      <c r="G446" s="17"/>
      <c r="H446" s="18"/>
      <c r="I446" s="19"/>
      <c r="J446" s="18"/>
      <c r="K446" s="19"/>
      <c r="L446" s="17"/>
      <c r="M446" s="95" t="str">
        <f t="shared" si="18"/>
        <v/>
      </c>
      <c r="N446" s="13" t="str">
        <f t="shared" si="19"/>
        <v/>
      </c>
    </row>
    <row r="447" spans="3:14" x14ac:dyDescent="0.3">
      <c r="C447" s="9">
        <f t="shared" si="20"/>
        <v>1</v>
      </c>
      <c r="D447" s="14"/>
      <c r="E447" s="15"/>
      <c r="F447" s="16"/>
      <c r="G447" s="17"/>
      <c r="H447" s="18"/>
      <c r="I447" s="19"/>
      <c r="J447" s="18"/>
      <c r="K447" s="19"/>
      <c r="L447" s="17"/>
      <c r="M447" s="95" t="str">
        <f t="shared" si="18"/>
        <v/>
      </c>
      <c r="N447" s="13" t="str">
        <f t="shared" si="19"/>
        <v/>
      </c>
    </row>
    <row r="448" spans="3:14" x14ac:dyDescent="0.3">
      <c r="C448" s="9">
        <f t="shared" si="20"/>
        <v>1</v>
      </c>
      <c r="D448" s="14"/>
      <c r="E448" s="15"/>
      <c r="F448" s="16"/>
      <c r="G448" s="17"/>
      <c r="H448" s="18"/>
      <c r="I448" s="19"/>
      <c r="J448" s="18"/>
      <c r="K448" s="19"/>
      <c r="L448" s="17"/>
      <c r="M448" s="95" t="str">
        <f t="shared" si="18"/>
        <v/>
      </c>
      <c r="N448" s="13" t="str">
        <f t="shared" si="19"/>
        <v/>
      </c>
    </row>
    <row r="449" spans="3:14" x14ac:dyDescent="0.3">
      <c r="C449" s="9">
        <f t="shared" si="20"/>
        <v>1</v>
      </c>
      <c r="D449" s="14"/>
      <c r="E449" s="15"/>
      <c r="F449" s="16"/>
      <c r="G449" s="17"/>
      <c r="H449" s="18"/>
      <c r="I449" s="19"/>
      <c r="J449" s="18"/>
      <c r="K449" s="19"/>
      <c r="L449" s="17"/>
      <c r="M449" s="95" t="str">
        <f t="shared" si="18"/>
        <v/>
      </c>
      <c r="N449" s="13" t="str">
        <f t="shared" si="19"/>
        <v/>
      </c>
    </row>
    <row r="450" spans="3:14" x14ac:dyDescent="0.3">
      <c r="C450" s="9">
        <f t="shared" si="20"/>
        <v>1</v>
      </c>
      <c r="D450" s="14"/>
      <c r="E450" s="15"/>
      <c r="F450" s="16"/>
      <c r="G450" s="17"/>
      <c r="H450" s="18"/>
      <c r="I450" s="19"/>
      <c r="J450" s="18"/>
      <c r="K450" s="19"/>
      <c r="L450" s="17"/>
      <c r="M450" s="95" t="str">
        <f t="shared" si="18"/>
        <v/>
      </c>
      <c r="N450" s="13" t="str">
        <f t="shared" si="19"/>
        <v/>
      </c>
    </row>
    <row r="451" spans="3:14" x14ac:dyDescent="0.3">
      <c r="C451" s="9">
        <f t="shared" si="20"/>
        <v>1</v>
      </c>
      <c r="D451" s="14"/>
      <c r="E451" s="15"/>
      <c r="F451" s="16"/>
      <c r="G451" s="17"/>
      <c r="H451" s="18"/>
      <c r="I451" s="19"/>
      <c r="J451" s="18"/>
      <c r="K451" s="19"/>
      <c r="L451" s="17"/>
      <c r="M451" s="95" t="str">
        <f t="shared" si="18"/>
        <v/>
      </c>
      <c r="N451" s="13" t="str">
        <f t="shared" si="19"/>
        <v/>
      </c>
    </row>
    <row r="452" spans="3:14" x14ac:dyDescent="0.3">
      <c r="C452" s="9">
        <f t="shared" si="20"/>
        <v>1</v>
      </c>
      <c r="D452" s="14"/>
      <c r="E452" s="15"/>
      <c r="F452" s="16"/>
      <c r="G452" s="17"/>
      <c r="H452" s="18"/>
      <c r="I452" s="19"/>
      <c r="J452" s="18"/>
      <c r="K452" s="19"/>
      <c r="L452" s="17"/>
      <c r="M452" s="95" t="str">
        <f t="shared" si="18"/>
        <v/>
      </c>
      <c r="N452" s="13" t="str">
        <f t="shared" si="19"/>
        <v/>
      </c>
    </row>
    <row r="453" spans="3:14" x14ac:dyDescent="0.3">
      <c r="C453" s="9">
        <f t="shared" si="20"/>
        <v>1</v>
      </c>
      <c r="D453" s="14"/>
      <c r="E453" s="15"/>
      <c r="F453" s="16"/>
      <c r="G453" s="17"/>
      <c r="H453" s="18"/>
      <c r="I453" s="19"/>
      <c r="J453" s="18"/>
      <c r="K453" s="19"/>
      <c r="L453" s="17"/>
      <c r="M453" s="95" t="str">
        <f t="shared" si="18"/>
        <v/>
      </c>
      <c r="N453" s="13" t="str">
        <f t="shared" si="19"/>
        <v/>
      </c>
    </row>
    <row r="454" spans="3:14" x14ac:dyDescent="0.3">
      <c r="C454" s="9">
        <f t="shared" si="20"/>
        <v>1</v>
      </c>
      <c r="D454" s="14"/>
      <c r="E454" s="15"/>
      <c r="F454" s="16"/>
      <c r="G454" s="17"/>
      <c r="H454" s="18"/>
      <c r="I454" s="19"/>
      <c r="J454" s="18"/>
      <c r="K454" s="19"/>
      <c r="L454" s="17"/>
      <c r="M454" s="95" t="str">
        <f t="shared" si="18"/>
        <v/>
      </c>
      <c r="N454" s="13" t="str">
        <f t="shared" si="19"/>
        <v/>
      </c>
    </row>
    <row r="455" spans="3:14" x14ac:dyDescent="0.3">
      <c r="C455" s="9">
        <f t="shared" si="20"/>
        <v>1</v>
      </c>
      <c r="D455" s="14"/>
      <c r="E455" s="15"/>
      <c r="F455" s="16"/>
      <c r="G455" s="17"/>
      <c r="H455" s="18"/>
      <c r="I455" s="19"/>
      <c r="J455" s="18"/>
      <c r="K455" s="19"/>
      <c r="L455" s="17"/>
      <c r="M455" s="95" t="str">
        <f t="shared" ref="M455:M500" si="21">IF(I455&amp;K455&lt;&gt;"",VLOOKUP(I455&amp;K455,fif,3,FALSE),"")</f>
        <v/>
      </c>
      <c r="N455" s="13" t="str">
        <f t="shared" ref="N455:N500" si="22">IF(I455&amp;K455&lt;&gt;"",VLOOKUP(I455&amp;K455,fi,2,FALSE),"")</f>
        <v/>
      </c>
    </row>
    <row r="456" spans="3:14" x14ac:dyDescent="0.3">
      <c r="C456" s="9">
        <f t="shared" ref="C456:C500" si="23">IF(AND(D456&lt;&gt;0,D456&gt;=$C$1,D456&lt;=$C$3),D456,IF(SUM(H456:J466)&lt;&gt;0,C455,1))</f>
        <v>1</v>
      </c>
      <c r="D456" s="14"/>
      <c r="E456" s="15"/>
      <c r="F456" s="16"/>
      <c r="G456" s="17"/>
      <c r="H456" s="18"/>
      <c r="I456" s="19"/>
      <c r="J456" s="18"/>
      <c r="K456" s="19"/>
      <c r="L456" s="17"/>
      <c r="M456" s="95" t="str">
        <f t="shared" si="21"/>
        <v/>
      </c>
      <c r="N456" s="13" t="str">
        <f t="shared" si="22"/>
        <v/>
      </c>
    </row>
    <row r="457" spans="3:14" x14ac:dyDescent="0.3">
      <c r="C457" s="9">
        <f t="shared" si="23"/>
        <v>1</v>
      </c>
      <c r="D457" s="14"/>
      <c r="E457" s="15"/>
      <c r="F457" s="16"/>
      <c r="G457" s="17"/>
      <c r="H457" s="18"/>
      <c r="I457" s="19"/>
      <c r="J457" s="18"/>
      <c r="K457" s="19"/>
      <c r="L457" s="17"/>
      <c r="M457" s="95" t="str">
        <f t="shared" si="21"/>
        <v/>
      </c>
      <c r="N457" s="13" t="str">
        <f t="shared" si="22"/>
        <v/>
      </c>
    </row>
    <row r="458" spans="3:14" x14ac:dyDescent="0.3">
      <c r="C458" s="9">
        <f t="shared" si="23"/>
        <v>1</v>
      </c>
      <c r="D458" s="14"/>
      <c r="E458" s="15"/>
      <c r="F458" s="16"/>
      <c r="G458" s="17"/>
      <c r="H458" s="18"/>
      <c r="I458" s="19"/>
      <c r="J458" s="18"/>
      <c r="K458" s="19"/>
      <c r="L458" s="17"/>
      <c r="M458" s="95" t="str">
        <f t="shared" si="21"/>
        <v/>
      </c>
      <c r="N458" s="13" t="str">
        <f t="shared" si="22"/>
        <v/>
      </c>
    </row>
    <row r="459" spans="3:14" x14ac:dyDescent="0.3">
      <c r="C459" s="9">
        <f t="shared" si="23"/>
        <v>1</v>
      </c>
      <c r="D459" s="14"/>
      <c r="E459" s="15"/>
      <c r="F459" s="16"/>
      <c r="G459" s="17"/>
      <c r="H459" s="18"/>
      <c r="I459" s="19"/>
      <c r="J459" s="18"/>
      <c r="K459" s="19"/>
      <c r="L459" s="17"/>
      <c r="M459" s="95" t="str">
        <f t="shared" si="21"/>
        <v/>
      </c>
      <c r="N459" s="13" t="str">
        <f t="shared" si="22"/>
        <v/>
      </c>
    </row>
    <row r="460" spans="3:14" x14ac:dyDescent="0.3">
      <c r="C460" s="9">
        <f t="shared" si="23"/>
        <v>1</v>
      </c>
      <c r="D460" s="14"/>
      <c r="E460" s="15"/>
      <c r="F460" s="16"/>
      <c r="G460" s="17"/>
      <c r="H460" s="18"/>
      <c r="I460" s="19"/>
      <c r="J460" s="18"/>
      <c r="K460" s="19"/>
      <c r="L460" s="17"/>
      <c r="M460" s="95" t="str">
        <f t="shared" si="21"/>
        <v/>
      </c>
      <c r="N460" s="13" t="str">
        <f t="shared" si="22"/>
        <v/>
      </c>
    </row>
    <row r="461" spans="3:14" x14ac:dyDescent="0.3">
      <c r="C461" s="9">
        <f t="shared" si="23"/>
        <v>1</v>
      </c>
      <c r="D461" s="14"/>
      <c r="E461" s="15"/>
      <c r="F461" s="16"/>
      <c r="G461" s="17"/>
      <c r="H461" s="18"/>
      <c r="I461" s="19"/>
      <c r="J461" s="18"/>
      <c r="K461" s="19"/>
      <c r="L461" s="17"/>
      <c r="M461" s="95" t="str">
        <f t="shared" si="21"/>
        <v/>
      </c>
      <c r="N461" s="13" t="str">
        <f t="shared" si="22"/>
        <v/>
      </c>
    </row>
    <row r="462" spans="3:14" x14ac:dyDescent="0.3">
      <c r="C462" s="9">
        <f t="shared" si="23"/>
        <v>1</v>
      </c>
      <c r="D462" s="14"/>
      <c r="E462" s="15"/>
      <c r="F462" s="16"/>
      <c r="G462" s="17"/>
      <c r="H462" s="18"/>
      <c r="I462" s="19"/>
      <c r="J462" s="18"/>
      <c r="K462" s="19"/>
      <c r="L462" s="17"/>
      <c r="M462" s="95" t="str">
        <f t="shared" si="21"/>
        <v/>
      </c>
      <c r="N462" s="13" t="str">
        <f t="shared" si="22"/>
        <v/>
      </c>
    </row>
    <row r="463" spans="3:14" x14ac:dyDescent="0.3">
      <c r="C463" s="9">
        <f t="shared" si="23"/>
        <v>1</v>
      </c>
      <c r="D463" s="14"/>
      <c r="E463" s="15"/>
      <c r="F463" s="16"/>
      <c r="G463" s="17"/>
      <c r="H463" s="18"/>
      <c r="I463" s="19"/>
      <c r="J463" s="18"/>
      <c r="K463" s="19"/>
      <c r="L463" s="17"/>
      <c r="M463" s="95" t="str">
        <f t="shared" si="21"/>
        <v/>
      </c>
      <c r="N463" s="13" t="str">
        <f t="shared" si="22"/>
        <v/>
      </c>
    </row>
    <row r="464" spans="3:14" x14ac:dyDescent="0.3">
      <c r="C464" s="9">
        <f t="shared" si="23"/>
        <v>1</v>
      </c>
      <c r="D464" s="14"/>
      <c r="E464" s="15"/>
      <c r="F464" s="16"/>
      <c r="G464" s="17"/>
      <c r="H464" s="18"/>
      <c r="I464" s="19"/>
      <c r="J464" s="18"/>
      <c r="K464" s="19"/>
      <c r="L464" s="17"/>
      <c r="M464" s="95" t="str">
        <f t="shared" si="21"/>
        <v/>
      </c>
      <c r="N464" s="13" t="str">
        <f t="shared" si="22"/>
        <v/>
      </c>
    </row>
    <row r="465" spans="3:14" x14ac:dyDescent="0.3">
      <c r="C465" s="9">
        <f t="shared" si="23"/>
        <v>1</v>
      </c>
      <c r="D465" s="14"/>
      <c r="E465" s="15"/>
      <c r="F465" s="16"/>
      <c r="G465" s="17"/>
      <c r="H465" s="18"/>
      <c r="I465" s="19"/>
      <c r="J465" s="18"/>
      <c r="K465" s="19"/>
      <c r="L465" s="17"/>
      <c r="M465" s="95" t="str">
        <f t="shared" si="21"/>
        <v/>
      </c>
      <c r="N465" s="13" t="str">
        <f t="shared" si="22"/>
        <v/>
      </c>
    </row>
    <row r="466" spans="3:14" x14ac:dyDescent="0.3">
      <c r="C466" s="9">
        <f t="shared" si="23"/>
        <v>1</v>
      </c>
      <c r="D466" s="14"/>
      <c r="E466" s="15"/>
      <c r="F466" s="16"/>
      <c r="G466" s="17"/>
      <c r="H466" s="18"/>
      <c r="I466" s="19"/>
      <c r="J466" s="18"/>
      <c r="K466" s="19"/>
      <c r="L466" s="17"/>
      <c r="M466" s="95" t="str">
        <f t="shared" si="21"/>
        <v/>
      </c>
      <c r="N466" s="13" t="str">
        <f t="shared" si="22"/>
        <v/>
      </c>
    </row>
    <row r="467" spans="3:14" x14ac:dyDescent="0.3">
      <c r="C467" s="9">
        <f t="shared" si="23"/>
        <v>1</v>
      </c>
      <c r="D467" s="14"/>
      <c r="E467" s="15"/>
      <c r="F467" s="16"/>
      <c r="G467" s="17"/>
      <c r="H467" s="18"/>
      <c r="I467" s="19"/>
      <c r="J467" s="18"/>
      <c r="K467" s="19"/>
      <c r="L467" s="17"/>
      <c r="M467" s="95" t="str">
        <f t="shared" si="21"/>
        <v/>
      </c>
      <c r="N467" s="13" t="str">
        <f t="shared" si="22"/>
        <v/>
      </c>
    </row>
    <row r="468" spans="3:14" x14ac:dyDescent="0.3">
      <c r="C468" s="9">
        <f t="shared" si="23"/>
        <v>1</v>
      </c>
      <c r="D468" s="14"/>
      <c r="E468" s="15"/>
      <c r="F468" s="16"/>
      <c r="G468" s="17"/>
      <c r="H468" s="18"/>
      <c r="I468" s="19"/>
      <c r="J468" s="18"/>
      <c r="K468" s="19"/>
      <c r="L468" s="17"/>
      <c r="M468" s="95" t="str">
        <f t="shared" si="21"/>
        <v/>
      </c>
      <c r="N468" s="13" t="str">
        <f t="shared" si="22"/>
        <v/>
      </c>
    </row>
    <row r="469" spans="3:14" x14ac:dyDescent="0.3">
      <c r="C469" s="9">
        <f t="shared" si="23"/>
        <v>1</v>
      </c>
      <c r="D469" s="14"/>
      <c r="E469" s="15"/>
      <c r="F469" s="16"/>
      <c r="G469" s="17"/>
      <c r="H469" s="18"/>
      <c r="I469" s="19"/>
      <c r="J469" s="18"/>
      <c r="K469" s="19"/>
      <c r="L469" s="17"/>
      <c r="M469" s="95" t="str">
        <f t="shared" si="21"/>
        <v/>
      </c>
      <c r="N469" s="13" t="str">
        <f t="shared" si="22"/>
        <v/>
      </c>
    </row>
    <row r="470" spans="3:14" x14ac:dyDescent="0.3">
      <c r="C470" s="9">
        <f t="shared" si="23"/>
        <v>1</v>
      </c>
      <c r="D470" s="14"/>
      <c r="E470" s="15"/>
      <c r="F470" s="16"/>
      <c r="G470" s="17"/>
      <c r="H470" s="18"/>
      <c r="I470" s="19"/>
      <c r="J470" s="18"/>
      <c r="K470" s="19"/>
      <c r="L470" s="17"/>
      <c r="M470" s="95" t="str">
        <f t="shared" si="21"/>
        <v/>
      </c>
      <c r="N470" s="13" t="str">
        <f t="shared" si="22"/>
        <v/>
      </c>
    </row>
    <row r="471" spans="3:14" x14ac:dyDescent="0.3">
      <c r="C471" s="9">
        <f t="shared" si="23"/>
        <v>1</v>
      </c>
      <c r="D471" s="14"/>
      <c r="E471" s="15"/>
      <c r="F471" s="16"/>
      <c r="G471" s="17"/>
      <c r="H471" s="18"/>
      <c r="I471" s="19"/>
      <c r="J471" s="18"/>
      <c r="K471" s="19"/>
      <c r="L471" s="17"/>
      <c r="M471" s="95" t="str">
        <f t="shared" si="21"/>
        <v/>
      </c>
      <c r="N471" s="13" t="str">
        <f t="shared" si="22"/>
        <v/>
      </c>
    </row>
    <row r="472" spans="3:14" x14ac:dyDescent="0.3">
      <c r="C472" s="9">
        <f t="shared" si="23"/>
        <v>1</v>
      </c>
      <c r="D472" s="14"/>
      <c r="E472" s="15"/>
      <c r="F472" s="16"/>
      <c r="G472" s="17"/>
      <c r="H472" s="18"/>
      <c r="I472" s="19"/>
      <c r="J472" s="18"/>
      <c r="K472" s="19"/>
      <c r="L472" s="17"/>
      <c r="M472" s="95" t="str">
        <f t="shared" si="21"/>
        <v/>
      </c>
      <c r="N472" s="13" t="str">
        <f t="shared" si="22"/>
        <v/>
      </c>
    </row>
    <row r="473" spans="3:14" x14ac:dyDescent="0.3">
      <c r="C473" s="9">
        <f t="shared" si="23"/>
        <v>1</v>
      </c>
      <c r="D473" s="14"/>
      <c r="E473" s="15"/>
      <c r="F473" s="16"/>
      <c r="G473" s="17"/>
      <c r="H473" s="18"/>
      <c r="I473" s="19"/>
      <c r="J473" s="18"/>
      <c r="K473" s="19"/>
      <c r="L473" s="17"/>
      <c r="M473" s="95" t="str">
        <f t="shared" si="21"/>
        <v/>
      </c>
      <c r="N473" s="13" t="str">
        <f t="shared" si="22"/>
        <v/>
      </c>
    </row>
    <row r="474" spans="3:14" x14ac:dyDescent="0.3">
      <c r="C474" s="9">
        <f t="shared" si="23"/>
        <v>1</v>
      </c>
      <c r="D474" s="14"/>
      <c r="E474" s="15"/>
      <c r="F474" s="16"/>
      <c r="G474" s="17"/>
      <c r="H474" s="18"/>
      <c r="I474" s="19"/>
      <c r="J474" s="18"/>
      <c r="K474" s="19"/>
      <c r="L474" s="17"/>
      <c r="M474" s="95" t="str">
        <f t="shared" si="21"/>
        <v/>
      </c>
      <c r="N474" s="13" t="str">
        <f t="shared" si="22"/>
        <v/>
      </c>
    </row>
    <row r="475" spans="3:14" x14ac:dyDescent="0.3">
      <c r="C475" s="9">
        <f t="shared" si="23"/>
        <v>1</v>
      </c>
      <c r="D475" s="14"/>
      <c r="E475" s="15"/>
      <c r="F475" s="16"/>
      <c r="G475" s="17"/>
      <c r="H475" s="18"/>
      <c r="I475" s="19"/>
      <c r="J475" s="18"/>
      <c r="K475" s="19"/>
      <c r="L475" s="17"/>
      <c r="M475" s="95" t="str">
        <f t="shared" si="21"/>
        <v/>
      </c>
      <c r="N475" s="13" t="str">
        <f t="shared" si="22"/>
        <v/>
      </c>
    </row>
    <row r="476" spans="3:14" x14ac:dyDescent="0.3">
      <c r="C476" s="9">
        <f t="shared" si="23"/>
        <v>1</v>
      </c>
      <c r="D476" s="14"/>
      <c r="E476" s="15"/>
      <c r="F476" s="16"/>
      <c r="G476" s="17"/>
      <c r="H476" s="18"/>
      <c r="I476" s="19"/>
      <c r="J476" s="18"/>
      <c r="K476" s="19"/>
      <c r="L476" s="17"/>
      <c r="M476" s="95" t="str">
        <f t="shared" si="21"/>
        <v/>
      </c>
      <c r="N476" s="13" t="str">
        <f t="shared" si="22"/>
        <v/>
      </c>
    </row>
    <row r="477" spans="3:14" x14ac:dyDescent="0.3">
      <c r="C477" s="9">
        <f t="shared" si="23"/>
        <v>1</v>
      </c>
      <c r="D477" s="14"/>
      <c r="E477" s="15"/>
      <c r="F477" s="16"/>
      <c r="G477" s="17"/>
      <c r="H477" s="18"/>
      <c r="I477" s="19"/>
      <c r="J477" s="18"/>
      <c r="K477" s="19"/>
      <c r="L477" s="17"/>
      <c r="M477" s="95" t="str">
        <f t="shared" si="21"/>
        <v/>
      </c>
      <c r="N477" s="13" t="str">
        <f t="shared" si="22"/>
        <v/>
      </c>
    </row>
    <row r="478" spans="3:14" x14ac:dyDescent="0.3">
      <c r="C478" s="9">
        <f t="shared" si="23"/>
        <v>1</v>
      </c>
      <c r="D478" s="14"/>
      <c r="E478" s="15"/>
      <c r="F478" s="16"/>
      <c r="G478" s="17"/>
      <c r="H478" s="18"/>
      <c r="I478" s="19"/>
      <c r="J478" s="18"/>
      <c r="K478" s="19"/>
      <c r="L478" s="17"/>
      <c r="M478" s="95" t="str">
        <f t="shared" si="21"/>
        <v/>
      </c>
      <c r="N478" s="13" t="str">
        <f t="shared" si="22"/>
        <v/>
      </c>
    </row>
    <row r="479" spans="3:14" x14ac:dyDescent="0.3">
      <c r="C479" s="9">
        <f t="shared" si="23"/>
        <v>1</v>
      </c>
      <c r="D479" s="14"/>
      <c r="E479" s="15"/>
      <c r="F479" s="16"/>
      <c r="G479" s="17"/>
      <c r="H479" s="18"/>
      <c r="I479" s="19"/>
      <c r="J479" s="18"/>
      <c r="K479" s="19"/>
      <c r="L479" s="17"/>
      <c r="M479" s="95" t="str">
        <f t="shared" si="21"/>
        <v/>
      </c>
      <c r="N479" s="13" t="str">
        <f t="shared" si="22"/>
        <v/>
      </c>
    </row>
    <row r="480" spans="3:14" x14ac:dyDescent="0.3">
      <c r="C480" s="9">
        <f t="shared" si="23"/>
        <v>1</v>
      </c>
      <c r="D480" s="14"/>
      <c r="E480" s="15"/>
      <c r="F480" s="16"/>
      <c r="G480" s="17"/>
      <c r="H480" s="18"/>
      <c r="I480" s="19"/>
      <c r="J480" s="18"/>
      <c r="K480" s="19"/>
      <c r="L480" s="17"/>
      <c r="M480" s="95" t="str">
        <f t="shared" si="21"/>
        <v/>
      </c>
      <c r="N480" s="13" t="str">
        <f t="shared" si="22"/>
        <v/>
      </c>
    </row>
    <row r="481" spans="3:14" x14ac:dyDescent="0.3">
      <c r="C481" s="9">
        <f t="shared" si="23"/>
        <v>1</v>
      </c>
      <c r="D481" s="14"/>
      <c r="E481" s="15"/>
      <c r="F481" s="16"/>
      <c r="G481" s="17"/>
      <c r="H481" s="18"/>
      <c r="I481" s="19"/>
      <c r="J481" s="18"/>
      <c r="K481" s="19"/>
      <c r="L481" s="17"/>
      <c r="M481" s="95" t="str">
        <f t="shared" si="21"/>
        <v/>
      </c>
      <c r="N481" s="13" t="str">
        <f t="shared" si="22"/>
        <v/>
      </c>
    </row>
    <row r="482" spans="3:14" x14ac:dyDescent="0.3">
      <c r="C482" s="9">
        <f t="shared" si="23"/>
        <v>1</v>
      </c>
      <c r="D482" s="14"/>
      <c r="E482" s="15"/>
      <c r="F482" s="16"/>
      <c r="G482" s="17"/>
      <c r="H482" s="18"/>
      <c r="I482" s="19"/>
      <c r="J482" s="18"/>
      <c r="K482" s="19"/>
      <c r="L482" s="17"/>
      <c r="M482" s="95" t="str">
        <f t="shared" si="21"/>
        <v/>
      </c>
      <c r="N482" s="13" t="str">
        <f t="shared" si="22"/>
        <v/>
      </c>
    </row>
    <row r="483" spans="3:14" x14ac:dyDescent="0.3">
      <c r="C483" s="9">
        <f t="shared" si="23"/>
        <v>1</v>
      </c>
      <c r="D483" s="14"/>
      <c r="E483" s="15"/>
      <c r="F483" s="16"/>
      <c r="G483" s="17"/>
      <c r="H483" s="18"/>
      <c r="I483" s="19"/>
      <c r="J483" s="18"/>
      <c r="K483" s="19"/>
      <c r="L483" s="17"/>
      <c r="M483" s="95" t="str">
        <f t="shared" si="21"/>
        <v/>
      </c>
      <c r="N483" s="13" t="str">
        <f t="shared" si="22"/>
        <v/>
      </c>
    </row>
    <row r="484" spans="3:14" x14ac:dyDescent="0.3">
      <c r="C484" s="9">
        <f t="shared" si="23"/>
        <v>1</v>
      </c>
      <c r="D484" s="14"/>
      <c r="E484" s="15"/>
      <c r="F484" s="16"/>
      <c r="G484" s="17"/>
      <c r="H484" s="18"/>
      <c r="I484" s="19"/>
      <c r="J484" s="18"/>
      <c r="K484" s="19"/>
      <c r="L484" s="17"/>
      <c r="M484" s="95" t="str">
        <f t="shared" si="21"/>
        <v/>
      </c>
      <c r="N484" s="13" t="str">
        <f t="shared" si="22"/>
        <v/>
      </c>
    </row>
    <row r="485" spans="3:14" x14ac:dyDescent="0.3">
      <c r="C485" s="9">
        <f t="shared" si="23"/>
        <v>1</v>
      </c>
      <c r="D485" s="14"/>
      <c r="E485" s="15"/>
      <c r="F485" s="16"/>
      <c r="G485" s="17"/>
      <c r="H485" s="18"/>
      <c r="I485" s="19"/>
      <c r="J485" s="18"/>
      <c r="K485" s="19"/>
      <c r="L485" s="17"/>
      <c r="M485" s="95" t="str">
        <f t="shared" si="21"/>
        <v/>
      </c>
      <c r="N485" s="13" t="str">
        <f t="shared" si="22"/>
        <v/>
      </c>
    </row>
    <row r="486" spans="3:14" x14ac:dyDescent="0.3">
      <c r="C486" s="9">
        <f t="shared" si="23"/>
        <v>1</v>
      </c>
      <c r="D486" s="14"/>
      <c r="E486" s="15"/>
      <c r="F486" s="16"/>
      <c r="G486" s="17"/>
      <c r="H486" s="18"/>
      <c r="I486" s="19"/>
      <c r="J486" s="18"/>
      <c r="K486" s="19"/>
      <c r="L486" s="17"/>
      <c r="M486" s="95" t="str">
        <f t="shared" si="21"/>
        <v/>
      </c>
      <c r="N486" s="13" t="str">
        <f t="shared" si="22"/>
        <v/>
      </c>
    </row>
    <row r="487" spans="3:14" x14ac:dyDescent="0.3">
      <c r="C487" s="9">
        <f t="shared" si="23"/>
        <v>1</v>
      </c>
      <c r="D487" s="14"/>
      <c r="E487" s="15"/>
      <c r="F487" s="16"/>
      <c r="G487" s="17"/>
      <c r="H487" s="18"/>
      <c r="I487" s="19"/>
      <c r="J487" s="18"/>
      <c r="K487" s="19"/>
      <c r="L487" s="17"/>
      <c r="M487" s="95" t="str">
        <f t="shared" si="21"/>
        <v/>
      </c>
      <c r="N487" s="13" t="str">
        <f t="shared" si="22"/>
        <v/>
      </c>
    </row>
    <row r="488" spans="3:14" x14ac:dyDescent="0.3">
      <c r="C488" s="9">
        <f t="shared" si="23"/>
        <v>1</v>
      </c>
      <c r="D488" s="14"/>
      <c r="E488" s="15"/>
      <c r="F488" s="16"/>
      <c r="G488" s="17"/>
      <c r="H488" s="18"/>
      <c r="I488" s="19"/>
      <c r="J488" s="18"/>
      <c r="K488" s="19"/>
      <c r="L488" s="17"/>
      <c r="M488" s="95" t="str">
        <f t="shared" si="21"/>
        <v/>
      </c>
      <c r="N488" s="13" t="str">
        <f t="shared" si="22"/>
        <v/>
      </c>
    </row>
    <row r="489" spans="3:14" x14ac:dyDescent="0.3">
      <c r="C489" s="9">
        <f t="shared" si="23"/>
        <v>1</v>
      </c>
      <c r="D489" s="14"/>
      <c r="E489" s="15"/>
      <c r="F489" s="16"/>
      <c r="G489" s="17"/>
      <c r="H489" s="18"/>
      <c r="I489" s="19"/>
      <c r="J489" s="18"/>
      <c r="K489" s="19"/>
      <c r="L489" s="17"/>
      <c r="M489" s="95" t="str">
        <f t="shared" si="21"/>
        <v/>
      </c>
      <c r="N489" s="13" t="str">
        <f t="shared" si="22"/>
        <v/>
      </c>
    </row>
    <row r="490" spans="3:14" x14ac:dyDescent="0.3">
      <c r="C490" s="9">
        <f t="shared" si="23"/>
        <v>1</v>
      </c>
      <c r="D490" s="14"/>
      <c r="E490" s="15"/>
      <c r="F490" s="16"/>
      <c r="G490" s="17"/>
      <c r="H490" s="18"/>
      <c r="I490" s="19"/>
      <c r="J490" s="18"/>
      <c r="K490" s="19"/>
      <c r="L490" s="17"/>
      <c r="M490" s="95" t="str">
        <f t="shared" si="21"/>
        <v/>
      </c>
      <c r="N490" s="13" t="str">
        <f t="shared" si="22"/>
        <v/>
      </c>
    </row>
    <row r="491" spans="3:14" x14ac:dyDescent="0.3">
      <c r="C491" s="9">
        <f t="shared" si="23"/>
        <v>1</v>
      </c>
      <c r="D491" s="14"/>
      <c r="E491" s="15"/>
      <c r="F491" s="16"/>
      <c r="G491" s="17"/>
      <c r="H491" s="18"/>
      <c r="I491" s="19"/>
      <c r="J491" s="18"/>
      <c r="K491" s="19"/>
      <c r="L491" s="17"/>
      <c r="M491" s="95" t="str">
        <f t="shared" si="21"/>
        <v/>
      </c>
      <c r="N491" s="13" t="str">
        <f t="shared" si="22"/>
        <v/>
      </c>
    </row>
    <row r="492" spans="3:14" x14ac:dyDescent="0.3">
      <c r="C492" s="9">
        <f t="shared" si="23"/>
        <v>1</v>
      </c>
      <c r="D492" s="14"/>
      <c r="E492" s="15"/>
      <c r="F492" s="16"/>
      <c r="G492" s="17"/>
      <c r="H492" s="18"/>
      <c r="I492" s="19"/>
      <c r="J492" s="18"/>
      <c r="K492" s="19"/>
      <c r="L492" s="17"/>
      <c r="M492" s="95" t="str">
        <f t="shared" si="21"/>
        <v/>
      </c>
      <c r="N492" s="13" t="str">
        <f t="shared" si="22"/>
        <v/>
      </c>
    </row>
    <row r="493" spans="3:14" x14ac:dyDescent="0.3">
      <c r="C493" s="9">
        <f t="shared" si="23"/>
        <v>1</v>
      </c>
      <c r="D493" s="14"/>
      <c r="E493" s="15"/>
      <c r="F493" s="16"/>
      <c r="G493" s="17"/>
      <c r="H493" s="18"/>
      <c r="I493" s="19"/>
      <c r="J493" s="18"/>
      <c r="K493" s="19"/>
      <c r="L493" s="17"/>
      <c r="M493" s="95" t="str">
        <f t="shared" si="21"/>
        <v/>
      </c>
      <c r="N493" s="13" t="str">
        <f t="shared" si="22"/>
        <v/>
      </c>
    </row>
    <row r="494" spans="3:14" x14ac:dyDescent="0.3">
      <c r="C494" s="9">
        <f t="shared" si="23"/>
        <v>1</v>
      </c>
      <c r="D494" s="14"/>
      <c r="E494" s="15"/>
      <c r="F494" s="16"/>
      <c r="G494" s="17"/>
      <c r="H494" s="18"/>
      <c r="I494" s="19"/>
      <c r="J494" s="18"/>
      <c r="K494" s="19"/>
      <c r="L494" s="17"/>
      <c r="M494" s="95" t="str">
        <f t="shared" si="21"/>
        <v/>
      </c>
      <c r="N494" s="13" t="str">
        <f t="shared" si="22"/>
        <v/>
      </c>
    </row>
    <row r="495" spans="3:14" x14ac:dyDescent="0.3">
      <c r="C495" s="9">
        <f t="shared" si="23"/>
        <v>1</v>
      </c>
      <c r="D495" s="14"/>
      <c r="E495" s="15"/>
      <c r="F495" s="16"/>
      <c r="G495" s="17"/>
      <c r="H495" s="18"/>
      <c r="I495" s="19"/>
      <c r="J495" s="18"/>
      <c r="K495" s="19"/>
      <c r="L495" s="17"/>
      <c r="M495" s="95" t="str">
        <f t="shared" si="21"/>
        <v/>
      </c>
      <c r="N495" s="13" t="str">
        <f t="shared" si="22"/>
        <v/>
      </c>
    </row>
    <row r="496" spans="3:14" x14ac:dyDescent="0.3">
      <c r="C496" s="9">
        <f t="shared" si="23"/>
        <v>1</v>
      </c>
      <c r="D496" s="14"/>
      <c r="E496" s="15"/>
      <c r="F496" s="16"/>
      <c r="G496" s="17"/>
      <c r="H496" s="18"/>
      <c r="I496" s="19"/>
      <c r="J496" s="18"/>
      <c r="K496" s="19"/>
      <c r="L496" s="17"/>
      <c r="M496" s="95" t="str">
        <f t="shared" si="21"/>
        <v/>
      </c>
      <c r="N496" s="13" t="str">
        <f t="shared" si="22"/>
        <v/>
      </c>
    </row>
    <row r="497" spans="3:14" x14ac:dyDescent="0.3">
      <c r="C497" s="9">
        <f t="shared" si="23"/>
        <v>1</v>
      </c>
      <c r="D497" s="14"/>
      <c r="E497" s="15"/>
      <c r="F497" s="16"/>
      <c r="G497" s="17"/>
      <c r="H497" s="18"/>
      <c r="I497" s="19"/>
      <c r="J497" s="18"/>
      <c r="K497" s="19"/>
      <c r="L497" s="17"/>
      <c r="M497" s="95" t="str">
        <f t="shared" si="21"/>
        <v/>
      </c>
      <c r="N497" s="13" t="str">
        <f t="shared" si="22"/>
        <v/>
      </c>
    </row>
    <row r="498" spans="3:14" x14ac:dyDescent="0.3">
      <c r="C498" s="9">
        <f t="shared" si="23"/>
        <v>1</v>
      </c>
      <c r="D498" s="14"/>
      <c r="E498" s="15"/>
      <c r="F498" s="16"/>
      <c r="G498" s="17"/>
      <c r="H498" s="18"/>
      <c r="I498" s="19"/>
      <c r="J498" s="18"/>
      <c r="K498" s="19"/>
      <c r="L498" s="17"/>
      <c r="M498" s="95" t="str">
        <f t="shared" si="21"/>
        <v/>
      </c>
      <c r="N498" s="13" t="str">
        <f t="shared" si="22"/>
        <v/>
      </c>
    </row>
    <row r="499" spans="3:14" x14ac:dyDescent="0.3">
      <c r="C499" s="9">
        <f t="shared" si="23"/>
        <v>1</v>
      </c>
      <c r="D499" s="14"/>
      <c r="E499" s="15"/>
      <c r="F499" s="16"/>
      <c r="G499" s="17"/>
      <c r="H499" s="18"/>
      <c r="I499" s="19"/>
      <c r="J499" s="18"/>
      <c r="K499" s="19"/>
      <c r="L499" s="17"/>
      <c r="M499" s="95" t="str">
        <f t="shared" si="21"/>
        <v/>
      </c>
      <c r="N499" s="13" t="str">
        <f t="shared" si="22"/>
        <v/>
      </c>
    </row>
    <row r="500" spans="3:14" x14ac:dyDescent="0.3">
      <c r="C500" s="9">
        <f t="shared" si="23"/>
        <v>1</v>
      </c>
      <c r="D500" s="14"/>
      <c r="E500" s="15"/>
      <c r="F500" s="16"/>
      <c r="G500" s="17"/>
      <c r="H500" s="18"/>
      <c r="I500" s="19"/>
      <c r="J500" s="18"/>
      <c r="K500" s="19"/>
      <c r="L500" s="17"/>
      <c r="M500" s="95" t="str">
        <f t="shared" si="21"/>
        <v/>
      </c>
      <c r="N500" s="13" t="str">
        <f t="shared" si="22"/>
        <v/>
      </c>
    </row>
    <row r="501" spans="3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3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3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3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3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3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3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3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3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3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3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3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+08+krO0Xv67eAbXLlnFY8Kq40QjxpCNFg3W344ykE7hpo6sW/NFa598ZskaYp3xe6CzmVZrPhvo1RxUwv/84g==" saltValue="iFw1p0dZtyHXqGdHuZjggA==" spinCount="100000" sheet="1" objects="1" scenarios="1"/>
  <mergeCells count="2">
    <mergeCell ref="D1:F2"/>
    <mergeCell ref="D3:F3"/>
  </mergeCells>
  <conditionalFormatting sqref="D7">
    <cfRule type="cellIs" dxfId="254" priority="17" stopIfTrue="1" operator="equal">
      <formula>0</formula>
    </cfRule>
  </conditionalFormatting>
  <conditionalFormatting sqref="D3:F3">
    <cfRule type="cellIs" dxfId="253" priority="1" stopIfTrue="1" operator="equal">
      <formula>0</formula>
    </cfRule>
  </conditionalFormatting>
  <conditionalFormatting sqref="H6">
    <cfRule type="cellIs" dxfId="252" priority="2" stopIfTrue="1" operator="equal">
      <formula>0</formula>
    </cfRule>
  </conditionalFormatting>
  <conditionalFormatting sqref="H7:H1000">
    <cfRule type="expression" dxfId="251" priority="12" stopIfTrue="1">
      <formula>J7&amp;K7&lt;&gt;""</formula>
    </cfRule>
    <cfRule type="expression" priority="13" stopIfTrue="1">
      <formula>H7&lt;&gt;""</formula>
    </cfRule>
    <cfRule type="expression" dxfId="250" priority="14" stopIfTrue="1">
      <formula>I7&lt;&gt;""</formula>
    </cfRule>
  </conditionalFormatting>
  <conditionalFormatting sqref="I7:I1000">
    <cfRule type="expression" dxfId="249" priority="9" stopIfTrue="1">
      <formula>J7&amp;K7&lt;&gt;""</formula>
    </cfRule>
    <cfRule type="expression" priority="10" stopIfTrue="1">
      <formula>I7&lt;&gt;""</formula>
    </cfRule>
    <cfRule type="expression" dxfId="248" priority="11" stopIfTrue="1">
      <formula>H7&lt;&gt;""</formula>
    </cfRule>
  </conditionalFormatting>
  <conditionalFormatting sqref="J7:J1000">
    <cfRule type="expression" dxfId="247" priority="6" stopIfTrue="1">
      <formula>H7&amp;I7&lt;&gt;""</formula>
    </cfRule>
    <cfRule type="expression" priority="7" stopIfTrue="1">
      <formula>J7&lt;&gt;0</formula>
    </cfRule>
    <cfRule type="expression" dxfId="246" priority="8" stopIfTrue="1">
      <formula>K7&lt;&gt;""</formula>
    </cfRule>
  </conditionalFormatting>
  <conditionalFormatting sqref="K7:K1000">
    <cfRule type="expression" dxfId="245" priority="3" stopIfTrue="1">
      <formula>H7&amp;I7&lt;&gt;""</formula>
    </cfRule>
    <cfRule type="expression" priority="4" stopIfTrue="1">
      <formula>K7&lt;&gt;""</formula>
    </cfRule>
    <cfRule type="expression" dxfId="244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243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0400-000000000000}">
      <formula1>kiadb</formula1>
    </dataValidation>
    <dataValidation type="list" allowBlank="1" showInputMessage="1" showErrorMessage="1" errorTitle="Hiba!" error="A helyes költségvetési tételek elérhetőek a lenyílóban." sqref="I7:I1000" xr:uid="{00000000-0002-0000-0400-000001000000}">
      <formula1>bevb</formula1>
    </dataValidation>
    <dataValidation type="custom" allowBlank="1" showInputMessage="1" showErrorMessage="1" errorTitle="Hiba!" error="Ide csak szám írható, legtöbb két tizedessel!" sqref="H6:H1000 J7:J1000" xr:uid="{00000000-0002-0000-04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4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Hibak!AC3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62" si="9">IF(I199&amp;K199&lt;&gt;"",VLOOKUP(I199&amp;K199,fif,3,FALSE),"")</f>
        <v/>
      </c>
      <c r="N199" s="13" t="str">
        <f t="shared" ref="N199:N262" si="10">IF(I199&amp;K199&lt;&gt;"",VLOOKUP(I199&amp;K199,fi,2,FALSE),"")</f>
        <v/>
      </c>
    </row>
    <row r="200" spans="3:14" x14ac:dyDescent="0.3">
      <c r="C200" s="9">
        <f t="shared" ref="C200:C263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x14ac:dyDescent="0.3">
      <c r="C201" s="9">
        <f t="shared" si="11"/>
        <v>1</v>
      </c>
      <c r="D201" s="14"/>
      <c r="E201" s="15"/>
      <c r="F201" s="16"/>
      <c r="G201" s="17"/>
      <c r="H201" s="18"/>
      <c r="I201" s="19"/>
      <c r="J201" s="18"/>
      <c r="K201" s="19"/>
      <c r="L201" s="17"/>
      <c r="M201" s="95" t="str">
        <f t="shared" si="9"/>
        <v/>
      </c>
      <c r="N201" s="13" t="str">
        <f t="shared" si="10"/>
        <v/>
      </c>
    </row>
    <row r="202" spans="3:14" x14ac:dyDescent="0.3">
      <c r="C202" s="9">
        <f t="shared" si="11"/>
        <v>1</v>
      </c>
      <c r="D202" s="14"/>
      <c r="E202" s="15"/>
      <c r="F202" s="16"/>
      <c r="G202" s="17"/>
      <c r="H202" s="18"/>
      <c r="I202" s="19"/>
      <c r="J202" s="18"/>
      <c r="K202" s="19"/>
      <c r="L202" s="17"/>
      <c r="M202" s="95" t="str">
        <f t="shared" si="9"/>
        <v/>
      </c>
      <c r="N202" s="13" t="str">
        <f t="shared" si="10"/>
        <v/>
      </c>
    </row>
    <row r="203" spans="3:14" x14ac:dyDescent="0.3">
      <c r="C203" s="9">
        <f t="shared" si="11"/>
        <v>1</v>
      </c>
      <c r="D203" s="14"/>
      <c r="E203" s="15"/>
      <c r="F203" s="16"/>
      <c r="G203" s="17"/>
      <c r="H203" s="18"/>
      <c r="I203" s="19"/>
      <c r="J203" s="18"/>
      <c r="K203" s="19"/>
      <c r="L203" s="17"/>
      <c r="M203" s="95" t="str">
        <f t="shared" si="9"/>
        <v/>
      </c>
      <c r="N203" s="13" t="str">
        <f t="shared" si="10"/>
        <v/>
      </c>
    </row>
    <row r="204" spans="3:14" x14ac:dyDescent="0.3">
      <c r="C204" s="9">
        <f t="shared" si="11"/>
        <v>1</v>
      </c>
      <c r="D204" s="14"/>
      <c r="E204" s="15"/>
      <c r="F204" s="16"/>
      <c r="G204" s="17"/>
      <c r="H204" s="18"/>
      <c r="I204" s="19"/>
      <c r="J204" s="18"/>
      <c r="K204" s="19"/>
      <c r="L204" s="17"/>
      <c r="M204" s="95" t="str">
        <f t="shared" si="9"/>
        <v/>
      </c>
      <c r="N204" s="13" t="str">
        <f t="shared" si="10"/>
        <v/>
      </c>
    </row>
    <row r="205" spans="3:14" x14ac:dyDescent="0.3">
      <c r="C205" s="9">
        <f t="shared" si="11"/>
        <v>1</v>
      </c>
      <c r="D205" s="14"/>
      <c r="E205" s="15"/>
      <c r="F205" s="16"/>
      <c r="G205" s="17"/>
      <c r="H205" s="18"/>
      <c r="I205" s="19"/>
      <c r="J205" s="18"/>
      <c r="K205" s="19"/>
      <c r="L205" s="17"/>
      <c r="M205" s="95" t="str">
        <f t="shared" si="9"/>
        <v/>
      </c>
      <c r="N205" s="13" t="str">
        <f t="shared" si="10"/>
        <v/>
      </c>
    </row>
    <row r="206" spans="3:14" x14ac:dyDescent="0.3">
      <c r="C206" s="9">
        <f t="shared" si="11"/>
        <v>1</v>
      </c>
      <c r="D206" s="14"/>
      <c r="E206" s="15"/>
      <c r="F206" s="16"/>
      <c r="G206" s="17"/>
      <c r="H206" s="18"/>
      <c r="I206" s="19"/>
      <c r="J206" s="18"/>
      <c r="K206" s="19"/>
      <c r="L206" s="17"/>
      <c r="M206" s="95" t="str">
        <f t="shared" si="9"/>
        <v/>
      </c>
      <c r="N206" s="13" t="str">
        <f t="shared" si="10"/>
        <v/>
      </c>
    </row>
    <row r="207" spans="3:14" x14ac:dyDescent="0.3">
      <c r="C207" s="9">
        <f t="shared" si="11"/>
        <v>1</v>
      </c>
      <c r="D207" s="14"/>
      <c r="E207" s="15"/>
      <c r="F207" s="16"/>
      <c r="G207" s="17"/>
      <c r="H207" s="18"/>
      <c r="I207" s="19"/>
      <c r="J207" s="18"/>
      <c r="K207" s="19"/>
      <c r="L207" s="17"/>
      <c r="M207" s="95" t="str">
        <f t="shared" si="9"/>
        <v/>
      </c>
      <c r="N207" s="13" t="str">
        <f t="shared" si="10"/>
        <v/>
      </c>
    </row>
    <row r="208" spans="3:14" x14ac:dyDescent="0.3">
      <c r="C208" s="9">
        <f t="shared" si="11"/>
        <v>1</v>
      </c>
      <c r="D208" s="14"/>
      <c r="E208" s="15"/>
      <c r="F208" s="16"/>
      <c r="G208" s="17"/>
      <c r="H208" s="18"/>
      <c r="I208" s="19"/>
      <c r="J208" s="18"/>
      <c r="K208" s="19"/>
      <c r="L208" s="17"/>
      <c r="M208" s="95" t="str">
        <f t="shared" si="9"/>
        <v/>
      </c>
      <c r="N208" s="13" t="str">
        <f t="shared" si="10"/>
        <v/>
      </c>
    </row>
    <row r="209" spans="3:14" x14ac:dyDescent="0.3">
      <c r="C209" s="9">
        <f t="shared" si="11"/>
        <v>1</v>
      </c>
      <c r="D209" s="14"/>
      <c r="E209" s="15"/>
      <c r="F209" s="16"/>
      <c r="G209" s="17"/>
      <c r="H209" s="18"/>
      <c r="I209" s="19"/>
      <c r="J209" s="18"/>
      <c r="K209" s="19"/>
      <c r="L209" s="17"/>
      <c r="M209" s="95" t="str">
        <f t="shared" si="9"/>
        <v/>
      </c>
      <c r="N209" s="13" t="str">
        <f t="shared" si="10"/>
        <v/>
      </c>
    </row>
    <row r="210" spans="3:14" x14ac:dyDescent="0.3">
      <c r="C210" s="9">
        <f t="shared" si="11"/>
        <v>1</v>
      </c>
      <c r="D210" s="14"/>
      <c r="E210" s="15"/>
      <c r="F210" s="16"/>
      <c r="G210" s="17"/>
      <c r="H210" s="18"/>
      <c r="I210" s="19"/>
      <c r="J210" s="18"/>
      <c r="K210" s="19"/>
      <c r="L210" s="17"/>
      <c r="M210" s="95" t="str">
        <f t="shared" si="9"/>
        <v/>
      </c>
      <c r="N210" s="13" t="str">
        <f t="shared" si="10"/>
        <v/>
      </c>
    </row>
    <row r="211" spans="3:14" x14ac:dyDescent="0.3">
      <c r="C211" s="9">
        <f t="shared" si="11"/>
        <v>1</v>
      </c>
      <c r="D211" s="14"/>
      <c r="E211" s="15"/>
      <c r="F211" s="16"/>
      <c r="G211" s="17"/>
      <c r="H211" s="18"/>
      <c r="I211" s="19"/>
      <c r="J211" s="18"/>
      <c r="K211" s="19"/>
      <c r="L211" s="17"/>
      <c r="M211" s="95" t="str">
        <f t="shared" si="9"/>
        <v/>
      </c>
      <c r="N211" s="13" t="str">
        <f t="shared" si="10"/>
        <v/>
      </c>
    </row>
    <row r="212" spans="3:14" x14ac:dyDescent="0.3">
      <c r="C212" s="9">
        <f t="shared" si="11"/>
        <v>1</v>
      </c>
      <c r="D212" s="14"/>
      <c r="E212" s="15"/>
      <c r="F212" s="16"/>
      <c r="G212" s="17"/>
      <c r="H212" s="18"/>
      <c r="I212" s="19"/>
      <c r="J212" s="18"/>
      <c r="K212" s="19"/>
      <c r="L212" s="17"/>
      <c r="M212" s="95" t="str">
        <f t="shared" si="9"/>
        <v/>
      </c>
      <c r="N212" s="13" t="str">
        <f t="shared" si="10"/>
        <v/>
      </c>
    </row>
    <row r="213" spans="3:14" x14ac:dyDescent="0.3">
      <c r="C213" s="9">
        <f t="shared" si="11"/>
        <v>1</v>
      </c>
      <c r="D213" s="14"/>
      <c r="E213" s="15"/>
      <c r="F213" s="16"/>
      <c r="G213" s="17"/>
      <c r="H213" s="18"/>
      <c r="I213" s="19"/>
      <c r="J213" s="18"/>
      <c r="K213" s="19"/>
      <c r="L213" s="17"/>
      <c r="M213" s="95" t="str">
        <f t="shared" si="9"/>
        <v/>
      </c>
      <c r="N213" s="13" t="str">
        <f t="shared" si="10"/>
        <v/>
      </c>
    </row>
    <row r="214" spans="3:14" x14ac:dyDescent="0.3">
      <c r="C214" s="9">
        <f t="shared" si="11"/>
        <v>1</v>
      </c>
      <c r="D214" s="14"/>
      <c r="E214" s="15"/>
      <c r="F214" s="16"/>
      <c r="G214" s="17"/>
      <c r="H214" s="18"/>
      <c r="I214" s="19"/>
      <c r="J214" s="18"/>
      <c r="K214" s="19"/>
      <c r="L214" s="17"/>
      <c r="M214" s="95" t="str">
        <f t="shared" si="9"/>
        <v/>
      </c>
      <c r="N214" s="13" t="str">
        <f t="shared" si="10"/>
        <v/>
      </c>
    </row>
    <row r="215" spans="3:14" x14ac:dyDescent="0.3">
      <c r="C215" s="9">
        <f t="shared" si="11"/>
        <v>1</v>
      </c>
      <c r="D215" s="14"/>
      <c r="E215" s="15"/>
      <c r="F215" s="16"/>
      <c r="G215" s="17"/>
      <c r="H215" s="18"/>
      <c r="I215" s="19"/>
      <c r="J215" s="18"/>
      <c r="K215" s="19"/>
      <c r="L215" s="17"/>
      <c r="M215" s="95" t="str">
        <f t="shared" si="9"/>
        <v/>
      </c>
      <c r="N215" s="13" t="str">
        <f t="shared" si="10"/>
        <v/>
      </c>
    </row>
    <row r="216" spans="3:14" x14ac:dyDescent="0.3">
      <c r="C216" s="9">
        <f t="shared" si="11"/>
        <v>1</v>
      </c>
      <c r="D216" s="14"/>
      <c r="E216" s="15"/>
      <c r="F216" s="16"/>
      <c r="G216" s="17"/>
      <c r="H216" s="18"/>
      <c r="I216" s="19"/>
      <c r="J216" s="18"/>
      <c r="K216" s="19"/>
      <c r="L216" s="17"/>
      <c r="M216" s="95" t="str">
        <f t="shared" si="9"/>
        <v/>
      </c>
      <c r="N216" s="13" t="str">
        <f t="shared" si="10"/>
        <v/>
      </c>
    </row>
    <row r="217" spans="3:14" x14ac:dyDescent="0.3">
      <c r="C217" s="9">
        <f t="shared" si="11"/>
        <v>1</v>
      </c>
      <c r="D217" s="14"/>
      <c r="E217" s="15"/>
      <c r="F217" s="16"/>
      <c r="G217" s="17"/>
      <c r="H217" s="18"/>
      <c r="I217" s="19"/>
      <c r="J217" s="18"/>
      <c r="K217" s="19"/>
      <c r="L217" s="17"/>
      <c r="M217" s="95" t="str">
        <f t="shared" si="9"/>
        <v/>
      </c>
      <c r="N217" s="13" t="str">
        <f t="shared" si="10"/>
        <v/>
      </c>
    </row>
    <row r="218" spans="3:14" x14ac:dyDescent="0.3">
      <c r="C218" s="9">
        <f t="shared" si="11"/>
        <v>1</v>
      </c>
      <c r="D218" s="14"/>
      <c r="E218" s="15"/>
      <c r="F218" s="16"/>
      <c r="G218" s="17"/>
      <c r="H218" s="18"/>
      <c r="I218" s="19"/>
      <c r="J218" s="18"/>
      <c r="K218" s="19"/>
      <c r="L218" s="17"/>
      <c r="M218" s="95" t="str">
        <f t="shared" si="9"/>
        <v/>
      </c>
      <c r="N218" s="13" t="str">
        <f t="shared" si="10"/>
        <v/>
      </c>
    </row>
    <row r="219" spans="3:14" x14ac:dyDescent="0.3">
      <c r="C219" s="9">
        <f t="shared" si="11"/>
        <v>1</v>
      </c>
      <c r="D219" s="14"/>
      <c r="E219" s="15"/>
      <c r="F219" s="16"/>
      <c r="G219" s="17"/>
      <c r="H219" s="18"/>
      <c r="I219" s="19"/>
      <c r="J219" s="18"/>
      <c r="K219" s="19"/>
      <c r="L219" s="17"/>
      <c r="M219" s="95" t="str">
        <f t="shared" si="9"/>
        <v/>
      </c>
      <c r="N219" s="13" t="str">
        <f t="shared" si="10"/>
        <v/>
      </c>
    </row>
    <row r="220" spans="3:14" x14ac:dyDescent="0.3">
      <c r="C220" s="9">
        <f t="shared" si="11"/>
        <v>1</v>
      </c>
      <c r="D220" s="14"/>
      <c r="E220" s="15"/>
      <c r="F220" s="16"/>
      <c r="G220" s="17"/>
      <c r="H220" s="18"/>
      <c r="I220" s="19"/>
      <c r="J220" s="18"/>
      <c r="K220" s="19"/>
      <c r="L220" s="17"/>
      <c r="M220" s="95" t="str">
        <f t="shared" si="9"/>
        <v/>
      </c>
      <c r="N220" s="13" t="str">
        <f t="shared" si="10"/>
        <v/>
      </c>
    </row>
    <row r="221" spans="3:14" x14ac:dyDescent="0.3">
      <c r="C221" s="9">
        <f t="shared" si="11"/>
        <v>1</v>
      </c>
      <c r="D221" s="14"/>
      <c r="E221" s="15"/>
      <c r="F221" s="16"/>
      <c r="G221" s="17"/>
      <c r="H221" s="18"/>
      <c r="I221" s="19"/>
      <c r="J221" s="18"/>
      <c r="K221" s="19"/>
      <c r="L221" s="17"/>
      <c r="M221" s="95" t="str">
        <f t="shared" si="9"/>
        <v/>
      </c>
      <c r="N221" s="13" t="str">
        <f t="shared" si="10"/>
        <v/>
      </c>
    </row>
    <row r="222" spans="3:14" x14ac:dyDescent="0.3">
      <c r="C222" s="9">
        <f t="shared" si="11"/>
        <v>1</v>
      </c>
      <c r="D222" s="14"/>
      <c r="E222" s="15"/>
      <c r="F222" s="16"/>
      <c r="G222" s="17"/>
      <c r="H222" s="18"/>
      <c r="I222" s="19"/>
      <c r="J222" s="18"/>
      <c r="K222" s="19"/>
      <c r="L222" s="17"/>
      <c r="M222" s="95" t="str">
        <f t="shared" si="9"/>
        <v/>
      </c>
      <c r="N222" s="13" t="str">
        <f t="shared" si="10"/>
        <v/>
      </c>
    </row>
    <row r="223" spans="3:14" x14ac:dyDescent="0.3">
      <c r="C223" s="9">
        <f t="shared" si="11"/>
        <v>1</v>
      </c>
      <c r="D223" s="14"/>
      <c r="E223" s="15"/>
      <c r="F223" s="16"/>
      <c r="G223" s="17"/>
      <c r="H223" s="18"/>
      <c r="I223" s="19"/>
      <c r="J223" s="18"/>
      <c r="K223" s="19"/>
      <c r="L223" s="17"/>
      <c r="M223" s="95" t="str">
        <f t="shared" si="9"/>
        <v/>
      </c>
      <c r="N223" s="13" t="str">
        <f t="shared" si="10"/>
        <v/>
      </c>
    </row>
    <row r="224" spans="3:14" x14ac:dyDescent="0.3">
      <c r="C224" s="9">
        <f t="shared" si="11"/>
        <v>1</v>
      </c>
      <c r="D224" s="14"/>
      <c r="E224" s="15"/>
      <c r="F224" s="16"/>
      <c r="G224" s="17"/>
      <c r="H224" s="18"/>
      <c r="I224" s="19"/>
      <c r="J224" s="18"/>
      <c r="K224" s="19"/>
      <c r="L224" s="17"/>
      <c r="M224" s="95" t="str">
        <f t="shared" si="9"/>
        <v/>
      </c>
      <c r="N224" s="13" t="str">
        <f t="shared" si="10"/>
        <v/>
      </c>
    </row>
    <row r="225" spans="3:14" x14ac:dyDescent="0.3">
      <c r="C225" s="9">
        <f t="shared" si="11"/>
        <v>1</v>
      </c>
      <c r="D225" s="14"/>
      <c r="E225" s="15"/>
      <c r="F225" s="16"/>
      <c r="G225" s="17"/>
      <c r="H225" s="18"/>
      <c r="I225" s="19"/>
      <c r="J225" s="18"/>
      <c r="K225" s="19"/>
      <c r="L225" s="17"/>
      <c r="M225" s="95" t="str">
        <f t="shared" si="9"/>
        <v/>
      </c>
      <c r="N225" s="13" t="str">
        <f t="shared" si="10"/>
        <v/>
      </c>
    </row>
    <row r="226" spans="3:14" x14ac:dyDescent="0.3">
      <c r="C226" s="9">
        <f t="shared" si="11"/>
        <v>1</v>
      </c>
      <c r="D226" s="14"/>
      <c r="E226" s="15"/>
      <c r="F226" s="16"/>
      <c r="G226" s="17"/>
      <c r="H226" s="18"/>
      <c r="I226" s="19"/>
      <c r="J226" s="18"/>
      <c r="K226" s="19"/>
      <c r="L226" s="17"/>
      <c r="M226" s="95" t="str">
        <f t="shared" si="9"/>
        <v/>
      </c>
      <c r="N226" s="13" t="str">
        <f t="shared" si="10"/>
        <v/>
      </c>
    </row>
    <row r="227" spans="3:14" x14ac:dyDescent="0.3">
      <c r="C227" s="9">
        <f t="shared" si="11"/>
        <v>1</v>
      </c>
      <c r="D227" s="14"/>
      <c r="E227" s="15"/>
      <c r="F227" s="16"/>
      <c r="G227" s="17"/>
      <c r="H227" s="18"/>
      <c r="I227" s="19"/>
      <c r="J227" s="18"/>
      <c r="K227" s="19"/>
      <c r="L227" s="17"/>
      <c r="M227" s="95" t="str">
        <f t="shared" si="9"/>
        <v/>
      </c>
      <c r="N227" s="13" t="str">
        <f t="shared" si="10"/>
        <v/>
      </c>
    </row>
    <row r="228" spans="3:14" x14ac:dyDescent="0.3">
      <c r="C228" s="9">
        <f t="shared" si="11"/>
        <v>1</v>
      </c>
      <c r="D228" s="14"/>
      <c r="E228" s="15"/>
      <c r="F228" s="16"/>
      <c r="G228" s="17"/>
      <c r="H228" s="18"/>
      <c r="I228" s="19"/>
      <c r="J228" s="18"/>
      <c r="K228" s="19"/>
      <c r="L228" s="17"/>
      <c r="M228" s="95" t="str">
        <f t="shared" si="9"/>
        <v/>
      </c>
      <c r="N228" s="13" t="str">
        <f t="shared" si="10"/>
        <v/>
      </c>
    </row>
    <row r="229" spans="3:14" x14ac:dyDescent="0.3">
      <c r="C229" s="9">
        <f t="shared" si="11"/>
        <v>1</v>
      </c>
      <c r="D229" s="14"/>
      <c r="E229" s="15"/>
      <c r="F229" s="16"/>
      <c r="G229" s="17"/>
      <c r="H229" s="18"/>
      <c r="I229" s="19"/>
      <c r="J229" s="18"/>
      <c r="K229" s="19"/>
      <c r="L229" s="17"/>
      <c r="M229" s="95" t="str">
        <f t="shared" si="9"/>
        <v/>
      </c>
      <c r="N229" s="13" t="str">
        <f t="shared" si="10"/>
        <v/>
      </c>
    </row>
    <row r="230" spans="3:14" x14ac:dyDescent="0.3">
      <c r="C230" s="9">
        <f t="shared" si="11"/>
        <v>1</v>
      </c>
      <c r="D230" s="14"/>
      <c r="E230" s="15"/>
      <c r="F230" s="16"/>
      <c r="G230" s="17"/>
      <c r="H230" s="18"/>
      <c r="I230" s="19"/>
      <c r="J230" s="18"/>
      <c r="K230" s="19"/>
      <c r="L230" s="17"/>
      <c r="M230" s="95" t="str">
        <f t="shared" si="9"/>
        <v/>
      </c>
      <c r="N230" s="13" t="str">
        <f t="shared" si="10"/>
        <v/>
      </c>
    </row>
    <row r="231" spans="3:14" x14ac:dyDescent="0.3">
      <c r="C231" s="9">
        <f t="shared" si="11"/>
        <v>1</v>
      </c>
      <c r="D231" s="14"/>
      <c r="E231" s="15"/>
      <c r="F231" s="16"/>
      <c r="G231" s="17"/>
      <c r="H231" s="18"/>
      <c r="I231" s="19"/>
      <c r="J231" s="18"/>
      <c r="K231" s="19"/>
      <c r="L231" s="17"/>
      <c r="M231" s="95" t="str">
        <f t="shared" si="9"/>
        <v/>
      </c>
      <c r="N231" s="13" t="str">
        <f t="shared" si="10"/>
        <v/>
      </c>
    </row>
    <row r="232" spans="3:14" x14ac:dyDescent="0.3">
      <c r="C232" s="9">
        <f t="shared" si="11"/>
        <v>1</v>
      </c>
      <c r="D232" s="14"/>
      <c r="E232" s="15"/>
      <c r="F232" s="16"/>
      <c r="G232" s="17"/>
      <c r="H232" s="18"/>
      <c r="I232" s="19"/>
      <c r="J232" s="18"/>
      <c r="K232" s="19"/>
      <c r="L232" s="17"/>
      <c r="M232" s="95" t="str">
        <f t="shared" si="9"/>
        <v/>
      </c>
      <c r="N232" s="13" t="str">
        <f t="shared" si="10"/>
        <v/>
      </c>
    </row>
    <row r="233" spans="3:14" x14ac:dyDescent="0.3">
      <c r="C233" s="9">
        <f t="shared" si="11"/>
        <v>1</v>
      </c>
      <c r="D233" s="14"/>
      <c r="E233" s="15"/>
      <c r="F233" s="16"/>
      <c r="G233" s="17"/>
      <c r="H233" s="18"/>
      <c r="I233" s="19"/>
      <c r="J233" s="18"/>
      <c r="K233" s="19"/>
      <c r="L233" s="17"/>
      <c r="M233" s="95" t="str">
        <f t="shared" si="9"/>
        <v/>
      </c>
      <c r="N233" s="13" t="str">
        <f t="shared" si="10"/>
        <v/>
      </c>
    </row>
    <row r="234" spans="3:14" x14ac:dyDescent="0.3">
      <c r="C234" s="9">
        <f t="shared" si="11"/>
        <v>1</v>
      </c>
      <c r="D234" s="14"/>
      <c r="E234" s="15"/>
      <c r="F234" s="16"/>
      <c r="G234" s="17"/>
      <c r="H234" s="18"/>
      <c r="I234" s="19"/>
      <c r="J234" s="18"/>
      <c r="K234" s="19"/>
      <c r="L234" s="17"/>
      <c r="M234" s="95" t="str">
        <f t="shared" si="9"/>
        <v/>
      </c>
      <c r="N234" s="13" t="str">
        <f t="shared" si="10"/>
        <v/>
      </c>
    </row>
    <row r="235" spans="3:14" x14ac:dyDescent="0.3">
      <c r="C235" s="9">
        <f t="shared" si="11"/>
        <v>1</v>
      </c>
      <c r="D235" s="14"/>
      <c r="E235" s="15"/>
      <c r="F235" s="16"/>
      <c r="G235" s="17"/>
      <c r="H235" s="18"/>
      <c r="I235" s="19"/>
      <c r="J235" s="18"/>
      <c r="K235" s="19"/>
      <c r="L235" s="17"/>
      <c r="M235" s="95" t="str">
        <f t="shared" si="9"/>
        <v/>
      </c>
      <c r="N235" s="13" t="str">
        <f t="shared" si="10"/>
        <v/>
      </c>
    </row>
    <row r="236" spans="3:14" x14ac:dyDescent="0.3">
      <c r="C236" s="9">
        <f t="shared" si="11"/>
        <v>1</v>
      </c>
      <c r="D236" s="14"/>
      <c r="E236" s="15"/>
      <c r="F236" s="16"/>
      <c r="G236" s="17"/>
      <c r="H236" s="18"/>
      <c r="I236" s="19"/>
      <c r="J236" s="18"/>
      <c r="K236" s="19"/>
      <c r="L236" s="17"/>
      <c r="M236" s="95" t="str">
        <f t="shared" si="9"/>
        <v/>
      </c>
      <c r="N236" s="13" t="str">
        <f t="shared" si="10"/>
        <v/>
      </c>
    </row>
    <row r="237" spans="3:14" x14ac:dyDescent="0.3">
      <c r="C237" s="9">
        <f t="shared" si="11"/>
        <v>1</v>
      </c>
      <c r="D237" s="14"/>
      <c r="E237" s="15"/>
      <c r="F237" s="16"/>
      <c r="G237" s="17"/>
      <c r="H237" s="18"/>
      <c r="I237" s="19"/>
      <c r="J237" s="18"/>
      <c r="K237" s="19"/>
      <c r="L237" s="17"/>
      <c r="M237" s="95" t="str">
        <f t="shared" si="9"/>
        <v/>
      </c>
      <c r="N237" s="13" t="str">
        <f t="shared" si="10"/>
        <v/>
      </c>
    </row>
    <row r="238" spans="3:14" x14ac:dyDescent="0.3">
      <c r="C238" s="9">
        <f t="shared" si="11"/>
        <v>1</v>
      </c>
      <c r="D238" s="14"/>
      <c r="E238" s="15"/>
      <c r="F238" s="16"/>
      <c r="G238" s="17"/>
      <c r="H238" s="18"/>
      <c r="I238" s="19"/>
      <c r="J238" s="18"/>
      <c r="K238" s="19"/>
      <c r="L238" s="17"/>
      <c r="M238" s="95" t="str">
        <f t="shared" si="9"/>
        <v/>
      </c>
      <c r="N238" s="13" t="str">
        <f t="shared" si="10"/>
        <v/>
      </c>
    </row>
    <row r="239" spans="3:14" x14ac:dyDescent="0.3">
      <c r="C239" s="9">
        <f t="shared" si="11"/>
        <v>1</v>
      </c>
      <c r="D239" s="14"/>
      <c r="E239" s="15"/>
      <c r="F239" s="16"/>
      <c r="G239" s="17"/>
      <c r="H239" s="18"/>
      <c r="I239" s="19"/>
      <c r="J239" s="18"/>
      <c r="K239" s="19"/>
      <c r="L239" s="17"/>
      <c r="M239" s="95" t="str">
        <f t="shared" si="9"/>
        <v/>
      </c>
      <c r="N239" s="13" t="str">
        <f t="shared" si="10"/>
        <v/>
      </c>
    </row>
    <row r="240" spans="3:14" x14ac:dyDescent="0.3">
      <c r="C240" s="9">
        <f t="shared" si="11"/>
        <v>1</v>
      </c>
      <c r="D240" s="14"/>
      <c r="E240" s="15"/>
      <c r="F240" s="16"/>
      <c r="G240" s="17"/>
      <c r="H240" s="18"/>
      <c r="I240" s="19"/>
      <c r="J240" s="18"/>
      <c r="K240" s="19"/>
      <c r="L240" s="17"/>
      <c r="M240" s="95" t="str">
        <f t="shared" si="9"/>
        <v/>
      </c>
      <c r="N240" s="13" t="str">
        <f t="shared" si="10"/>
        <v/>
      </c>
    </row>
    <row r="241" spans="3:14" x14ac:dyDescent="0.3">
      <c r="C241" s="9">
        <f t="shared" si="11"/>
        <v>1</v>
      </c>
      <c r="D241" s="14"/>
      <c r="E241" s="15"/>
      <c r="F241" s="16"/>
      <c r="G241" s="17"/>
      <c r="H241" s="18"/>
      <c r="I241" s="19"/>
      <c r="J241" s="18"/>
      <c r="K241" s="19"/>
      <c r="L241" s="17"/>
      <c r="M241" s="95" t="str">
        <f t="shared" si="9"/>
        <v/>
      </c>
      <c r="N241" s="13" t="str">
        <f t="shared" si="10"/>
        <v/>
      </c>
    </row>
    <row r="242" spans="3:14" x14ac:dyDescent="0.3">
      <c r="C242" s="9">
        <f t="shared" si="11"/>
        <v>1</v>
      </c>
      <c r="D242" s="14"/>
      <c r="E242" s="15"/>
      <c r="F242" s="16"/>
      <c r="G242" s="17"/>
      <c r="H242" s="18"/>
      <c r="I242" s="19"/>
      <c r="J242" s="18"/>
      <c r="K242" s="19"/>
      <c r="L242" s="17"/>
      <c r="M242" s="95" t="str">
        <f t="shared" si="9"/>
        <v/>
      </c>
      <c r="N242" s="13" t="str">
        <f t="shared" si="10"/>
        <v/>
      </c>
    </row>
    <row r="243" spans="3:14" x14ac:dyDescent="0.3">
      <c r="C243" s="9">
        <f t="shared" si="11"/>
        <v>1</v>
      </c>
      <c r="D243" s="14"/>
      <c r="E243" s="15"/>
      <c r="F243" s="16"/>
      <c r="G243" s="17"/>
      <c r="H243" s="18"/>
      <c r="I243" s="19"/>
      <c r="J243" s="18"/>
      <c r="K243" s="19"/>
      <c r="L243" s="17"/>
      <c r="M243" s="95" t="str">
        <f t="shared" si="9"/>
        <v/>
      </c>
      <c r="N243" s="13" t="str">
        <f t="shared" si="10"/>
        <v/>
      </c>
    </row>
    <row r="244" spans="3:14" x14ac:dyDescent="0.3">
      <c r="C244" s="9">
        <f t="shared" si="11"/>
        <v>1</v>
      </c>
      <c r="D244" s="14"/>
      <c r="E244" s="15"/>
      <c r="F244" s="16"/>
      <c r="G244" s="17"/>
      <c r="H244" s="18"/>
      <c r="I244" s="19"/>
      <c r="J244" s="18"/>
      <c r="K244" s="19"/>
      <c r="L244" s="17"/>
      <c r="M244" s="95" t="str">
        <f t="shared" si="9"/>
        <v/>
      </c>
      <c r="N244" s="13" t="str">
        <f t="shared" si="10"/>
        <v/>
      </c>
    </row>
    <row r="245" spans="3:14" x14ac:dyDescent="0.3">
      <c r="C245" s="9">
        <f t="shared" si="11"/>
        <v>1</v>
      </c>
      <c r="D245" s="14"/>
      <c r="E245" s="15"/>
      <c r="F245" s="16"/>
      <c r="G245" s="17"/>
      <c r="H245" s="18"/>
      <c r="I245" s="19"/>
      <c r="J245" s="18"/>
      <c r="K245" s="19"/>
      <c r="L245" s="17"/>
      <c r="M245" s="95" t="str">
        <f t="shared" si="9"/>
        <v/>
      </c>
      <c r="N245" s="13" t="str">
        <f t="shared" si="10"/>
        <v/>
      </c>
    </row>
    <row r="246" spans="3:14" x14ac:dyDescent="0.3">
      <c r="C246" s="9">
        <f t="shared" si="11"/>
        <v>1</v>
      </c>
      <c r="D246" s="14"/>
      <c r="E246" s="15"/>
      <c r="F246" s="16"/>
      <c r="G246" s="17"/>
      <c r="H246" s="18"/>
      <c r="I246" s="19"/>
      <c r="J246" s="18"/>
      <c r="K246" s="19"/>
      <c r="L246" s="17"/>
      <c r="M246" s="95" t="str">
        <f t="shared" si="9"/>
        <v/>
      </c>
      <c r="N246" s="13" t="str">
        <f t="shared" si="10"/>
        <v/>
      </c>
    </row>
    <row r="247" spans="3:14" x14ac:dyDescent="0.3">
      <c r="C247" s="9">
        <f t="shared" si="11"/>
        <v>1</v>
      </c>
      <c r="D247" s="14"/>
      <c r="E247" s="15"/>
      <c r="F247" s="16"/>
      <c r="G247" s="17"/>
      <c r="H247" s="18"/>
      <c r="I247" s="19"/>
      <c r="J247" s="18"/>
      <c r="K247" s="19"/>
      <c r="L247" s="17"/>
      <c r="M247" s="95" t="str">
        <f t="shared" si="9"/>
        <v/>
      </c>
      <c r="N247" s="13" t="str">
        <f t="shared" si="10"/>
        <v/>
      </c>
    </row>
    <row r="248" spans="3:14" x14ac:dyDescent="0.3">
      <c r="C248" s="9">
        <f t="shared" si="11"/>
        <v>1</v>
      </c>
      <c r="D248" s="14"/>
      <c r="E248" s="15"/>
      <c r="F248" s="16"/>
      <c r="G248" s="17"/>
      <c r="H248" s="18"/>
      <c r="I248" s="19"/>
      <c r="J248" s="18"/>
      <c r="K248" s="19"/>
      <c r="L248" s="17"/>
      <c r="M248" s="95" t="str">
        <f t="shared" si="9"/>
        <v/>
      </c>
      <c r="N248" s="13" t="str">
        <f t="shared" si="10"/>
        <v/>
      </c>
    </row>
    <row r="249" spans="3:14" x14ac:dyDescent="0.3">
      <c r="C249" s="9">
        <f t="shared" si="11"/>
        <v>1</v>
      </c>
      <c r="D249" s="14"/>
      <c r="E249" s="15"/>
      <c r="F249" s="16"/>
      <c r="G249" s="17"/>
      <c r="H249" s="18"/>
      <c r="I249" s="19"/>
      <c r="J249" s="18"/>
      <c r="K249" s="19"/>
      <c r="L249" s="17"/>
      <c r="M249" s="95" t="str">
        <f t="shared" si="9"/>
        <v/>
      </c>
      <c r="N249" s="13" t="str">
        <f t="shared" si="10"/>
        <v/>
      </c>
    </row>
    <row r="250" spans="3:14" x14ac:dyDescent="0.3">
      <c r="C250" s="9">
        <f t="shared" si="11"/>
        <v>1</v>
      </c>
      <c r="D250" s="14"/>
      <c r="E250" s="15"/>
      <c r="F250" s="16"/>
      <c r="G250" s="17"/>
      <c r="H250" s="18"/>
      <c r="I250" s="19"/>
      <c r="J250" s="18"/>
      <c r="K250" s="19"/>
      <c r="L250" s="17"/>
      <c r="M250" s="95" t="str">
        <f t="shared" si="9"/>
        <v/>
      </c>
      <c r="N250" s="13" t="str">
        <f t="shared" si="10"/>
        <v/>
      </c>
    </row>
    <row r="251" spans="3:14" x14ac:dyDescent="0.3">
      <c r="C251" s="9">
        <f t="shared" si="11"/>
        <v>1</v>
      </c>
      <c r="D251" s="14"/>
      <c r="E251" s="15"/>
      <c r="F251" s="16"/>
      <c r="G251" s="17"/>
      <c r="H251" s="18"/>
      <c r="I251" s="19"/>
      <c r="J251" s="18"/>
      <c r="K251" s="19"/>
      <c r="L251" s="17"/>
      <c r="M251" s="95" t="str">
        <f t="shared" si="9"/>
        <v/>
      </c>
      <c r="N251" s="13" t="str">
        <f t="shared" si="10"/>
        <v/>
      </c>
    </row>
    <row r="252" spans="3:14" x14ac:dyDescent="0.3">
      <c r="C252" s="9">
        <f t="shared" si="11"/>
        <v>1</v>
      </c>
      <c r="D252" s="14"/>
      <c r="E252" s="15"/>
      <c r="F252" s="16"/>
      <c r="G252" s="17"/>
      <c r="H252" s="18"/>
      <c r="I252" s="19"/>
      <c r="J252" s="18"/>
      <c r="K252" s="19"/>
      <c r="L252" s="17"/>
      <c r="M252" s="95" t="str">
        <f t="shared" si="9"/>
        <v/>
      </c>
      <c r="N252" s="13" t="str">
        <f t="shared" si="10"/>
        <v/>
      </c>
    </row>
    <row r="253" spans="3:14" x14ac:dyDescent="0.3">
      <c r="C253" s="9">
        <f t="shared" si="11"/>
        <v>1</v>
      </c>
      <c r="D253" s="14"/>
      <c r="E253" s="15"/>
      <c r="F253" s="16"/>
      <c r="G253" s="17"/>
      <c r="H253" s="18"/>
      <c r="I253" s="19"/>
      <c r="J253" s="18"/>
      <c r="K253" s="19"/>
      <c r="L253" s="17"/>
      <c r="M253" s="95" t="str">
        <f t="shared" si="9"/>
        <v/>
      </c>
      <c r="N253" s="13" t="str">
        <f t="shared" si="10"/>
        <v/>
      </c>
    </row>
    <row r="254" spans="3:14" x14ac:dyDescent="0.3">
      <c r="C254" s="9">
        <f t="shared" si="11"/>
        <v>1</v>
      </c>
      <c r="D254" s="14"/>
      <c r="E254" s="15"/>
      <c r="F254" s="16"/>
      <c r="G254" s="17"/>
      <c r="H254" s="18"/>
      <c r="I254" s="19"/>
      <c r="J254" s="18"/>
      <c r="K254" s="19"/>
      <c r="L254" s="17"/>
      <c r="M254" s="95" t="str">
        <f t="shared" si="9"/>
        <v/>
      </c>
      <c r="N254" s="13" t="str">
        <f t="shared" si="10"/>
        <v/>
      </c>
    </row>
    <row r="255" spans="3:14" x14ac:dyDescent="0.3">
      <c r="C255" s="9">
        <f t="shared" si="11"/>
        <v>1</v>
      </c>
      <c r="D255" s="14"/>
      <c r="E255" s="15"/>
      <c r="F255" s="16"/>
      <c r="G255" s="17"/>
      <c r="H255" s="18"/>
      <c r="I255" s="19"/>
      <c r="J255" s="18"/>
      <c r="K255" s="19"/>
      <c r="L255" s="17"/>
      <c r="M255" s="95" t="str">
        <f t="shared" si="9"/>
        <v/>
      </c>
      <c r="N255" s="13" t="str">
        <f t="shared" si="10"/>
        <v/>
      </c>
    </row>
    <row r="256" spans="3:14" x14ac:dyDescent="0.3">
      <c r="C256" s="9">
        <f t="shared" si="11"/>
        <v>1</v>
      </c>
      <c r="D256" s="14"/>
      <c r="E256" s="15"/>
      <c r="F256" s="16"/>
      <c r="G256" s="17"/>
      <c r="H256" s="18"/>
      <c r="I256" s="19"/>
      <c r="J256" s="18"/>
      <c r="K256" s="19"/>
      <c r="L256" s="17"/>
      <c r="M256" s="95" t="str">
        <f t="shared" si="9"/>
        <v/>
      </c>
      <c r="N256" s="13" t="str">
        <f t="shared" si="10"/>
        <v/>
      </c>
    </row>
    <row r="257" spans="3:14" x14ac:dyDescent="0.3">
      <c r="C257" s="9">
        <f t="shared" si="11"/>
        <v>1</v>
      </c>
      <c r="D257" s="14"/>
      <c r="E257" s="15"/>
      <c r="F257" s="16"/>
      <c r="G257" s="17"/>
      <c r="H257" s="18"/>
      <c r="I257" s="19"/>
      <c r="J257" s="18"/>
      <c r="K257" s="19"/>
      <c r="L257" s="17"/>
      <c r="M257" s="95" t="str">
        <f t="shared" si="9"/>
        <v/>
      </c>
      <c r="N257" s="13" t="str">
        <f t="shared" si="10"/>
        <v/>
      </c>
    </row>
    <row r="258" spans="3:14" x14ac:dyDescent="0.3">
      <c r="C258" s="9">
        <f t="shared" si="11"/>
        <v>1</v>
      </c>
      <c r="D258" s="14"/>
      <c r="E258" s="15"/>
      <c r="F258" s="16"/>
      <c r="G258" s="17"/>
      <c r="H258" s="18"/>
      <c r="I258" s="19"/>
      <c r="J258" s="18"/>
      <c r="K258" s="19"/>
      <c r="L258" s="17"/>
      <c r="M258" s="95" t="str">
        <f t="shared" si="9"/>
        <v/>
      </c>
      <c r="N258" s="13" t="str">
        <f t="shared" si="10"/>
        <v/>
      </c>
    </row>
    <row r="259" spans="3:14" x14ac:dyDescent="0.3">
      <c r="C259" s="9">
        <f t="shared" si="11"/>
        <v>1</v>
      </c>
      <c r="D259" s="14"/>
      <c r="E259" s="15"/>
      <c r="F259" s="16"/>
      <c r="G259" s="17"/>
      <c r="H259" s="18"/>
      <c r="I259" s="19"/>
      <c r="J259" s="18"/>
      <c r="K259" s="19"/>
      <c r="L259" s="17"/>
      <c r="M259" s="95" t="str">
        <f t="shared" si="9"/>
        <v/>
      </c>
      <c r="N259" s="13" t="str">
        <f t="shared" si="10"/>
        <v/>
      </c>
    </row>
    <row r="260" spans="3:14" x14ac:dyDescent="0.3">
      <c r="C260" s="9">
        <f t="shared" si="11"/>
        <v>1</v>
      </c>
      <c r="D260" s="14"/>
      <c r="E260" s="15"/>
      <c r="F260" s="16"/>
      <c r="G260" s="17"/>
      <c r="H260" s="18"/>
      <c r="I260" s="19"/>
      <c r="J260" s="18"/>
      <c r="K260" s="19"/>
      <c r="L260" s="17"/>
      <c r="M260" s="95" t="str">
        <f t="shared" si="9"/>
        <v/>
      </c>
      <c r="N260" s="13" t="str">
        <f t="shared" si="10"/>
        <v/>
      </c>
    </row>
    <row r="261" spans="3:14" x14ac:dyDescent="0.3">
      <c r="C261" s="9">
        <f t="shared" si="11"/>
        <v>1</v>
      </c>
      <c r="D261" s="14"/>
      <c r="E261" s="15"/>
      <c r="F261" s="16"/>
      <c r="G261" s="17"/>
      <c r="H261" s="18"/>
      <c r="I261" s="19"/>
      <c r="J261" s="18"/>
      <c r="K261" s="19"/>
      <c r="L261" s="17"/>
      <c r="M261" s="95" t="str">
        <f t="shared" si="9"/>
        <v/>
      </c>
      <c r="N261" s="13" t="str">
        <f t="shared" si="10"/>
        <v/>
      </c>
    </row>
    <row r="262" spans="3:14" x14ac:dyDescent="0.3">
      <c r="C262" s="9">
        <f t="shared" si="11"/>
        <v>1</v>
      </c>
      <c r="D262" s="14"/>
      <c r="E262" s="15"/>
      <c r="F262" s="16"/>
      <c r="G262" s="17"/>
      <c r="H262" s="18"/>
      <c r="I262" s="19"/>
      <c r="J262" s="18"/>
      <c r="K262" s="19"/>
      <c r="L262" s="17"/>
      <c r="M262" s="95" t="str">
        <f t="shared" si="9"/>
        <v/>
      </c>
      <c r="N262" s="13" t="str">
        <f t="shared" si="10"/>
        <v/>
      </c>
    </row>
    <row r="263" spans="3:14" x14ac:dyDescent="0.3">
      <c r="C263" s="9">
        <f t="shared" si="11"/>
        <v>1</v>
      </c>
      <c r="D263" s="14"/>
      <c r="E263" s="15"/>
      <c r="F263" s="16"/>
      <c r="G263" s="17"/>
      <c r="H263" s="18"/>
      <c r="I263" s="19"/>
      <c r="J263" s="18"/>
      <c r="K263" s="19"/>
      <c r="L263" s="17"/>
      <c r="M263" s="95" t="str">
        <f t="shared" ref="M263:M326" si="12">IF(I263&amp;K263&lt;&gt;"",VLOOKUP(I263&amp;K263,fif,3,FALSE),"")</f>
        <v/>
      </c>
      <c r="N263" s="13" t="str">
        <f t="shared" ref="N263:N326" si="13">IF(I263&amp;K263&lt;&gt;"",VLOOKUP(I263&amp;K263,fi,2,FALSE),"")</f>
        <v/>
      </c>
    </row>
    <row r="264" spans="3:14" x14ac:dyDescent="0.3">
      <c r="C264" s="9">
        <f t="shared" ref="C264:C327" si="14">IF(AND(D264&lt;&gt;0,D264&gt;=$C$1,D264&lt;=$C$3),D264,IF(SUM(H264:J274)&lt;&gt;0,C263,1))</f>
        <v>1</v>
      </c>
      <c r="D264" s="14"/>
      <c r="E264" s="15"/>
      <c r="F264" s="16"/>
      <c r="G264" s="17"/>
      <c r="H264" s="18"/>
      <c r="I264" s="19"/>
      <c r="J264" s="18"/>
      <c r="K264" s="19"/>
      <c r="L264" s="17"/>
      <c r="M264" s="95" t="str">
        <f t="shared" si="12"/>
        <v/>
      </c>
      <c r="N264" s="13" t="str">
        <f t="shared" si="13"/>
        <v/>
      </c>
    </row>
    <row r="265" spans="3:14" x14ac:dyDescent="0.3">
      <c r="C265" s="9">
        <f t="shared" si="14"/>
        <v>1</v>
      </c>
      <c r="D265" s="14"/>
      <c r="E265" s="15"/>
      <c r="F265" s="16"/>
      <c r="G265" s="17"/>
      <c r="H265" s="18"/>
      <c r="I265" s="19"/>
      <c r="J265" s="18"/>
      <c r="K265" s="19"/>
      <c r="L265" s="17"/>
      <c r="M265" s="95" t="str">
        <f t="shared" si="12"/>
        <v/>
      </c>
      <c r="N265" s="13" t="str">
        <f t="shared" si="13"/>
        <v/>
      </c>
    </row>
    <row r="266" spans="3:14" x14ac:dyDescent="0.3">
      <c r="C266" s="9">
        <f t="shared" si="14"/>
        <v>1</v>
      </c>
      <c r="D266" s="14"/>
      <c r="E266" s="15"/>
      <c r="F266" s="16"/>
      <c r="G266" s="17"/>
      <c r="H266" s="18"/>
      <c r="I266" s="19"/>
      <c r="J266" s="18"/>
      <c r="K266" s="19"/>
      <c r="L266" s="17"/>
      <c r="M266" s="95" t="str">
        <f t="shared" si="12"/>
        <v/>
      </c>
      <c r="N266" s="13" t="str">
        <f t="shared" si="13"/>
        <v/>
      </c>
    </row>
    <row r="267" spans="3:14" x14ac:dyDescent="0.3">
      <c r="C267" s="9">
        <f t="shared" si="14"/>
        <v>1</v>
      </c>
      <c r="D267" s="14"/>
      <c r="E267" s="15"/>
      <c r="F267" s="16"/>
      <c r="G267" s="17"/>
      <c r="H267" s="18"/>
      <c r="I267" s="19"/>
      <c r="J267" s="18"/>
      <c r="K267" s="19"/>
      <c r="L267" s="17"/>
      <c r="M267" s="95" t="str">
        <f t="shared" si="12"/>
        <v/>
      </c>
      <c r="N267" s="13" t="str">
        <f t="shared" si="13"/>
        <v/>
      </c>
    </row>
    <row r="268" spans="3:14" x14ac:dyDescent="0.3">
      <c r="C268" s="9">
        <f t="shared" si="14"/>
        <v>1</v>
      </c>
      <c r="D268" s="14"/>
      <c r="E268" s="15"/>
      <c r="F268" s="16"/>
      <c r="G268" s="17"/>
      <c r="H268" s="18"/>
      <c r="I268" s="19"/>
      <c r="J268" s="18"/>
      <c r="K268" s="19"/>
      <c r="L268" s="17"/>
      <c r="M268" s="95" t="str">
        <f t="shared" si="12"/>
        <v/>
      </c>
      <c r="N268" s="13" t="str">
        <f t="shared" si="13"/>
        <v/>
      </c>
    </row>
    <row r="269" spans="3:14" x14ac:dyDescent="0.3">
      <c r="C269" s="9">
        <f t="shared" si="14"/>
        <v>1</v>
      </c>
      <c r="D269" s="14"/>
      <c r="E269" s="15"/>
      <c r="F269" s="16"/>
      <c r="G269" s="17"/>
      <c r="H269" s="18"/>
      <c r="I269" s="19"/>
      <c r="J269" s="18"/>
      <c r="K269" s="19"/>
      <c r="L269" s="17"/>
      <c r="M269" s="95" t="str">
        <f t="shared" si="12"/>
        <v/>
      </c>
      <c r="N269" s="13" t="str">
        <f t="shared" si="13"/>
        <v/>
      </c>
    </row>
    <row r="270" spans="3:14" x14ac:dyDescent="0.3">
      <c r="C270" s="9">
        <f t="shared" si="14"/>
        <v>1</v>
      </c>
      <c r="D270" s="14"/>
      <c r="E270" s="15"/>
      <c r="F270" s="16"/>
      <c r="G270" s="17"/>
      <c r="H270" s="18"/>
      <c r="I270" s="19"/>
      <c r="J270" s="18"/>
      <c r="K270" s="19"/>
      <c r="L270" s="17"/>
      <c r="M270" s="95" t="str">
        <f t="shared" si="12"/>
        <v/>
      </c>
      <c r="N270" s="13" t="str">
        <f t="shared" si="13"/>
        <v/>
      </c>
    </row>
    <row r="271" spans="3:14" x14ac:dyDescent="0.3">
      <c r="C271" s="9">
        <f t="shared" si="14"/>
        <v>1</v>
      </c>
      <c r="D271" s="14"/>
      <c r="E271" s="15"/>
      <c r="F271" s="16"/>
      <c r="G271" s="17"/>
      <c r="H271" s="18"/>
      <c r="I271" s="19"/>
      <c r="J271" s="18"/>
      <c r="K271" s="19"/>
      <c r="L271" s="17"/>
      <c r="M271" s="95" t="str">
        <f t="shared" si="12"/>
        <v/>
      </c>
      <c r="N271" s="13" t="str">
        <f t="shared" si="13"/>
        <v/>
      </c>
    </row>
    <row r="272" spans="3:14" x14ac:dyDescent="0.3">
      <c r="C272" s="9">
        <f t="shared" si="14"/>
        <v>1</v>
      </c>
      <c r="D272" s="14"/>
      <c r="E272" s="15"/>
      <c r="F272" s="16"/>
      <c r="G272" s="17"/>
      <c r="H272" s="18"/>
      <c r="I272" s="19"/>
      <c r="J272" s="18"/>
      <c r="K272" s="19"/>
      <c r="L272" s="17"/>
      <c r="M272" s="95" t="str">
        <f t="shared" si="12"/>
        <v/>
      </c>
      <c r="N272" s="13" t="str">
        <f t="shared" si="13"/>
        <v/>
      </c>
    </row>
    <row r="273" spans="3:14" x14ac:dyDescent="0.3">
      <c r="C273" s="9">
        <f t="shared" si="14"/>
        <v>1</v>
      </c>
      <c r="D273" s="14"/>
      <c r="E273" s="15"/>
      <c r="F273" s="16"/>
      <c r="G273" s="17"/>
      <c r="H273" s="18"/>
      <c r="I273" s="19"/>
      <c r="J273" s="18"/>
      <c r="K273" s="19"/>
      <c r="L273" s="17"/>
      <c r="M273" s="95" t="str">
        <f t="shared" si="12"/>
        <v/>
      </c>
      <c r="N273" s="13" t="str">
        <f t="shared" si="13"/>
        <v/>
      </c>
    </row>
    <row r="274" spans="3:14" x14ac:dyDescent="0.3">
      <c r="C274" s="9">
        <f t="shared" si="14"/>
        <v>1</v>
      </c>
      <c r="D274" s="14"/>
      <c r="E274" s="15"/>
      <c r="F274" s="16"/>
      <c r="G274" s="17"/>
      <c r="H274" s="18"/>
      <c r="I274" s="19"/>
      <c r="J274" s="18"/>
      <c r="K274" s="19"/>
      <c r="L274" s="17"/>
      <c r="M274" s="95" t="str">
        <f t="shared" si="12"/>
        <v/>
      </c>
      <c r="N274" s="13" t="str">
        <f t="shared" si="13"/>
        <v/>
      </c>
    </row>
    <row r="275" spans="3:14" x14ac:dyDescent="0.3">
      <c r="C275" s="9">
        <f t="shared" si="14"/>
        <v>1</v>
      </c>
      <c r="D275" s="14"/>
      <c r="E275" s="15"/>
      <c r="F275" s="16"/>
      <c r="G275" s="17"/>
      <c r="H275" s="18"/>
      <c r="I275" s="19"/>
      <c r="J275" s="18"/>
      <c r="K275" s="19"/>
      <c r="L275" s="17"/>
      <c r="M275" s="95" t="str">
        <f t="shared" si="12"/>
        <v/>
      </c>
      <c r="N275" s="13" t="str">
        <f t="shared" si="13"/>
        <v/>
      </c>
    </row>
    <row r="276" spans="3:14" x14ac:dyDescent="0.3">
      <c r="C276" s="9">
        <f t="shared" si="14"/>
        <v>1</v>
      </c>
      <c r="D276" s="14"/>
      <c r="E276" s="15"/>
      <c r="F276" s="16"/>
      <c r="G276" s="17"/>
      <c r="H276" s="18"/>
      <c r="I276" s="19"/>
      <c r="J276" s="18"/>
      <c r="K276" s="19"/>
      <c r="L276" s="17"/>
      <c r="M276" s="95" t="str">
        <f t="shared" si="12"/>
        <v/>
      </c>
      <c r="N276" s="13" t="str">
        <f t="shared" si="13"/>
        <v/>
      </c>
    </row>
    <row r="277" spans="3:14" x14ac:dyDescent="0.3">
      <c r="C277" s="9">
        <f t="shared" si="14"/>
        <v>1</v>
      </c>
      <c r="D277" s="14"/>
      <c r="E277" s="15"/>
      <c r="F277" s="16"/>
      <c r="G277" s="17"/>
      <c r="H277" s="18"/>
      <c r="I277" s="19"/>
      <c r="J277" s="18"/>
      <c r="K277" s="19"/>
      <c r="L277" s="17"/>
      <c r="M277" s="95" t="str">
        <f t="shared" si="12"/>
        <v/>
      </c>
      <c r="N277" s="13" t="str">
        <f t="shared" si="13"/>
        <v/>
      </c>
    </row>
    <row r="278" spans="3:14" x14ac:dyDescent="0.3">
      <c r="C278" s="9">
        <f t="shared" si="14"/>
        <v>1</v>
      </c>
      <c r="D278" s="14"/>
      <c r="E278" s="15"/>
      <c r="F278" s="16"/>
      <c r="G278" s="17"/>
      <c r="H278" s="18"/>
      <c r="I278" s="19"/>
      <c r="J278" s="18"/>
      <c r="K278" s="19"/>
      <c r="L278" s="17"/>
      <c r="M278" s="95" t="str">
        <f t="shared" si="12"/>
        <v/>
      </c>
      <c r="N278" s="13" t="str">
        <f t="shared" si="13"/>
        <v/>
      </c>
    </row>
    <row r="279" spans="3:14" x14ac:dyDescent="0.3">
      <c r="C279" s="9">
        <f t="shared" si="14"/>
        <v>1</v>
      </c>
      <c r="D279" s="14"/>
      <c r="E279" s="15"/>
      <c r="F279" s="16"/>
      <c r="G279" s="17"/>
      <c r="H279" s="18"/>
      <c r="I279" s="19"/>
      <c r="J279" s="18"/>
      <c r="K279" s="19"/>
      <c r="L279" s="17"/>
      <c r="M279" s="95" t="str">
        <f t="shared" si="12"/>
        <v/>
      </c>
      <c r="N279" s="13" t="str">
        <f t="shared" si="13"/>
        <v/>
      </c>
    </row>
    <row r="280" spans="3:14" x14ac:dyDescent="0.3">
      <c r="C280" s="9">
        <f t="shared" si="14"/>
        <v>1</v>
      </c>
      <c r="D280" s="14"/>
      <c r="E280" s="15"/>
      <c r="F280" s="16"/>
      <c r="G280" s="17"/>
      <c r="H280" s="18"/>
      <c r="I280" s="19"/>
      <c r="J280" s="18"/>
      <c r="K280" s="19"/>
      <c r="L280" s="17"/>
      <c r="M280" s="95" t="str">
        <f t="shared" si="12"/>
        <v/>
      </c>
      <c r="N280" s="13" t="str">
        <f t="shared" si="13"/>
        <v/>
      </c>
    </row>
    <row r="281" spans="3:14" x14ac:dyDescent="0.3">
      <c r="C281" s="9">
        <f t="shared" si="14"/>
        <v>1</v>
      </c>
      <c r="D281" s="14"/>
      <c r="E281" s="15"/>
      <c r="F281" s="16"/>
      <c r="G281" s="17"/>
      <c r="H281" s="18"/>
      <c r="I281" s="19"/>
      <c r="J281" s="18"/>
      <c r="K281" s="19"/>
      <c r="L281" s="17"/>
      <c r="M281" s="95" t="str">
        <f t="shared" si="12"/>
        <v/>
      </c>
      <c r="N281" s="13" t="str">
        <f t="shared" si="13"/>
        <v/>
      </c>
    </row>
    <row r="282" spans="3:14" x14ac:dyDescent="0.3">
      <c r="C282" s="9">
        <f t="shared" si="14"/>
        <v>1</v>
      </c>
      <c r="D282" s="14"/>
      <c r="E282" s="15"/>
      <c r="F282" s="16"/>
      <c r="G282" s="17"/>
      <c r="H282" s="18"/>
      <c r="I282" s="19"/>
      <c r="J282" s="18"/>
      <c r="K282" s="19"/>
      <c r="L282" s="17"/>
      <c r="M282" s="95" t="str">
        <f t="shared" si="12"/>
        <v/>
      </c>
      <c r="N282" s="13" t="str">
        <f t="shared" si="13"/>
        <v/>
      </c>
    </row>
    <row r="283" spans="3:14" x14ac:dyDescent="0.3">
      <c r="C283" s="9">
        <f t="shared" si="14"/>
        <v>1</v>
      </c>
      <c r="D283" s="14"/>
      <c r="E283" s="15"/>
      <c r="F283" s="16"/>
      <c r="G283" s="17"/>
      <c r="H283" s="18"/>
      <c r="I283" s="19"/>
      <c r="J283" s="18"/>
      <c r="K283" s="19"/>
      <c r="L283" s="17"/>
      <c r="M283" s="95" t="str">
        <f t="shared" si="12"/>
        <v/>
      </c>
      <c r="N283" s="13" t="str">
        <f t="shared" si="13"/>
        <v/>
      </c>
    </row>
    <row r="284" spans="3:14" x14ac:dyDescent="0.3">
      <c r="C284" s="9">
        <f t="shared" si="14"/>
        <v>1</v>
      </c>
      <c r="D284" s="14"/>
      <c r="E284" s="15"/>
      <c r="F284" s="16"/>
      <c r="G284" s="17"/>
      <c r="H284" s="18"/>
      <c r="I284" s="19"/>
      <c r="J284" s="18"/>
      <c r="K284" s="19"/>
      <c r="L284" s="17"/>
      <c r="M284" s="95" t="str">
        <f t="shared" si="12"/>
        <v/>
      </c>
      <c r="N284" s="13" t="str">
        <f t="shared" si="13"/>
        <v/>
      </c>
    </row>
    <row r="285" spans="3:14" x14ac:dyDescent="0.3">
      <c r="C285" s="9">
        <f t="shared" si="14"/>
        <v>1</v>
      </c>
      <c r="D285" s="14"/>
      <c r="E285" s="15"/>
      <c r="F285" s="16"/>
      <c r="G285" s="17"/>
      <c r="H285" s="18"/>
      <c r="I285" s="19"/>
      <c r="J285" s="18"/>
      <c r="K285" s="19"/>
      <c r="L285" s="17"/>
      <c r="M285" s="95" t="str">
        <f t="shared" si="12"/>
        <v/>
      </c>
      <c r="N285" s="13" t="str">
        <f t="shared" si="13"/>
        <v/>
      </c>
    </row>
    <row r="286" spans="3:14" x14ac:dyDescent="0.3">
      <c r="C286" s="9">
        <f t="shared" si="14"/>
        <v>1</v>
      </c>
      <c r="D286" s="14"/>
      <c r="E286" s="15"/>
      <c r="F286" s="16"/>
      <c r="G286" s="17"/>
      <c r="H286" s="18"/>
      <c r="I286" s="19"/>
      <c r="J286" s="18"/>
      <c r="K286" s="19"/>
      <c r="L286" s="17"/>
      <c r="M286" s="95" t="str">
        <f t="shared" si="12"/>
        <v/>
      </c>
      <c r="N286" s="13" t="str">
        <f t="shared" si="13"/>
        <v/>
      </c>
    </row>
    <row r="287" spans="3:14" x14ac:dyDescent="0.3">
      <c r="C287" s="9">
        <f t="shared" si="14"/>
        <v>1</v>
      </c>
      <c r="D287" s="14"/>
      <c r="E287" s="15"/>
      <c r="F287" s="16"/>
      <c r="G287" s="17"/>
      <c r="H287" s="18"/>
      <c r="I287" s="19"/>
      <c r="J287" s="18"/>
      <c r="K287" s="19"/>
      <c r="L287" s="17"/>
      <c r="M287" s="95" t="str">
        <f t="shared" si="12"/>
        <v/>
      </c>
      <c r="N287" s="13" t="str">
        <f t="shared" si="13"/>
        <v/>
      </c>
    </row>
    <row r="288" spans="3:14" x14ac:dyDescent="0.3">
      <c r="C288" s="9">
        <f t="shared" si="14"/>
        <v>1</v>
      </c>
      <c r="D288" s="14"/>
      <c r="E288" s="15"/>
      <c r="F288" s="16"/>
      <c r="G288" s="17"/>
      <c r="H288" s="18"/>
      <c r="I288" s="19"/>
      <c r="J288" s="18"/>
      <c r="K288" s="19"/>
      <c r="L288" s="17"/>
      <c r="M288" s="95" t="str">
        <f t="shared" si="12"/>
        <v/>
      </c>
      <c r="N288" s="13" t="str">
        <f t="shared" si="13"/>
        <v/>
      </c>
    </row>
    <row r="289" spans="3:14" x14ac:dyDescent="0.3">
      <c r="C289" s="9">
        <f t="shared" si="14"/>
        <v>1</v>
      </c>
      <c r="D289" s="14"/>
      <c r="E289" s="15"/>
      <c r="F289" s="16"/>
      <c r="G289" s="17"/>
      <c r="H289" s="18"/>
      <c r="I289" s="19"/>
      <c r="J289" s="18"/>
      <c r="K289" s="19"/>
      <c r="L289" s="17"/>
      <c r="M289" s="95" t="str">
        <f t="shared" si="12"/>
        <v/>
      </c>
      <c r="N289" s="13" t="str">
        <f t="shared" si="13"/>
        <v/>
      </c>
    </row>
    <row r="290" spans="3:14" x14ac:dyDescent="0.3">
      <c r="C290" s="9">
        <f t="shared" si="14"/>
        <v>1</v>
      </c>
      <c r="D290" s="14"/>
      <c r="E290" s="15"/>
      <c r="F290" s="16"/>
      <c r="G290" s="17"/>
      <c r="H290" s="18"/>
      <c r="I290" s="19"/>
      <c r="J290" s="18"/>
      <c r="K290" s="19"/>
      <c r="L290" s="17"/>
      <c r="M290" s="95" t="str">
        <f t="shared" si="12"/>
        <v/>
      </c>
      <c r="N290" s="13" t="str">
        <f t="shared" si="13"/>
        <v/>
      </c>
    </row>
    <row r="291" spans="3:14" x14ac:dyDescent="0.3">
      <c r="C291" s="9">
        <f t="shared" si="14"/>
        <v>1</v>
      </c>
      <c r="D291" s="14"/>
      <c r="E291" s="15"/>
      <c r="F291" s="16"/>
      <c r="G291" s="17"/>
      <c r="H291" s="18"/>
      <c r="I291" s="19"/>
      <c r="J291" s="18"/>
      <c r="K291" s="19"/>
      <c r="L291" s="17"/>
      <c r="M291" s="95" t="str">
        <f t="shared" si="12"/>
        <v/>
      </c>
      <c r="N291" s="13" t="str">
        <f t="shared" si="13"/>
        <v/>
      </c>
    </row>
    <row r="292" spans="3:14" x14ac:dyDescent="0.3">
      <c r="C292" s="9">
        <f t="shared" si="14"/>
        <v>1</v>
      </c>
      <c r="D292" s="14"/>
      <c r="E292" s="15"/>
      <c r="F292" s="16"/>
      <c r="G292" s="17"/>
      <c r="H292" s="18"/>
      <c r="I292" s="19"/>
      <c r="J292" s="18"/>
      <c r="K292" s="19"/>
      <c r="L292" s="17"/>
      <c r="M292" s="95" t="str">
        <f t="shared" si="12"/>
        <v/>
      </c>
      <c r="N292" s="13" t="str">
        <f t="shared" si="13"/>
        <v/>
      </c>
    </row>
    <row r="293" spans="3:14" x14ac:dyDescent="0.3">
      <c r="C293" s="9">
        <f t="shared" si="14"/>
        <v>1</v>
      </c>
      <c r="D293" s="14"/>
      <c r="E293" s="15"/>
      <c r="F293" s="16"/>
      <c r="G293" s="17"/>
      <c r="H293" s="18"/>
      <c r="I293" s="19"/>
      <c r="J293" s="18"/>
      <c r="K293" s="19"/>
      <c r="L293" s="17"/>
      <c r="M293" s="95" t="str">
        <f t="shared" si="12"/>
        <v/>
      </c>
      <c r="N293" s="13" t="str">
        <f t="shared" si="13"/>
        <v/>
      </c>
    </row>
    <row r="294" spans="3:14" x14ac:dyDescent="0.3">
      <c r="C294" s="9">
        <f t="shared" si="14"/>
        <v>1</v>
      </c>
      <c r="D294" s="14"/>
      <c r="E294" s="15"/>
      <c r="F294" s="16"/>
      <c r="G294" s="17"/>
      <c r="H294" s="18"/>
      <c r="I294" s="19"/>
      <c r="J294" s="18"/>
      <c r="K294" s="19"/>
      <c r="L294" s="17"/>
      <c r="M294" s="95" t="str">
        <f t="shared" si="12"/>
        <v/>
      </c>
      <c r="N294" s="13" t="str">
        <f t="shared" si="13"/>
        <v/>
      </c>
    </row>
    <row r="295" spans="3:14" x14ac:dyDescent="0.3">
      <c r="C295" s="9">
        <f t="shared" si="14"/>
        <v>1</v>
      </c>
      <c r="D295" s="14"/>
      <c r="E295" s="15"/>
      <c r="F295" s="16"/>
      <c r="G295" s="17"/>
      <c r="H295" s="18"/>
      <c r="I295" s="19"/>
      <c r="J295" s="18"/>
      <c r="K295" s="19"/>
      <c r="L295" s="17"/>
      <c r="M295" s="95" t="str">
        <f t="shared" si="12"/>
        <v/>
      </c>
      <c r="N295" s="13" t="str">
        <f t="shared" si="13"/>
        <v/>
      </c>
    </row>
    <row r="296" spans="3:14" x14ac:dyDescent="0.3">
      <c r="C296" s="9">
        <f t="shared" si="14"/>
        <v>1</v>
      </c>
      <c r="D296" s="14"/>
      <c r="E296" s="15"/>
      <c r="F296" s="16"/>
      <c r="G296" s="17"/>
      <c r="H296" s="18"/>
      <c r="I296" s="19"/>
      <c r="J296" s="18"/>
      <c r="K296" s="19"/>
      <c r="L296" s="17"/>
      <c r="M296" s="95" t="str">
        <f t="shared" si="12"/>
        <v/>
      </c>
      <c r="N296" s="13" t="str">
        <f t="shared" si="13"/>
        <v/>
      </c>
    </row>
    <row r="297" spans="3:14" x14ac:dyDescent="0.3">
      <c r="C297" s="9">
        <f t="shared" si="14"/>
        <v>1</v>
      </c>
      <c r="D297" s="14"/>
      <c r="E297" s="15"/>
      <c r="F297" s="16"/>
      <c r="G297" s="17"/>
      <c r="H297" s="18"/>
      <c r="I297" s="19"/>
      <c r="J297" s="18"/>
      <c r="K297" s="19"/>
      <c r="L297" s="17"/>
      <c r="M297" s="95" t="str">
        <f t="shared" si="12"/>
        <v/>
      </c>
      <c r="N297" s="13" t="str">
        <f t="shared" si="13"/>
        <v/>
      </c>
    </row>
    <row r="298" spans="3:14" x14ac:dyDescent="0.3">
      <c r="C298" s="9">
        <f t="shared" si="14"/>
        <v>1</v>
      </c>
      <c r="D298" s="14"/>
      <c r="E298" s="15"/>
      <c r="F298" s="16"/>
      <c r="G298" s="17"/>
      <c r="H298" s="18"/>
      <c r="I298" s="19"/>
      <c r="J298" s="18"/>
      <c r="K298" s="19"/>
      <c r="L298" s="17"/>
      <c r="M298" s="95" t="str">
        <f t="shared" si="12"/>
        <v/>
      </c>
      <c r="N298" s="13" t="str">
        <f t="shared" si="13"/>
        <v/>
      </c>
    </row>
    <row r="299" spans="3:14" x14ac:dyDescent="0.3">
      <c r="C299" s="9">
        <f t="shared" si="14"/>
        <v>1</v>
      </c>
      <c r="D299" s="14"/>
      <c r="E299" s="15"/>
      <c r="F299" s="16"/>
      <c r="G299" s="17"/>
      <c r="H299" s="18"/>
      <c r="I299" s="19"/>
      <c r="J299" s="18"/>
      <c r="K299" s="19"/>
      <c r="L299" s="17"/>
      <c r="M299" s="95" t="str">
        <f t="shared" si="12"/>
        <v/>
      </c>
      <c r="N299" s="13" t="str">
        <f t="shared" si="13"/>
        <v/>
      </c>
    </row>
    <row r="300" spans="3:14" x14ac:dyDescent="0.3">
      <c r="C300" s="9">
        <f t="shared" si="14"/>
        <v>1</v>
      </c>
      <c r="D300" s="14"/>
      <c r="E300" s="15"/>
      <c r="F300" s="16"/>
      <c r="G300" s="17"/>
      <c r="H300" s="18"/>
      <c r="I300" s="19"/>
      <c r="J300" s="18"/>
      <c r="K300" s="19"/>
      <c r="L300" s="17"/>
      <c r="M300" s="95" t="str">
        <f t="shared" si="12"/>
        <v/>
      </c>
      <c r="N300" s="13" t="str">
        <f t="shared" si="13"/>
        <v/>
      </c>
    </row>
    <row r="301" spans="3:14" x14ac:dyDescent="0.3">
      <c r="C301" s="9">
        <f t="shared" si="14"/>
        <v>1</v>
      </c>
      <c r="D301" s="14"/>
      <c r="E301" s="15"/>
      <c r="F301" s="16"/>
      <c r="G301" s="17"/>
      <c r="H301" s="18"/>
      <c r="I301" s="19"/>
      <c r="J301" s="18"/>
      <c r="K301" s="19"/>
      <c r="L301" s="17"/>
      <c r="M301" s="95" t="str">
        <f t="shared" si="12"/>
        <v/>
      </c>
      <c r="N301" s="13" t="str">
        <f t="shared" si="13"/>
        <v/>
      </c>
    </row>
    <row r="302" spans="3:14" x14ac:dyDescent="0.3">
      <c r="C302" s="9">
        <f t="shared" si="14"/>
        <v>1</v>
      </c>
      <c r="D302" s="14"/>
      <c r="E302" s="15"/>
      <c r="F302" s="16"/>
      <c r="G302" s="17"/>
      <c r="H302" s="18"/>
      <c r="I302" s="19"/>
      <c r="J302" s="18"/>
      <c r="K302" s="19"/>
      <c r="L302" s="17"/>
      <c r="M302" s="95" t="str">
        <f t="shared" si="12"/>
        <v/>
      </c>
      <c r="N302" s="13" t="str">
        <f t="shared" si="13"/>
        <v/>
      </c>
    </row>
    <row r="303" spans="3:14" x14ac:dyDescent="0.3">
      <c r="C303" s="9">
        <f t="shared" si="14"/>
        <v>1</v>
      </c>
      <c r="D303" s="14"/>
      <c r="E303" s="15"/>
      <c r="F303" s="16"/>
      <c r="G303" s="17"/>
      <c r="H303" s="18"/>
      <c r="I303" s="19"/>
      <c r="J303" s="18"/>
      <c r="K303" s="19"/>
      <c r="L303" s="17"/>
      <c r="M303" s="95" t="str">
        <f t="shared" si="12"/>
        <v/>
      </c>
      <c r="N303" s="13" t="str">
        <f t="shared" si="13"/>
        <v/>
      </c>
    </row>
    <row r="304" spans="3:14" x14ac:dyDescent="0.3">
      <c r="C304" s="9">
        <f t="shared" si="14"/>
        <v>1</v>
      </c>
      <c r="D304" s="14"/>
      <c r="E304" s="15"/>
      <c r="F304" s="16"/>
      <c r="G304" s="17"/>
      <c r="H304" s="18"/>
      <c r="I304" s="19"/>
      <c r="J304" s="18"/>
      <c r="K304" s="19"/>
      <c r="L304" s="17"/>
      <c r="M304" s="95" t="str">
        <f t="shared" si="12"/>
        <v/>
      </c>
      <c r="N304" s="13" t="str">
        <f t="shared" si="13"/>
        <v/>
      </c>
    </row>
    <row r="305" spans="3:14" x14ac:dyDescent="0.3">
      <c r="C305" s="9">
        <f t="shared" si="14"/>
        <v>1</v>
      </c>
      <c r="D305" s="14"/>
      <c r="E305" s="15"/>
      <c r="F305" s="16"/>
      <c r="G305" s="17"/>
      <c r="H305" s="18"/>
      <c r="I305" s="19"/>
      <c r="J305" s="18"/>
      <c r="K305" s="19"/>
      <c r="L305" s="17"/>
      <c r="M305" s="95" t="str">
        <f t="shared" si="12"/>
        <v/>
      </c>
      <c r="N305" s="13" t="str">
        <f t="shared" si="13"/>
        <v/>
      </c>
    </row>
    <row r="306" spans="3:14" x14ac:dyDescent="0.3">
      <c r="C306" s="9">
        <f t="shared" si="14"/>
        <v>1</v>
      </c>
      <c r="D306" s="14"/>
      <c r="E306" s="15"/>
      <c r="F306" s="16"/>
      <c r="G306" s="17"/>
      <c r="H306" s="18"/>
      <c r="I306" s="19"/>
      <c r="J306" s="18"/>
      <c r="K306" s="19"/>
      <c r="L306" s="17"/>
      <c r="M306" s="95" t="str">
        <f t="shared" si="12"/>
        <v/>
      </c>
      <c r="N306" s="13" t="str">
        <f t="shared" si="13"/>
        <v/>
      </c>
    </row>
    <row r="307" spans="3:14" x14ac:dyDescent="0.3">
      <c r="C307" s="9">
        <f t="shared" si="14"/>
        <v>1</v>
      </c>
      <c r="D307" s="14"/>
      <c r="E307" s="15"/>
      <c r="F307" s="16"/>
      <c r="G307" s="17"/>
      <c r="H307" s="18"/>
      <c r="I307" s="19"/>
      <c r="J307" s="18"/>
      <c r="K307" s="19"/>
      <c r="L307" s="17"/>
      <c r="M307" s="95" t="str">
        <f t="shared" si="12"/>
        <v/>
      </c>
      <c r="N307" s="13" t="str">
        <f t="shared" si="13"/>
        <v/>
      </c>
    </row>
    <row r="308" spans="3:14" x14ac:dyDescent="0.3">
      <c r="C308" s="9">
        <f t="shared" si="14"/>
        <v>1</v>
      </c>
      <c r="D308" s="14"/>
      <c r="E308" s="15"/>
      <c r="F308" s="16"/>
      <c r="G308" s="17"/>
      <c r="H308" s="18"/>
      <c r="I308" s="19"/>
      <c r="J308" s="18"/>
      <c r="K308" s="19"/>
      <c r="L308" s="17"/>
      <c r="M308" s="95" t="str">
        <f t="shared" si="12"/>
        <v/>
      </c>
      <c r="N308" s="13" t="str">
        <f t="shared" si="13"/>
        <v/>
      </c>
    </row>
    <row r="309" spans="3:14" x14ac:dyDescent="0.3">
      <c r="C309" s="9">
        <f t="shared" si="14"/>
        <v>1</v>
      </c>
      <c r="D309" s="14"/>
      <c r="E309" s="15"/>
      <c r="F309" s="16"/>
      <c r="G309" s="17"/>
      <c r="H309" s="18"/>
      <c r="I309" s="19"/>
      <c r="J309" s="18"/>
      <c r="K309" s="19"/>
      <c r="L309" s="17"/>
      <c r="M309" s="95" t="str">
        <f t="shared" si="12"/>
        <v/>
      </c>
      <c r="N309" s="13" t="str">
        <f t="shared" si="13"/>
        <v/>
      </c>
    </row>
    <row r="310" spans="3:14" x14ac:dyDescent="0.3">
      <c r="C310" s="9">
        <f t="shared" si="14"/>
        <v>1</v>
      </c>
      <c r="D310" s="14"/>
      <c r="E310" s="15"/>
      <c r="F310" s="16"/>
      <c r="G310" s="17"/>
      <c r="H310" s="18"/>
      <c r="I310" s="19"/>
      <c r="J310" s="18"/>
      <c r="K310" s="19"/>
      <c r="L310" s="17"/>
      <c r="M310" s="95" t="str">
        <f t="shared" si="12"/>
        <v/>
      </c>
      <c r="N310" s="13" t="str">
        <f t="shared" si="13"/>
        <v/>
      </c>
    </row>
    <row r="311" spans="3:14" x14ac:dyDescent="0.3">
      <c r="C311" s="9">
        <f t="shared" si="14"/>
        <v>1</v>
      </c>
      <c r="D311" s="14"/>
      <c r="E311" s="15"/>
      <c r="F311" s="16"/>
      <c r="G311" s="17"/>
      <c r="H311" s="18"/>
      <c r="I311" s="19"/>
      <c r="J311" s="18"/>
      <c r="K311" s="19"/>
      <c r="L311" s="17"/>
      <c r="M311" s="95" t="str">
        <f t="shared" si="12"/>
        <v/>
      </c>
      <c r="N311" s="13" t="str">
        <f t="shared" si="13"/>
        <v/>
      </c>
    </row>
    <row r="312" spans="3:14" x14ac:dyDescent="0.3">
      <c r="C312" s="9">
        <f t="shared" si="14"/>
        <v>1</v>
      </c>
      <c r="D312" s="14"/>
      <c r="E312" s="15"/>
      <c r="F312" s="16"/>
      <c r="G312" s="17"/>
      <c r="H312" s="18"/>
      <c r="I312" s="19"/>
      <c r="J312" s="18"/>
      <c r="K312" s="19"/>
      <c r="L312" s="17"/>
      <c r="M312" s="95" t="str">
        <f t="shared" si="12"/>
        <v/>
      </c>
      <c r="N312" s="13" t="str">
        <f t="shared" si="13"/>
        <v/>
      </c>
    </row>
    <row r="313" spans="3:14" x14ac:dyDescent="0.3">
      <c r="C313" s="9">
        <f t="shared" si="14"/>
        <v>1</v>
      </c>
      <c r="D313" s="14"/>
      <c r="E313" s="15"/>
      <c r="F313" s="16"/>
      <c r="G313" s="17"/>
      <c r="H313" s="18"/>
      <c r="I313" s="19"/>
      <c r="J313" s="18"/>
      <c r="K313" s="19"/>
      <c r="L313" s="17"/>
      <c r="M313" s="95" t="str">
        <f t="shared" si="12"/>
        <v/>
      </c>
      <c r="N313" s="13" t="str">
        <f t="shared" si="13"/>
        <v/>
      </c>
    </row>
    <row r="314" spans="3:14" x14ac:dyDescent="0.3">
      <c r="C314" s="9">
        <f t="shared" si="14"/>
        <v>1</v>
      </c>
      <c r="D314" s="14"/>
      <c r="E314" s="15"/>
      <c r="F314" s="16"/>
      <c r="G314" s="17"/>
      <c r="H314" s="18"/>
      <c r="I314" s="19"/>
      <c r="J314" s="18"/>
      <c r="K314" s="19"/>
      <c r="L314" s="17"/>
      <c r="M314" s="95" t="str">
        <f t="shared" si="12"/>
        <v/>
      </c>
      <c r="N314" s="13" t="str">
        <f t="shared" si="13"/>
        <v/>
      </c>
    </row>
    <row r="315" spans="3:14" x14ac:dyDescent="0.3">
      <c r="C315" s="9">
        <f t="shared" si="14"/>
        <v>1</v>
      </c>
      <c r="D315" s="14"/>
      <c r="E315" s="15"/>
      <c r="F315" s="16"/>
      <c r="G315" s="17"/>
      <c r="H315" s="18"/>
      <c r="I315" s="19"/>
      <c r="J315" s="18"/>
      <c r="K315" s="19"/>
      <c r="L315" s="17"/>
      <c r="M315" s="95" t="str">
        <f t="shared" si="12"/>
        <v/>
      </c>
      <c r="N315" s="13" t="str">
        <f t="shared" si="13"/>
        <v/>
      </c>
    </row>
    <row r="316" spans="3:14" x14ac:dyDescent="0.3">
      <c r="C316" s="9">
        <f t="shared" si="14"/>
        <v>1</v>
      </c>
      <c r="D316" s="14"/>
      <c r="E316" s="15"/>
      <c r="F316" s="16"/>
      <c r="G316" s="17"/>
      <c r="H316" s="18"/>
      <c r="I316" s="19"/>
      <c r="J316" s="18"/>
      <c r="K316" s="19"/>
      <c r="L316" s="17"/>
      <c r="M316" s="95" t="str">
        <f t="shared" si="12"/>
        <v/>
      </c>
      <c r="N316" s="13" t="str">
        <f t="shared" si="13"/>
        <v/>
      </c>
    </row>
    <row r="317" spans="3:14" x14ac:dyDescent="0.3">
      <c r="C317" s="9">
        <f t="shared" si="14"/>
        <v>1</v>
      </c>
      <c r="D317" s="14"/>
      <c r="E317" s="15"/>
      <c r="F317" s="16"/>
      <c r="G317" s="17"/>
      <c r="H317" s="18"/>
      <c r="I317" s="19"/>
      <c r="J317" s="18"/>
      <c r="K317" s="19"/>
      <c r="L317" s="17"/>
      <c r="M317" s="95" t="str">
        <f t="shared" si="12"/>
        <v/>
      </c>
      <c r="N317" s="13" t="str">
        <f t="shared" si="13"/>
        <v/>
      </c>
    </row>
    <row r="318" spans="3:14" x14ac:dyDescent="0.3">
      <c r="C318" s="9">
        <f t="shared" si="14"/>
        <v>1</v>
      </c>
      <c r="D318" s="14"/>
      <c r="E318" s="15"/>
      <c r="F318" s="16"/>
      <c r="G318" s="17"/>
      <c r="H318" s="18"/>
      <c r="I318" s="19"/>
      <c r="J318" s="18"/>
      <c r="K318" s="19"/>
      <c r="L318" s="17"/>
      <c r="M318" s="95" t="str">
        <f t="shared" si="12"/>
        <v/>
      </c>
      <c r="N318" s="13" t="str">
        <f t="shared" si="13"/>
        <v/>
      </c>
    </row>
    <row r="319" spans="3:14" x14ac:dyDescent="0.3">
      <c r="C319" s="9">
        <f t="shared" si="14"/>
        <v>1</v>
      </c>
      <c r="D319" s="14"/>
      <c r="E319" s="15"/>
      <c r="F319" s="16"/>
      <c r="G319" s="17"/>
      <c r="H319" s="18"/>
      <c r="I319" s="19"/>
      <c r="J319" s="18"/>
      <c r="K319" s="19"/>
      <c r="L319" s="17"/>
      <c r="M319" s="95" t="str">
        <f t="shared" si="12"/>
        <v/>
      </c>
      <c r="N319" s="13" t="str">
        <f t="shared" si="13"/>
        <v/>
      </c>
    </row>
    <row r="320" spans="3:14" x14ac:dyDescent="0.3">
      <c r="C320" s="9">
        <f t="shared" si="14"/>
        <v>1</v>
      </c>
      <c r="D320" s="14"/>
      <c r="E320" s="15"/>
      <c r="F320" s="16"/>
      <c r="G320" s="17"/>
      <c r="H320" s="18"/>
      <c r="I320" s="19"/>
      <c r="J320" s="18"/>
      <c r="K320" s="19"/>
      <c r="L320" s="17"/>
      <c r="M320" s="95" t="str">
        <f t="shared" si="12"/>
        <v/>
      </c>
      <c r="N320" s="13" t="str">
        <f t="shared" si="13"/>
        <v/>
      </c>
    </row>
    <row r="321" spans="3:14" x14ac:dyDescent="0.3">
      <c r="C321" s="9">
        <f t="shared" si="14"/>
        <v>1</v>
      </c>
      <c r="D321" s="14"/>
      <c r="E321" s="15"/>
      <c r="F321" s="16"/>
      <c r="G321" s="17"/>
      <c r="H321" s="18"/>
      <c r="I321" s="19"/>
      <c r="J321" s="18"/>
      <c r="K321" s="19"/>
      <c r="L321" s="17"/>
      <c r="M321" s="95" t="str">
        <f t="shared" si="12"/>
        <v/>
      </c>
      <c r="N321" s="13" t="str">
        <f t="shared" si="13"/>
        <v/>
      </c>
    </row>
    <row r="322" spans="3:14" x14ac:dyDescent="0.3">
      <c r="C322" s="9">
        <f t="shared" si="14"/>
        <v>1</v>
      </c>
      <c r="D322" s="14"/>
      <c r="E322" s="15"/>
      <c r="F322" s="16"/>
      <c r="G322" s="17"/>
      <c r="H322" s="18"/>
      <c r="I322" s="19"/>
      <c r="J322" s="18"/>
      <c r="K322" s="19"/>
      <c r="L322" s="17"/>
      <c r="M322" s="95" t="str">
        <f t="shared" si="12"/>
        <v/>
      </c>
      <c r="N322" s="13" t="str">
        <f t="shared" si="13"/>
        <v/>
      </c>
    </row>
    <row r="323" spans="3:14" x14ac:dyDescent="0.3">
      <c r="C323" s="9">
        <f t="shared" si="14"/>
        <v>1</v>
      </c>
      <c r="D323" s="14"/>
      <c r="E323" s="15"/>
      <c r="F323" s="16"/>
      <c r="G323" s="17"/>
      <c r="H323" s="18"/>
      <c r="I323" s="19"/>
      <c r="J323" s="18"/>
      <c r="K323" s="19"/>
      <c r="L323" s="17"/>
      <c r="M323" s="95" t="str">
        <f t="shared" si="12"/>
        <v/>
      </c>
      <c r="N323" s="13" t="str">
        <f t="shared" si="13"/>
        <v/>
      </c>
    </row>
    <row r="324" spans="3:14" x14ac:dyDescent="0.3">
      <c r="C324" s="9">
        <f t="shared" si="14"/>
        <v>1</v>
      </c>
      <c r="D324" s="14"/>
      <c r="E324" s="15"/>
      <c r="F324" s="16"/>
      <c r="G324" s="17"/>
      <c r="H324" s="18"/>
      <c r="I324" s="19"/>
      <c r="J324" s="18"/>
      <c r="K324" s="19"/>
      <c r="L324" s="17"/>
      <c r="M324" s="95" t="str">
        <f t="shared" si="12"/>
        <v/>
      </c>
      <c r="N324" s="13" t="str">
        <f t="shared" si="13"/>
        <v/>
      </c>
    </row>
    <row r="325" spans="3:14" x14ac:dyDescent="0.3">
      <c r="C325" s="9">
        <f t="shared" si="14"/>
        <v>1</v>
      </c>
      <c r="D325" s="14"/>
      <c r="E325" s="15"/>
      <c r="F325" s="16"/>
      <c r="G325" s="17"/>
      <c r="H325" s="18"/>
      <c r="I325" s="19"/>
      <c r="J325" s="18"/>
      <c r="K325" s="19"/>
      <c r="L325" s="17"/>
      <c r="M325" s="95" t="str">
        <f t="shared" si="12"/>
        <v/>
      </c>
      <c r="N325" s="13" t="str">
        <f t="shared" si="13"/>
        <v/>
      </c>
    </row>
    <row r="326" spans="3:14" x14ac:dyDescent="0.3">
      <c r="C326" s="9">
        <f t="shared" si="14"/>
        <v>1</v>
      </c>
      <c r="D326" s="14"/>
      <c r="E326" s="15"/>
      <c r="F326" s="16"/>
      <c r="G326" s="17"/>
      <c r="H326" s="18"/>
      <c r="I326" s="19"/>
      <c r="J326" s="18"/>
      <c r="K326" s="19"/>
      <c r="L326" s="17"/>
      <c r="M326" s="95" t="str">
        <f t="shared" si="12"/>
        <v/>
      </c>
      <c r="N326" s="13" t="str">
        <f t="shared" si="13"/>
        <v/>
      </c>
    </row>
    <row r="327" spans="3:14" x14ac:dyDescent="0.3">
      <c r="C327" s="9">
        <f t="shared" si="14"/>
        <v>1</v>
      </c>
      <c r="D327" s="14"/>
      <c r="E327" s="15"/>
      <c r="F327" s="16"/>
      <c r="G327" s="17"/>
      <c r="H327" s="18"/>
      <c r="I327" s="19"/>
      <c r="J327" s="18"/>
      <c r="K327" s="19"/>
      <c r="L327" s="17"/>
      <c r="M327" s="95" t="str">
        <f t="shared" ref="M327:M390" si="15">IF(I327&amp;K327&lt;&gt;"",VLOOKUP(I327&amp;K327,fif,3,FALSE),"")</f>
        <v/>
      </c>
      <c r="N327" s="13" t="str">
        <f t="shared" ref="N327:N390" si="16">IF(I327&amp;K327&lt;&gt;"",VLOOKUP(I327&amp;K327,fi,2,FALSE),"")</f>
        <v/>
      </c>
    </row>
    <row r="328" spans="3:14" x14ac:dyDescent="0.3">
      <c r="C328" s="9">
        <f t="shared" ref="C328:C391" si="17">IF(AND(D328&lt;&gt;0,D328&gt;=$C$1,D328&lt;=$C$3),D328,IF(SUM(H328:J338)&lt;&gt;0,C327,1))</f>
        <v>1</v>
      </c>
      <c r="D328" s="14"/>
      <c r="E328" s="15"/>
      <c r="F328" s="16"/>
      <c r="G328" s="17"/>
      <c r="H328" s="18"/>
      <c r="I328" s="19"/>
      <c r="J328" s="18"/>
      <c r="K328" s="19"/>
      <c r="L328" s="17"/>
      <c r="M328" s="95" t="str">
        <f t="shared" si="15"/>
        <v/>
      </c>
      <c r="N328" s="13" t="str">
        <f t="shared" si="16"/>
        <v/>
      </c>
    </row>
    <row r="329" spans="3:14" x14ac:dyDescent="0.3">
      <c r="C329" s="9">
        <f t="shared" si="17"/>
        <v>1</v>
      </c>
      <c r="D329" s="14"/>
      <c r="E329" s="15"/>
      <c r="F329" s="16"/>
      <c r="G329" s="17"/>
      <c r="H329" s="18"/>
      <c r="I329" s="19"/>
      <c r="J329" s="18"/>
      <c r="K329" s="19"/>
      <c r="L329" s="17"/>
      <c r="M329" s="95" t="str">
        <f t="shared" si="15"/>
        <v/>
      </c>
      <c r="N329" s="13" t="str">
        <f t="shared" si="16"/>
        <v/>
      </c>
    </row>
    <row r="330" spans="3:14" x14ac:dyDescent="0.3">
      <c r="C330" s="9">
        <f t="shared" si="17"/>
        <v>1</v>
      </c>
      <c r="D330" s="14"/>
      <c r="E330" s="15"/>
      <c r="F330" s="16"/>
      <c r="G330" s="17"/>
      <c r="H330" s="18"/>
      <c r="I330" s="19"/>
      <c r="J330" s="18"/>
      <c r="K330" s="19"/>
      <c r="L330" s="17"/>
      <c r="M330" s="95" t="str">
        <f t="shared" si="15"/>
        <v/>
      </c>
      <c r="N330" s="13" t="str">
        <f t="shared" si="16"/>
        <v/>
      </c>
    </row>
    <row r="331" spans="3:14" x14ac:dyDescent="0.3">
      <c r="C331" s="9">
        <f t="shared" si="17"/>
        <v>1</v>
      </c>
      <c r="D331" s="14"/>
      <c r="E331" s="15"/>
      <c r="F331" s="16"/>
      <c r="G331" s="17"/>
      <c r="H331" s="18"/>
      <c r="I331" s="19"/>
      <c r="J331" s="18"/>
      <c r="K331" s="19"/>
      <c r="L331" s="17"/>
      <c r="M331" s="95" t="str">
        <f t="shared" si="15"/>
        <v/>
      </c>
      <c r="N331" s="13" t="str">
        <f t="shared" si="16"/>
        <v/>
      </c>
    </row>
    <row r="332" spans="3:14" x14ac:dyDescent="0.3">
      <c r="C332" s="9">
        <f t="shared" si="17"/>
        <v>1</v>
      </c>
      <c r="D332" s="14"/>
      <c r="E332" s="15"/>
      <c r="F332" s="16"/>
      <c r="G332" s="17"/>
      <c r="H332" s="18"/>
      <c r="I332" s="19"/>
      <c r="J332" s="18"/>
      <c r="K332" s="19"/>
      <c r="L332" s="17"/>
      <c r="M332" s="95" t="str">
        <f t="shared" si="15"/>
        <v/>
      </c>
      <c r="N332" s="13" t="str">
        <f t="shared" si="16"/>
        <v/>
      </c>
    </row>
    <row r="333" spans="3:14" x14ac:dyDescent="0.3">
      <c r="C333" s="9">
        <f t="shared" si="17"/>
        <v>1</v>
      </c>
      <c r="D333" s="14"/>
      <c r="E333" s="15"/>
      <c r="F333" s="16"/>
      <c r="G333" s="17"/>
      <c r="H333" s="18"/>
      <c r="I333" s="19"/>
      <c r="J333" s="18"/>
      <c r="K333" s="19"/>
      <c r="L333" s="17"/>
      <c r="M333" s="95" t="str">
        <f t="shared" si="15"/>
        <v/>
      </c>
      <c r="N333" s="13" t="str">
        <f t="shared" si="16"/>
        <v/>
      </c>
    </row>
    <row r="334" spans="3:14" x14ac:dyDescent="0.3">
      <c r="C334" s="9">
        <f t="shared" si="17"/>
        <v>1</v>
      </c>
      <c r="D334" s="14"/>
      <c r="E334" s="15"/>
      <c r="F334" s="16"/>
      <c r="G334" s="17"/>
      <c r="H334" s="18"/>
      <c r="I334" s="19"/>
      <c r="J334" s="18"/>
      <c r="K334" s="19"/>
      <c r="L334" s="17"/>
      <c r="M334" s="95" t="str">
        <f t="shared" si="15"/>
        <v/>
      </c>
      <c r="N334" s="13" t="str">
        <f t="shared" si="16"/>
        <v/>
      </c>
    </row>
    <row r="335" spans="3:14" x14ac:dyDescent="0.3">
      <c r="C335" s="9">
        <f t="shared" si="17"/>
        <v>1</v>
      </c>
      <c r="D335" s="14"/>
      <c r="E335" s="15"/>
      <c r="F335" s="16"/>
      <c r="G335" s="17"/>
      <c r="H335" s="18"/>
      <c r="I335" s="19"/>
      <c r="J335" s="18"/>
      <c r="K335" s="19"/>
      <c r="L335" s="17"/>
      <c r="M335" s="95" t="str">
        <f t="shared" si="15"/>
        <v/>
      </c>
      <c r="N335" s="13" t="str">
        <f t="shared" si="16"/>
        <v/>
      </c>
    </row>
    <row r="336" spans="3:14" x14ac:dyDescent="0.3">
      <c r="C336" s="9">
        <f t="shared" si="17"/>
        <v>1</v>
      </c>
      <c r="D336" s="14"/>
      <c r="E336" s="15"/>
      <c r="F336" s="16"/>
      <c r="G336" s="17"/>
      <c r="H336" s="18"/>
      <c r="I336" s="19"/>
      <c r="J336" s="18"/>
      <c r="K336" s="19"/>
      <c r="L336" s="17"/>
      <c r="M336" s="95" t="str">
        <f t="shared" si="15"/>
        <v/>
      </c>
      <c r="N336" s="13" t="str">
        <f t="shared" si="16"/>
        <v/>
      </c>
    </row>
    <row r="337" spans="3:14" x14ac:dyDescent="0.3">
      <c r="C337" s="9">
        <f t="shared" si="17"/>
        <v>1</v>
      </c>
      <c r="D337" s="14"/>
      <c r="E337" s="15"/>
      <c r="F337" s="16"/>
      <c r="G337" s="17"/>
      <c r="H337" s="18"/>
      <c r="I337" s="19"/>
      <c r="J337" s="18"/>
      <c r="K337" s="19"/>
      <c r="L337" s="17"/>
      <c r="M337" s="95" t="str">
        <f t="shared" si="15"/>
        <v/>
      </c>
      <c r="N337" s="13" t="str">
        <f t="shared" si="16"/>
        <v/>
      </c>
    </row>
    <row r="338" spans="3:14" x14ac:dyDescent="0.3">
      <c r="C338" s="9">
        <f t="shared" si="17"/>
        <v>1</v>
      </c>
      <c r="D338" s="14"/>
      <c r="E338" s="15"/>
      <c r="F338" s="16"/>
      <c r="G338" s="17"/>
      <c r="H338" s="18"/>
      <c r="I338" s="19"/>
      <c r="J338" s="18"/>
      <c r="K338" s="19"/>
      <c r="L338" s="17"/>
      <c r="M338" s="95" t="str">
        <f t="shared" si="15"/>
        <v/>
      </c>
      <c r="N338" s="13" t="str">
        <f t="shared" si="16"/>
        <v/>
      </c>
    </row>
    <row r="339" spans="3:14" x14ac:dyDescent="0.3">
      <c r="C339" s="9">
        <f t="shared" si="17"/>
        <v>1</v>
      </c>
      <c r="D339" s="14"/>
      <c r="E339" s="15"/>
      <c r="F339" s="16"/>
      <c r="G339" s="17"/>
      <c r="H339" s="18"/>
      <c r="I339" s="19"/>
      <c r="J339" s="18"/>
      <c r="K339" s="19"/>
      <c r="L339" s="17"/>
      <c r="M339" s="95" t="str">
        <f t="shared" si="15"/>
        <v/>
      </c>
      <c r="N339" s="13" t="str">
        <f t="shared" si="16"/>
        <v/>
      </c>
    </row>
    <row r="340" spans="3:14" x14ac:dyDescent="0.3">
      <c r="C340" s="9">
        <f t="shared" si="17"/>
        <v>1</v>
      </c>
      <c r="D340" s="14"/>
      <c r="E340" s="15"/>
      <c r="F340" s="16"/>
      <c r="G340" s="17"/>
      <c r="H340" s="18"/>
      <c r="I340" s="19"/>
      <c r="J340" s="18"/>
      <c r="K340" s="19"/>
      <c r="L340" s="17"/>
      <c r="M340" s="95" t="str">
        <f t="shared" si="15"/>
        <v/>
      </c>
      <c r="N340" s="13" t="str">
        <f t="shared" si="16"/>
        <v/>
      </c>
    </row>
    <row r="341" spans="3:14" x14ac:dyDescent="0.3">
      <c r="C341" s="9">
        <f t="shared" si="17"/>
        <v>1</v>
      </c>
      <c r="D341" s="14"/>
      <c r="E341" s="15"/>
      <c r="F341" s="16"/>
      <c r="G341" s="17"/>
      <c r="H341" s="18"/>
      <c r="I341" s="19"/>
      <c r="J341" s="18"/>
      <c r="K341" s="19"/>
      <c r="L341" s="17"/>
      <c r="M341" s="95" t="str">
        <f t="shared" si="15"/>
        <v/>
      </c>
      <c r="N341" s="13" t="str">
        <f t="shared" si="16"/>
        <v/>
      </c>
    </row>
    <row r="342" spans="3:14" x14ac:dyDescent="0.3">
      <c r="C342" s="9">
        <f t="shared" si="17"/>
        <v>1</v>
      </c>
      <c r="D342" s="14"/>
      <c r="E342" s="15"/>
      <c r="F342" s="16"/>
      <c r="G342" s="17"/>
      <c r="H342" s="18"/>
      <c r="I342" s="19"/>
      <c r="J342" s="18"/>
      <c r="K342" s="19"/>
      <c r="L342" s="17"/>
      <c r="M342" s="95" t="str">
        <f t="shared" si="15"/>
        <v/>
      </c>
      <c r="N342" s="13" t="str">
        <f t="shared" si="16"/>
        <v/>
      </c>
    </row>
    <row r="343" spans="3:14" x14ac:dyDescent="0.3">
      <c r="C343" s="9">
        <f t="shared" si="17"/>
        <v>1</v>
      </c>
      <c r="D343" s="14"/>
      <c r="E343" s="15"/>
      <c r="F343" s="16"/>
      <c r="G343" s="17"/>
      <c r="H343" s="18"/>
      <c r="I343" s="19"/>
      <c r="J343" s="18"/>
      <c r="K343" s="19"/>
      <c r="L343" s="17"/>
      <c r="M343" s="95" t="str">
        <f t="shared" si="15"/>
        <v/>
      </c>
      <c r="N343" s="13" t="str">
        <f t="shared" si="16"/>
        <v/>
      </c>
    </row>
    <row r="344" spans="3:14" x14ac:dyDescent="0.3">
      <c r="C344" s="9">
        <f t="shared" si="17"/>
        <v>1</v>
      </c>
      <c r="D344" s="14"/>
      <c r="E344" s="15"/>
      <c r="F344" s="16"/>
      <c r="G344" s="17"/>
      <c r="H344" s="18"/>
      <c r="I344" s="19"/>
      <c r="J344" s="18"/>
      <c r="K344" s="19"/>
      <c r="L344" s="17"/>
      <c r="M344" s="95" t="str">
        <f t="shared" si="15"/>
        <v/>
      </c>
      <c r="N344" s="13" t="str">
        <f t="shared" si="16"/>
        <v/>
      </c>
    </row>
    <row r="345" spans="3:14" x14ac:dyDescent="0.3">
      <c r="C345" s="9">
        <f t="shared" si="17"/>
        <v>1</v>
      </c>
      <c r="D345" s="14"/>
      <c r="E345" s="15"/>
      <c r="F345" s="16"/>
      <c r="G345" s="17"/>
      <c r="H345" s="18"/>
      <c r="I345" s="19"/>
      <c r="J345" s="18"/>
      <c r="K345" s="19"/>
      <c r="L345" s="17"/>
      <c r="M345" s="95" t="str">
        <f t="shared" si="15"/>
        <v/>
      </c>
      <c r="N345" s="13" t="str">
        <f t="shared" si="16"/>
        <v/>
      </c>
    </row>
    <row r="346" spans="3:14" x14ac:dyDescent="0.3">
      <c r="C346" s="9">
        <f t="shared" si="17"/>
        <v>1</v>
      </c>
      <c r="D346" s="14"/>
      <c r="E346" s="15"/>
      <c r="F346" s="16"/>
      <c r="G346" s="17"/>
      <c r="H346" s="18"/>
      <c r="I346" s="19"/>
      <c r="J346" s="18"/>
      <c r="K346" s="19"/>
      <c r="L346" s="17"/>
      <c r="M346" s="95" t="str">
        <f t="shared" si="15"/>
        <v/>
      </c>
      <c r="N346" s="13" t="str">
        <f t="shared" si="16"/>
        <v/>
      </c>
    </row>
    <row r="347" spans="3:14" x14ac:dyDescent="0.3">
      <c r="C347" s="9">
        <f t="shared" si="17"/>
        <v>1</v>
      </c>
      <c r="D347" s="14"/>
      <c r="E347" s="15"/>
      <c r="F347" s="16"/>
      <c r="G347" s="17"/>
      <c r="H347" s="18"/>
      <c r="I347" s="19"/>
      <c r="J347" s="18"/>
      <c r="K347" s="19"/>
      <c r="L347" s="17"/>
      <c r="M347" s="95" t="str">
        <f t="shared" si="15"/>
        <v/>
      </c>
      <c r="N347" s="13" t="str">
        <f t="shared" si="16"/>
        <v/>
      </c>
    </row>
    <row r="348" spans="3:14" x14ac:dyDescent="0.3">
      <c r="C348" s="9">
        <f t="shared" si="17"/>
        <v>1</v>
      </c>
      <c r="D348" s="14"/>
      <c r="E348" s="15"/>
      <c r="F348" s="16"/>
      <c r="G348" s="17"/>
      <c r="H348" s="18"/>
      <c r="I348" s="19"/>
      <c r="J348" s="18"/>
      <c r="K348" s="19"/>
      <c r="L348" s="17"/>
      <c r="M348" s="95" t="str">
        <f t="shared" si="15"/>
        <v/>
      </c>
      <c r="N348" s="13" t="str">
        <f t="shared" si="16"/>
        <v/>
      </c>
    </row>
    <row r="349" spans="3:14" x14ac:dyDescent="0.3">
      <c r="C349" s="9">
        <f t="shared" si="17"/>
        <v>1</v>
      </c>
      <c r="D349" s="14"/>
      <c r="E349" s="15"/>
      <c r="F349" s="16"/>
      <c r="G349" s="17"/>
      <c r="H349" s="18"/>
      <c r="I349" s="19"/>
      <c r="J349" s="18"/>
      <c r="K349" s="19"/>
      <c r="L349" s="17"/>
      <c r="M349" s="95" t="str">
        <f t="shared" si="15"/>
        <v/>
      </c>
      <c r="N349" s="13" t="str">
        <f t="shared" si="16"/>
        <v/>
      </c>
    </row>
    <row r="350" spans="3:14" x14ac:dyDescent="0.3">
      <c r="C350" s="9">
        <f t="shared" si="17"/>
        <v>1</v>
      </c>
      <c r="D350" s="14"/>
      <c r="E350" s="15"/>
      <c r="F350" s="16"/>
      <c r="G350" s="17"/>
      <c r="H350" s="18"/>
      <c r="I350" s="19"/>
      <c r="J350" s="18"/>
      <c r="K350" s="19"/>
      <c r="L350" s="17"/>
      <c r="M350" s="95" t="str">
        <f t="shared" si="15"/>
        <v/>
      </c>
      <c r="N350" s="13" t="str">
        <f t="shared" si="16"/>
        <v/>
      </c>
    </row>
    <row r="351" spans="3:14" x14ac:dyDescent="0.3">
      <c r="C351" s="9">
        <f t="shared" si="17"/>
        <v>1</v>
      </c>
      <c r="D351" s="14"/>
      <c r="E351" s="15"/>
      <c r="F351" s="16"/>
      <c r="G351" s="17"/>
      <c r="H351" s="18"/>
      <c r="I351" s="19"/>
      <c r="J351" s="18"/>
      <c r="K351" s="19"/>
      <c r="L351" s="17"/>
      <c r="M351" s="95" t="str">
        <f t="shared" si="15"/>
        <v/>
      </c>
      <c r="N351" s="13" t="str">
        <f t="shared" si="16"/>
        <v/>
      </c>
    </row>
    <row r="352" spans="3:14" x14ac:dyDescent="0.3">
      <c r="C352" s="9">
        <f t="shared" si="17"/>
        <v>1</v>
      </c>
      <c r="D352" s="14"/>
      <c r="E352" s="15"/>
      <c r="F352" s="16"/>
      <c r="G352" s="17"/>
      <c r="H352" s="18"/>
      <c r="I352" s="19"/>
      <c r="J352" s="18"/>
      <c r="K352" s="19"/>
      <c r="L352" s="17"/>
      <c r="M352" s="95" t="str">
        <f t="shared" si="15"/>
        <v/>
      </c>
      <c r="N352" s="13" t="str">
        <f t="shared" si="16"/>
        <v/>
      </c>
    </row>
    <row r="353" spans="3:14" x14ac:dyDescent="0.3">
      <c r="C353" s="9">
        <f t="shared" si="17"/>
        <v>1</v>
      </c>
      <c r="D353" s="14"/>
      <c r="E353" s="15"/>
      <c r="F353" s="16"/>
      <c r="G353" s="17"/>
      <c r="H353" s="18"/>
      <c r="I353" s="19"/>
      <c r="J353" s="18"/>
      <c r="K353" s="19"/>
      <c r="L353" s="17"/>
      <c r="M353" s="95" t="str">
        <f t="shared" si="15"/>
        <v/>
      </c>
      <c r="N353" s="13" t="str">
        <f t="shared" si="16"/>
        <v/>
      </c>
    </row>
    <row r="354" spans="3:14" x14ac:dyDescent="0.3">
      <c r="C354" s="9">
        <f t="shared" si="17"/>
        <v>1</v>
      </c>
      <c r="D354" s="14"/>
      <c r="E354" s="15"/>
      <c r="F354" s="16"/>
      <c r="G354" s="17"/>
      <c r="H354" s="18"/>
      <c r="I354" s="19"/>
      <c r="J354" s="18"/>
      <c r="K354" s="19"/>
      <c r="L354" s="17"/>
      <c r="M354" s="95" t="str">
        <f t="shared" si="15"/>
        <v/>
      </c>
      <c r="N354" s="13" t="str">
        <f t="shared" si="16"/>
        <v/>
      </c>
    </row>
    <row r="355" spans="3:14" x14ac:dyDescent="0.3">
      <c r="C355" s="9">
        <f t="shared" si="17"/>
        <v>1</v>
      </c>
      <c r="D355" s="14"/>
      <c r="E355" s="15"/>
      <c r="F355" s="16"/>
      <c r="G355" s="17"/>
      <c r="H355" s="18"/>
      <c r="I355" s="19"/>
      <c r="J355" s="18"/>
      <c r="K355" s="19"/>
      <c r="L355" s="17"/>
      <c r="M355" s="95" t="str">
        <f t="shared" si="15"/>
        <v/>
      </c>
      <c r="N355" s="13" t="str">
        <f t="shared" si="16"/>
        <v/>
      </c>
    </row>
    <row r="356" spans="3:14" x14ac:dyDescent="0.3">
      <c r="C356" s="9">
        <f t="shared" si="17"/>
        <v>1</v>
      </c>
      <c r="D356" s="14"/>
      <c r="E356" s="15"/>
      <c r="F356" s="16"/>
      <c r="G356" s="17"/>
      <c r="H356" s="18"/>
      <c r="I356" s="19"/>
      <c r="J356" s="18"/>
      <c r="K356" s="19"/>
      <c r="L356" s="17"/>
      <c r="M356" s="95" t="str">
        <f t="shared" si="15"/>
        <v/>
      </c>
      <c r="N356" s="13" t="str">
        <f t="shared" si="16"/>
        <v/>
      </c>
    </row>
    <row r="357" spans="3:14" x14ac:dyDescent="0.3">
      <c r="C357" s="9">
        <f t="shared" si="17"/>
        <v>1</v>
      </c>
      <c r="D357" s="14"/>
      <c r="E357" s="15"/>
      <c r="F357" s="16"/>
      <c r="G357" s="17"/>
      <c r="H357" s="18"/>
      <c r="I357" s="19"/>
      <c r="J357" s="18"/>
      <c r="K357" s="19"/>
      <c r="L357" s="17"/>
      <c r="M357" s="95" t="str">
        <f t="shared" si="15"/>
        <v/>
      </c>
      <c r="N357" s="13" t="str">
        <f t="shared" si="16"/>
        <v/>
      </c>
    </row>
    <row r="358" spans="3:14" x14ac:dyDescent="0.3">
      <c r="C358" s="9">
        <f t="shared" si="17"/>
        <v>1</v>
      </c>
      <c r="D358" s="14"/>
      <c r="E358" s="15"/>
      <c r="F358" s="16"/>
      <c r="G358" s="17"/>
      <c r="H358" s="18"/>
      <c r="I358" s="19"/>
      <c r="J358" s="18"/>
      <c r="K358" s="19"/>
      <c r="L358" s="17"/>
      <c r="M358" s="95" t="str">
        <f t="shared" si="15"/>
        <v/>
      </c>
      <c r="N358" s="13" t="str">
        <f t="shared" si="16"/>
        <v/>
      </c>
    </row>
    <row r="359" spans="3:14" x14ac:dyDescent="0.3">
      <c r="C359" s="9">
        <f t="shared" si="17"/>
        <v>1</v>
      </c>
      <c r="D359" s="14"/>
      <c r="E359" s="15"/>
      <c r="F359" s="16"/>
      <c r="G359" s="17"/>
      <c r="H359" s="18"/>
      <c r="I359" s="19"/>
      <c r="J359" s="18"/>
      <c r="K359" s="19"/>
      <c r="L359" s="17"/>
      <c r="M359" s="95" t="str">
        <f t="shared" si="15"/>
        <v/>
      </c>
      <c r="N359" s="13" t="str">
        <f t="shared" si="16"/>
        <v/>
      </c>
    </row>
    <row r="360" spans="3:14" x14ac:dyDescent="0.3">
      <c r="C360" s="9">
        <f t="shared" si="17"/>
        <v>1</v>
      </c>
      <c r="D360" s="14"/>
      <c r="E360" s="15"/>
      <c r="F360" s="16"/>
      <c r="G360" s="17"/>
      <c r="H360" s="18"/>
      <c r="I360" s="19"/>
      <c r="J360" s="18"/>
      <c r="K360" s="19"/>
      <c r="L360" s="17"/>
      <c r="M360" s="95" t="str">
        <f t="shared" si="15"/>
        <v/>
      </c>
      <c r="N360" s="13" t="str">
        <f t="shared" si="16"/>
        <v/>
      </c>
    </row>
    <row r="361" spans="3:14" x14ac:dyDescent="0.3">
      <c r="C361" s="9">
        <f t="shared" si="17"/>
        <v>1</v>
      </c>
      <c r="D361" s="14"/>
      <c r="E361" s="15"/>
      <c r="F361" s="16"/>
      <c r="G361" s="17"/>
      <c r="H361" s="18"/>
      <c r="I361" s="19"/>
      <c r="J361" s="18"/>
      <c r="K361" s="19"/>
      <c r="L361" s="17"/>
      <c r="M361" s="95" t="str">
        <f t="shared" si="15"/>
        <v/>
      </c>
      <c r="N361" s="13" t="str">
        <f t="shared" si="16"/>
        <v/>
      </c>
    </row>
    <row r="362" spans="3:14" x14ac:dyDescent="0.3">
      <c r="C362" s="9">
        <f t="shared" si="17"/>
        <v>1</v>
      </c>
      <c r="D362" s="14"/>
      <c r="E362" s="15"/>
      <c r="F362" s="16"/>
      <c r="G362" s="17"/>
      <c r="H362" s="18"/>
      <c r="I362" s="19"/>
      <c r="J362" s="18"/>
      <c r="K362" s="19"/>
      <c r="L362" s="17"/>
      <c r="M362" s="95" t="str">
        <f t="shared" si="15"/>
        <v/>
      </c>
      <c r="N362" s="13" t="str">
        <f t="shared" si="16"/>
        <v/>
      </c>
    </row>
    <row r="363" spans="3:14" x14ac:dyDescent="0.3">
      <c r="C363" s="9">
        <f t="shared" si="17"/>
        <v>1</v>
      </c>
      <c r="D363" s="14"/>
      <c r="E363" s="15"/>
      <c r="F363" s="16"/>
      <c r="G363" s="17"/>
      <c r="H363" s="18"/>
      <c r="I363" s="19"/>
      <c r="J363" s="18"/>
      <c r="K363" s="19"/>
      <c r="L363" s="17"/>
      <c r="M363" s="95" t="str">
        <f t="shared" si="15"/>
        <v/>
      </c>
      <c r="N363" s="13" t="str">
        <f t="shared" si="16"/>
        <v/>
      </c>
    </row>
    <row r="364" spans="3:14" x14ac:dyDescent="0.3">
      <c r="C364" s="9">
        <f t="shared" si="17"/>
        <v>1</v>
      </c>
      <c r="D364" s="14"/>
      <c r="E364" s="15"/>
      <c r="F364" s="16"/>
      <c r="G364" s="17"/>
      <c r="H364" s="18"/>
      <c r="I364" s="19"/>
      <c r="J364" s="18"/>
      <c r="K364" s="19"/>
      <c r="L364" s="17"/>
      <c r="M364" s="95" t="str">
        <f t="shared" si="15"/>
        <v/>
      </c>
      <c r="N364" s="13" t="str">
        <f t="shared" si="16"/>
        <v/>
      </c>
    </row>
    <row r="365" spans="3:14" x14ac:dyDescent="0.3">
      <c r="C365" s="9">
        <f t="shared" si="17"/>
        <v>1</v>
      </c>
      <c r="D365" s="14"/>
      <c r="E365" s="15"/>
      <c r="F365" s="16"/>
      <c r="G365" s="17"/>
      <c r="H365" s="18"/>
      <c r="I365" s="19"/>
      <c r="J365" s="18"/>
      <c r="K365" s="19"/>
      <c r="L365" s="17"/>
      <c r="M365" s="95" t="str">
        <f t="shared" si="15"/>
        <v/>
      </c>
      <c r="N365" s="13" t="str">
        <f t="shared" si="16"/>
        <v/>
      </c>
    </row>
    <row r="366" spans="3:14" x14ac:dyDescent="0.3">
      <c r="C366" s="9">
        <f t="shared" si="17"/>
        <v>1</v>
      </c>
      <c r="D366" s="14"/>
      <c r="E366" s="15"/>
      <c r="F366" s="16"/>
      <c r="G366" s="17"/>
      <c r="H366" s="18"/>
      <c r="I366" s="19"/>
      <c r="J366" s="18"/>
      <c r="K366" s="19"/>
      <c r="L366" s="17"/>
      <c r="M366" s="95" t="str">
        <f t="shared" si="15"/>
        <v/>
      </c>
      <c r="N366" s="13" t="str">
        <f t="shared" si="16"/>
        <v/>
      </c>
    </row>
    <row r="367" spans="3:14" x14ac:dyDescent="0.3">
      <c r="C367" s="9">
        <f t="shared" si="17"/>
        <v>1</v>
      </c>
      <c r="D367" s="14"/>
      <c r="E367" s="15"/>
      <c r="F367" s="16"/>
      <c r="G367" s="17"/>
      <c r="H367" s="18"/>
      <c r="I367" s="19"/>
      <c r="J367" s="18"/>
      <c r="K367" s="19"/>
      <c r="L367" s="17"/>
      <c r="M367" s="95" t="str">
        <f t="shared" si="15"/>
        <v/>
      </c>
      <c r="N367" s="13" t="str">
        <f t="shared" si="16"/>
        <v/>
      </c>
    </row>
    <row r="368" spans="3:14" x14ac:dyDescent="0.3">
      <c r="C368" s="9">
        <f t="shared" si="17"/>
        <v>1</v>
      </c>
      <c r="D368" s="14"/>
      <c r="E368" s="15"/>
      <c r="F368" s="16"/>
      <c r="G368" s="17"/>
      <c r="H368" s="18"/>
      <c r="I368" s="19"/>
      <c r="J368" s="18"/>
      <c r="K368" s="19"/>
      <c r="L368" s="17"/>
      <c r="M368" s="95" t="str">
        <f t="shared" si="15"/>
        <v/>
      </c>
      <c r="N368" s="13" t="str">
        <f t="shared" si="16"/>
        <v/>
      </c>
    </row>
    <row r="369" spans="3:14" x14ac:dyDescent="0.3">
      <c r="C369" s="9">
        <f t="shared" si="17"/>
        <v>1</v>
      </c>
      <c r="D369" s="14"/>
      <c r="E369" s="15"/>
      <c r="F369" s="16"/>
      <c r="G369" s="17"/>
      <c r="H369" s="18"/>
      <c r="I369" s="19"/>
      <c r="J369" s="18"/>
      <c r="K369" s="19"/>
      <c r="L369" s="17"/>
      <c r="M369" s="95" t="str">
        <f t="shared" si="15"/>
        <v/>
      </c>
      <c r="N369" s="13" t="str">
        <f t="shared" si="16"/>
        <v/>
      </c>
    </row>
    <row r="370" spans="3:14" x14ac:dyDescent="0.3">
      <c r="C370" s="9">
        <f t="shared" si="17"/>
        <v>1</v>
      </c>
      <c r="D370" s="14"/>
      <c r="E370" s="15"/>
      <c r="F370" s="16"/>
      <c r="G370" s="17"/>
      <c r="H370" s="18"/>
      <c r="I370" s="19"/>
      <c r="J370" s="18"/>
      <c r="K370" s="19"/>
      <c r="L370" s="17"/>
      <c r="M370" s="95" t="str">
        <f t="shared" si="15"/>
        <v/>
      </c>
      <c r="N370" s="13" t="str">
        <f t="shared" si="16"/>
        <v/>
      </c>
    </row>
    <row r="371" spans="3:14" x14ac:dyDescent="0.3">
      <c r="C371" s="9">
        <f t="shared" si="17"/>
        <v>1</v>
      </c>
      <c r="D371" s="14"/>
      <c r="E371" s="15"/>
      <c r="F371" s="16"/>
      <c r="G371" s="17"/>
      <c r="H371" s="18"/>
      <c r="I371" s="19"/>
      <c r="J371" s="18"/>
      <c r="K371" s="19"/>
      <c r="L371" s="17"/>
      <c r="M371" s="95" t="str">
        <f t="shared" si="15"/>
        <v/>
      </c>
      <c r="N371" s="13" t="str">
        <f t="shared" si="16"/>
        <v/>
      </c>
    </row>
    <row r="372" spans="3:14" x14ac:dyDescent="0.3">
      <c r="C372" s="9">
        <f t="shared" si="17"/>
        <v>1</v>
      </c>
      <c r="D372" s="14"/>
      <c r="E372" s="15"/>
      <c r="F372" s="16"/>
      <c r="G372" s="17"/>
      <c r="H372" s="18"/>
      <c r="I372" s="19"/>
      <c r="J372" s="18"/>
      <c r="K372" s="19"/>
      <c r="L372" s="17"/>
      <c r="M372" s="95" t="str">
        <f t="shared" si="15"/>
        <v/>
      </c>
      <c r="N372" s="13" t="str">
        <f t="shared" si="16"/>
        <v/>
      </c>
    </row>
    <row r="373" spans="3:14" x14ac:dyDescent="0.3">
      <c r="C373" s="9">
        <f t="shared" si="17"/>
        <v>1</v>
      </c>
      <c r="D373" s="14"/>
      <c r="E373" s="15"/>
      <c r="F373" s="16"/>
      <c r="G373" s="17"/>
      <c r="H373" s="18"/>
      <c r="I373" s="19"/>
      <c r="J373" s="18"/>
      <c r="K373" s="19"/>
      <c r="L373" s="17"/>
      <c r="M373" s="95" t="str">
        <f t="shared" si="15"/>
        <v/>
      </c>
      <c r="N373" s="13" t="str">
        <f t="shared" si="16"/>
        <v/>
      </c>
    </row>
    <row r="374" spans="3:14" x14ac:dyDescent="0.3">
      <c r="C374" s="9">
        <f t="shared" si="17"/>
        <v>1</v>
      </c>
      <c r="D374" s="14"/>
      <c r="E374" s="15"/>
      <c r="F374" s="16"/>
      <c r="G374" s="17"/>
      <c r="H374" s="18"/>
      <c r="I374" s="19"/>
      <c r="J374" s="18"/>
      <c r="K374" s="19"/>
      <c r="L374" s="17"/>
      <c r="M374" s="95" t="str">
        <f t="shared" si="15"/>
        <v/>
      </c>
      <c r="N374" s="13" t="str">
        <f t="shared" si="16"/>
        <v/>
      </c>
    </row>
    <row r="375" spans="3:14" x14ac:dyDescent="0.3">
      <c r="C375" s="9">
        <f t="shared" si="17"/>
        <v>1</v>
      </c>
      <c r="D375" s="14"/>
      <c r="E375" s="15"/>
      <c r="F375" s="16"/>
      <c r="G375" s="17"/>
      <c r="H375" s="18"/>
      <c r="I375" s="19"/>
      <c r="J375" s="18"/>
      <c r="K375" s="19"/>
      <c r="L375" s="17"/>
      <c r="M375" s="95" t="str">
        <f t="shared" si="15"/>
        <v/>
      </c>
      <c r="N375" s="13" t="str">
        <f t="shared" si="16"/>
        <v/>
      </c>
    </row>
    <row r="376" spans="3:14" x14ac:dyDescent="0.3">
      <c r="C376" s="9">
        <f t="shared" si="17"/>
        <v>1</v>
      </c>
      <c r="D376" s="14"/>
      <c r="E376" s="15"/>
      <c r="F376" s="16"/>
      <c r="G376" s="17"/>
      <c r="H376" s="18"/>
      <c r="I376" s="19"/>
      <c r="J376" s="18"/>
      <c r="K376" s="19"/>
      <c r="L376" s="17"/>
      <c r="M376" s="95" t="str">
        <f t="shared" si="15"/>
        <v/>
      </c>
      <c r="N376" s="13" t="str">
        <f t="shared" si="16"/>
        <v/>
      </c>
    </row>
    <row r="377" spans="3:14" x14ac:dyDescent="0.3">
      <c r="C377" s="9">
        <f t="shared" si="17"/>
        <v>1</v>
      </c>
      <c r="D377" s="14"/>
      <c r="E377" s="15"/>
      <c r="F377" s="16"/>
      <c r="G377" s="17"/>
      <c r="H377" s="18"/>
      <c r="I377" s="19"/>
      <c r="J377" s="18"/>
      <c r="K377" s="19"/>
      <c r="L377" s="17"/>
      <c r="M377" s="95" t="str">
        <f t="shared" si="15"/>
        <v/>
      </c>
      <c r="N377" s="13" t="str">
        <f t="shared" si="16"/>
        <v/>
      </c>
    </row>
    <row r="378" spans="3:14" x14ac:dyDescent="0.3">
      <c r="C378" s="9">
        <f t="shared" si="17"/>
        <v>1</v>
      </c>
      <c r="D378" s="14"/>
      <c r="E378" s="15"/>
      <c r="F378" s="16"/>
      <c r="G378" s="17"/>
      <c r="H378" s="18"/>
      <c r="I378" s="19"/>
      <c r="J378" s="18"/>
      <c r="K378" s="19"/>
      <c r="L378" s="17"/>
      <c r="M378" s="95" t="str">
        <f t="shared" si="15"/>
        <v/>
      </c>
      <c r="N378" s="13" t="str">
        <f t="shared" si="16"/>
        <v/>
      </c>
    </row>
    <row r="379" spans="3:14" x14ac:dyDescent="0.3">
      <c r="C379" s="9">
        <f t="shared" si="17"/>
        <v>1</v>
      </c>
      <c r="D379" s="14"/>
      <c r="E379" s="15"/>
      <c r="F379" s="16"/>
      <c r="G379" s="17"/>
      <c r="H379" s="18"/>
      <c r="I379" s="19"/>
      <c r="J379" s="18"/>
      <c r="K379" s="19"/>
      <c r="L379" s="17"/>
      <c r="M379" s="95" t="str">
        <f t="shared" si="15"/>
        <v/>
      </c>
      <c r="N379" s="13" t="str">
        <f t="shared" si="16"/>
        <v/>
      </c>
    </row>
    <row r="380" spans="3:14" x14ac:dyDescent="0.3">
      <c r="C380" s="9">
        <f t="shared" si="17"/>
        <v>1</v>
      </c>
      <c r="D380" s="14"/>
      <c r="E380" s="15"/>
      <c r="F380" s="16"/>
      <c r="G380" s="17"/>
      <c r="H380" s="18"/>
      <c r="I380" s="19"/>
      <c r="J380" s="18"/>
      <c r="K380" s="19"/>
      <c r="L380" s="17"/>
      <c r="M380" s="95" t="str">
        <f t="shared" si="15"/>
        <v/>
      </c>
      <c r="N380" s="13" t="str">
        <f t="shared" si="16"/>
        <v/>
      </c>
    </row>
    <row r="381" spans="3:14" x14ac:dyDescent="0.3">
      <c r="C381" s="9">
        <f t="shared" si="17"/>
        <v>1</v>
      </c>
      <c r="D381" s="14"/>
      <c r="E381" s="15"/>
      <c r="F381" s="16"/>
      <c r="G381" s="17"/>
      <c r="H381" s="18"/>
      <c r="I381" s="19"/>
      <c r="J381" s="18"/>
      <c r="K381" s="19"/>
      <c r="L381" s="17"/>
      <c r="M381" s="95" t="str">
        <f t="shared" si="15"/>
        <v/>
      </c>
      <c r="N381" s="13" t="str">
        <f t="shared" si="16"/>
        <v/>
      </c>
    </row>
    <row r="382" spans="3:14" x14ac:dyDescent="0.3">
      <c r="C382" s="9">
        <f t="shared" si="17"/>
        <v>1</v>
      </c>
      <c r="D382" s="14"/>
      <c r="E382" s="15"/>
      <c r="F382" s="16"/>
      <c r="G382" s="17"/>
      <c r="H382" s="18"/>
      <c r="I382" s="19"/>
      <c r="J382" s="18"/>
      <c r="K382" s="19"/>
      <c r="L382" s="17"/>
      <c r="M382" s="95" t="str">
        <f t="shared" si="15"/>
        <v/>
      </c>
      <c r="N382" s="13" t="str">
        <f t="shared" si="16"/>
        <v/>
      </c>
    </row>
    <row r="383" spans="3:14" x14ac:dyDescent="0.3">
      <c r="C383" s="9">
        <f t="shared" si="17"/>
        <v>1</v>
      </c>
      <c r="D383" s="14"/>
      <c r="E383" s="15"/>
      <c r="F383" s="16"/>
      <c r="G383" s="17"/>
      <c r="H383" s="18"/>
      <c r="I383" s="19"/>
      <c r="J383" s="18"/>
      <c r="K383" s="19"/>
      <c r="L383" s="17"/>
      <c r="M383" s="95" t="str">
        <f t="shared" si="15"/>
        <v/>
      </c>
      <c r="N383" s="13" t="str">
        <f t="shared" si="16"/>
        <v/>
      </c>
    </row>
    <row r="384" spans="3:14" x14ac:dyDescent="0.3">
      <c r="C384" s="9">
        <f t="shared" si="17"/>
        <v>1</v>
      </c>
      <c r="D384" s="14"/>
      <c r="E384" s="15"/>
      <c r="F384" s="16"/>
      <c r="G384" s="17"/>
      <c r="H384" s="18"/>
      <c r="I384" s="19"/>
      <c r="J384" s="18"/>
      <c r="K384" s="19"/>
      <c r="L384" s="17"/>
      <c r="M384" s="95" t="str">
        <f t="shared" si="15"/>
        <v/>
      </c>
      <c r="N384" s="13" t="str">
        <f t="shared" si="16"/>
        <v/>
      </c>
    </row>
    <row r="385" spans="3:14" x14ac:dyDescent="0.3">
      <c r="C385" s="9">
        <f t="shared" si="17"/>
        <v>1</v>
      </c>
      <c r="D385" s="14"/>
      <c r="E385" s="15"/>
      <c r="F385" s="16"/>
      <c r="G385" s="17"/>
      <c r="H385" s="18"/>
      <c r="I385" s="19"/>
      <c r="J385" s="18"/>
      <c r="K385" s="19"/>
      <c r="L385" s="17"/>
      <c r="M385" s="95" t="str">
        <f t="shared" si="15"/>
        <v/>
      </c>
      <c r="N385" s="13" t="str">
        <f t="shared" si="16"/>
        <v/>
      </c>
    </row>
    <row r="386" spans="3:14" x14ac:dyDescent="0.3">
      <c r="C386" s="9">
        <f t="shared" si="17"/>
        <v>1</v>
      </c>
      <c r="D386" s="14"/>
      <c r="E386" s="15"/>
      <c r="F386" s="16"/>
      <c r="G386" s="17"/>
      <c r="H386" s="18"/>
      <c r="I386" s="19"/>
      <c r="J386" s="18"/>
      <c r="K386" s="19"/>
      <c r="L386" s="17"/>
      <c r="M386" s="95" t="str">
        <f t="shared" si="15"/>
        <v/>
      </c>
      <c r="N386" s="13" t="str">
        <f t="shared" si="16"/>
        <v/>
      </c>
    </row>
    <row r="387" spans="3:14" x14ac:dyDescent="0.3">
      <c r="C387" s="9">
        <f t="shared" si="17"/>
        <v>1</v>
      </c>
      <c r="D387" s="14"/>
      <c r="E387" s="15"/>
      <c r="F387" s="16"/>
      <c r="G387" s="17"/>
      <c r="H387" s="18"/>
      <c r="I387" s="19"/>
      <c r="J387" s="18"/>
      <c r="K387" s="19"/>
      <c r="L387" s="17"/>
      <c r="M387" s="95" t="str">
        <f t="shared" si="15"/>
        <v/>
      </c>
      <c r="N387" s="13" t="str">
        <f t="shared" si="16"/>
        <v/>
      </c>
    </row>
    <row r="388" spans="3:14" x14ac:dyDescent="0.3">
      <c r="C388" s="9">
        <f t="shared" si="17"/>
        <v>1</v>
      </c>
      <c r="D388" s="14"/>
      <c r="E388" s="15"/>
      <c r="F388" s="16"/>
      <c r="G388" s="17"/>
      <c r="H388" s="18"/>
      <c r="I388" s="19"/>
      <c r="J388" s="18"/>
      <c r="K388" s="19"/>
      <c r="L388" s="17"/>
      <c r="M388" s="95" t="str">
        <f t="shared" si="15"/>
        <v/>
      </c>
      <c r="N388" s="13" t="str">
        <f t="shared" si="16"/>
        <v/>
      </c>
    </row>
    <row r="389" spans="3:14" x14ac:dyDescent="0.3">
      <c r="C389" s="9">
        <f t="shared" si="17"/>
        <v>1</v>
      </c>
      <c r="D389" s="14"/>
      <c r="E389" s="15"/>
      <c r="F389" s="16"/>
      <c r="G389" s="17"/>
      <c r="H389" s="18"/>
      <c r="I389" s="19"/>
      <c r="J389" s="18"/>
      <c r="K389" s="19"/>
      <c r="L389" s="17"/>
      <c r="M389" s="95" t="str">
        <f t="shared" si="15"/>
        <v/>
      </c>
      <c r="N389" s="13" t="str">
        <f t="shared" si="16"/>
        <v/>
      </c>
    </row>
    <row r="390" spans="3:14" x14ac:dyDescent="0.3">
      <c r="C390" s="9">
        <f t="shared" si="17"/>
        <v>1</v>
      </c>
      <c r="D390" s="14"/>
      <c r="E390" s="15"/>
      <c r="F390" s="16"/>
      <c r="G390" s="17"/>
      <c r="H390" s="18"/>
      <c r="I390" s="19"/>
      <c r="J390" s="18"/>
      <c r="K390" s="19"/>
      <c r="L390" s="17"/>
      <c r="M390" s="95" t="str">
        <f t="shared" si="15"/>
        <v/>
      </c>
      <c r="N390" s="13" t="str">
        <f t="shared" si="16"/>
        <v/>
      </c>
    </row>
    <row r="391" spans="3:14" x14ac:dyDescent="0.3">
      <c r="C391" s="9">
        <f t="shared" si="17"/>
        <v>1</v>
      </c>
      <c r="D391" s="14"/>
      <c r="E391" s="15"/>
      <c r="F391" s="16"/>
      <c r="G391" s="17"/>
      <c r="H391" s="18"/>
      <c r="I391" s="19"/>
      <c r="J391" s="18"/>
      <c r="K391" s="19"/>
      <c r="L391" s="17"/>
      <c r="M391" s="95" t="str">
        <f t="shared" ref="M391:M454" si="18">IF(I391&amp;K391&lt;&gt;"",VLOOKUP(I391&amp;K391,fif,3,FALSE),"")</f>
        <v/>
      </c>
      <c r="N391" s="13" t="str">
        <f t="shared" ref="N391:N454" si="19">IF(I391&amp;K391&lt;&gt;"",VLOOKUP(I391&amp;K391,fi,2,FALSE),"")</f>
        <v/>
      </c>
    </row>
    <row r="392" spans="3:14" x14ac:dyDescent="0.3">
      <c r="C392" s="9">
        <f t="shared" ref="C392:C455" si="20">IF(AND(D392&lt;&gt;0,D392&gt;=$C$1,D392&lt;=$C$3),D392,IF(SUM(H392:J402)&lt;&gt;0,C391,1))</f>
        <v>1</v>
      </c>
      <c r="D392" s="14"/>
      <c r="E392" s="15"/>
      <c r="F392" s="16"/>
      <c r="G392" s="17"/>
      <c r="H392" s="18"/>
      <c r="I392" s="19"/>
      <c r="J392" s="18"/>
      <c r="K392" s="19"/>
      <c r="L392" s="17"/>
      <c r="M392" s="95" t="str">
        <f t="shared" si="18"/>
        <v/>
      </c>
      <c r="N392" s="13" t="str">
        <f t="shared" si="19"/>
        <v/>
      </c>
    </row>
    <row r="393" spans="3:14" x14ac:dyDescent="0.3">
      <c r="C393" s="9">
        <f t="shared" si="20"/>
        <v>1</v>
      </c>
      <c r="D393" s="14"/>
      <c r="E393" s="15"/>
      <c r="F393" s="16"/>
      <c r="G393" s="17"/>
      <c r="H393" s="18"/>
      <c r="I393" s="19"/>
      <c r="J393" s="18"/>
      <c r="K393" s="19"/>
      <c r="L393" s="17"/>
      <c r="M393" s="95" t="str">
        <f t="shared" si="18"/>
        <v/>
      </c>
      <c r="N393" s="13" t="str">
        <f t="shared" si="19"/>
        <v/>
      </c>
    </row>
    <row r="394" spans="3:14" x14ac:dyDescent="0.3">
      <c r="C394" s="9">
        <f t="shared" si="20"/>
        <v>1</v>
      </c>
      <c r="D394" s="14"/>
      <c r="E394" s="15"/>
      <c r="F394" s="16"/>
      <c r="G394" s="17"/>
      <c r="H394" s="18"/>
      <c r="I394" s="19"/>
      <c r="J394" s="18"/>
      <c r="K394" s="19"/>
      <c r="L394" s="17"/>
      <c r="M394" s="95" t="str">
        <f t="shared" si="18"/>
        <v/>
      </c>
      <c r="N394" s="13" t="str">
        <f t="shared" si="19"/>
        <v/>
      </c>
    </row>
    <row r="395" spans="3:14" x14ac:dyDescent="0.3">
      <c r="C395" s="9">
        <f t="shared" si="20"/>
        <v>1</v>
      </c>
      <c r="D395" s="14"/>
      <c r="E395" s="15"/>
      <c r="F395" s="16"/>
      <c r="G395" s="17"/>
      <c r="H395" s="18"/>
      <c r="I395" s="19"/>
      <c r="J395" s="18"/>
      <c r="K395" s="19"/>
      <c r="L395" s="17"/>
      <c r="M395" s="95" t="str">
        <f t="shared" si="18"/>
        <v/>
      </c>
      <c r="N395" s="13" t="str">
        <f t="shared" si="19"/>
        <v/>
      </c>
    </row>
    <row r="396" spans="3:14" x14ac:dyDescent="0.3">
      <c r="C396" s="9">
        <f t="shared" si="20"/>
        <v>1</v>
      </c>
      <c r="D396" s="14"/>
      <c r="E396" s="15"/>
      <c r="F396" s="16"/>
      <c r="G396" s="17"/>
      <c r="H396" s="18"/>
      <c r="I396" s="19"/>
      <c r="J396" s="18"/>
      <c r="K396" s="19"/>
      <c r="L396" s="17"/>
      <c r="M396" s="95" t="str">
        <f t="shared" si="18"/>
        <v/>
      </c>
      <c r="N396" s="13" t="str">
        <f t="shared" si="19"/>
        <v/>
      </c>
    </row>
    <row r="397" spans="3:14" x14ac:dyDescent="0.3">
      <c r="C397" s="9">
        <f t="shared" si="20"/>
        <v>1</v>
      </c>
      <c r="D397" s="14"/>
      <c r="E397" s="15"/>
      <c r="F397" s="16"/>
      <c r="G397" s="17"/>
      <c r="H397" s="18"/>
      <c r="I397" s="19"/>
      <c r="J397" s="18"/>
      <c r="K397" s="19"/>
      <c r="L397" s="17"/>
      <c r="M397" s="95" t="str">
        <f t="shared" si="18"/>
        <v/>
      </c>
      <c r="N397" s="13" t="str">
        <f t="shared" si="19"/>
        <v/>
      </c>
    </row>
    <row r="398" spans="3:14" x14ac:dyDescent="0.3">
      <c r="C398" s="9">
        <f t="shared" si="20"/>
        <v>1</v>
      </c>
      <c r="D398" s="14"/>
      <c r="E398" s="15"/>
      <c r="F398" s="16"/>
      <c r="G398" s="17"/>
      <c r="H398" s="18"/>
      <c r="I398" s="19"/>
      <c r="J398" s="18"/>
      <c r="K398" s="19"/>
      <c r="L398" s="17"/>
      <c r="M398" s="95" t="str">
        <f t="shared" si="18"/>
        <v/>
      </c>
      <c r="N398" s="13" t="str">
        <f t="shared" si="19"/>
        <v/>
      </c>
    </row>
    <row r="399" spans="3:14" x14ac:dyDescent="0.3">
      <c r="C399" s="9">
        <f t="shared" si="20"/>
        <v>1</v>
      </c>
      <c r="D399" s="14"/>
      <c r="E399" s="15"/>
      <c r="F399" s="16"/>
      <c r="G399" s="17"/>
      <c r="H399" s="18"/>
      <c r="I399" s="19"/>
      <c r="J399" s="18"/>
      <c r="K399" s="19"/>
      <c r="L399" s="17"/>
      <c r="M399" s="95" t="str">
        <f t="shared" si="18"/>
        <v/>
      </c>
      <c r="N399" s="13" t="str">
        <f t="shared" si="19"/>
        <v/>
      </c>
    </row>
    <row r="400" spans="3:14" x14ac:dyDescent="0.3">
      <c r="C400" s="9">
        <f t="shared" si="20"/>
        <v>1</v>
      </c>
      <c r="D400" s="14"/>
      <c r="E400" s="15"/>
      <c r="F400" s="16"/>
      <c r="G400" s="17"/>
      <c r="H400" s="18"/>
      <c r="I400" s="19"/>
      <c r="J400" s="18"/>
      <c r="K400" s="19"/>
      <c r="L400" s="17"/>
      <c r="M400" s="95" t="str">
        <f t="shared" si="18"/>
        <v/>
      </c>
      <c r="N400" s="13" t="str">
        <f t="shared" si="19"/>
        <v/>
      </c>
    </row>
    <row r="401" spans="3:14" x14ac:dyDescent="0.3">
      <c r="C401" s="9">
        <f t="shared" si="20"/>
        <v>1</v>
      </c>
      <c r="D401" s="14"/>
      <c r="E401" s="15"/>
      <c r="F401" s="16"/>
      <c r="G401" s="17"/>
      <c r="H401" s="18"/>
      <c r="I401" s="19"/>
      <c r="J401" s="18"/>
      <c r="K401" s="19"/>
      <c r="L401" s="17"/>
      <c r="M401" s="95" t="str">
        <f t="shared" si="18"/>
        <v/>
      </c>
      <c r="N401" s="13" t="str">
        <f t="shared" si="19"/>
        <v/>
      </c>
    </row>
    <row r="402" spans="3:14" x14ac:dyDescent="0.3">
      <c r="C402" s="9">
        <f t="shared" si="20"/>
        <v>1</v>
      </c>
      <c r="D402" s="14"/>
      <c r="E402" s="15"/>
      <c r="F402" s="16"/>
      <c r="G402" s="17"/>
      <c r="H402" s="18"/>
      <c r="I402" s="19"/>
      <c r="J402" s="18"/>
      <c r="K402" s="19"/>
      <c r="L402" s="17"/>
      <c r="M402" s="95" t="str">
        <f t="shared" si="18"/>
        <v/>
      </c>
      <c r="N402" s="13" t="str">
        <f t="shared" si="19"/>
        <v/>
      </c>
    </row>
    <row r="403" spans="3:14" x14ac:dyDescent="0.3">
      <c r="C403" s="9">
        <f t="shared" si="20"/>
        <v>1</v>
      </c>
      <c r="D403" s="14"/>
      <c r="E403" s="15"/>
      <c r="F403" s="16"/>
      <c r="G403" s="17"/>
      <c r="H403" s="18"/>
      <c r="I403" s="19"/>
      <c r="J403" s="18"/>
      <c r="K403" s="19"/>
      <c r="L403" s="17"/>
      <c r="M403" s="95" t="str">
        <f t="shared" si="18"/>
        <v/>
      </c>
      <c r="N403" s="13" t="str">
        <f t="shared" si="19"/>
        <v/>
      </c>
    </row>
    <row r="404" spans="3:14" x14ac:dyDescent="0.3">
      <c r="C404" s="9">
        <f t="shared" si="20"/>
        <v>1</v>
      </c>
      <c r="D404" s="14"/>
      <c r="E404" s="15"/>
      <c r="F404" s="16"/>
      <c r="G404" s="17"/>
      <c r="H404" s="18"/>
      <c r="I404" s="19"/>
      <c r="J404" s="18"/>
      <c r="K404" s="19"/>
      <c r="L404" s="17"/>
      <c r="M404" s="95" t="str">
        <f t="shared" si="18"/>
        <v/>
      </c>
      <c r="N404" s="13" t="str">
        <f t="shared" si="19"/>
        <v/>
      </c>
    </row>
    <row r="405" spans="3:14" x14ac:dyDescent="0.3">
      <c r="C405" s="9">
        <f t="shared" si="20"/>
        <v>1</v>
      </c>
      <c r="D405" s="14"/>
      <c r="E405" s="15"/>
      <c r="F405" s="16"/>
      <c r="G405" s="17"/>
      <c r="H405" s="18"/>
      <c r="I405" s="19"/>
      <c r="J405" s="18"/>
      <c r="K405" s="19"/>
      <c r="L405" s="17"/>
      <c r="M405" s="95" t="str">
        <f t="shared" si="18"/>
        <v/>
      </c>
      <c r="N405" s="13" t="str">
        <f t="shared" si="19"/>
        <v/>
      </c>
    </row>
    <row r="406" spans="3:14" x14ac:dyDescent="0.3">
      <c r="C406" s="9">
        <f t="shared" si="20"/>
        <v>1</v>
      </c>
      <c r="D406" s="14"/>
      <c r="E406" s="15"/>
      <c r="F406" s="16"/>
      <c r="G406" s="17"/>
      <c r="H406" s="18"/>
      <c r="I406" s="19"/>
      <c r="J406" s="18"/>
      <c r="K406" s="19"/>
      <c r="L406" s="17"/>
      <c r="M406" s="95" t="str">
        <f t="shared" si="18"/>
        <v/>
      </c>
      <c r="N406" s="13" t="str">
        <f t="shared" si="19"/>
        <v/>
      </c>
    </row>
    <row r="407" spans="3:14" x14ac:dyDescent="0.3">
      <c r="C407" s="9">
        <f t="shared" si="20"/>
        <v>1</v>
      </c>
      <c r="D407" s="14"/>
      <c r="E407" s="15"/>
      <c r="F407" s="16"/>
      <c r="G407" s="17"/>
      <c r="H407" s="18"/>
      <c r="I407" s="19"/>
      <c r="J407" s="18"/>
      <c r="K407" s="19"/>
      <c r="L407" s="17"/>
      <c r="M407" s="95" t="str">
        <f t="shared" si="18"/>
        <v/>
      </c>
      <c r="N407" s="13" t="str">
        <f t="shared" si="19"/>
        <v/>
      </c>
    </row>
    <row r="408" spans="3:14" x14ac:dyDescent="0.3">
      <c r="C408" s="9">
        <f t="shared" si="20"/>
        <v>1</v>
      </c>
      <c r="D408" s="14"/>
      <c r="E408" s="15"/>
      <c r="F408" s="16"/>
      <c r="G408" s="17"/>
      <c r="H408" s="18"/>
      <c r="I408" s="19"/>
      <c r="J408" s="18"/>
      <c r="K408" s="19"/>
      <c r="L408" s="17"/>
      <c r="M408" s="95" t="str">
        <f t="shared" si="18"/>
        <v/>
      </c>
      <c r="N408" s="13" t="str">
        <f t="shared" si="19"/>
        <v/>
      </c>
    </row>
    <row r="409" spans="3:14" x14ac:dyDescent="0.3">
      <c r="C409" s="9">
        <f t="shared" si="20"/>
        <v>1</v>
      </c>
      <c r="D409" s="14"/>
      <c r="E409" s="15"/>
      <c r="F409" s="16"/>
      <c r="G409" s="17"/>
      <c r="H409" s="18"/>
      <c r="I409" s="19"/>
      <c r="J409" s="18"/>
      <c r="K409" s="19"/>
      <c r="L409" s="17"/>
      <c r="M409" s="95" t="str">
        <f t="shared" si="18"/>
        <v/>
      </c>
      <c r="N409" s="13" t="str">
        <f t="shared" si="19"/>
        <v/>
      </c>
    </row>
    <row r="410" spans="3:14" x14ac:dyDescent="0.3">
      <c r="C410" s="9">
        <f t="shared" si="20"/>
        <v>1</v>
      </c>
      <c r="D410" s="14"/>
      <c r="E410" s="15"/>
      <c r="F410" s="16"/>
      <c r="G410" s="17"/>
      <c r="H410" s="18"/>
      <c r="I410" s="19"/>
      <c r="J410" s="18"/>
      <c r="K410" s="19"/>
      <c r="L410" s="17"/>
      <c r="M410" s="95" t="str">
        <f t="shared" si="18"/>
        <v/>
      </c>
      <c r="N410" s="13" t="str">
        <f t="shared" si="19"/>
        <v/>
      </c>
    </row>
    <row r="411" spans="3:14" x14ac:dyDescent="0.3">
      <c r="C411" s="9">
        <f t="shared" si="20"/>
        <v>1</v>
      </c>
      <c r="D411" s="14"/>
      <c r="E411" s="15"/>
      <c r="F411" s="16"/>
      <c r="G411" s="17"/>
      <c r="H411" s="18"/>
      <c r="I411" s="19"/>
      <c r="J411" s="18"/>
      <c r="K411" s="19"/>
      <c r="L411" s="17"/>
      <c r="M411" s="95" t="str">
        <f t="shared" si="18"/>
        <v/>
      </c>
      <c r="N411" s="13" t="str">
        <f t="shared" si="19"/>
        <v/>
      </c>
    </row>
    <row r="412" spans="3:14" x14ac:dyDescent="0.3">
      <c r="C412" s="9">
        <f t="shared" si="20"/>
        <v>1</v>
      </c>
      <c r="D412" s="14"/>
      <c r="E412" s="15"/>
      <c r="F412" s="16"/>
      <c r="G412" s="17"/>
      <c r="H412" s="18"/>
      <c r="I412" s="19"/>
      <c r="J412" s="18"/>
      <c r="K412" s="19"/>
      <c r="L412" s="17"/>
      <c r="M412" s="95" t="str">
        <f t="shared" si="18"/>
        <v/>
      </c>
      <c r="N412" s="13" t="str">
        <f t="shared" si="19"/>
        <v/>
      </c>
    </row>
    <row r="413" spans="3:14" x14ac:dyDescent="0.3">
      <c r="C413" s="9">
        <f t="shared" si="20"/>
        <v>1</v>
      </c>
      <c r="D413" s="14"/>
      <c r="E413" s="15"/>
      <c r="F413" s="16"/>
      <c r="G413" s="17"/>
      <c r="H413" s="18"/>
      <c r="I413" s="19"/>
      <c r="J413" s="18"/>
      <c r="K413" s="19"/>
      <c r="L413" s="17"/>
      <c r="M413" s="95" t="str">
        <f t="shared" si="18"/>
        <v/>
      </c>
      <c r="N413" s="13" t="str">
        <f t="shared" si="19"/>
        <v/>
      </c>
    </row>
    <row r="414" spans="3:14" x14ac:dyDescent="0.3">
      <c r="C414" s="9">
        <f t="shared" si="20"/>
        <v>1</v>
      </c>
      <c r="D414" s="14"/>
      <c r="E414" s="15"/>
      <c r="F414" s="16"/>
      <c r="G414" s="17"/>
      <c r="H414" s="18"/>
      <c r="I414" s="19"/>
      <c r="J414" s="18"/>
      <c r="K414" s="19"/>
      <c r="L414" s="17"/>
      <c r="M414" s="95" t="str">
        <f t="shared" si="18"/>
        <v/>
      </c>
      <c r="N414" s="13" t="str">
        <f t="shared" si="19"/>
        <v/>
      </c>
    </row>
    <row r="415" spans="3:14" x14ac:dyDescent="0.3">
      <c r="C415" s="9">
        <f t="shared" si="20"/>
        <v>1</v>
      </c>
      <c r="D415" s="14"/>
      <c r="E415" s="15"/>
      <c r="F415" s="16"/>
      <c r="G415" s="17"/>
      <c r="H415" s="18"/>
      <c r="I415" s="19"/>
      <c r="J415" s="18"/>
      <c r="K415" s="19"/>
      <c r="L415" s="17"/>
      <c r="M415" s="95" t="str">
        <f t="shared" si="18"/>
        <v/>
      </c>
      <c r="N415" s="13" t="str">
        <f t="shared" si="19"/>
        <v/>
      </c>
    </row>
    <row r="416" spans="3:14" x14ac:dyDescent="0.3">
      <c r="C416" s="9">
        <f t="shared" si="20"/>
        <v>1</v>
      </c>
      <c r="D416" s="14"/>
      <c r="E416" s="15"/>
      <c r="F416" s="16"/>
      <c r="G416" s="17"/>
      <c r="H416" s="18"/>
      <c r="I416" s="19"/>
      <c r="J416" s="18"/>
      <c r="K416" s="19"/>
      <c r="L416" s="17"/>
      <c r="M416" s="95" t="str">
        <f t="shared" si="18"/>
        <v/>
      </c>
      <c r="N416" s="13" t="str">
        <f t="shared" si="19"/>
        <v/>
      </c>
    </row>
    <row r="417" spans="3:14" x14ac:dyDescent="0.3">
      <c r="C417" s="9">
        <f t="shared" si="20"/>
        <v>1</v>
      </c>
      <c r="D417" s="14"/>
      <c r="E417" s="15"/>
      <c r="F417" s="16"/>
      <c r="G417" s="17"/>
      <c r="H417" s="18"/>
      <c r="I417" s="19"/>
      <c r="J417" s="18"/>
      <c r="K417" s="19"/>
      <c r="L417" s="17"/>
      <c r="M417" s="95" t="str">
        <f t="shared" si="18"/>
        <v/>
      </c>
      <c r="N417" s="13" t="str">
        <f t="shared" si="19"/>
        <v/>
      </c>
    </row>
    <row r="418" spans="3:14" x14ac:dyDescent="0.3">
      <c r="C418" s="9">
        <f t="shared" si="20"/>
        <v>1</v>
      </c>
      <c r="D418" s="14"/>
      <c r="E418" s="15"/>
      <c r="F418" s="16"/>
      <c r="G418" s="17"/>
      <c r="H418" s="18"/>
      <c r="I418" s="19"/>
      <c r="J418" s="18"/>
      <c r="K418" s="19"/>
      <c r="L418" s="17"/>
      <c r="M418" s="95" t="str">
        <f t="shared" si="18"/>
        <v/>
      </c>
      <c r="N418" s="13" t="str">
        <f t="shared" si="19"/>
        <v/>
      </c>
    </row>
    <row r="419" spans="3:14" x14ac:dyDescent="0.3">
      <c r="C419" s="9">
        <f t="shared" si="20"/>
        <v>1</v>
      </c>
      <c r="D419" s="14"/>
      <c r="E419" s="15"/>
      <c r="F419" s="16"/>
      <c r="G419" s="17"/>
      <c r="H419" s="18"/>
      <c r="I419" s="19"/>
      <c r="J419" s="18"/>
      <c r="K419" s="19"/>
      <c r="L419" s="17"/>
      <c r="M419" s="95" t="str">
        <f t="shared" si="18"/>
        <v/>
      </c>
      <c r="N419" s="13" t="str">
        <f t="shared" si="19"/>
        <v/>
      </c>
    </row>
    <row r="420" spans="3:14" x14ac:dyDescent="0.3">
      <c r="C420" s="9">
        <f t="shared" si="20"/>
        <v>1</v>
      </c>
      <c r="D420" s="14"/>
      <c r="E420" s="15"/>
      <c r="F420" s="16"/>
      <c r="G420" s="17"/>
      <c r="H420" s="18"/>
      <c r="I420" s="19"/>
      <c r="J420" s="18"/>
      <c r="K420" s="19"/>
      <c r="L420" s="17"/>
      <c r="M420" s="95" t="str">
        <f t="shared" si="18"/>
        <v/>
      </c>
      <c r="N420" s="13" t="str">
        <f t="shared" si="19"/>
        <v/>
      </c>
    </row>
    <row r="421" spans="3:14" x14ac:dyDescent="0.3">
      <c r="C421" s="9">
        <f t="shared" si="20"/>
        <v>1</v>
      </c>
      <c r="D421" s="14"/>
      <c r="E421" s="15"/>
      <c r="F421" s="16"/>
      <c r="G421" s="17"/>
      <c r="H421" s="18"/>
      <c r="I421" s="19"/>
      <c r="J421" s="18"/>
      <c r="K421" s="19"/>
      <c r="L421" s="17"/>
      <c r="M421" s="95" t="str">
        <f t="shared" si="18"/>
        <v/>
      </c>
      <c r="N421" s="13" t="str">
        <f t="shared" si="19"/>
        <v/>
      </c>
    </row>
    <row r="422" spans="3:14" x14ac:dyDescent="0.3">
      <c r="C422" s="9">
        <f t="shared" si="20"/>
        <v>1</v>
      </c>
      <c r="D422" s="14"/>
      <c r="E422" s="15"/>
      <c r="F422" s="16"/>
      <c r="G422" s="17"/>
      <c r="H422" s="18"/>
      <c r="I422" s="19"/>
      <c r="J422" s="18"/>
      <c r="K422" s="19"/>
      <c r="L422" s="17"/>
      <c r="M422" s="95" t="str">
        <f t="shared" si="18"/>
        <v/>
      </c>
      <c r="N422" s="13" t="str">
        <f t="shared" si="19"/>
        <v/>
      </c>
    </row>
    <row r="423" spans="3:14" x14ac:dyDescent="0.3">
      <c r="C423" s="9">
        <f t="shared" si="20"/>
        <v>1</v>
      </c>
      <c r="D423" s="14"/>
      <c r="E423" s="15"/>
      <c r="F423" s="16"/>
      <c r="G423" s="17"/>
      <c r="H423" s="18"/>
      <c r="I423" s="19"/>
      <c r="J423" s="18"/>
      <c r="K423" s="19"/>
      <c r="L423" s="17"/>
      <c r="M423" s="95" t="str">
        <f t="shared" si="18"/>
        <v/>
      </c>
      <c r="N423" s="13" t="str">
        <f t="shared" si="19"/>
        <v/>
      </c>
    </row>
    <row r="424" spans="3:14" x14ac:dyDescent="0.3">
      <c r="C424" s="9">
        <f t="shared" si="20"/>
        <v>1</v>
      </c>
      <c r="D424" s="14"/>
      <c r="E424" s="15"/>
      <c r="F424" s="16"/>
      <c r="G424" s="17"/>
      <c r="H424" s="18"/>
      <c r="I424" s="19"/>
      <c r="J424" s="18"/>
      <c r="K424" s="19"/>
      <c r="L424" s="17"/>
      <c r="M424" s="95" t="str">
        <f t="shared" si="18"/>
        <v/>
      </c>
      <c r="N424" s="13" t="str">
        <f t="shared" si="19"/>
        <v/>
      </c>
    </row>
    <row r="425" spans="3:14" x14ac:dyDescent="0.3">
      <c r="C425" s="9">
        <f t="shared" si="20"/>
        <v>1</v>
      </c>
      <c r="D425" s="14"/>
      <c r="E425" s="15"/>
      <c r="F425" s="16"/>
      <c r="G425" s="17"/>
      <c r="H425" s="18"/>
      <c r="I425" s="19"/>
      <c r="J425" s="18"/>
      <c r="K425" s="19"/>
      <c r="L425" s="17"/>
      <c r="M425" s="95" t="str">
        <f t="shared" si="18"/>
        <v/>
      </c>
      <c r="N425" s="13" t="str">
        <f t="shared" si="19"/>
        <v/>
      </c>
    </row>
    <row r="426" spans="3:14" x14ac:dyDescent="0.3">
      <c r="C426" s="9">
        <f t="shared" si="20"/>
        <v>1</v>
      </c>
      <c r="D426" s="14"/>
      <c r="E426" s="15"/>
      <c r="F426" s="16"/>
      <c r="G426" s="17"/>
      <c r="H426" s="18"/>
      <c r="I426" s="19"/>
      <c r="J426" s="18"/>
      <c r="K426" s="19"/>
      <c r="L426" s="17"/>
      <c r="M426" s="95" t="str">
        <f t="shared" si="18"/>
        <v/>
      </c>
      <c r="N426" s="13" t="str">
        <f t="shared" si="19"/>
        <v/>
      </c>
    </row>
    <row r="427" spans="3:14" x14ac:dyDescent="0.3">
      <c r="C427" s="9">
        <f t="shared" si="20"/>
        <v>1</v>
      </c>
      <c r="D427" s="14"/>
      <c r="E427" s="15"/>
      <c r="F427" s="16"/>
      <c r="G427" s="17"/>
      <c r="H427" s="18"/>
      <c r="I427" s="19"/>
      <c r="J427" s="18"/>
      <c r="K427" s="19"/>
      <c r="L427" s="17"/>
      <c r="M427" s="95" t="str">
        <f t="shared" si="18"/>
        <v/>
      </c>
      <c r="N427" s="13" t="str">
        <f t="shared" si="19"/>
        <v/>
      </c>
    </row>
    <row r="428" spans="3:14" x14ac:dyDescent="0.3">
      <c r="C428" s="9">
        <f t="shared" si="20"/>
        <v>1</v>
      </c>
      <c r="D428" s="14"/>
      <c r="E428" s="15"/>
      <c r="F428" s="16"/>
      <c r="G428" s="17"/>
      <c r="H428" s="18"/>
      <c r="I428" s="19"/>
      <c r="J428" s="18"/>
      <c r="K428" s="19"/>
      <c r="L428" s="17"/>
      <c r="M428" s="95" t="str">
        <f t="shared" si="18"/>
        <v/>
      </c>
      <c r="N428" s="13" t="str">
        <f t="shared" si="19"/>
        <v/>
      </c>
    </row>
    <row r="429" spans="3:14" x14ac:dyDescent="0.3">
      <c r="C429" s="9">
        <f t="shared" si="20"/>
        <v>1</v>
      </c>
      <c r="D429" s="14"/>
      <c r="E429" s="15"/>
      <c r="F429" s="16"/>
      <c r="G429" s="17"/>
      <c r="H429" s="18"/>
      <c r="I429" s="19"/>
      <c r="J429" s="18"/>
      <c r="K429" s="19"/>
      <c r="L429" s="17"/>
      <c r="M429" s="95" t="str">
        <f t="shared" si="18"/>
        <v/>
      </c>
      <c r="N429" s="13" t="str">
        <f t="shared" si="19"/>
        <v/>
      </c>
    </row>
    <row r="430" spans="3:14" x14ac:dyDescent="0.3">
      <c r="C430" s="9">
        <f t="shared" si="20"/>
        <v>1</v>
      </c>
      <c r="D430" s="14"/>
      <c r="E430" s="15"/>
      <c r="F430" s="16"/>
      <c r="G430" s="17"/>
      <c r="H430" s="18"/>
      <c r="I430" s="19"/>
      <c r="J430" s="18"/>
      <c r="K430" s="19"/>
      <c r="L430" s="17"/>
      <c r="M430" s="95" t="str">
        <f t="shared" si="18"/>
        <v/>
      </c>
      <c r="N430" s="13" t="str">
        <f t="shared" si="19"/>
        <v/>
      </c>
    </row>
    <row r="431" spans="3:14" x14ac:dyDescent="0.3">
      <c r="C431" s="9">
        <f t="shared" si="20"/>
        <v>1</v>
      </c>
      <c r="D431" s="14"/>
      <c r="E431" s="15"/>
      <c r="F431" s="16"/>
      <c r="G431" s="17"/>
      <c r="H431" s="18"/>
      <c r="I431" s="19"/>
      <c r="J431" s="18"/>
      <c r="K431" s="19"/>
      <c r="L431" s="17"/>
      <c r="M431" s="95" t="str">
        <f t="shared" si="18"/>
        <v/>
      </c>
      <c r="N431" s="13" t="str">
        <f t="shared" si="19"/>
        <v/>
      </c>
    </row>
    <row r="432" spans="3:14" x14ac:dyDescent="0.3">
      <c r="C432" s="9">
        <f t="shared" si="20"/>
        <v>1</v>
      </c>
      <c r="D432" s="14"/>
      <c r="E432" s="15"/>
      <c r="F432" s="16"/>
      <c r="G432" s="17"/>
      <c r="H432" s="18"/>
      <c r="I432" s="19"/>
      <c r="J432" s="18"/>
      <c r="K432" s="19"/>
      <c r="L432" s="17"/>
      <c r="M432" s="95" t="str">
        <f t="shared" si="18"/>
        <v/>
      </c>
      <c r="N432" s="13" t="str">
        <f t="shared" si="19"/>
        <v/>
      </c>
    </row>
    <row r="433" spans="3:14" x14ac:dyDescent="0.3">
      <c r="C433" s="9">
        <f t="shared" si="20"/>
        <v>1</v>
      </c>
      <c r="D433" s="14"/>
      <c r="E433" s="15"/>
      <c r="F433" s="16"/>
      <c r="G433" s="17"/>
      <c r="H433" s="18"/>
      <c r="I433" s="19"/>
      <c r="J433" s="18"/>
      <c r="K433" s="19"/>
      <c r="L433" s="17"/>
      <c r="M433" s="95" t="str">
        <f t="shared" si="18"/>
        <v/>
      </c>
      <c r="N433" s="13" t="str">
        <f t="shared" si="19"/>
        <v/>
      </c>
    </row>
    <row r="434" spans="3:14" x14ac:dyDescent="0.3">
      <c r="C434" s="9">
        <f t="shared" si="20"/>
        <v>1</v>
      </c>
      <c r="D434" s="14"/>
      <c r="E434" s="15"/>
      <c r="F434" s="16"/>
      <c r="G434" s="17"/>
      <c r="H434" s="18"/>
      <c r="I434" s="19"/>
      <c r="J434" s="18"/>
      <c r="K434" s="19"/>
      <c r="L434" s="17"/>
      <c r="M434" s="95" t="str">
        <f t="shared" si="18"/>
        <v/>
      </c>
      <c r="N434" s="13" t="str">
        <f t="shared" si="19"/>
        <v/>
      </c>
    </row>
    <row r="435" spans="3:14" x14ac:dyDescent="0.3">
      <c r="C435" s="9">
        <f t="shared" si="20"/>
        <v>1</v>
      </c>
      <c r="D435" s="14"/>
      <c r="E435" s="15"/>
      <c r="F435" s="16"/>
      <c r="G435" s="17"/>
      <c r="H435" s="18"/>
      <c r="I435" s="19"/>
      <c r="J435" s="18"/>
      <c r="K435" s="19"/>
      <c r="L435" s="17"/>
      <c r="M435" s="95" t="str">
        <f t="shared" si="18"/>
        <v/>
      </c>
      <c r="N435" s="13" t="str">
        <f t="shared" si="19"/>
        <v/>
      </c>
    </row>
    <row r="436" spans="3:14" x14ac:dyDescent="0.3">
      <c r="C436" s="9">
        <f t="shared" si="20"/>
        <v>1</v>
      </c>
      <c r="D436" s="14"/>
      <c r="E436" s="15"/>
      <c r="F436" s="16"/>
      <c r="G436" s="17"/>
      <c r="H436" s="18"/>
      <c r="I436" s="19"/>
      <c r="J436" s="18"/>
      <c r="K436" s="19"/>
      <c r="L436" s="17"/>
      <c r="M436" s="95" t="str">
        <f t="shared" si="18"/>
        <v/>
      </c>
      <c r="N436" s="13" t="str">
        <f t="shared" si="19"/>
        <v/>
      </c>
    </row>
    <row r="437" spans="3:14" x14ac:dyDescent="0.3">
      <c r="C437" s="9">
        <f t="shared" si="20"/>
        <v>1</v>
      </c>
      <c r="D437" s="14"/>
      <c r="E437" s="15"/>
      <c r="F437" s="16"/>
      <c r="G437" s="17"/>
      <c r="H437" s="18"/>
      <c r="I437" s="19"/>
      <c r="J437" s="18"/>
      <c r="K437" s="19"/>
      <c r="L437" s="17"/>
      <c r="M437" s="95" t="str">
        <f t="shared" si="18"/>
        <v/>
      </c>
      <c r="N437" s="13" t="str">
        <f t="shared" si="19"/>
        <v/>
      </c>
    </row>
    <row r="438" spans="3:14" x14ac:dyDescent="0.3">
      <c r="C438" s="9">
        <f t="shared" si="20"/>
        <v>1</v>
      </c>
      <c r="D438" s="14"/>
      <c r="E438" s="15"/>
      <c r="F438" s="16"/>
      <c r="G438" s="17"/>
      <c r="H438" s="18"/>
      <c r="I438" s="19"/>
      <c r="J438" s="18"/>
      <c r="K438" s="19"/>
      <c r="L438" s="17"/>
      <c r="M438" s="95" t="str">
        <f t="shared" si="18"/>
        <v/>
      </c>
      <c r="N438" s="13" t="str">
        <f t="shared" si="19"/>
        <v/>
      </c>
    </row>
    <row r="439" spans="3:14" x14ac:dyDescent="0.3">
      <c r="C439" s="9">
        <f t="shared" si="20"/>
        <v>1</v>
      </c>
      <c r="D439" s="14"/>
      <c r="E439" s="15"/>
      <c r="F439" s="16"/>
      <c r="G439" s="17"/>
      <c r="H439" s="18"/>
      <c r="I439" s="19"/>
      <c r="J439" s="18"/>
      <c r="K439" s="19"/>
      <c r="L439" s="17"/>
      <c r="M439" s="95" t="str">
        <f t="shared" si="18"/>
        <v/>
      </c>
      <c r="N439" s="13" t="str">
        <f t="shared" si="19"/>
        <v/>
      </c>
    </row>
    <row r="440" spans="3:14" x14ac:dyDescent="0.3">
      <c r="C440" s="9">
        <f t="shared" si="20"/>
        <v>1</v>
      </c>
      <c r="D440" s="14"/>
      <c r="E440" s="15"/>
      <c r="F440" s="16"/>
      <c r="G440" s="17"/>
      <c r="H440" s="18"/>
      <c r="I440" s="19"/>
      <c r="J440" s="18"/>
      <c r="K440" s="19"/>
      <c r="L440" s="17"/>
      <c r="M440" s="95" t="str">
        <f t="shared" si="18"/>
        <v/>
      </c>
      <c r="N440" s="13" t="str">
        <f t="shared" si="19"/>
        <v/>
      </c>
    </row>
    <row r="441" spans="3:14" x14ac:dyDescent="0.3">
      <c r="C441" s="9">
        <f t="shared" si="20"/>
        <v>1</v>
      </c>
      <c r="D441" s="14"/>
      <c r="E441" s="15"/>
      <c r="F441" s="16"/>
      <c r="G441" s="17"/>
      <c r="H441" s="18"/>
      <c r="I441" s="19"/>
      <c r="J441" s="18"/>
      <c r="K441" s="19"/>
      <c r="L441" s="17"/>
      <c r="M441" s="95" t="str">
        <f t="shared" si="18"/>
        <v/>
      </c>
      <c r="N441" s="13" t="str">
        <f t="shared" si="19"/>
        <v/>
      </c>
    </row>
    <row r="442" spans="3:14" x14ac:dyDescent="0.3">
      <c r="C442" s="9">
        <f t="shared" si="20"/>
        <v>1</v>
      </c>
      <c r="D442" s="14"/>
      <c r="E442" s="15"/>
      <c r="F442" s="16"/>
      <c r="G442" s="17"/>
      <c r="H442" s="18"/>
      <c r="I442" s="19"/>
      <c r="J442" s="18"/>
      <c r="K442" s="19"/>
      <c r="L442" s="17"/>
      <c r="M442" s="95" t="str">
        <f t="shared" si="18"/>
        <v/>
      </c>
      <c r="N442" s="13" t="str">
        <f t="shared" si="19"/>
        <v/>
      </c>
    </row>
    <row r="443" spans="3:14" x14ac:dyDescent="0.3">
      <c r="C443" s="9">
        <f t="shared" si="20"/>
        <v>1</v>
      </c>
      <c r="D443" s="14"/>
      <c r="E443" s="15"/>
      <c r="F443" s="16"/>
      <c r="G443" s="17"/>
      <c r="H443" s="18"/>
      <c r="I443" s="19"/>
      <c r="J443" s="18"/>
      <c r="K443" s="19"/>
      <c r="L443" s="17"/>
      <c r="M443" s="95" t="str">
        <f t="shared" si="18"/>
        <v/>
      </c>
      <c r="N443" s="13" t="str">
        <f t="shared" si="19"/>
        <v/>
      </c>
    </row>
    <row r="444" spans="3:14" x14ac:dyDescent="0.3">
      <c r="C444" s="9">
        <f t="shared" si="20"/>
        <v>1</v>
      </c>
      <c r="D444" s="14"/>
      <c r="E444" s="15"/>
      <c r="F444" s="16"/>
      <c r="G444" s="17"/>
      <c r="H444" s="18"/>
      <c r="I444" s="19"/>
      <c r="J444" s="18"/>
      <c r="K444" s="19"/>
      <c r="L444" s="17"/>
      <c r="M444" s="95" t="str">
        <f t="shared" si="18"/>
        <v/>
      </c>
      <c r="N444" s="13" t="str">
        <f t="shared" si="19"/>
        <v/>
      </c>
    </row>
    <row r="445" spans="3:14" x14ac:dyDescent="0.3">
      <c r="C445" s="9">
        <f t="shared" si="20"/>
        <v>1</v>
      </c>
      <c r="D445" s="14"/>
      <c r="E445" s="15"/>
      <c r="F445" s="16"/>
      <c r="G445" s="17"/>
      <c r="H445" s="18"/>
      <c r="I445" s="19"/>
      <c r="J445" s="18"/>
      <c r="K445" s="19"/>
      <c r="L445" s="17"/>
      <c r="M445" s="95" t="str">
        <f t="shared" si="18"/>
        <v/>
      </c>
      <c r="N445" s="13" t="str">
        <f t="shared" si="19"/>
        <v/>
      </c>
    </row>
    <row r="446" spans="3:14" x14ac:dyDescent="0.3">
      <c r="C446" s="9">
        <f t="shared" si="20"/>
        <v>1</v>
      </c>
      <c r="D446" s="14"/>
      <c r="E446" s="15"/>
      <c r="F446" s="16"/>
      <c r="G446" s="17"/>
      <c r="H446" s="18"/>
      <c r="I446" s="19"/>
      <c r="J446" s="18"/>
      <c r="K446" s="19"/>
      <c r="L446" s="17"/>
      <c r="M446" s="95" t="str">
        <f t="shared" si="18"/>
        <v/>
      </c>
      <c r="N446" s="13" t="str">
        <f t="shared" si="19"/>
        <v/>
      </c>
    </row>
    <row r="447" spans="3:14" x14ac:dyDescent="0.3">
      <c r="C447" s="9">
        <f t="shared" si="20"/>
        <v>1</v>
      </c>
      <c r="D447" s="14"/>
      <c r="E447" s="15"/>
      <c r="F447" s="16"/>
      <c r="G447" s="17"/>
      <c r="H447" s="18"/>
      <c r="I447" s="19"/>
      <c r="J447" s="18"/>
      <c r="K447" s="19"/>
      <c r="L447" s="17"/>
      <c r="M447" s="95" t="str">
        <f t="shared" si="18"/>
        <v/>
      </c>
      <c r="N447" s="13" t="str">
        <f t="shared" si="19"/>
        <v/>
      </c>
    </row>
    <row r="448" spans="3:14" x14ac:dyDescent="0.3">
      <c r="C448" s="9">
        <f t="shared" si="20"/>
        <v>1</v>
      </c>
      <c r="D448" s="14"/>
      <c r="E448" s="15"/>
      <c r="F448" s="16"/>
      <c r="G448" s="17"/>
      <c r="H448" s="18"/>
      <c r="I448" s="19"/>
      <c r="J448" s="18"/>
      <c r="K448" s="19"/>
      <c r="L448" s="17"/>
      <c r="M448" s="95" t="str">
        <f t="shared" si="18"/>
        <v/>
      </c>
      <c r="N448" s="13" t="str">
        <f t="shared" si="19"/>
        <v/>
      </c>
    </row>
    <row r="449" spans="3:14" x14ac:dyDescent="0.3">
      <c r="C449" s="9">
        <f t="shared" si="20"/>
        <v>1</v>
      </c>
      <c r="D449" s="14"/>
      <c r="E449" s="15"/>
      <c r="F449" s="16"/>
      <c r="G449" s="17"/>
      <c r="H449" s="18"/>
      <c r="I449" s="19"/>
      <c r="J449" s="18"/>
      <c r="K449" s="19"/>
      <c r="L449" s="17"/>
      <c r="M449" s="95" t="str">
        <f t="shared" si="18"/>
        <v/>
      </c>
      <c r="N449" s="13" t="str">
        <f t="shared" si="19"/>
        <v/>
      </c>
    </row>
    <row r="450" spans="3:14" x14ac:dyDescent="0.3">
      <c r="C450" s="9">
        <f t="shared" si="20"/>
        <v>1</v>
      </c>
      <c r="D450" s="14"/>
      <c r="E450" s="15"/>
      <c r="F450" s="16"/>
      <c r="G450" s="17"/>
      <c r="H450" s="18"/>
      <c r="I450" s="19"/>
      <c r="J450" s="18"/>
      <c r="K450" s="19"/>
      <c r="L450" s="17"/>
      <c r="M450" s="95" t="str">
        <f t="shared" si="18"/>
        <v/>
      </c>
      <c r="N450" s="13" t="str">
        <f t="shared" si="19"/>
        <v/>
      </c>
    </row>
    <row r="451" spans="3:14" x14ac:dyDescent="0.3">
      <c r="C451" s="9">
        <f t="shared" si="20"/>
        <v>1</v>
      </c>
      <c r="D451" s="14"/>
      <c r="E451" s="15"/>
      <c r="F451" s="16"/>
      <c r="G451" s="17"/>
      <c r="H451" s="18"/>
      <c r="I451" s="19"/>
      <c r="J451" s="18"/>
      <c r="K451" s="19"/>
      <c r="L451" s="17"/>
      <c r="M451" s="95" t="str">
        <f t="shared" si="18"/>
        <v/>
      </c>
      <c r="N451" s="13" t="str">
        <f t="shared" si="19"/>
        <v/>
      </c>
    </row>
    <row r="452" spans="3:14" x14ac:dyDescent="0.3">
      <c r="C452" s="9">
        <f t="shared" si="20"/>
        <v>1</v>
      </c>
      <c r="D452" s="14"/>
      <c r="E452" s="15"/>
      <c r="F452" s="16"/>
      <c r="G452" s="17"/>
      <c r="H452" s="18"/>
      <c r="I452" s="19"/>
      <c r="J452" s="18"/>
      <c r="K452" s="19"/>
      <c r="L452" s="17"/>
      <c r="M452" s="95" t="str">
        <f t="shared" si="18"/>
        <v/>
      </c>
      <c r="N452" s="13" t="str">
        <f t="shared" si="19"/>
        <v/>
      </c>
    </row>
    <row r="453" spans="3:14" x14ac:dyDescent="0.3">
      <c r="C453" s="9">
        <f t="shared" si="20"/>
        <v>1</v>
      </c>
      <c r="D453" s="14"/>
      <c r="E453" s="15"/>
      <c r="F453" s="16"/>
      <c r="G453" s="17"/>
      <c r="H453" s="18"/>
      <c r="I453" s="19"/>
      <c r="J453" s="18"/>
      <c r="K453" s="19"/>
      <c r="L453" s="17"/>
      <c r="M453" s="95" t="str">
        <f t="shared" si="18"/>
        <v/>
      </c>
      <c r="N453" s="13" t="str">
        <f t="shared" si="19"/>
        <v/>
      </c>
    </row>
    <row r="454" spans="3:14" x14ac:dyDescent="0.3">
      <c r="C454" s="9">
        <f t="shared" si="20"/>
        <v>1</v>
      </c>
      <c r="D454" s="14"/>
      <c r="E454" s="15"/>
      <c r="F454" s="16"/>
      <c r="G454" s="17"/>
      <c r="H454" s="18"/>
      <c r="I454" s="19"/>
      <c r="J454" s="18"/>
      <c r="K454" s="19"/>
      <c r="L454" s="17"/>
      <c r="M454" s="95" t="str">
        <f t="shared" si="18"/>
        <v/>
      </c>
      <c r="N454" s="13" t="str">
        <f t="shared" si="19"/>
        <v/>
      </c>
    </row>
    <row r="455" spans="3:14" x14ac:dyDescent="0.3">
      <c r="C455" s="9">
        <f t="shared" si="20"/>
        <v>1</v>
      </c>
      <c r="D455" s="14"/>
      <c r="E455" s="15"/>
      <c r="F455" s="16"/>
      <c r="G455" s="17"/>
      <c r="H455" s="18"/>
      <c r="I455" s="19"/>
      <c r="J455" s="18"/>
      <c r="K455" s="19"/>
      <c r="L455" s="17"/>
      <c r="M455" s="95" t="str">
        <f t="shared" ref="M455:M500" si="21">IF(I455&amp;K455&lt;&gt;"",VLOOKUP(I455&amp;K455,fif,3,FALSE),"")</f>
        <v/>
      </c>
      <c r="N455" s="13" t="str">
        <f t="shared" ref="N455:N500" si="22">IF(I455&amp;K455&lt;&gt;"",VLOOKUP(I455&amp;K455,fi,2,FALSE),"")</f>
        <v/>
      </c>
    </row>
    <row r="456" spans="3:14" x14ac:dyDescent="0.3">
      <c r="C456" s="9">
        <f t="shared" ref="C456:C500" si="23">IF(AND(D456&lt;&gt;0,D456&gt;=$C$1,D456&lt;=$C$3),D456,IF(SUM(H456:J466)&lt;&gt;0,C455,1))</f>
        <v>1</v>
      </c>
      <c r="D456" s="14"/>
      <c r="E456" s="15"/>
      <c r="F456" s="16"/>
      <c r="G456" s="17"/>
      <c r="H456" s="18"/>
      <c r="I456" s="19"/>
      <c r="J456" s="18"/>
      <c r="K456" s="19"/>
      <c r="L456" s="17"/>
      <c r="M456" s="95" t="str">
        <f t="shared" si="21"/>
        <v/>
      </c>
      <c r="N456" s="13" t="str">
        <f t="shared" si="22"/>
        <v/>
      </c>
    </row>
    <row r="457" spans="3:14" x14ac:dyDescent="0.3">
      <c r="C457" s="9">
        <f t="shared" si="23"/>
        <v>1</v>
      </c>
      <c r="D457" s="14"/>
      <c r="E457" s="15"/>
      <c r="F457" s="16"/>
      <c r="G457" s="17"/>
      <c r="H457" s="18"/>
      <c r="I457" s="19"/>
      <c r="J457" s="18"/>
      <c r="K457" s="19"/>
      <c r="L457" s="17"/>
      <c r="M457" s="95" t="str">
        <f t="shared" si="21"/>
        <v/>
      </c>
      <c r="N457" s="13" t="str">
        <f t="shared" si="22"/>
        <v/>
      </c>
    </row>
    <row r="458" spans="3:14" x14ac:dyDescent="0.3">
      <c r="C458" s="9">
        <f t="shared" si="23"/>
        <v>1</v>
      </c>
      <c r="D458" s="14"/>
      <c r="E458" s="15"/>
      <c r="F458" s="16"/>
      <c r="G458" s="17"/>
      <c r="H458" s="18"/>
      <c r="I458" s="19"/>
      <c r="J458" s="18"/>
      <c r="K458" s="19"/>
      <c r="L458" s="17"/>
      <c r="M458" s="95" t="str">
        <f t="shared" si="21"/>
        <v/>
      </c>
      <c r="N458" s="13" t="str">
        <f t="shared" si="22"/>
        <v/>
      </c>
    </row>
    <row r="459" spans="3:14" x14ac:dyDescent="0.3">
      <c r="C459" s="9">
        <f t="shared" si="23"/>
        <v>1</v>
      </c>
      <c r="D459" s="14"/>
      <c r="E459" s="15"/>
      <c r="F459" s="16"/>
      <c r="G459" s="17"/>
      <c r="H459" s="18"/>
      <c r="I459" s="19"/>
      <c r="J459" s="18"/>
      <c r="K459" s="19"/>
      <c r="L459" s="17"/>
      <c r="M459" s="95" t="str">
        <f t="shared" si="21"/>
        <v/>
      </c>
      <c r="N459" s="13" t="str">
        <f t="shared" si="22"/>
        <v/>
      </c>
    </row>
    <row r="460" spans="3:14" x14ac:dyDescent="0.3">
      <c r="C460" s="9">
        <f t="shared" si="23"/>
        <v>1</v>
      </c>
      <c r="D460" s="14"/>
      <c r="E460" s="15"/>
      <c r="F460" s="16"/>
      <c r="G460" s="17"/>
      <c r="H460" s="18"/>
      <c r="I460" s="19"/>
      <c r="J460" s="18"/>
      <c r="K460" s="19"/>
      <c r="L460" s="17"/>
      <c r="M460" s="95" t="str">
        <f t="shared" si="21"/>
        <v/>
      </c>
      <c r="N460" s="13" t="str">
        <f t="shared" si="22"/>
        <v/>
      </c>
    </row>
    <row r="461" spans="3:14" x14ac:dyDescent="0.3">
      <c r="C461" s="9">
        <f t="shared" si="23"/>
        <v>1</v>
      </c>
      <c r="D461" s="14"/>
      <c r="E461" s="15"/>
      <c r="F461" s="16"/>
      <c r="G461" s="17"/>
      <c r="H461" s="18"/>
      <c r="I461" s="19"/>
      <c r="J461" s="18"/>
      <c r="K461" s="19"/>
      <c r="L461" s="17"/>
      <c r="M461" s="95" t="str">
        <f t="shared" si="21"/>
        <v/>
      </c>
      <c r="N461" s="13" t="str">
        <f t="shared" si="22"/>
        <v/>
      </c>
    </row>
    <row r="462" spans="3:14" x14ac:dyDescent="0.3">
      <c r="C462" s="9">
        <f t="shared" si="23"/>
        <v>1</v>
      </c>
      <c r="D462" s="14"/>
      <c r="E462" s="15"/>
      <c r="F462" s="16"/>
      <c r="G462" s="17"/>
      <c r="H462" s="18"/>
      <c r="I462" s="19"/>
      <c r="J462" s="18"/>
      <c r="K462" s="19"/>
      <c r="L462" s="17"/>
      <c r="M462" s="95" t="str">
        <f t="shared" si="21"/>
        <v/>
      </c>
      <c r="N462" s="13" t="str">
        <f t="shared" si="22"/>
        <v/>
      </c>
    </row>
    <row r="463" spans="3:14" x14ac:dyDescent="0.3">
      <c r="C463" s="9">
        <f t="shared" si="23"/>
        <v>1</v>
      </c>
      <c r="D463" s="14"/>
      <c r="E463" s="15"/>
      <c r="F463" s="16"/>
      <c r="G463" s="17"/>
      <c r="H463" s="18"/>
      <c r="I463" s="19"/>
      <c r="J463" s="18"/>
      <c r="K463" s="19"/>
      <c r="L463" s="17"/>
      <c r="M463" s="95" t="str">
        <f t="shared" si="21"/>
        <v/>
      </c>
      <c r="N463" s="13" t="str">
        <f t="shared" si="22"/>
        <v/>
      </c>
    </row>
    <row r="464" spans="3:14" x14ac:dyDescent="0.3">
      <c r="C464" s="9">
        <f t="shared" si="23"/>
        <v>1</v>
      </c>
      <c r="D464" s="14"/>
      <c r="E464" s="15"/>
      <c r="F464" s="16"/>
      <c r="G464" s="17"/>
      <c r="H464" s="18"/>
      <c r="I464" s="19"/>
      <c r="J464" s="18"/>
      <c r="K464" s="19"/>
      <c r="L464" s="17"/>
      <c r="M464" s="95" t="str">
        <f t="shared" si="21"/>
        <v/>
      </c>
      <c r="N464" s="13" t="str">
        <f t="shared" si="22"/>
        <v/>
      </c>
    </row>
    <row r="465" spans="3:14" x14ac:dyDescent="0.3">
      <c r="C465" s="9">
        <f t="shared" si="23"/>
        <v>1</v>
      </c>
      <c r="D465" s="14"/>
      <c r="E465" s="15"/>
      <c r="F465" s="16"/>
      <c r="G465" s="17"/>
      <c r="H465" s="18"/>
      <c r="I465" s="19"/>
      <c r="J465" s="18"/>
      <c r="K465" s="19"/>
      <c r="L465" s="17"/>
      <c r="M465" s="95" t="str">
        <f t="shared" si="21"/>
        <v/>
      </c>
      <c r="N465" s="13" t="str">
        <f t="shared" si="22"/>
        <v/>
      </c>
    </row>
    <row r="466" spans="3:14" x14ac:dyDescent="0.3">
      <c r="C466" s="9">
        <f t="shared" si="23"/>
        <v>1</v>
      </c>
      <c r="D466" s="14"/>
      <c r="E466" s="15"/>
      <c r="F466" s="16"/>
      <c r="G466" s="17"/>
      <c r="H466" s="18"/>
      <c r="I466" s="19"/>
      <c r="J466" s="18"/>
      <c r="K466" s="19"/>
      <c r="L466" s="17"/>
      <c r="M466" s="95" t="str">
        <f t="shared" si="21"/>
        <v/>
      </c>
      <c r="N466" s="13" t="str">
        <f t="shared" si="22"/>
        <v/>
      </c>
    </row>
    <row r="467" spans="3:14" x14ac:dyDescent="0.3">
      <c r="C467" s="9">
        <f t="shared" si="23"/>
        <v>1</v>
      </c>
      <c r="D467" s="14"/>
      <c r="E467" s="15"/>
      <c r="F467" s="16"/>
      <c r="G467" s="17"/>
      <c r="H467" s="18"/>
      <c r="I467" s="19"/>
      <c r="J467" s="18"/>
      <c r="K467" s="19"/>
      <c r="L467" s="17"/>
      <c r="M467" s="95" t="str">
        <f t="shared" si="21"/>
        <v/>
      </c>
      <c r="N467" s="13" t="str">
        <f t="shared" si="22"/>
        <v/>
      </c>
    </row>
    <row r="468" spans="3:14" x14ac:dyDescent="0.3">
      <c r="C468" s="9">
        <f t="shared" si="23"/>
        <v>1</v>
      </c>
      <c r="D468" s="14"/>
      <c r="E468" s="15"/>
      <c r="F468" s="16"/>
      <c r="G468" s="17"/>
      <c r="H468" s="18"/>
      <c r="I468" s="19"/>
      <c r="J468" s="18"/>
      <c r="K468" s="19"/>
      <c r="L468" s="17"/>
      <c r="M468" s="95" t="str">
        <f t="shared" si="21"/>
        <v/>
      </c>
      <c r="N468" s="13" t="str">
        <f t="shared" si="22"/>
        <v/>
      </c>
    </row>
    <row r="469" spans="3:14" x14ac:dyDescent="0.3">
      <c r="C469" s="9">
        <f t="shared" si="23"/>
        <v>1</v>
      </c>
      <c r="D469" s="14"/>
      <c r="E469" s="15"/>
      <c r="F469" s="16"/>
      <c r="G469" s="17"/>
      <c r="H469" s="18"/>
      <c r="I469" s="19"/>
      <c r="J469" s="18"/>
      <c r="K469" s="19"/>
      <c r="L469" s="17"/>
      <c r="M469" s="95" t="str">
        <f t="shared" si="21"/>
        <v/>
      </c>
      <c r="N469" s="13" t="str">
        <f t="shared" si="22"/>
        <v/>
      </c>
    </row>
    <row r="470" spans="3:14" x14ac:dyDescent="0.3">
      <c r="C470" s="9">
        <f t="shared" si="23"/>
        <v>1</v>
      </c>
      <c r="D470" s="14"/>
      <c r="E470" s="15"/>
      <c r="F470" s="16"/>
      <c r="G470" s="17"/>
      <c r="H470" s="18"/>
      <c r="I470" s="19"/>
      <c r="J470" s="18"/>
      <c r="K470" s="19"/>
      <c r="L470" s="17"/>
      <c r="M470" s="95" t="str">
        <f t="shared" si="21"/>
        <v/>
      </c>
      <c r="N470" s="13" t="str">
        <f t="shared" si="22"/>
        <v/>
      </c>
    </row>
    <row r="471" spans="3:14" x14ac:dyDescent="0.3">
      <c r="C471" s="9">
        <f t="shared" si="23"/>
        <v>1</v>
      </c>
      <c r="D471" s="14"/>
      <c r="E471" s="15"/>
      <c r="F471" s="16"/>
      <c r="G471" s="17"/>
      <c r="H471" s="18"/>
      <c r="I471" s="19"/>
      <c r="J471" s="18"/>
      <c r="K471" s="19"/>
      <c r="L471" s="17"/>
      <c r="M471" s="95" t="str">
        <f t="shared" si="21"/>
        <v/>
      </c>
      <c r="N471" s="13" t="str">
        <f t="shared" si="22"/>
        <v/>
      </c>
    </row>
    <row r="472" spans="3:14" x14ac:dyDescent="0.3">
      <c r="C472" s="9">
        <f t="shared" si="23"/>
        <v>1</v>
      </c>
      <c r="D472" s="14"/>
      <c r="E472" s="15"/>
      <c r="F472" s="16"/>
      <c r="G472" s="17"/>
      <c r="H472" s="18"/>
      <c r="I472" s="19"/>
      <c r="J472" s="18"/>
      <c r="K472" s="19"/>
      <c r="L472" s="17"/>
      <c r="M472" s="95" t="str">
        <f t="shared" si="21"/>
        <v/>
      </c>
      <c r="N472" s="13" t="str">
        <f t="shared" si="22"/>
        <v/>
      </c>
    </row>
    <row r="473" spans="3:14" x14ac:dyDescent="0.3">
      <c r="C473" s="9">
        <f t="shared" si="23"/>
        <v>1</v>
      </c>
      <c r="D473" s="14"/>
      <c r="E473" s="15"/>
      <c r="F473" s="16"/>
      <c r="G473" s="17"/>
      <c r="H473" s="18"/>
      <c r="I473" s="19"/>
      <c r="J473" s="18"/>
      <c r="K473" s="19"/>
      <c r="L473" s="17"/>
      <c r="M473" s="95" t="str">
        <f t="shared" si="21"/>
        <v/>
      </c>
      <c r="N473" s="13" t="str">
        <f t="shared" si="22"/>
        <v/>
      </c>
    </row>
    <row r="474" spans="3:14" x14ac:dyDescent="0.3">
      <c r="C474" s="9">
        <f t="shared" si="23"/>
        <v>1</v>
      </c>
      <c r="D474" s="14"/>
      <c r="E474" s="15"/>
      <c r="F474" s="16"/>
      <c r="G474" s="17"/>
      <c r="H474" s="18"/>
      <c r="I474" s="19"/>
      <c r="J474" s="18"/>
      <c r="K474" s="19"/>
      <c r="L474" s="17"/>
      <c r="M474" s="95" t="str">
        <f t="shared" si="21"/>
        <v/>
      </c>
      <c r="N474" s="13" t="str">
        <f t="shared" si="22"/>
        <v/>
      </c>
    </row>
    <row r="475" spans="3:14" x14ac:dyDescent="0.3">
      <c r="C475" s="9">
        <f t="shared" si="23"/>
        <v>1</v>
      </c>
      <c r="D475" s="14"/>
      <c r="E475" s="15"/>
      <c r="F475" s="16"/>
      <c r="G475" s="17"/>
      <c r="H475" s="18"/>
      <c r="I475" s="19"/>
      <c r="J475" s="18"/>
      <c r="K475" s="19"/>
      <c r="L475" s="17"/>
      <c r="M475" s="95" t="str">
        <f t="shared" si="21"/>
        <v/>
      </c>
      <c r="N475" s="13" t="str">
        <f t="shared" si="22"/>
        <v/>
      </c>
    </row>
    <row r="476" spans="3:14" x14ac:dyDescent="0.3">
      <c r="C476" s="9">
        <f t="shared" si="23"/>
        <v>1</v>
      </c>
      <c r="D476" s="14"/>
      <c r="E476" s="15"/>
      <c r="F476" s="16"/>
      <c r="G476" s="17"/>
      <c r="H476" s="18"/>
      <c r="I476" s="19"/>
      <c r="J476" s="18"/>
      <c r="K476" s="19"/>
      <c r="L476" s="17"/>
      <c r="M476" s="95" t="str">
        <f t="shared" si="21"/>
        <v/>
      </c>
      <c r="N476" s="13" t="str">
        <f t="shared" si="22"/>
        <v/>
      </c>
    </row>
    <row r="477" spans="3:14" x14ac:dyDescent="0.3">
      <c r="C477" s="9">
        <f t="shared" si="23"/>
        <v>1</v>
      </c>
      <c r="D477" s="14"/>
      <c r="E477" s="15"/>
      <c r="F477" s="16"/>
      <c r="G477" s="17"/>
      <c r="H477" s="18"/>
      <c r="I477" s="19"/>
      <c r="J477" s="18"/>
      <c r="K477" s="19"/>
      <c r="L477" s="17"/>
      <c r="M477" s="95" t="str">
        <f t="shared" si="21"/>
        <v/>
      </c>
      <c r="N477" s="13" t="str">
        <f t="shared" si="22"/>
        <v/>
      </c>
    </row>
    <row r="478" spans="3:14" x14ac:dyDescent="0.3">
      <c r="C478" s="9">
        <f t="shared" si="23"/>
        <v>1</v>
      </c>
      <c r="D478" s="14"/>
      <c r="E478" s="15"/>
      <c r="F478" s="16"/>
      <c r="G478" s="17"/>
      <c r="H478" s="18"/>
      <c r="I478" s="19"/>
      <c r="J478" s="18"/>
      <c r="K478" s="19"/>
      <c r="L478" s="17"/>
      <c r="M478" s="95" t="str">
        <f t="shared" si="21"/>
        <v/>
      </c>
      <c r="N478" s="13" t="str">
        <f t="shared" si="22"/>
        <v/>
      </c>
    </row>
    <row r="479" spans="3:14" x14ac:dyDescent="0.3">
      <c r="C479" s="9">
        <f t="shared" si="23"/>
        <v>1</v>
      </c>
      <c r="D479" s="14"/>
      <c r="E479" s="15"/>
      <c r="F479" s="16"/>
      <c r="G479" s="17"/>
      <c r="H479" s="18"/>
      <c r="I479" s="19"/>
      <c r="J479" s="18"/>
      <c r="K479" s="19"/>
      <c r="L479" s="17"/>
      <c r="M479" s="95" t="str">
        <f t="shared" si="21"/>
        <v/>
      </c>
      <c r="N479" s="13" t="str">
        <f t="shared" si="22"/>
        <v/>
      </c>
    </row>
    <row r="480" spans="3:14" x14ac:dyDescent="0.3">
      <c r="C480" s="9">
        <f t="shared" si="23"/>
        <v>1</v>
      </c>
      <c r="D480" s="14"/>
      <c r="E480" s="15"/>
      <c r="F480" s="16"/>
      <c r="G480" s="17"/>
      <c r="H480" s="18"/>
      <c r="I480" s="19"/>
      <c r="J480" s="18"/>
      <c r="K480" s="19"/>
      <c r="L480" s="17"/>
      <c r="M480" s="95" t="str">
        <f t="shared" si="21"/>
        <v/>
      </c>
      <c r="N480" s="13" t="str">
        <f t="shared" si="22"/>
        <v/>
      </c>
    </row>
    <row r="481" spans="3:14" x14ac:dyDescent="0.3">
      <c r="C481" s="9">
        <f t="shared" si="23"/>
        <v>1</v>
      </c>
      <c r="D481" s="14"/>
      <c r="E481" s="15"/>
      <c r="F481" s="16"/>
      <c r="G481" s="17"/>
      <c r="H481" s="18"/>
      <c r="I481" s="19"/>
      <c r="J481" s="18"/>
      <c r="K481" s="19"/>
      <c r="L481" s="17"/>
      <c r="M481" s="95" t="str">
        <f t="shared" si="21"/>
        <v/>
      </c>
      <c r="N481" s="13" t="str">
        <f t="shared" si="22"/>
        <v/>
      </c>
    </row>
    <row r="482" spans="3:14" x14ac:dyDescent="0.3">
      <c r="C482" s="9">
        <f t="shared" si="23"/>
        <v>1</v>
      </c>
      <c r="D482" s="14"/>
      <c r="E482" s="15"/>
      <c r="F482" s="16"/>
      <c r="G482" s="17"/>
      <c r="H482" s="18"/>
      <c r="I482" s="19"/>
      <c r="J482" s="18"/>
      <c r="K482" s="19"/>
      <c r="L482" s="17"/>
      <c r="M482" s="95" t="str">
        <f t="shared" si="21"/>
        <v/>
      </c>
      <c r="N482" s="13" t="str">
        <f t="shared" si="22"/>
        <v/>
      </c>
    </row>
    <row r="483" spans="3:14" x14ac:dyDescent="0.3">
      <c r="C483" s="9">
        <f t="shared" si="23"/>
        <v>1</v>
      </c>
      <c r="D483" s="14"/>
      <c r="E483" s="15"/>
      <c r="F483" s="16"/>
      <c r="G483" s="17"/>
      <c r="H483" s="18"/>
      <c r="I483" s="19"/>
      <c r="J483" s="18"/>
      <c r="K483" s="19"/>
      <c r="L483" s="17"/>
      <c r="M483" s="95" t="str">
        <f t="shared" si="21"/>
        <v/>
      </c>
      <c r="N483" s="13" t="str">
        <f t="shared" si="22"/>
        <v/>
      </c>
    </row>
    <row r="484" spans="3:14" x14ac:dyDescent="0.3">
      <c r="C484" s="9">
        <f t="shared" si="23"/>
        <v>1</v>
      </c>
      <c r="D484" s="14"/>
      <c r="E484" s="15"/>
      <c r="F484" s="16"/>
      <c r="G484" s="17"/>
      <c r="H484" s="18"/>
      <c r="I484" s="19"/>
      <c r="J484" s="18"/>
      <c r="K484" s="19"/>
      <c r="L484" s="17"/>
      <c r="M484" s="95" t="str">
        <f t="shared" si="21"/>
        <v/>
      </c>
      <c r="N484" s="13" t="str">
        <f t="shared" si="22"/>
        <v/>
      </c>
    </row>
    <row r="485" spans="3:14" x14ac:dyDescent="0.3">
      <c r="C485" s="9">
        <f t="shared" si="23"/>
        <v>1</v>
      </c>
      <c r="D485" s="14"/>
      <c r="E485" s="15"/>
      <c r="F485" s="16"/>
      <c r="G485" s="17"/>
      <c r="H485" s="18"/>
      <c r="I485" s="19"/>
      <c r="J485" s="18"/>
      <c r="K485" s="19"/>
      <c r="L485" s="17"/>
      <c r="M485" s="95" t="str">
        <f t="shared" si="21"/>
        <v/>
      </c>
      <c r="N485" s="13" t="str">
        <f t="shared" si="22"/>
        <v/>
      </c>
    </row>
    <row r="486" spans="3:14" x14ac:dyDescent="0.3">
      <c r="C486" s="9">
        <f t="shared" si="23"/>
        <v>1</v>
      </c>
      <c r="D486" s="14"/>
      <c r="E486" s="15"/>
      <c r="F486" s="16"/>
      <c r="G486" s="17"/>
      <c r="H486" s="18"/>
      <c r="I486" s="19"/>
      <c r="J486" s="18"/>
      <c r="K486" s="19"/>
      <c r="L486" s="17"/>
      <c r="M486" s="95" t="str">
        <f t="shared" si="21"/>
        <v/>
      </c>
      <c r="N486" s="13" t="str">
        <f t="shared" si="22"/>
        <v/>
      </c>
    </row>
    <row r="487" spans="3:14" x14ac:dyDescent="0.3">
      <c r="C487" s="9">
        <f t="shared" si="23"/>
        <v>1</v>
      </c>
      <c r="D487" s="14"/>
      <c r="E487" s="15"/>
      <c r="F487" s="16"/>
      <c r="G487" s="17"/>
      <c r="H487" s="18"/>
      <c r="I487" s="19"/>
      <c r="J487" s="18"/>
      <c r="K487" s="19"/>
      <c r="L487" s="17"/>
      <c r="M487" s="95" t="str">
        <f t="shared" si="21"/>
        <v/>
      </c>
      <c r="N487" s="13" t="str">
        <f t="shared" si="22"/>
        <v/>
      </c>
    </row>
    <row r="488" spans="3:14" x14ac:dyDescent="0.3">
      <c r="C488" s="9">
        <f t="shared" si="23"/>
        <v>1</v>
      </c>
      <c r="D488" s="14"/>
      <c r="E488" s="15"/>
      <c r="F488" s="16"/>
      <c r="G488" s="17"/>
      <c r="H488" s="18"/>
      <c r="I488" s="19"/>
      <c r="J488" s="18"/>
      <c r="K488" s="19"/>
      <c r="L488" s="17"/>
      <c r="M488" s="95" t="str">
        <f t="shared" si="21"/>
        <v/>
      </c>
      <c r="N488" s="13" t="str">
        <f t="shared" si="22"/>
        <v/>
      </c>
    </row>
    <row r="489" spans="3:14" x14ac:dyDescent="0.3">
      <c r="C489" s="9">
        <f t="shared" si="23"/>
        <v>1</v>
      </c>
      <c r="D489" s="14"/>
      <c r="E489" s="15"/>
      <c r="F489" s="16"/>
      <c r="G489" s="17"/>
      <c r="H489" s="18"/>
      <c r="I489" s="19"/>
      <c r="J489" s="18"/>
      <c r="K489" s="19"/>
      <c r="L489" s="17"/>
      <c r="M489" s="95" t="str">
        <f t="shared" si="21"/>
        <v/>
      </c>
      <c r="N489" s="13" t="str">
        <f t="shared" si="22"/>
        <v/>
      </c>
    </row>
    <row r="490" spans="3:14" x14ac:dyDescent="0.3">
      <c r="C490" s="9">
        <f t="shared" si="23"/>
        <v>1</v>
      </c>
      <c r="D490" s="14"/>
      <c r="E490" s="15"/>
      <c r="F490" s="16"/>
      <c r="G490" s="17"/>
      <c r="H490" s="18"/>
      <c r="I490" s="19"/>
      <c r="J490" s="18"/>
      <c r="K490" s="19"/>
      <c r="L490" s="17"/>
      <c r="M490" s="95" t="str">
        <f t="shared" si="21"/>
        <v/>
      </c>
      <c r="N490" s="13" t="str">
        <f t="shared" si="22"/>
        <v/>
      </c>
    </row>
    <row r="491" spans="3:14" x14ac:dyDescent="0.3">
      <c r="C491" s="9">
        <f t="shared" si="23"/>
        <v>1</v>
      </c>
      <c r="D491" s="14"/>
      <c r="E491" s="15"/>
      <c r="F491" s="16"/>
      <c r="G491" s="17"/>
      <c r="H491" s="18"/>
      <c r="I491" s="19"/>
      <c r="J491" s="18"/>
      <c r="K491" s="19"/>
      <c r="L491" s="17"/>
      <c r="M491" s="95" t="str">
        <f t="shared" si="21"/>
        <v/>
      </c>
      <c r="N491" s="13" t="str">
        <f t="shared" si="22"/>
        <v/>
      </c>
    </row>
    <row r="492" spans="3:14" x14ac:dyDescent="0.3">
      <c r="C492" s="9">
        <f t="shared" si="23"/>
        <v>1</v>
      </c>
      <c r="D492" s="14"/>
      <c r="E492" s="15"/>
      <c r="F492" s="16"/>
      <c r="G492" s="17"/>
      <c r="H492" s="18"/>
      <c r="I492" s="19"/>
      <c r="J492" s="18"/>
      <c r="K492" s="19"/>
      <c r="L492" s="17"/>
      <c r="M492" s="95" t="str">
        <f t="shared" si="21"/>
        <v/>
      </c>
      <c r="N492" s="13" t="str">
        <f t="shared" si="22"/>
        <v/>
      </c>
    </row>
    <row r="493" spans="3:14" x14ac:dyDescent="0.3">
      <c r="C493" s="9">
        <f t="shared" si="23"/>
        <v>1</v>
      </c>
      <c r="D493" s="14"/>
      <c r="E493" s="15"/>
      <c r="F493" s="16"/>
      <c r="G493" s="17"/>
      <c r="H493" s="18"/>
      <c r="I493" s="19"/>
      <c r="J493" s="18"/>
      <c r="K493" s="19"/>
      <c r="L493" s="17"/>
      <c r="M493" s="95" t="str">
        <f t="shared" si="21"/>
        <v/>
      </c>
      <c r="N493" s="13" t="str">
        <f t="shared" si="22"/>
        <v/>
      </c>
    </row>
    <row r="494" spans="3:14" x14ac:dyDescent="0.3">
      <c r="C494" s="9">
        <f t="shared" si="23"/>
        <v>1</v>
      </c>
      <c r="D494" s="14"/>
      <c r="E494" s="15"/>
      <c r="F494" s="16"/>
      <c r="G494" s="17"/>
      <c r="H494" s="18"/>
      <c r="I494" s="19"/>
      <c r="J494" s="18"/>
      <c r="K494" s="19"/>
      <c r="L494" s="17"/>
      <c r="M494" s="95" t="str">
        <f t="shared" si="21"/>
        <v/>
      </c>
      <c r="N494" s="13" t="str">
        <f t="shared" si="22"/>
        <v/>
      </c>
    </row>
    <row r="495" spans="3:14" x14ac:dyDescent="0.3">
      <c r="C495" s="9">
        <f t="shared" si="23"/>
        <v>1</v>
      </c>
      <c r="D495" s="14"/>
      <c r="E495" s="15"/>
      <c r="F495" s="16"/>
      <c r="G495" s="17"/>
      <c r="H495" s="18"/>
      <c r="I495" s="19"/>
      <c r="J495" s="18"/>
      <c r="K495" s="19"/>
      <c r="L495" s="17"/>
      <c r="M495" s="95" t="str">
        <f t="shared" si="21"/>
        <v/>
      </c>
      <c r="N495" s="13" t="str">
        <f t="shared" si="22"/>
        <v/>
      </c>
    </row>
    <row r="496" spans="3:14" x14ac:dyDescent="0.3">
      <c r="C496" s="9">
        <f t="shared" si="23"/>
        <v>1</v>
      </c>
      <c r="D496" s="14"/>
      <c r="E496" s="15"/>
      <c r="F496" s="16"/>
      <c r="G496" s="17"/>
      <c r="H496" s="18"/>
      <c r="I496" s="19"/>
      <c r="J496" s="18"/>
      <c r="K496" s="19"/>
      <c r="L496" s="17"/>
      <c r="M496" s="95" t="str">
        <f t="shared" si="21"/>
        <v/>
      </c>
      <c r="N496" s="13" t="str">
        <f t="shared" si="22"/>
        <v/>
      </c>
    </row>
    <row r="497" spans="3:14" x14ac:dyDescent="0.3">
      <c r="C497" s="9">
        <f t="shared" si="23"/>
        <v>1</v>
      </c>
      <c r="D497" s="14"/>
      <c r="E497" s="15"/>
      <c r="F497" s="16"/>
      <c r="G497" s="17"/>
      <c r="H497" s="18"/>
      <c r="I497" s="19"/>
      <c r="J497" s="18"/>
      <c r="K497" s="19"/>
      <c r="L497" s="17"/>
      <c r="M497" s="95" t="str">
        <f t="shared" si="21"/>
        <v/>
      </c>
      <c r="N497" s="13" t="str">
        <f t="shared" si="22"/>
        <v/>
      </c>
    </row>
    <row r="498" spans="3:14" x14ac:dyDescent="0.3">
      <c r="C498" s="9">
        <f t="shared" si="23"/>
        <v>1</v>
      </c>
      <c r="D498" s="14"/>
      <c r="E498" s="15"/>
      <c r="F498" s="16"/>
      <c r="G498" s="17"/>
      <c r="H498" s="18"/>
      <c r="I498" s="19"/>
      <c r="J498" s="18"/>
      <c r="K498" s="19"/>
      <c r="L498" s="17"/>
      <c r="M498" s="95" t="str">
        <f t="shared" si="21"/>
        <v/>
      </c>
      <c r="N498" s="13" t="str">
        <f t="shared" si="22"/>
        <v/>
      </c>
    </row>
    <row r="499" spans="3:14" x14ac:dyDescent="0.3">
      <c r="C499" s="9">
        <f t="shared" si="23"/>
        <v>1</v>
      </c>
      <c r="D499" s="14"/>
      <c r="E499" s="15"/>
      <c r="F499" s="16"/>
      <c r="G499" s="17"/>
      <c r="H499" s="18"/>
      <c r="I499" s="19"/>
      <c r="J499" s="18"/>
      <c r="K499" s="19"/>
      <c r="L499" s="17"/>
      <c r="M499" s="95" t="str">
        <f t="shared" si="21"/>
        <v/>
      </c>
      <c r="N499" s="13" t="str">
        <f t="shared" si="22"/>
        <v/>
      </c>
    </row>
    <row r="500" spans="3:14" x14ac:dyDescent="0.3">
      <c r="C500" s="9">
        <f t="shared" si="23"/>
        <v>1</v>
      </c>
      <c r="D500" s="14"/>
      <c r="E500" s="15"/>
      <c r="F500" s="16"/>
      <c r="G500" s="17"/>
      <c r="H500" s="18"/>
      <c r="I500" s="19"/>
      <c r="J500" s="18"/>
      <c r="K500" s="19"/>
      <c r="L500" s="17"/>
      <c r="M500" s="95" t="str">
        <f t="shared" si="21"/>
        <v/>
      </c>
      <c r="N500" s="13" t="str">
        <f t="shared" si="22"/>
        <v/>
      </c>
    </row>
    <row r="501" spans="3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3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3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3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3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3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3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3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3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3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3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3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qqfEFpLHjlE75iJeNzQLoNFSwdL3shGbs/qUz6yye6s4/BcO+L4AZJTF5QuTx4BLEONAIvrIqAShIl9SBWBxHQ==" saltValue="eL04O39PvJuO0NuthDyYGA==" spinCount="100000" sheet="1" objects="1" scenarios="1"/>
  <mergeCells count="2">
    <mergeCell ref="D1:F2"/>
    <mergeCell ref="D3:F3"/>
  </mergeCells>
  <conditionalFormatting sqref="D7">
    <cfRule type="cellIs" dxfId="242" priority="17" stopIfTrue="1" operator="equal">
      <formula>0</formula>
    </cfRule>
  </conditionalFormatting>
  <conditionalFormatting sqref="D3:F3">
    <cfRule type="cellIs" dxfId="241" priority="1" stopIfTrue="1" operator="equal">
      <formula>0</formula>
    </cfRule>
  </conditionalFormatting>
  <conditionalFormatting sqref="H6">
    <cfRule type="cellIs" dxfId="240" priority="2" stopIfTrue="1" operator="equal">
      <formula>0</formula>
    </cfRule>
  </conditionalFormatting>
  <conditionalFormatting sqref="H7:H1000">
    <cfRule type="expression" dxfId="239" priority="12" stopIfTrue="1">
      <formula>J7&amp;K7&lt;&gt;""</formula>
    </cfRule>
    <cfRule type="expression" priority="13" stopIfTrue="1">
      <formula>H7&lt;&gt;""</formula>
    </cfRule>
    <cfRule type="expression" dxfId="238" priority="14" stopIfTrue="1">
      <formula>I7&lt;&gt;""</formula>
    </cfRule>
  </conditionalFormatting>
  <conditionalFormatting sqref="I7:I1000">
    <cfRule type="expression" dxfId="237" priority="9" stopIfTrue="1">
      <formula>J7&amp;K7&lt;&gt;""</formula>
    </cfRule>
    <cfRule type="expression" priority="10" stopIfTrue="1">
      <formula>I7&lt;&gt;""</formula>
    </cfRule>
    <cfRule type="expression" dxfId="236" priority="11" stopIfTrue="1">
      <formula>H7&lt;&gt;""</formula>
    </cfRule>
  </conditionalFormatting>
  <conditionalFormatting sqref="J7:J1000">
    <cfRule type="expression" dxfId="235" priority="6" stopIfTrue="1">
      <formula>H7&amp;I7&lt;&gt;""</formula>
    </cfRule>
    <cfRule type="expression" priority="7" stopIfTrue="1">
      <formula>J7&lt;&gt;0</formula>
    </cfRule>
    <cfRule type="expression" dxfId="234" priority="8" stopIfTrue="1">
      <formula>K7&lt;&gt;""</formula>
    </cfRule>
  </conditionalFormatting>
  <conditionalFormatting sqref="K7:K1000">
    <cfRule type="expression" dxfId="233" priority="3" stopIfTrue="1">
      <formula>H7&amp;I7&lt;&gt;""</formula>
    </cfRule>
    <cfRule type="expression" priority="4" stopIfTrue="1">
      <formula>K7&lt;&gt;""</formula>
    </cfRule>
    <cfRule type="expression" dxfId="232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231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5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05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500-000002000000}">
      <formula1>bevc</formula1>
    </dataValidation>
    <dataValidation type="list" allowBlank="1" showInputMessage="1" showErrorMessage="1" errorTitle="Hiba!" error="A helyes költségvetési tételek elérhetőek a lenyílóban." sqref="K7:K1000" xr:uid="{00000000-0002-0000-0500-000003000000}">
      <formula1>kiadc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Hibak!AD3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00" si="9">IF(I199&amp;K199&lt;&gt;"",VLOOKUP(I199&amp;K199,fif,3,FALSE),"")</f>
        <v/>
      </c>
      <c r="N199" s="13" t="str">
        <f t="shared" ref="N199:N200" si="10">IF(I199&amp;K199&lt;&gt;"",VLOOKUP(I199&amp;K199,fi,2,FALSE),"")</f>
        <v/>
      </c>
    </row>
    <row r="200" spans="3:14" x14ac:dyDescent="0.3">
      <c r="C200" s="9">
        <f t="shared" ref="C200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3:1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3:1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3:1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3:1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3:1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3:1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3:1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kLVz2n7QGCMkyg0T4IWpLDrJRsIJPxDW9vZ5mF/XAJiqTKt8blEFjwkDCN3ToopHNDC61w4sPtRSOuhIZLgVUg==" saltValue="o63h/xI5Gr6JfBRnPlKIDA==" spinCount="100000" sheet="1" objects="1" scenarios="1"/>
  <mergeCells count="2">
    <mergeCell ref="D1:F2"/>
    <mergeCell ref="D3:F3"/>
  </mergeCells>
  <conditionalFormatting sqref="D7">
    <cfRule type="cellIs" dxfId="230" priority="17" stopIfTrue="1" operator="equal">
      <formula>0</formula>
    </cfRule>
  </conditionalFormatting>
  <conditionalFormatting sqref="D3:F3">
    <cfRule type="cellIs" dxfId="229" priority="1" stopIfTrue="1" operator="equal">
      <formula>0</formula>
    </cfRule>
  </conditionalFormatting>
  <conditionalFormatting sqref="H6">
    <cfRule type="cellIs" dxfId="228" priority="2" stopIfTrue="1" operator="equal">
      <formula>0</formula>
    </cfRule>
  </conditionalFormatting>
  <conditionalFormatting sqref="H7:H1000">
    <cfRule type="expression" dxfId="227" priority="12" stopIfTrue="1">
      <formula>J7&amp;K7&lt;&gt;""</formula>
    </cfRule>
    <cfRule type="expression" priority="13" stopIfTrue="1">
      <formula>H7&lt;&gt;""</formula>
    </cfRule>
    <cfRule type="expression" dxfId="226" priority="14" stopIfTrue="1">
      <formula>I7&lt;&gt;""</formula>
    </cfRule>
  </conditionalFormatting>
  <conditionalFormatting sqref="I7:I1000">
    <cfRule type="expression" dxfId="225" priority="9" stopIfTrue="1">
      <formula>J7&amp;K7&lt;&gt;""</formula>
    </cfRule>
    <cfRule type="expression" priority="10" stopIfTrue="1">
      <formula>I7&lt;&gt;""</formula>
    </cfRule>
    <cfRule type="expression" dxfId="224" priority="11" stopIfTrue="1">
      <formula>H7&lt;&gt;""</formula>
    </cfRule>
  </conditionalFormatting>
  <conditionalFormatting sqref="J7:J1000">
    <cfRule type="expression" dxfId="223" priority="6" stopIfTrue="1">
      <formula>H7&amp;I7&lt;&gt;""</formula>
    </cfRule>
    <cfRule type="expression" priority="7" stopIfTrue="1">
      <formula>J7&lt;&gt;0</formula>
    </cfRule>
    <cfRule type="expression" dxfId="222" priority="8" stopIfTrue="1">
      <formula>K7&lt;&gt;""</formula>
    </cfRule>
  </conditionalFormatting>
  <conditionalFormatting sqref="K7:K1000">
    <cfRule type="expression" dxfId="221" priority="3" stopIfTrue="1">
      <formula>H7&amp;I7&lt;&gt;""</formula>
    </cfRule>
    <cfRule type="expression" priority="4" stopIfTrue="1">
      <formula>K7&lt;&gt;""</formula>
    </cfRule>
    <cfRule type="expression" dxfId="220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219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0600-000000000000}">
      <formula1>kiadd</formula1>
    </dataValidation>
    <dataValidation type="list" allowBlank="1" showInputMessage="1" showErrorMessage="1" errorTitle="Hiba!" error="A helyes költségvetési tételek elérhetőek a lenyílóban." sqref="I7:I1000" xr:uid="{00000000-0002-0000-0600-000001000000}">
      <formula1>bevd</formula1>
    </dataValidation>
    <dataValidation type="custom" allowBlank="1" showInputMessage="1" showErrorMessage="1" errorTitle="Hiba!" error="Ide csak szám írható, legtöbb két tizedessel!" sqref="H6:H1000 J7:J1000" xr:uid="{00000000-0002-0000-06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6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Hibak!AE3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00" si="9">IF(I199&amp;K199&lt;&gt;"",VLOOKUP(I199&amp;K199,fif,3,FALSE),"")</f>
        <v/>
      </c>
      <c r="N199" s="13" t="str">
        <f t="shared" ref="N199:N200" si="10">IF(I199&amp;K199&lt;&gt;"",VLOOKUP(I199&amp;K199,fi,2,FALSE),"")</f>
        <v/>
      </c>
    </row>
    <row r="200" spans="3:14" x14ac:dyDescent="0.3">
      <c r="C200" s="9">
        <f t="shared" ref="C200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3:1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3:1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3:1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3:1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3:1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3:1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3:1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I6YI9mfSoSF7ZiUgixdsN9dfoi4yCYpbGTEYBQPMTYH75r5TZ6vup2gDEfN3rNSf2t5+Rp2ri97b8uZaxaplug==" saltValue="a0JQ3xZIlr4XrgaUFOWR2w==" spinCount="100000" sheet="1" objects="1" scenarios="1"/>
  <mergeCells count="2">
    <mergeCell ref="D1:F2"/>
    <mergeCell ref="D3:F3"/>
  </mergeCells>
  <conditionalFormatting sqref="D7">
    <cfRule type="cellIs" dxfId="218" priority="17" stopIfTrue="1" operator="equal">
      <formula>0</formula>
    </cfRule>
  </conditionalFormatting>
  <conditionalFormatting sqref="D3:F3">
    <cfRule type="cellIs" dxfId="217" priority="1" stopIfTrue="1" operator="equal">
      <formula>0</formula>
    </cfRule>
  </conditionalFormatting>
  <conditionalFormatting sqref="H6">
    <cfRule type="cellIs" dxfId="216" priority="2" stopIfTrue="1" operator="equal">
      <formula>0</formula>
    </cfRule>
  </conditionalFormatting>
  <conditionalFormatting sqref="H7:H1000">
    <cfRule type="expression" dxfId="215" priority="12" stopIfTrue="1">
      <formula>J7&amp;K7&lt;&gt;""</formula>
    </cfRule>
    <cfRule type="expression" priority="13" stopIfTrue="1">
      <formula>H7&lt;&gt;""</formula>
    </cfRule>
    <cfRule type="expression" dxfId="214" priority="14" stopIfTrue="1">
      <formula>I7&lt;&gt;""</formula>
    </cfRule>
  </conditionalFormatting>
  <conditionalFormatting sqref="I7:I1000">
    <cfRule type="expression" dxfId="213" priority="9" stopIfTrue="1">
      <formula>J7&amp;K7&lt;&gt;""</formula>
    </cfRule>
    <cfRule type="expression" priority="10" stopIfTrue="1">
      <formula>I7&lt;&gt;""</formula>
    </cfRule>
    <cfRule type="expression" dxfId="212" priority="11" stopIfTrue="1">
      <formula>H7&lt;&gt;""</formula>
    </cfRule>
  </conditionalFormatting>
  <conditionalFormatting sqref="J7:J1000">
    <cfRule type="expression" dxfId="211" priority="6" stopIfTrue="1">
      <formula>H7&amp;I7&lt;&gt;""</formula>
    </cfRule>
    <cfRule type="expression" priority="7" stopIfTrue="1">
      <formula>J7&lt;&gt;0</formula>
    </cfRule>
    <cfRule type="expression" dxfId="210" priority="8" stopIfTrue="1">
      <formula>K7&lt;&gt;""</formula>
    </cfRule>
  </conditionalFormatting>
  <conditionalFormatting sqref="K7:K1000">
    <cfRule type="expression" dxfId="209" priority="3" stopIfTrue="1">
      <formula>H7&amp;I7&lt;&gt;""</formula>
    </cfRule>
    <cfRule type="expression" priority="4" stopIfTrue="1">
      <formula>K7&lt;&gt;""</formula>
    </cfRule>
    <cfRule type="expression" dxfId="208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207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7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07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700-000002000000}">
      <formula1>beve</formula1>
    </dataValidation>
    <dataValidation type="list" allowBlank="1" showInputMessage="1" showErrorMessage="1" errorTitle="Hiba!" error="A helyes költségvetési tételek elérhetőek a lenyílóban." sqref="K7:K1000" xr:uid="{00000000-0002-0000-0700-000003000000}">
      <formula1>kiade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Hibak!AF3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00" si="9">IF(I199&amp;K199&lt;&gt;"",VLOOKUP(I199&amp;K199,fif,3,FALSE),"")</f>
        <v/>
      </c>
      <c r="N199" s="13" t="str">
        <f t="shared" ref="N199:N200" si="10">IF(I199&amp;K199&lt;&gt;"",VLOOKUP(I199&amp;K199,fi,2,FALSE),"")</f>
        <v/>
      </c>
    </row>
    <row r="200" spans="3:14" x14ac:dyDescent="0.3">
      <c r="C200" s="9">
        <f t="shared" ref="C200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3:1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3:1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3:1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3:1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3:1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3:1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3:1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7sXn6wxkvXzoND/9Rm8mUw5a0Wo/kxAYO9QketgQtQJRWzMCT90/suhG27jWOOAFsMTA85dKLtFlq0xbIyoLQA==" saltValue="+vD6ZnQre4je5y1/kfQCXg==" spinCount="100000" sheet="1" objects="1" scenarios="1"/>
  <mergeCells count="2">
    <mergeCell ref="D1:F2"/>
    <mergeCell ref="D3:F3"/>
  </mergeCells>
  <conditionalFormatting sqref="D7">
    <cfRule type="cellIs" dxfId="206" priority="17" stopIfTrue="1" operator="equal">
      <formula>0</formula>
    </cfRule>
  </conditionalFormatting>
  <conditionalFormatting sqref="D3:F3">
    <cfRule type="cellIs" dxfId="205" priority="1" stopIfTrue="1" operator="equal">
      <formula>0</formula>
    </cfRule>
  </conditionalFormatting>
  <conditionalFormatting sqref="H6">
    <cfRule type="cellIs" dxfId="204" priority="2" stopIfTrue="1" operator="equal">
      <formula>0</formula>
    </cfRule>
  </conditionalFormatting>
  <conditionalFormatting sqref="H7:H1000">
    <cfRule type="expression" dxfId="203" priority="12" stopIfTrue="1">
      <formula>J7&amp;K7&lt;&gt;""</formula>
    </cfRule>
    <cfRule type="expression" priority="13" stopIfTrue="1">
      <formula>H7&lt;&gt;""</formula>
    </cfRule>
    <cfRule type="expression" dxfId="202" priority="14" stopIfTrue="1">
      <formula>I7&lt;&gt;""</formula>
    </cfRule>
  </conditionalFormatting>
  <conditionalFormatting sqref="I7:I1000">
    <cfRule type="expression" dxfId="201" priority="9" stopIfTrue="1">
      <formula>J7&amp;K7&lt;&gt;""</formula>
    </cfRule>
    <cfRule type="expression" priority="10" stopIfTrue="1">
      <formula>I7&lt;&gt;""</formula>
    </cfRule>
    <cfRule type="expression" dxfId="200" priority="11" stopIfTrue="1">
      <formula>H7&lt;&gt;""</formula>
    </cfRule>
  </conditionalFormatting>
  <conditionalFormatting sqref="J7:J1000">
    <cfRule type="expression" dxfId="199" priority="6" stopIfTrue="1">
      <formula>H7&amp;I7&lt;&gt;""</formula>
    </cfRule>
    <cfRule type="expression" priority="7" stopIfTrue="1">
      <formula>J7&lt;&gt;0</formula>
    </cfRule>
    <cfRule type="expression" dxfId="198" priority="8" stopIfTrue="1">
      <formula>K7&lt;&gt;""</formula>
    </cfRule>
  </conditionalFormatting>
  <conditionalFormatting sqref="K7:K1000">
    <cfRule type="expression" dxfId="197" priority="3" stopIfTrue="1">
      <formula>H7&amp;I7&lt;&gt;""</formula>
    </cfRule>
    <cfRule type="expression" priority="4" stopIfTrue="1">
      <formula>K7&lt;&gt;""</formula>
    </cfRule>
    <cfRule type="expression" dxfId="196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95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0800-000000000000}">
      <formula1>kiadf</formula1>
    </dataValidation>
    <dataValidation type="list" allowBlank="1" showInputMessage="1" showErrorMessage="1" errorTitle="Hiba!" error="A helyes költségvetési tételek elérhetőek a lenyílóban." sqref="I7:I1000" xr:uid="{00000000-0002-0000-0800-000001000000}">
      <formula1>bevf</formula1>
    </dataValidation>
    <dataValidation type="custom" allowBlank="1" showInputMessage="1" showErrorMessage="1" errorTitle="Hiba!" error="Ide csak szám írható, legtöbb két tizedessel!" sqref="H6:H1000 J7:J1000" xr:uid="{00000000-0002-0000-08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8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Hibak!AG3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34" si="3">IF(I71&amp;K71&lt;&gt;"",VLOOKUP(I71&amp;K71,fif,3,FALSE),"")</f>
        <v/>
      </c>
      <c r="N71" s="13" t="str">
        <f t="shared" ref="N71:N134" si="4">IF(I71&amp;K71&lt;&gt;"",VLOOKUP(I71&amp;K71,fi,2,FALSE),"")</f>
        <v/>
      </c>
    </row>
    <row r="72" spans="3:14" x14ac:dyDescent="0.3">
      <c r="C72" s="9">
        <f t="shared" ref="C72:C135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C101" s="9">
        <f t="shared" si="5"/>
        <v>1</v>
      </c>
      <c r="D101" s="14"/>
      <c r="E101" s="15"/>
      <c r="F101" s="16"/>
      <c r="G101" s="17"/>
      <c r="H101" s="18"/>
      <c r="I101" s="19"/>
      <c r="J101" s="18"/>
      <c r="K101" s="19"/>
      <c r="L101" s="17"/>
      <c r="M101" s="95" t="str">
        <f t="shared" si="3"/>
        <v/>
      </c>
      <c r="N101" s="13" t="str">
        <f t="shared" si="4"/>
        <v/>
      </c>
    </row>
    <row r="102" spans="3:14" x14ac:dyDescent="0.3">
      <c r="C102" s="9">
        <f t="shared" si="5"/>
        <v>1</v>
      </c>
      <c r="D102" s="14"/>
      <c r="E102" s="15"/>
      <c r="F102" s="16"/>
      <c r="G102" s="17"/>
      <c r="H102" s="18"/>
      <c r="I102" s="19"/>
      <c r="J102" s="18"/>
      <c r="K102" s="19"/>
      <c r="L102" s="17"/>
      <c r="M102" s="95" t="str">
        <f t="shared" si="3"/>
        <v/>
      </c>
      <c r="N102" s="13" t="str">
        <f t="shared" si="4"/>
        <v/>
      </c>
    </row>
    <row r="103" spans="3:14" x14ac:dyDescent="0.3">
      <c r="C103" s="9">
        <f t="shared" si="5"/>
        <v>1</v>
      </c>
      <c r="D103" s="14"/>
      <c r="E103" s="15"/>
      <c r="F103" s="16"/>
      <c r="G103" s="17"/>
      <c r="H103" s="18"/>
      <c r="I103" s="19"/>
      <c r="J103" s="18"/>
      <c r="K103" s="19"/>
      <c r="L103" s="17"/>
      <c r="M103" s="95" t="str">
        <f t="shared" si="3"/>
        <v/>
      </c>
      <c r="N103" s="13" t="str">
        <f t="shared" si="4"/>
        <v/>
      </c>
    </row>
    <row r="104" spans="3:14" x14ac:dyDescent="0.3">
      <c r="C104" s="9">
        <f t="shared" si="5"/>
        <v>1</v>
      </c>
      <c r="D104" s="14"/>
      <c r="E104" s="15"/>
      <c r="F104" s="16"/>
      <c r="G104" s="17"/>
      <c r="H104" s="18"/>
      <c r="I104" s="19"/>
      <c r="J104" s="18"/>
      <c r="K104" s="19"/>
      <c r="L104" s="17"/>
      <c r="M104" s="95" t="str">
        <f t="shared" si="3"/>
        <v/>
      </c>
      <c r="N104" s="13" t="str">
        <f t="shared" si="4"/>
        <v/>
      </c>
    </row>
    <row r="105" spans="3:14" x14ac:dyDescent="0.3">
      <c r="C105" s="9">
        <f t="shared" si="5"/>
        <v>1</v>
      </c>
      <c r="D105" s="14"/>
      <c r="E105" s="15"/>
      <c r="F105" s="16"/>
      <c r="G105" s="17"/>
      <c r="H105" s="18"/>
      <c r="I105" s="19"/>
      <c r="J105" s="18"/>
      <c r="K105" s="19"/>
      <c r="L105" s="17"/>
      <c r="M105" s="95" t="str">
        <f t="shared" si="3"/>
        <v/>
      </c>
      <c r="N105" s="13" t="str">
        <f t="shared" si="4"/>
        <v/>
      </c>
    </row>
    <row r="106" spans="3:14" x14ac:dyDescent="0.3">
      <c r="C106" s="9">
        <f t="shared" si="5"/>
        <v>1</v>
      </c>
      <c r="D106" s="14"/>
      <c r="E106" s="15"/>
      <c r="F106" s="16"/>
      <c r="G106" s="17"/>
      <c r="H106" s="18"/>
      <c r="I106" s="19"/>
      <c r="J106" s="18"/>
      <c r="K106" s="19"/>
      <c r="L106" s="17"/>
      <c r="M106" s="95" t="str">
        <f t="shared" si="3"/>
        <v/>
      </c>
      <c r="N106" s="13" t="str">
        <f t="shared" si="4"/>
        <v/>
      </c>
    </row>
    <row r="107" spans="3:14" x14ac:dyDescent="0.3">
      <c r="C107" s="9">
        <f t="shared" si="5"/>
        <v>1</v>
      </c>
      <c r="D107" s="14"/>
      <c r="E107" s="15"/>
      <c r="F107" s="16"/>
      <c r="G107" s="17"/>
      <c r="H107" s="18"/>
      <c r="I107" s="19"/>
      <c r="J107" s="18"/>
      <c r="K107" s="19"/>
      <c r="L107" s="17"/>
      <c r="M107" s="95" t="str">
        <f t="shared" si="3"/>
        <v/>
      </c>
      <c r="N107" s="13" t="str">
        <f t="shared" si="4"/>
        <v/>
      </c>
    </row>
    <row r="108" spans="3:14" x14ac:dyDescent="0.3">
      <c r="C108" s="9">
        <f t="shared" si="5"/>
        <v>1</v>
      </c>
      <c r="D108" s="14"/>
      <c r="E108" s="15"/>
      <c r="F108" s="16"/>
      <c r="G108" s="17"/>
      <c r="H108" s="18"/>
      <c r="I108" s="19"/>
      <c r="J108" s="18"/>
      <c r="K108" s="19"/>
      <c r="L108" s="17"/>
      <c r="M108" s="95" t="str">
        <f t="shared" si="3"/>
        <v/>
      </c>
      <c r="N108" s="13" t="str">
        <f t="shared" si="4"/>
        <v/>
      </c>
    </row>
    <row r="109" spans="3:14" x14ac:dyDescent="0.3">
      <c r="C109" s="9">
        <f t="shared" si="5"/>
        <v>1</v>
      </c>
      <c r="D109" s="14"/>
      <c r="E109" s="15"/>
      <c r="F109" s="16"/>
      <c r="G109" s="17"/>
      <c r="H109" s="18"/>
      <c r="I109" s="19"/>
      <c r="J109" s="18"/>
      <c r="K109" s="19"/>
      <c r="L109" s="17"/>
      <c r="M109" s="95" t="str">
        <f t="shared" si="3"/>
        <v/>
      </c>
      <c r="N109" s="13" t="str">
        <f t="shared" si="4"/>
        <v/>
      </c>
    </row>
    <row r="110" spans="3:14" x14ac:dyDescent="0.3">
      <c r="C110" s="9">
        <f t="shared" si="5"/>
        <v>1</v>
      </c>
      <c r="D110" s="14"/>
      <c r="E110" s="15"/>
      <c r="F110" s="16"/>
      <c r="G110" s="17"/>
      <c r="H110" s="18"/>
      <c r="I110" s="19"/>
      <c r="J110" s="18"/>
      <c r="K110" s="19"/>
      <c r="L110" s="17"/>
      <c r="M110" s="95" t="str">
        <f t="shared" si="3"/>
        <v/>
      </c>
      <c r="N110" s="13" t="str">
        <f t="shared" si="4"/>
        <v/>
      </c>
    </row>
    <row r="111" spans="3:14" x14ac:dyDescent="0.3">
      <c r="C111" s="9">
        <f t="shared" si="5"/>
        <v>1</v>
      </c>
      <c r="D111" s="14"/>
      <c r="E111" s="15"/>
      <c r="F111" s="16"/>
      <c r="G111" s="17"/>
      <c r="H111" s="18"/>
      <c r="I111" s="19"/>
      <c r="J111" s="18"/>
      <c r="K111" s="19"/>
      <c r="L111" s="17"/>
      <c r="M111" s="95" t="str">
        <f t="shared" si="3"/>
        <v/>
      </c>
      <c r="N111" s="13" t="str">
        <f t="shared" si="4"/>
        <v/>
      </c>
    </row>
    <row r="112" spans="3:14" x14ac:dyDescent="0.3">
      <c r="C112" s="9">
        <f t="shared" si="5"/>
        <v>1</v>
      </c>
      <c r="D112" s="14"/>
      <c r="E112" s="15"/>
      <c r="F112" s="16"/>
      <c r="G112" s="17"/>
      <c r="H112" s="18"/>
      <c r="I112" s="19"/>
      <c r="J112" s="18"/>
      <c r="K112" s="19"/>
      <c r="L112" s="17"/>
      <c r="M112" s="95" t="str">
        <f t="shared" si="3"/>
        <v/>
      </c>
      <c r="N112" s="13" t="str">
        <f t="shared" si="4"/>
        <v/>
      </c>
    </row>
    <row r="113" spans="3:14" x14ac:dyDescent="0.3">
      <c r="C113" s="9">
        <f t="shared" si="5"/>
        <v>1</v>
      </c>
      <c r="D113" s="14"/>
      <c r="E113" s="15"/>
      <c r="F113" s="16"/>
      <c r="G113" s="17"/>
      <c r="H113" s="18"/>
      <c r="I113" s="19"/>
      <c r="J113" s="18"/>
      <c r="K113" s="19"/>
      <c r="L113" s="17"/>
      <c r="M113" s="95" t="str">
        <f t="shared" si="3"/>
        <v/>
      </c>
      <c r="N113" s="13" t="str">
        <f t="shared" si="4"/>
        <v/>
      </c>
    </row>
    <row r="114" spans="3:14" x14ac:dyDescent="0.3">
      <c r="C114" s="9">
        <f t="shared" si="5"/>
        <v>1</v>
      </c>
      <c r="D114" s="14"/>
      <c r="E114" s="15"/>
      <c r="F114" s="16"/>
      <c r="G114" s="17"/>
      <c r="H114" s="18"/>
      <c r="I114" s="19"/>
      <c r="J114" s="18"/>
      <c r="K114" s="19"/>
      <c r="L114" s="17"/>
      <c r="M114" s="95" t="str">
        <f t="shared" si="3"/>
        <v/>
      </c>
      <c r="N114" s="13" t="str">
        <f t="shared" si="4"/>
        <v/>
      </c>
    </row>
    <row r="115" spans="3:14" x14ac:dyDescent="0.3">
      <c r="C115" s="9">
        <f t="shared" si="5"/>
        <v>1</v>
      </c>
      <c r="D115" s="14"/>
      <c r="E115" s="15"/>
      <c r="F115" s="16"/>
      <c r="G115" s="17"/>
      <c r="H115" s="18"/>
      <c r="I115" s="19"/>
      <c r="J115" s="18"/>
      <c r="K115" s="19"/>
      <c r="L115" s="17"/>
      <c r="M115" s="95" t="str">
        <f t="shared" si="3"/>
        <v/>
      </c>
      <c r="N115" s="13" t="str">
        <f t="shared" si="4"/>
        <v/>
      </c>
    </row>
    <row r="116" spans="3:14" x14ac:dyDescent="0.3">
      <c r="C116" s="9">
        <f t="shared" si="5"/>
        <v>1</v>
      </c>
      <c r="D116" s="14"/>
      <c r="E116" s="15"/>
      <c r="F116" s="16"/>
      <c r="G116" s="17"/>
      <c r="H116" s="18"/>
      <c r="I116" s="19"/>
      <c r="J116" s="18"/>
      <c r="K116" s="19"/>
      <c r="L116" s="17"/>
      <c r="M116" s="95" t="str">
        <f t="shared" si="3"/>
        <v/>
      </c>
      <c r="N116" s="13" t="str">
        <f t="shared" si="4"/>
        <v/>
      </c>
    </row>
    <row r="117" spans="3:14" x14ac:dyDescent="0.3">
      <c r="C117" s="9">
        <f t="shared" si="5"/>
        <v>1</v>
      </c>
      <c r="D117" s="14"/>
      <c r="E117" s="15"/>
      <c r="F117" s="16"/>
      <c r="G117" s="17"/>
      <c r="H117" s="18"/>
      <c r="I117" s="19"/>
      <c r="J117" s="18"/>
      <c r="K117" s="19"/>
      <c r="L117" s="17"/>
      <c r="M117" s="95" t="str">
        <f t="shared" si="3"/>
        <v/>
      </c>
      <c r="N117" s="13" t="str">
        <f t="shared" si="4"/>
        <v/>
      </c>
    </row>
    <row r="118" spans="3:14" x14ac:dyDescent="0.3">
      <c r="C118" s="9">
        <f t="shared" si="5"/>
        <v>1</v>
      </c>
      <c r="D118" s="14"/>
      <c r="E118" s="15"/>
      <c r="F118" s="16"/>
      <c r="G118" s="17"/>
      <c r="H118" s="18"/>
      <c r="I118" s="19"/>
      <c r="J118" s="18"/>
      <c r="K118" s="19"/>
      <c r="L118" s="17"/>
      <c r="M118" s="95" t="str">
        <f t="shared" si="3"/>
        <v/>
      </c>
      <c r="N118" s="13" t="str">
        <f t="shared" si="4"/>
        <v/>
      </c>
    </row>
    <row r="119" spans="3:14" x14ac:dyDescent="0.3">
      <c r="C119" s="9">
        <f t="shared" si="5"/>
        <v>1</v>
      </c>
      <c r="D119" s="14"/>
      <c r="E119" s="15"/>
      <c r="F119" s="16"/>
      <c r="G119" s="17"/>
      <c r="H119" s="18"/>
      <c r="I119" s="19"/>
      <c r="J119" s="18"/>
      <c r="K119" s="19"/>
      <c r="L119" s="17"/>
      <c r="M119" s="95" t="str">
        <f t="shared" si="3"/>
        <v/>
      </c>
      <c r="N119" s="13" t="str">
        <f t="shared" si="4"/>
        <v/>
      </c>
    </row>
    <row r="120" spans="3:14" x14ac:dyDescent="0.3">
      <c r="C120" s="9">
        <f t="shared" si="5"/>
        <v>1</v>
      </c>
      <c r="D120" s="14"/>
      <c r="E120" s="15"/>
      <c r="F120" s="16"/>
      <c r="G120" s="17"/>
      <c r="H120" s="18"/>
      <c r="I120" s="19"/>
      <c r="J120" s="18"/>
      <c r="K120" s="19"/>
      <c r="L120" s="17"/>
      <c r="M120" s="95" t="str">
        <f t="shared" si="3"/>
        <v/>
      </c>
      <c r="N120" s="13" t="str">
        <f t="shared" si="4"/>
        <v/>
      </c>
    </row>
    <row r="121" spans="3:14" x14ac:dyDescent="0.3">
      <c r="C121" s="9">
        <f t="shared" si="5"/>
        <v>1</v>
      </c>
      <c r="D121" s="14"/>
      <c r="E121" s="15"/>
      <c r="F121" s="16"/>
      <c r="G121" s="17"/>
      <c r="H121" s="18"/>
      <c r="I121" s="19"/>
      <c r="J121" s="18"/>
      <c r="K121" s="19"/>
      <c r="L121" s="17"/>
      <c r="M121" s="95" t="str">
        <f t="shared" si="3"/>
        <v/>
      </c>
      <c r="N121" s="13" t="str">
        <f t="shared" si="4"/>
        <v/>
      </c>
    </row>
    <row r="122" spans="3:14" x14ac:dyDescent="0.3">
      <c r="C122" s="9">
        <f t="shared" si="5"/>
        <v>1</v>
      </c>
      <c r="D122" s="14"/>
      <c r="E122" s="15"/>
      <c r="F122" s="16"/>
      <c r="G122" s="17"/>
      <c r="H122" s="18"/>
      <c r="I122" s="19"/>
      <c r="J122" s="18"/>
      <c r="K122" s="19"/>
      <c r="L122" s="17"/>
      <c r="M122" s="95" t="str">
        <f t="shared" si="3"/>
        <v/>
      </c>
      <c r="N122" s="13" t="str">
        <f t="shared" si="4"/>
        <v/>
      </c>
    </row>
    <row r="123" spans="3:14" x14ac:dyDescent="0.3">
      <c r="C123" s="9">
        <f t="shared" si="5"/>
        <v>1</v>
      </c>
      <c r="D123" s="14"/>
      <c r="E123" s="15"/>
      <c r="F123" s="16"/>
      <c r="G123" s="17"/>
      <c r="H123" s="18"/>
      <c r="I123" s="19"/>
      <c r="J123" s="18"/>
      <c r="K123" s="19"/>
      <c r="L123" s="17"/>
      <c r="M123" s="95" t="str">
        <f t="shared" si="3"/>
        <v/>
      </c>
      <c r="N123" s="13" t="str">
        <f t="shared" si="4"/>
        <v/>
      </c>
    </row>
    <row r="124" spans="3:14" x14ac:dyDescent="0.3">
      <c r="C124" s="9">
        <f t="shared" si="5"/>
        <v>1</v>
      </c>
      <c r="D124" s="14"/>
      <c r="E124" s="15"/>
      <c r="F124" s="16"/>
      <c r="G124" s="17"/>
      <c r="H124" s="18"/>
      <c r="I124" s="19"/>
      <c r="J124" s="18"/>
      <c r="K124" s="19"/>
      <c r="L124" s="17"/>
      <c r="M124" s="95" t="str">
        <f t="shared" si="3"/>
        <v/>
      </c>
      <c r="N124" s="13" t="str">
        <f t="shared" si="4"/>
        <v/>
      </c>
    </row>
    <row r="125" spans="3:14" x14ac:dyDescent="0.3">
      <c r="C125" s="9">
        <f t="shared" si="5"/>
        <v>1</v>
      </c>
      <c r="D125" s="14"/>
      <c r="E125" s="15"/>
      <c r="F125" s="16"/>
      <c r="G125" s="17"/>
      <c r="H125" s="18"/>
      <c r="I125" s="19"/>
      <c r="J125" s="18"/>
      <c r="K125" s="19"/>
      <c r="L125" s="17"/>
      <c r="M125" s="95" t="str">
        <f t="shared" si="3"/>
        <v/>
      </c>
      <c r="N125" s="13" t="str">
        <f t="shared" si="4"/>
        <v/>
      </c>
    </row>
    <row r="126" spans="3:14" x14ac:dyDescent="0.3">
      <c r="C126" s="9">
        <f t="shared" si="5"/>
        <v>1</v>
      </c>
      <c r="D126" s="14"/>
      <c r="E126" s="15"/>
      <c r="F126" s="16"/>
      <c r="G126" s="17"/>
      <c r="H126" s="18"/>
      <c r="I126" s="19"/>
      <c r="J126" s="18"/>
      <c r="K126" s="19"/>
      <c r="L126" s="17"/>
      <c r="M126" s="95" t="str">
        <f t="shared" si="3"/>
        <v/>
      </c>
      <c r="N126" s="13" t="str">
        <f t="shared" si="4"/>
        <v/>
      </c>
    </row>
    <row r="127" spans="3:14" x14ac:dyDescent="0.3">
      <c r="C127" s="9">
        <f t="shared" si="5"/>
        <v>1</v>
      </c>
      <c r="D127" s="14"/>
      <c r="E127" s="15"/>
      <c r="F127" s="16"/>
      <c r="G127" s="17"/>
      <c r="H127" s="18"/>
      <c r="I127" s="19"/>
      <c r="J127" s="18"/>
      <c r="K127" s="19"/>
      <c r="L127" s="17"/>
      <c r="M127" s="95" t="str">
        <f t="shared" si="3"/>
        <v/>
      </c>
      <c r="N127" s="13" t="str">
        <f t="shared" si="4"/>
        <v/>
      </c>
    </row>
    <row r="128" spans="3:14" x14ac:dyDescent="0.3">
      <c r="C128" s="9">
        <f t="shared" si="5"/>
        <v>1</v>
      </c>
      <c r="D128" s="14"/>
      <c r="E128" s="15"/>
      <c r="F128" s="16"/>
      <c r="G128" s="17"/>
      <c r="H128" s="18"/>
      <c r="I128" s="19"/>
      <c r="J128" s="18"/>
      <c r="K128" s="19"/>
      <c r="L128" s="17"/>
      <c r="M128" s="95" t="str">
        <f t="shared" si="3"/>
        <v/>
      </c>
      <c r="N128" s="13" t="str">
        <f t="shared" si="4"/>
        <v/>
      </c>
    </row>
    <row r="129" spans="3:14" x14ac:dyDescent="0.3">
      <c r="C129" s="9">
        <f t="shared" si="5"/>
        <v>1</v>
      </c>
      <c r="D129" s="14"/>
      <c r="E129" s="15"/>
      <c r="F129" s="16"/>
      <c r="G129" s="17"/>
      <c r="H129" s="18"/>
      <c r="I129" s="19"/>
      <c r="J129" s="18"/>
      <c r="K129" s="19"/>
      <c r="L129" s="17"/>
      <c r="M129" s="95" t="str">
        <f t="shared" si="3"/>
        <v/>
      </c>
      <c r="N129" s="13" t="str">
        <f t="shared" si="4"/>
        <v/>
      </c>
    </row>
    <row r="130" spans="3:14" x14ac:dyDescent="0.3">
      <c r="C130" s="9">
        <f t="shared" si="5"/>
        <v>1</v>
      </c>
      <c r="D130" s="14"/>
      <c r="E130" s="15"/>
      <c r="F130" s="16"/>
      <c r="G130" s="17"/>
      <c r="H130" s="18"/>
      <c r="I130" s="19"/>
      <c r="J130" s="18"/>
      <c r="K130" s="19"/>
      <c r="L130" s="17"/>
      <c r="M130" s="95" t="str">
        <f t="shared" si="3"/>
        <v/>
      </c>
      <c r="N130" s="13" t="str">
        <f t="shared" si="4"/>
        <v/>
      </c>
    </row>
    <row r="131" spans="3:14" x14ac:dyDescent="0.3">
      <c r="C131" s="9">
        <f t="shared" si="5"/>
        <v>1</v>
      </c>
      <c r="D131" s="14"/>
      <c r="E131" s="15"/>
      <c r="F131" s="16"/>
      <c r="G131" s="17"/>
      <c r="H131" s="18"/>
      <c r="I131" s="19"/>
      <c r="J131" s="18"/>
      <c r="K131" s="19"/>
      <c r="L131" s="17"/>
      <c r="M131" s="95" t="str">
        <f t="shared" si="3"/>
        <v/>
      </c>
      <c r="N131" s="13" t="str">
        <f t="shared" si="4"/>
        <v/>
      </c>
    </row>
    <row r="132" spans="3:14" x14ac:dyDescent="0.3">
      <c r="C132" s="9">
        <f t="shared" si="5"/>
        <v>1</v>
      </c>
      <c r="D132" s="14"/>
      <c r="E132" s="15"/>
      <c r="F132" s="16"/>
      <c r="G132" s="17"/>
      <c r="H132" s="18"/>
      <c r="I132" s="19"/>
      <c r="J132" s="18"/>
      <c r="K132" s="19"/>
      <c r="L132" s="17"/>
      <c r="M132" s="95" t="str">
        <f t="shared" si="3"/>
        <v/>
      </c>
      <c r="N132" s="13" t="str">
        <f t="shared" si="4"/>
        <v/>
      </c>
    </row>
    <row r="133" spans="3:14" x14ac:dyDescent="0.3">
      <c r="C133" s="9">
        <f t="shared" si="5"/>
        <v>1</v>
      </c>
      <c r="D133" s="14"/>
      <c r="E133" s="15"/>
      <c r="F133" s="16"/>
      <c r="G133" s="17"/>
      <c r="H133" s="18"/>
      <c r="I133" s="19"/>
      <c r="J133" s="18"/>
      <c r="K133" s="19"/>
      <c r="L133" s="17"/>
      <c r="M133" s="95" t="str">
        <f t="shared" si="3"/>
        <v/>
      </c>
      <c r="N133" s="13" t="str">
        <f t="shared" si="4"/>
        <v/>
      </c>
    </row>
    <row r="134" spans="3:14" x14ac:dyDescent="0.3">
      <c r="C134" s="9">
        <f t="shared" si="5"/>
        <v>1</v>
      </c>
      <c r="D134" s="14"/>
      <c r="E134" s="15"/>
      <c r="F134" s="16"/>
      <c r="G134" s="17"/>
      <c r="H134" s="18"/>
      <c r="I134" s="19"/>
      <c r="J134" s="18"/>
      <c r="K134" s="19"/>
      <c r="L134" s="17"/>
      <c r="M134" s="95" t="str">
        <f t="shared" si="3"/>
        <v/>
      </c>
      <c r="N134" s="13" t="str">
        <f t="shared" si="4"/>
        <v/>
      </c>
    </row>
    <row r="135" spans="3:14" x14ac:dyDescent="0.3">
      <c r="C135" s="9">
        <f t="shared" si="5"/>
        <v>1</v>
      </c>
      <c r="D135" s="14"/>
      <c r="E135" s="15"/>
      <c r="F135" s="16"/>
      <c r="G135" s="17"/>
      <c r="H135" s="18"/>
      <c r="I135" s="19"/>
      <c r="J135" s="18"/>
      <c r="K135" s="19"/>
      <c r="L135" s="17"/>
      <c r="M135" s="95" t="str">
        <f t="shared" ref="M135:M198" si="6">IF(I135&amp;K135&lt;&gt;"",VLOOKUP(I135&amp;K135,fif,3,FALSE),"")</f>
        <v/>
      </c>
      <c r="N135" s="13" t="str">
        <f t="shared" ref="N135:N198" si="7">IF(I135&amp;K135&lt;&gt;"",VLOOKUP(I135&amp;K135,fi,2,FALSE),"")</f>
        <v/>
      </c>
    </row>
    <row r="136" spans="3:14" x14ac:dyDescent="0.3">
      <c r="C136" s="9">
        <f t="shared" ref="C136:C199" si="8">IF(AND(D136&lt;&gt;0,D136&gt;=$C$1,D136&lt;=$C$3),D136,IF(SUM(H136:J146)&lt;&gt;0,C135,1))</f>
        <v>1</v>
      </c>
      <c r="D136" s="14"/>
      <c r="E136" s="15"/>
      <c r="F136" s="16"/>
      <c r="G136" s="17"/>
      <c r="H136" s="18"/>
      <c r="I136" s="19"/>
      <c r="J136" s="18"/>
      <c r="K136" s="19"/>
      <c r="L136" s="17"/>
      <c r="M136" s="95" t="str">
        <f t="shared" si="6"/>
        <v/>
      </c>
      <c r="N136" s="13" t="str">
        <f t="shared" si="7"/>
        <v/>
      </c>
    </row>
    <row r="137" spans="3:14" x14ac:dyDescent="0.3">
      <c r="C137" s="9">
        <f t="shared" si="8"/>
        <v>1</v>
      </c>
      <c r="D137" s="14"/>
      <c r="E137" s="15"/>
      <c r="F137" s="16"/>
      <c r="G137" s="17"/>
      <c r="H137" s="18"/>
      <c r="I137" s="19"/>
      <c r="J137" s="18"/>
      <c r="K137" s="19"/>
      <c r="L137" s="17"/>
      <c r="M137" s="95" t="str">
        <f t="shared" si="6"/>
        <v/>
      </c>
      <c r="N137" s="13" t="str">
        <f t="shared" si="7"/>
        <v/>
      </c>
    </row>
    <row r="138" spans="3:14" x14ac:dyDescent="0.3">
      <c r="C138" s="9">
        <f t="shared" si="8"/>
        <v>1</v>
      </c>
      <c r="D138" s="14"/>
      <c r="E138" s="15"/>
      <c r="F138" s="16"/>
      <c r="G138" s="17"/>
      <c r="H138" s="18"/>
      <c r="I138" s="19"/>
      <c r="J138" s="18"/>
      <c r="K138" s="19"/>
      <c r="L138" s="17"/>
      <c r="M138" s="95" t="str">
        <f t="shared" si="6"/>
        <v/>
      </c>
      <c r="N138" s="13" t="str">
        <f t="shared" si="7"/>
        <v/>
      </c>
    </row>
    <row r="139" spans="3:14" x14ac:dyDescent="0.3">
      <c r="C139" s="9">
        <f t="shared" si="8"/>
        <v>1</v>
      </c>
      <c r="D139" s="14"/>
      <c r="E139" s="15"/>
      <c r="F139" s="16"/>
      <c r="G139" s="17"/>
      <c r="H139" s="18"/>
      <c r="I139" s="19"/>
      <c r="J139" s="18"/>
      <c r="K139" s="19"/>
      <c r="L139" s="17"/>
      <c r="M139" s="95" t="str">
        <f t="shared" si="6"/>
        <v/>
      </c>
      <c r="N139" s="13" t="str">
        <f t="shared" si="7"/>
        <v/>
      </c>
    </row>
    <row r="140" spans="3:14" x14ac:dyDescent="0.3">
      <c r="C140" s="9">
        <f t="shared" si="8"/>
        <v>1</v>
      </c>
      <c r="D140" s="14"/>
      <c r="E140" s="15"/>
      <c r="F140" s="16"/>
      <c r="G140" s="17"/>
      <c r="H140" s="18"/>
      <c r="I140" s="19"/>
      <c r="J140" s="18"/>
      <c r="K140" s="19"/>
      <c r="L140" s="17"/>
      <c r="M140" s="95" t="str">
        <f t="shared" si="6"/>
        <v/>
      </c>
      <c r="N140" s="13" t="str">
        <f t="shared" si="7"/>
        <v/>
      </c>
    </row>
    <row r="141" spans="3:14" x14ac:dyDescent="0.3">
      <c r="C141" s="9">
        <f t="shared" si="8"/>
        <v>1</v>
      </c>
      <c r="D141" s="14"/>
      <c r="E141" s="15"/>
      <c r="F141" s="16"/>
      <c r="G141" s="17"/>
      <c r="H141" s="18"/>
      <c r="I141" s="19"/>
      <c r="J141" s="18"/>
      <c r="K141" s="19"/>
      <c r="L141" s="17"/>
      <c r="M141" s="95" t="str">
        <f t="shared" si="6"/>
        <v/>
      </c>
      <c r="N141" s="13" t="str">
        <f t="shared" si="7"/>
        <v/>
      </c>
    </row>
    <row r="142" spans="3:14" x14ac:dyDescent="0.3">
      <c r="C142" s="9">
        <f t="shared" si="8"/>
        <v>1</v>
      </c>
      <c r="D142" s="14"/>
      <c r="E142" s="15"/>
      <c r="F142" s="16"/>
      <c r="G142" s="17"/>
      <c r="H142" s="18"/>
      <c r="I142" s="19"/>
      <c r="J142" s="18"/>
      <c r="K142" s="19"/>
      <c r="L142" s="17"/>
      <c r="M142" s="95" t="str">
        <f t="shared" si="6"/>
        <v/>
      </c>
      <c r="N142" s="13" t="str">
        <f t="shared" si="7"/>
        <v/>
      </c>
    </row>
    <row r="143" spans="3:14" x14ac:dyDescent="0.3">
      <c r="C143" s="9">
        <f t="shared" si="8"/>
        <v>1</v>
      </c>
      <c r="D143" s="14"/>
      <c r="E143" s="15"/>
      <c r="F143" s="16"/>
      <c r="G143" s="17"/>
      <c r="H143" s="18"/>
      <c r="I143" s="19"/>
      <c r="J143" s="18"/>
      <c r="K143" s="19"/>
      <c r="L143" s="17"/>
      <c r="M143" s="95" t="str">
        <f t="shared" si="6"/>
        <v/>
      </c>
      <c r="N143" s="13" t="str">
        <f t="shared" si="7"/>
        <v/>
      </c>
    </row>
    <row r="144" spans="3:14" x14ac:dyDescent="0.3">
      <c r="C144" s="9">
        <f t="shared" si="8"/>
        <v>1</v>
      </c>
      <c r="D144" s="14"/>
      <c r="E144" s="15"/>
      <c r="F144" s="16"/>
      <c r="G144" s="17"/>
      <c r="H144" s="18"/>
      <c r="I144" s="19"/>
      <c r="J144" s="18"/>
      <c r="K144" s="19"/>
      <c r="L144" s="17"/>
      <c r="M144" s="95" t="str">
        <f t="shared" si="6"/>
        <v/>
      </c>
      <c r="N144" s="13" t="str">
        <f t="shared" si="7"/>
        <v/>
      </c>
    </row>
    <row r="145" spans="3:14" x14ac:dyDescent="0.3">
      <c r="C145" s="9">
        <f t="shared" si="8"/>
        <v>1</v>
      </c>
      <c r="D145" s="14"/>
      <c r="E145" s="15"/>
      <c r="F145" s="16"/>
      <c r="G145" s="17"/>
      <c r="H145" s="18"/>
      <c r="I145" s="19"/>
      <c r="J145" s="18"/>
      <c r="K145" s="19"/>
      <c r="L145" s="17"/>
      <c r="M145" s="95" t="str">
        <f t="shared" si="6"/>
        <v/>
      </c>
      <c r="N145" s="13" t="str">
        <f t="shared" si="7"/>
        <v/>
      </c>
    </row>
    <row r="146" spans="3:14" x14ac:dyDescent="0.3">
      <c r="C146" s="9">
        <f t="shared" si="8"/>
        <v>1</v>
      </c>
      <c r="D146" s="14"/>
      <c r="E146" s="15"/>
      <c r="F146" s="16"/>
      <c r="G146" s="17"/>
      <c r="H146" s="18"/>
      <c r="I146" s="19"/>
      <c r="J146" s="18"/>
      <c r="K146" s="19"/>
      <c r="L146" s="17"/>
      <c r="M146" s="95" t="str">
        <f t="shared" si="6"/>
        <v/>
      </c>
      <c r="N146" s="13" t="str">
        <f t="shared" si="7"/>
        <v/>
      </c>
    </row>
    <row r="147" spans="3:14" x14ac:dyDescent="0.3">
      <c r="C147" s="9">
        <f t="shared" si="8"/>
        <v>1</v>
      </c>
      <c r="D147" s="14"/>
      <c r="E147" s="15"/>
      <c r="F147" s="16"/>
      <c r="G147" s="17"/>
      <c r="H147" s="18"/>
      <c r="I147" s="19"/>
      <c r="J147" s="18"/>
      <c r="K147" s="19"/>
      <c r="L147" s="17"/>
      <c r="M147" s="95" t="str">
        <f t="shared" si="6"/>
        <v/>
      </c>
      <c r="N147" s="13" t="str">
        <f t="shared" si="7"/>
        <v/>
      </c>
    </row>
    <row r="148" spans="3:14" x14ac:dyDescent="0.3">
      <c r="C148" s="9">
        <f t="shared" si="8"/>
        <v>1</v>
      </c>
      <c r="D148" s="14"/>
      <c r="E148" s="15"/>
      <c r="F148" s="16"/>
      <c r="G148" s="17"/>
      <c r="H148" s="18"/>
      <c r="I148" s="19"/>
      <c r="J148" s="18"/>
      <c r="K148" s="19"/>
      <c r="L148" s="17"/>
      <c r="M148" s="95" t="str">
        <f t="shared" si="6"/>
        <v/>
      </c>
      <c r="N148" s="13" t="str">
        <f t="shared" si="7"/>
        <v/>
      </c>
    </row>
    <row r="149" spans="3:14" x14ac:dyDescent="0.3">
      <c r="C149" s="9">
        <f t="shared" si="8"/>
        <v>1</v>
      </c>
      <c r="D149" s="14"/>
      <c r="E149" s="15"/>
      <c r="F149" s="16"/>
      <c r="G149" s="17"/>
      <c r="H149" s="18"/>
      <c r="I149" s="19"/>
      <c r="J149" s="18"/>
      <c r="K149" s="19"/>
      <c r="L149" s="17"/>
      <c r="M149" s="95" t="str">
        <f t="shared" si="6"/>
        <v/>
      </c>
      <c r="N149" s="13" t="str">
        <f t="shared" si="7"/>
        <v/>
      </c>
    </row>
    <row r="150" spans="3:14" x14ac:dyDescent="0.3">
      <c r="C150" s="9">
        <f t="shared" si="8"/>
        <v>1</v>
      </c>
      <c r="D150" s="14"/>
      <c r="E150" s="15"/>
      <c r="F150" s="16"/>
      <c r="G150" s="17"/>
      <c r="H150" s="18"/>
      <c r="I150" s="19"/>
      <c r="J150" s="18"/>
      <c r="K150" s="19"/>
      <c r="L150" s="17"/>
      <c r="M150" s="95" t="str">
        <f t="shared" si="6"/>
        <v/>
      </c>
      <c r="N150" s="13" t="str">
        <f t="shared" si="7"/>
        <v/>
      </c>
    </row>
    <row r="151" spans="3:14" x14ac:dyDescent="0.3">
      <c r="C151" s="9">
        <f t="shared" si="8"/>
        <v>1</v>
      </c>
      <c r="D151" s="14"/>
      <c r="E151" s="15"/>
      <c r="F151" s="16"/>
      <c r="G151" s="17"/>
      <c r="H151" s="18"/>
      <c r="I151" s="19"/>
      <c r="J151" s="18"/>
      <c r="K151" s="19"/>
      <c r="L151" s="17"/>
      <c r="M151" s="95" t="str">
        <f t="shared" si="6"/>
        <v/>
      </c>
      <c r="N151" s="13" t="str">
        <f t="shared" si="7"/>
        <v/>
      </c>
    </row>
    <row r="152" spans="3:14" x14ac:dyDescent="0.3">
      <c r="C152" s="9">
        <f t="shared" si="8"/>
        <v>1</v>
      </c>
      <c r="D152" s="14"/>
      <c r="E152" s="15"/>
      <c r="F152" s="16"/>
      <c r="G152" s="17"/>
      <c r="H152" s="18"/>
      <c r="I152" s="19"/>
      <c r="J152" s="18"/>
      <c r="K152" s="19"/>
      <c r="L152" s="17"/>
      <c r="M152" s="95" t="str">
        <f t="shared" si="6"/>
        <v/>
      </c>
      <c r="N152" s="13" t="str">
        <f t="shared" si="7"/>
        <v/>
      </c>
    </row>
    <row r="153" spans="3:14" x14ac:dyDescent="0.3">
      <c r="C153" s="9">
        <f t="shared" si="8"/>
        <v>1</v>
      </c>
      <c r="D153" s="14"/>
      <c r="E153" s="15"/>
      <c r="F153" s="16"/>
      <c r="G153" s="17"/>
      <c r="H153" s="18"/>
      <c r="I153" s="19"/>
      <c r="J153" s="18"/>
      <c r="K153" s="19"/>
      <c r="L153" s="17"/>
      <c r="M153" s="95" t="str">
        <f t="shared" si="6"/>
        <v/>
      </c>
      <c r="N153" s="13" t="str">
        <f t="shared" si="7"/>
        <v/>
      </c>
    </row>
    <row r="154" spans="3:14" x14ac:dyDescent="0.3">
      <c r="C154" s="9">
        <f t="shared" si="8"/>
        <v>1</v>
      </c>
      <c r="D154" s="14"/>
      <c r="E154" s="15"/>
      <c r="F154" s="16"/>
      <c r="G154" s="17"/>
      <c r="H154" s="18"/>
      <c r="I154" s="19"/>
      <c r="J154" s="18"/>
      <c r="K154" s="19"/>
      <c r="L154" s="17"/>
      <c r="M154" s="95" t="str">
        <f t="shared" si="6"/>
        <v/>
      </c>
      <c r="N154" s="13" t="str">
        <f t="shared" si="7"/>
        <v/>
      </c>
    </row>
    <row r="155" spans="3:14" x14ac:dyDescent="0.3">
      <c r="C155" s="9">
        <f t="shared" si="8"/>
        <v>1</v>
      </c>
      <c r="D155" s="14"/>
      <c r="E155" s="15"/>
      <c r="F155" s="16"/>
      <c r="G155" s="17"/>
      <c r="H155" s="18"/>
      <c r="I155" s="19"/>
      <c r="J155" s="18"/>
      <c r="K155" s="19"/>
      <c r="L155" s="17"/>
      <c r="M155" s="95" t="str">
        <f t="shared" si="6"/>
        <v/>
      </c>
      <c r="N155" s="13" t="str">
        <f t="shared" si="7"/>
        <v/>
      </c>
    </row>
    <row r="156" spans="3:14" x14ac:dyDescent="0.3">
      <c r="C156" s="9">
        <f t="shared" si="8"/>
        <v>1</v>
      </c>
      <c r="D156" s="14"/>
      <c r="E156" s="15"/>
      <c r="F156" s="16"/>
      <c r="G156" s="17"/>
      <c r="H156" s="18"/>
      <c r="I156" s="19"/>
      <c r="J156" s="18"/>
      <c r="K156" s="19"/>
      <c r="L156" s="17"/>
      <c r="M156" s="95" t="str">
        <f t="shared" si="6"/>
        <v/>
      </c>
      <c r="N156" s="13" t="str">
        <f t="shared" si="7"/>
        <v/>
      </c>
    </row>
    <row r="157" spans="3:14" x14ac:dyDescent="0.3">
      <c r="C157" s="9">
        <f t="shared" si="8"/>
        <v>1</v>
      </c>
      <c r="D157" s="14"/>
      <c r="E157" s="15"/>
      <c r="F157" s="16"/>
      <c r="G157" s="17"/>
      <c r="H157" s="18"/>
      <c r="I157" s="19"/>
      <c r="J157" s="18"/>
      <c r="K157" s="19"/>
      <c r="L157" s="17"/>
      <c r="M157" s="95" t="str">
        <f t="shared" si="6"/>
        <v/>
      </c>
      <c r="N157" s="13" t="str">
        <f t="shared" si="7"/>
        <v/>
      </c>
    </row>
    <row r="158" spans="3:14" x14ac:dyDescent="0.3">
      <c r="C158" s="9">
        <f t="shared" si="8"/>
        <v>1</v>
      </c>
      <c r="D158" s="14"/>
      <c r="E158" s="15"/>
      <c r="F158" s="16"/>
      <c r="G158" s="17"/>
      <c r="H158" s="18"/>
      <c r="I158" s="19"/>
      <c r="J158" s="18"/>
      <c r="K158" s="19"/>
      <c r="L158" s="17"/>
      <c r="M158" s="95" t="str">
        <f t="shared" si="6"/>
        <v/>
      </c>
      <c r="N158" s="13" t="str">
        <f t="shared" si="7"/>
        <v/>
      </c>
    </row>
    <row r="159" spans="3:14" x14ac:dyDescent="0.3">
      <c r="C159" s="9">
        <f t="shared" si="8"/>
        <v>1</v>
      </c>
      <c r="D159" s="14"/>
      <c r="E159" s="15"/>
      <c r="F159" s="16"/>
      <c r="G159" s="17"/>
      <c r="H159" s="18"/>
      <c r="I159" s="19"/>
      <c r="J159" s="18"/>
      <c r="K159" s="19"/>
      <c r="L159" s="17"/>
      <c r="M159" s="95" t="str">
        <f t="shared" si="6"/>
        <v/>
      </c>
      <c r="N159" s="13" t="str">
        <f t="shared" si="7"/>
        <v/>
      </c>
    </row>
    <row r="160" spans="3:14" x14ac:dyDescent="0.3">
      <c r="C160" s="9">
        <f t="shared" si="8"/>
        <v>1</v>
      </c>
      <c r="D160" s="14"/>
      <c r="E160" s="15"/>
      <c r="F160" s="16"/>
      <c r="G160" s="17"/>
      <c r="H160" s="18"/>
      <c r="I160" s="19"/>
      <c r="J160" s="18"/>
      <c r="K160" s="19"/>
      <c r="L160" s="17"/>
      <c r="M160" s="95" t="str">
        <f t="shared" si="6"/>
        <v/>
      </c>
      <c r="N160" s="13" t="str">
        <f t="shared" si="7"/>
        <v/>
      </c>
    </row>
    <row r="161" spans="3:14" x14ac:dyDescent="0.3">
      <c r="C161" s="9">
        <f t="shared" si="8"/>
        <v>1</v>
      </c>
      <c r="D161" s="14"/>
      <c r="E161" s="15"/>
      <c r="F161" s="16"/>
      <c r="G161" s="17"/>
      <c r="H161" s="18"/>
      <c r="I161" s="19"/>
      <c r="J161" s="18"/>
      <c r="K161" s="19"/>
      <c r="L161" s="17"/>
      <c r="M161" s="95" t="str">
        <f t="shared" si="6"/>
        <v/>
      </c>
      <c r="N161" s="13" t="str">
        <f t="shared" si="7"/>
        <v/>
      </c>
    </row>
    <row r="162" spans="3:14" x14ac:dyDescent="0.3">
      <c r="C162" s="9">
        <f t="shared" si="8"/>
        <v>1</v>
      </c>
      <c r="D162" s="14"/>
      <c r="E162" s="15"/>
      <c r="F162" s="16"/>
      <c r="G162" s="17"/>
      <c r="H162" s="18"/>
      <c r="I162" s="19"/>
      <c r="J162" s="18"/>
      <c r="K162" s="19"/>
      <c r="L162" s="17"/>
      <c r="M162" s="95" t="str">
        <f t="shared" si="6"/>
        <v/>
      </c>
      <c r="N162" s="13" t="str">
        <f t="shared" si="7"/>
        <v/>
      </c>
    </row>
    <row r="163" spans="3:14" x14ac:dyDescent="0.3">
      <c r="C163" s="9">
        <f t="shared" si="8"/>
        <v>1</v>
      </c>
      <c r="D163" s="14"/>
      <c r="E163" s="15"/>
      <c r="F163" s="16"/>
      <c r="G163" s="17"/>
      <c r="H163" s="18"/>
      <c r="I163" s="19"/>
      <c r="J163" s="18"/>
      <c r="K163" s="19"/>
      <c r="L163" s="17"/>
      <c r="M163" s="95" t="str">
        <f t="shared" si="6"/>
        <v/>
      </c>
      <c r="N163" s="13" t="str">
        <f t="shared" si="7"/>
        <v/>
      </c>
    </row>
    <row r="164" spans="3:14" x14ac:dyDescent="0.3">
      <c r="C164" s="9">
        <f t="shared" si="8"/>
        <v>1</v>
      </c>
      <c r="D164" s="14"/>
      <c r="E164" s="15"/>
      <c r="F164" s="16"/>
      <c r="G164" s="17"/>
      <c r="H164" s="18"/>
      <c r="I164" s="19"/>
      <c r="J164" s="18"/>
      <c r="K164" s="19"/>
      <c r="L164" s="17"/>
      <c r="M164" s="95" t="str">
        <f t="shared" si="6"/>
        <v/>
      </c>
      <c r="N164" s="13" t="str">
        <f t="shared" si="7"/>
        <v/>
      </c>
    </row>
    <row r="165" spans="3:14" x14ac:dyDescent="0.3">
      <c r="C165" s="9">
        <f t="shared" si="8"/>
        <v>1</v>
      </c>
      <c r="D165" s="14"/>
      <c r="E165" s="15"/>
      <c r="F165" s="16"/>
      <c r="G165" s="17"/>
      <c r="H165" s="18"/>
      <c r="I165" s="19"/>
      <c r="J165" s="18"/>
      <c r="K165" s="19"/>
      <c r="L165" s="17"/>
      <c r="M165" s="95" t="str">
        <f t="shared" si="6"/>
        <v/>
      </c>
      <c r="N165" s="13" t="str">
        <f t="shared" si="7"/>
        <v/>
      </c>
    </row>
    <row r="166" spans="3:14" x14ac:dyDescent="0.3">
      <c r="C166" s="9">
        <f t="shared" si="8"/>
        <v>1</v>
      </c>
      <c r="D166" s="14"/>
      <c r="E166" s="15"/>
      <c r="F166" s="16"/>
      <c r="G166" s="17"/>
      <c r="H166" s="18"/>
      <c r="I166" s="19"/>
      <c r="J166" s="18"/>
      <c r="K166" s="19"/>
      <c r="L166" s="17"/>
      <c r="M166" s="95" t="str">
        <f t="shared" si="6"/>
        <v/>
      </c>
      <c r="N166" s="13" t="str">
        <f t="shared" si="7"/>
        <v/>
      </c>
    </row>
    <row r="167" spans="3:14" x14ac:dyDescent="0.3">
      <c r="C167" s="9">
        <f t="shared" si="8"/>
        <v>1</v>
      </c>
      <c r="D167" s="14"/>
      <c r="E167" s="15"/>
      <c r="F167" s="16"/>
      <c r="G167" s="17"/>
      <c r="H167" s="18"/>
      <c r="I167" s="19"/>
      <c r="J167" s="18"/>
      <c r="K167" s="19"/>
      <c r="L167" s="17"/>
      <c r="M167" s="95" t="str">
        <f t="shared" si="6"/>
        <v/>
      </c>
      <c r="N167" s="13" t="str">
        <f t="shared" si="7"/>
        <v/>
      </c>
    </row>
    <row r="168" spans="3:14" x14ac:dyDescent="0.3">
      <c r="C168" s="9">
        <f t="shared" si="8"/>
        <v>1</v>
      </c>
      <c r="D168" s="14"/>
      <c r="E168" s="15"/>
      <c r="F168" s="16"/>
      <c r="G168" s="17"/>
      <c r="H168" s="18"/>
      <c r="I168" s="19"/>
      <c r="J168" s="18"/>
      <c r="K168" s="19"/>
      <c r="L168" s="17"/>
      <c r="M168" s="95" t="str">
        <f t="shared" si="6"/>
        <v/>
      </c>
      <c r="N168" s="13" t="str">
        <f t="shared" si="7"/>
        <v/>
      </c>
    </row>
    <row r="169" spans="3:14" x14ac:dyDescent="0.3">
      <c r="C169" s="9">
        <f t="shared" si="8"/>
        <v>1</v>
      </c>
      <c r="D169" s="14"/>
      <c r="E169" s="15"/>
      <c r="F169" s="16"/>
      <c r="G169" s="17"/>
      <c r="H169" s="18"/>
      <c r="I169" s="19"/>
      <c r="J169" s="18"/>
      <c r="K169" s="19"/>
      <c r="L169" s="17"/>
      <c r="M169" s="95" t="str">
        <f t="shared" si="6"/>
        <v/>
      </c>
      <c r="N169" s="13" t="str">
        <f t="shared" si="7"/>
        <v/>
      </c>
    </row>
    <row r="170" spans="3:14" x14ac:dyDescent="0.3">
      <c r="C170" s="9">
        <f t="shared" si="8"/>
        <v>1</v>
      </c>
      <c r="D170" s="14"/>
      <c r="E170" s="15"/>
      <c r="F170" s="16"/>
      <c r="G170" s="17"/>
      <c r="H170" s="18"/>
      <c r="I170" s="19"/>
      <c r="J170" s="18"/>
      <c r="K170" s="19"/>
      <c r="L170" s="17"/>
      <c r="M170" s="95" t="str">
        <f t="shared" si="6"/>
        <v/>
      </c>
      <c r="N170" s="13" t="str">
        <f t="shared" si="7"/>
        <v/>
      </c>
    </row>
    <row r="171" spans="3:14" x14ac:dyDescent="0.3">
      <c r="C171" s="9">
        <f t="shared" si="8"/>
        <v>1</v>
      </c>
      <c r="D171" s="14"/>
      <c r="E171" s="15"/>
      <c r="F171" s="16"/>
      <c r="G171" s="17"/>
      <c r="H171" s="18"/>
      <c r="I171" s="19"/>
      <c r="J171" s="18"/>
      <c r="K171" s="19"/>
      <c r="L171" s="17"/>
      <c r="M171" s="95" t="str">
        <f t="shared" si="6"/>
        <v/>
      </c>
      <c r="N171" s="13" t="str">
        <f t="shared" si="7"/>
        <v/>
      </c>
    </row>
    <row r="172" spans="3:14" x14ac:dyDescent="0.3">
      <c r="C172" s="9">
        <f t="shared" si="8"/>
        <v>1</v>
      </c>
      <c r="D172" s="14"/>
      <c r="E172" s="15"/>
      <c r="F172" s="16"/>
      <c r="G172" s="17"/>
      <c r="H172" s="18"/>
      <c r="I172" s="19"/>
      <c r="J172" s="18"/>
      <c r="K172" s="19"/>
      <c r="L172" s="17"/>
      <c r="M172" s="95" t="str">
        <f t="shared" si="6"/>
        <v/>
      </c>
      <c r="N172" s="13" t="str">
        <f t="shared" si="7"/>
        <v/>
      </c>
    </row>
    <row r="173" spans="3:14" x14ac:dyDescent="0.3">
      <c r="C173" s="9">
        <f t="shared" si="8"/>
        <v>1</v>
      </c>
      <c r="D173" s="14"/>
      <c r="E173" s="15"/>
      <c r="F173" s="16"/>
      <c r="G173" s="17"/>
      <c r="H173" s="18"/>
      <c r="I173" s="19"/>
      <c r="J173" s="18"/>
      <c r="K173" s="19"/>
      <c r="L173" s="17"/>
      <c r="M173" s="95" t="str">
        <f t="shared" si="6"/>
        <v/>
      </c>
      <c r="N173" s="13" t="str">
        <f t="shared" si="7"/>
        <v/>
      </c>
    </row>
    <row r="174" spans="3:14" x14ac:dyDescent="0.3">
      <c r="C174" s="9">
        <f t="shared" si="8"/>
        <v>1</v>
      </c>
      <c r="D174" s="14"/>
      <c r="E174" s="15"/>
      <c r="F174" s="16"/>
      <c r="G174" s="17"/>
      <c r="H174" s="18"/>
      <c r="I174" s="19"/>
      <c r="J174" s="18"/>
      <c r="K174" s="19"/>
      <c r="L174" s="17"/>
      <c r="M174" s="95" t="str">
        <f t="shared" si="6"/>
        <v/>
      </c>
      <c r="N174" s="13" t="str">
        <f t="shared" si="7"/>
        <v/>
      </c>
    </row>
    <row r="175" spans="3:14" x14ac:dyDescent="0.3">
      <c r="C175" s="9">
        <f t="shared" si="8"/>
        <v>1</v>
      </c>
      <c r="D175" s="14"/>
      <c r="E175" s="15"/>
      <c r="F175" s="16"/>
      <c r="G175" s="17"/>
      <c r="H175" s="18"/>
      <c r="I175" s="19"/>
      <c r="J175" s="18"/>
      <c r="K175" s="19"/>
      <c r="L175" s="17"/>
      <c r="M175" s="95" t="str">
        <f t="shared" si="6"/>
        <v/>
      </c>
      <c r="N175" s="13" t="str">
        <f t="shared" si="7"/>
        <v/>
      </c>
    </row>
    <row r="176" spans="3:14" x14ac:dyDescent="0.3">
      <c r="C176" s="9">
        <f t="shared" si="8"/>
        <v>1</v>
      </c>
      <c r="D176" s="14"/>
      <c r="E176" s="15"/>
      <c r="F176" s="16"/>
      <c r="G176" s="17"/>
      <c r="H176" s="18"/>
      <c r="I176" s="19"/>
      <c r="J176" s="18"/>
      <c r="K176" s="19"/>
      <c r="L176" s="17"/>
      <c r="M176" s="95" t="str">
        <f t="shared" si="6"/>
        <v/>
      </c>
      <c r="N176" s="13" t="str">
        <f t="shared" si="7"/>
        <v/>
      </c>
    </row>
    <row r="177" spans="3:14" x14ac:dyDescent="0.3">
      <c r="C177" s="9">
        <f t="shared" si="8"/>
        <v>1</v>
      </c>
      <c r="D177" s="14"/>
      <c r="E177" s="15"/>
      <c r="F177" s="16"/>
      <c r="G177" s="17"/>
      <c r="H177" s="18"/>
      <c r="I177" s="19"/>
      <c r="J177" s="18"/>
      <c r="K177" s="19"/>
      <c r="L177" s="17"/>
      <c r="M177" s="95" t="str">
        <f t="shared" si="6"/>
        <v/>
      </c>
      <c r="N177" s="13" t="str">
        <f t="shared" si="7"/>
        <v/>
      </c>
    </row>
    <row r="178" spans="3:14" x14ac:dyDescent="0.3">
      <c r="C178" s="9">
        <f t="shared" si="8"/>
        <v>1</v>
      </c>
      <c r="D178" s="14"/>
      <c r="E178" s="15"/>
      <c r="F178" s="16"/>
      <c r="G178" s="17"/>
      <c r="H178" s="18"/>
      <c r="I178" s="19"/>
      <c r="J178" s="18"/>
      <c r="K178" s="19"/>
      <c r="L178" s="17"/>
      <c r="M178" s="95" t="str">
        <f t="shared" si="6"/>
        <v/>
      </c>
      <c r="N178" s="13" t="str">
        <f t="shared" si="7"/>
        <v/>
      </c>
    </row>
    <row r="179" spans="3:14" x14ac:dyDescent="0.3">
      <c r="C179" s="9">
        <f t="shared" si="8"/>
        <v>1</v>
      </c>
      <c r="D179" s="14"/>
      <c r="E179" s="15"/>
      <c r="F179" s="16"/>
      <c r="G179" s="17"/>
      <c r="H179" s="18"/>
      <c r="I179" s="19"/>
      <c r="J179" s="18"/>
      <c r="K179" s="19"/>
      <c r="L179" s="17"/>
      <c r="M179" s="95" t="str">
        <f t="shared" si="6"/>
        <v/>
      </c>
      <c r="N179" s="13" t="str">
        <f t="shared" si="7"/>
        <v/>
      </c>
    </row>
    <row r="180" spans="3:14" x14ac:dyDescent="0.3">
      <c r="C180" s="9">
        <f t="shared" si="8"/>
        <v>1</v>
      </c>
      <c r="D180" s="14"/>
      <c r="E180" s="15"/>
      <c r="F180" s="16"/>
      <c r="G180" s="17"/>
      <c r="H180" s="18"/>
      <c r="I180" s="19"/>
      <c r="J180" s="18"/>
      <c r="K180" s="19"/>
      <c r="L180" s="17"/>
      <c r="M180" s="95" t="str">
        <f t="shared" si="6"/>
        <v/>
      </c>
      <c r="N180" s="13" t="str">
        <f t="shared" si="7"/>
        <v/>
      </c>
    </row>
    <row r="181" spans="3:14" x14ac:dyDescent="0.3">
      <c r="C181" s="9">
        <f t="shared" si="8"/>
        <v>1</v>
      </c>
      <c r="D181" s="14"/>
      <c r="E181" s="15"/>
      <c r="F181" s="16"/>
      <c r="G181" s="17"/>
      <c r="H181" s="18"/>
      <c r="I181" s="19"/>
      <c r="J181" s="18"/>
      <c r="K181" s="19"/>
      <c r="L181" s="17"/>
      <c r="M181" s="95" t="str">
        <f t="shared" si="6"/>
        <v/>
      </c>
      <c r="N181" s="13" t="str">
        <f t="shared" si="7"/>
        <v/>
      </c>
    </row>
    <row r="182" spans="3:14" x14ac:dyDescent="0.3">
      <c r="C182" s="9">
        <f t="shared" si="8"/>
        <v>1</v>
      </c>
      <c r="D182" s="14"/>
      <c r="E182" s="15"/>
      <c r="F182" s="16"/>
      <c r="G182" s="17"/>
      <c r="H182" s="18"/>
      <c r="I182" s="19"/>
      <c r="J182" s="18"/>
      <c r="K182" s="19"/>
      <c r="L182" s="17"/>
      <c r="M182" s="95" t="str">
        <f t="shared" si="6"/>
        <v/>
      </c>
      <c r="N182" s="13" t="str">
        <f t="shared" si="7"/>
        <v/>
      </c>
    </row>
    <row r="183" spans="3:14" x14ac:dyDescent="0.3">
      <c r="C183" s="9">
        <f t="shared" si="8"/>
        <v>1</v>
      </c>
      <c r="D183" s="14"/>
      <c r="E183" s="15"/>
      <c r="F183" s="16"/>
      <c r="G183" s="17"/>
      <c r="H183" s="18"/>
      <c r="I183" s="19"/>
      <c r="J183" s="18"/>
      <c r="K183" s="19"/>
      <c r="L183" s="17"/>
      <c r="M183" s="95" t="str">
        <f t="shared" si="6"/>
        <v/>
      </c>
      <c r="N183" s="13" t="str">
        <f t="shared" si="7"/>
        <v/>
      </c>
    </row>
    <row r="184" spans="3:14" x14ac:dyDescent="0.3">
      <c r="C184" s="9">
        <f t="shared" si="8"/>
        <v>1</v>
      </c>
      <c r="D184" s="14"/>
      <c r="E184" s="15"/>
      <c r="F184" s="16"/>
      <c r="G184" s="17"/>
      <c r="H184" s="18"/>
      <c r="I184" s="19"/>
      <c r="J184" s="18"/>
      <c r="K184" s="19"/>
      <c r="L184" s="17"/>
      <c r="M184" s="95" t="str">
        <f t="shared" si="6"/>
        <v/>
      </c>
      <c r="N184" s="13" t="str">
        <f t="shared" si="7"/>
        <v/>
      </c>
    </row>
    <row r="185" spans="3:14" x14ac:dyDescent="0.3">
      <c r="C185" s="9">
        <f t="shared" si="8"/>
        <v>1</v>
      </c>
      <c r="D185" s="14"/>
      <c r="E185" s="15"/>
      <c r="F185" s="16"/>
      <c r="G185" s="17"/>
      <c r="H185" s="18"/>
      <c r="I185" s="19"/>
      <c r="J185" s="18"/>
      <c r="K185" s="19"/>
      <c r="L185" s="17"/>
      <c r="M185" s="95" t="str">
        <f t="shared" si="6"/>
        <v/>
      </c>
      <c r="N185" s="13" t="str">
        <f t="shared" si="7"/>
        <v/>
      </c>
    </row>
    <row r="186" spans="3:14" x14ac:dyDescent="0.3">
      <c r="C186" s="9">
        <f t="shared" si="8"/>
        <v>1</v>
      </c>
      <c r="D186" s="14"/>
      <c r="E186" s="15"/>
      <c r="F186" s="16"/>
      <c r="G186" s="17"/>
      <c r="H186" s="18"/>
      <c r="I186" s="19"/>
      <c r="J186" s="18"/>
      <c r="K186" s="19"/>
      <c r="L186" s="17"/>
      <c r="M186" s="95" t="str">
        <f t="shared" si="6"/>
        <v/>
      </c>
      <c r="N186" s="13" t="str">
        <f t="shared" si="7"/>
        <v/>
      </c>
    </row>
    <row r="187" spans="3:14" x14ac:dyDescent="0.3">
      <c r="C187" s="9">
        <f t="shared" si="8"/>
        <v>1</v>
      </c>
      <c r="D187" s="14"/>
      <c r="E187" s="15"/>
      <c r="F187" s="16"/>
      <c r="G187" s="17"/>
      <c r="H187" s="18"/>
      <c r="I187" s="19"/>
      <c r="J187" s="18"/>
      <c r="K187" s="19"/>
      <c r="L187" s="17"/>
      <c r="M187" s="95" t="str">
        <f t="shared" si="6"/>
        <v/>
      </c>
      <c r="N187" s="13" t="str">
        <f t="shared" si="7"/>
        <v/>
      </c>
    </row>
    <row r="188" spans="3:14" x14ac:dyDescent="0.3">
      <c r="C188" s="9">
        <f t="shared" si="8"/>
        <v>1</v>
      </c>
      <c r="D188" s="14"/>
      <c r="E188" s="15"/>
      <c r="F188" s="16"/>
      <c r="G188" s="17"/>
      <c r="H188" s="18"/>
      <c r="I188" s="19"/>
      <c r="J188" s="18"/>
      <c r="K188" s="19"/>
      <c r="L188" s="17"/>
      <c r="M188" s="95" t="str">
        <f t="shared" si="6"/>
        <v/>
      </c>
      <c r="N188" s="13" t="str">
        <f t="shared" si="7"/>
        <v/>
      </c>
    </row>
    <row r="189" spans="3:14" x14ac:dyDescent="0.3">
      <c r="C189" s="9">
        <f t="shared" si="8"/>
        <v>1</v>
      </c>
      <c r="D189" s="14"/>
      <c r="E189" s="15"/>
      <c r="F189" s="16"/>
      <c r="G189" s="17"/>
      <c r="H189" s="18"/>
      <c r="I189" s="19"/>
      <c r="J189" s="18"/>
      <c r="K189" s="19"/>
      <c r="L189" s="17"/>
      <c r="M189" s="95" t="str">
        <f t="shared" si="6"/>
        <v/>
      </c>
      <c r="N189" s="13" t="str">
        <f t="shared" si="7"/>
        <v/>
      </c>
    </row>
    <row r="190" spans="3:14" x14ac:dyDescent="0.3">
      <c r="C190" s="9">
        <f t="shared" si="8"/>
        <v>1</v>
      </c>
      <c r="D190" s="14"/>
      <c r="E190" s="15"/>
      <c r="F190" s="16"/>
      <c r="G190" s="17"/>
      <c r="H190" s="18"/>
      <c r="I190" s="19"/>
      <c r="J190" s="18"/>
      <c r="K190" s="19"/>
      <c r="L190" s="17"/>
      <c r="M190" s="95" t="str">
        <f t="shared" si="6"/>
        <v/>
      </c>
      <c r="N190" s="13" t="str">
        <f t="shared" si="7"/>
        <v/>
      </c>
    </row>
    <row r="191" spans="3:14" x14ac:dyDescent="0.3">
      <c r="C191" s="9">
        <f t="shared" si="8"/>
        <v>1</v>
      </c>
      <c r="D191" s="14"/>
      <c r="E191" s="15"/>
      <c r="F191" s="16"/>
      <c r="G191" s="17"/>
      <c r="H191" s="18"/>
      <c r="I191" s="19"/>
      <c r="J191" s="18"/>
      <c r="K191" s="19"/>
      <c r="L191" s="17"/>
      <c r="M191" s="95" t="str">
        <f t="shared" si="6"/>
        <v/>
      </c>
      <c r="N191" s="13" t="str">
        <f t="shared" si="7"/>
        <v/>
      </c>
    </row>
    <row r="192" spans="3:14" x14ac:dyDescent="0.3">
      <c r="C192" s="9">
        <f t="shared" si="8"/>
        <v>1</v>
      </c>
      <c r="D192" s="14"/>
      <c r="E192" s="15"/>
      <c r="F192" s="16"/>
      <c r="G192" s="17"/>
      <c r="H192" s="18"/>
      <c r="I192" s="19"/>
      <c r="J192" s="18"/>
      <c r="K192" s="19"/>
      <c r="L192" s="17"/>
      <c r="M192" s="95" t="str">
        <f t="shared" si="6"/>
        <v/>
      </c>
      <c r="N192" s="13" t="str">
        <f t="shared" si="7"/>
        <v/>
      </c>
    </row>
    <row r="193" spans="3:14" x14ac:dyDescent="0.3">
      <c r="C193" s="9">
        <f t="shared" si="8"/>
        <v>1</v>
      </c>
      <c r="D193" s="14"/>
      <c r="E193" s="15"/>
      <c r="F193" s="16"/>
      <c r="G193" s="17"/>
      <c r="H193" s="18"/>
      <c r="I193" s="19"/>
      <c r="J193" s="18"/>
      <c r="K193" s="19"/>
      <c r="L193" s="17"/>
      <c r="M193" s="95" t="str">
        <f t="shared" si="6"/>
        <v/>
      </c>
      <c r="N193" s="13" t="str">
        <f t="shared" si="7"/>
        <v/>
      </c>
    </row>
    <row r="194" spans="3:14" x14ac:dyDescent="0.3">
      <c r="C194" s="9">
        <f t="shared" si="8"/>
        <v>1</v>
      </c>
      <c r="D194" s="14"/>
      <c r="E194" s="15"/>
      <c r="F194" s="16"/>
      <c r="G194" s="17"/>
      <c r="H194" s="18"/>
      <c r="I194" s="19"/>
      <c r="J194" s="18"/>
      <c r="K194" s="19"/>
      <c r="L194" s="17"/>
      <c r="M194" s="95" t="str">
        <f t="shared" si="6"/>
        <v/>
      </c>
      <c r="N194" s="13" t="str">
        <f t="shared" si="7"/>
        <v/>
      </c>
    </row>
    <row r="195" spans="3:14" x14ac:dyDescent="0.3">
      <c r="C195" s="9">
        <f t="shared" si="8"/>
        <v>1</v>
      </c>
      <c r="D195" s="14"/>
      <c r="E195" s="15"/>
      <c r="F195" s="16"/>
      <c r="G195" s="17"/>
      <c r="H195" s="18"/>
      <c r="I195" s="19"/>
      <c r="J195" s="18"/>
      <c r="K195" s="19"/>
      <c r="L195" s="17"/>
      <c r="M195" s="95" t="str">
        <f t="shared" si="6"/>
        <v/>
      </c>
      <c r="N195" s="13" t="str">
        <f t="shared" si="7"/>
        <v/>
      </c>
    </row>
    <row r="196" spans="3:14" x14ac:dyDescent="0.3">
      <c r="C196" s="9">
        <f t="shared" si="8"/>
        <v>1</v>
      </c>
      <c r="D196" s="14"/>
      <c r="E196" s="15"/>
      <c r="F196" s="16"/>
      <c r="G196" s="17"/>
      <c r="H196" s="18"/>
      <c r="I196" s="19"/>
      <c r="J196" s="18"/>
      <c r="K196" s="19"/>
      <c r="L196" s="17"/>
      <c r="M196" s="95" t="str">
        <f t="shared" si="6"/>
        <v/>
      </c>
      <c r="N196" s="13" t="str">
        <f t="shared" si="7"/>
        <v/>
      </c>
    </row>
    <row r="197" spans="3:14" x14ac:dyDescent="0.3">
      <c r="C197" s="9">
        <f t="shared" si="8"/>
        <v>1</v>
      </c>
      <c r="D197" s="14"/>
      <c r="E197" s="15"/>
      <c r="F197" s="16"/>
      <c r="G197" s="17"/>
      <c r="H197" s="18"/>
      <c r="I197" s="19"/>
      <c r="J197" s="18"/>
      <c r="K197" s="19"/>
      <c r="L197" s="17"/>
      <c r="M197" s="95" t="str">
        <f t="shared" si="6"/>
        <v/>
      </c>
      <c r="N197" s="13" t="str">
        <f t="shared" si="7"/>
        <v/>
      </c>
    </row>
    <row r="198" spans="3:14" x14ac:dyDescent="0.3">
      <c r="C198" s="9">
        <f t="shared" si="8"/>
        <v>1</v>
      </c>
      <c r="D198" s="14"/>
      <c r="E198" s="15"/>
      <c r="F198" s="16"/>
      <c r="G198" s="17"/>
      <c r="H198" s="18"/>
      <c r="I198" s="19"/>
      <c r="J198" s="18"/>
      <c r="K198" s="19"/>
      <c r="L198" s="17"/>
      <c r="M198" s="95" t="str">
        <f t="shared" si="6"/>
        <v/>
      </c>
      <c r="N198" s="13" t="str">
        <f t="shared" si="7"/>
        <v/>
      </c>
    </row>
    <row r="199" spans="3:14" x14ac:dyDescent="0.3">
      <c r="C199" s="9">
        <f t="shared" si="8"/>
        <v>1</v>
      </c>
      <c r="D199" s="14"/>
      <c r="E199" s="15"/>
      <c r="F199" s="16"/>
      <c r="G199" s="17"/>
      <c r="H199" s="18"/>
      <c r="I199" s="19"/>
      <c r="J199" s="18"/>
      <c r="K199" s="19"/>
      <c r="L199" s="17"/>
      <c r="M199" s="95" t="str">
        <f t="shared" ref="M199:M200" si="9">IF(I199&amp;K199&lt;&gt;"",VLOOKUP(I199&amp;K199,fif,3,FALSE),"")</f>
        <v/>
      </c>
      <c r="N199" s="13" t="str">
        <f t="shared" ref="N199:N200" si="10">IF(I199&amp;K199&lt;&gt;"",VLOOKUP(I199&amp;K199,fi,2,FALSE),"")</f>
        <v/>
      </c>
    </row>
    <row r="200" spans="3:14" x14ac:dyDescent="0.3">
      <c r="C200" s="9">
        <f t="shared" ref="C200" si="11">IF(AND(D200&lt;&gt;0,D200&gt;=$C$1,D200&lt;=$C$3),D200,IF(SUM(H200:J210)&lt;&gt;0,C199,1))</f>
        <v>1</v>
      </c>
      <c r="D200" s="14"/>
      <c r="E200" s="15"/>
      <c r="F200" s="16"/>
      <c r="G200" s="17"/>
      <c r="H200" s="18"/>
      <c r="I200" s="19"/>
      <c r="J200" s="18"/>
      <c r="K200" s="19"/>
      <c r="L200" s="17"/>
      <c r="M200" s="95" t="str">
        <f t="shared" si="9"/>
        <v/>
      </c>
      <c r="N200" s="13" t="str">
        <f t="shared" si="10"/>
        <v/>
      </c>
    </row>
    <row r="201" spans="3:1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3:1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3:1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3:1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3:1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3:1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3:1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3:1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qyzISu4gFeJx+Zy1YCsOlBmBRL7baNUOZ57fgmUmNr4VJoadR1CWAoLZLR2D6S+mc/7EWgZy2cIWwgF9ZQp8ZA==" saltValue="KPI+iPM4nxZqaNAowtjlVA==" spinCount="100000" sheet="1" objects="1" scenarios="1"/>
  <mergeCells count="2">
    <mergeCell ref="D1:F2"/>
    <mergeCell ref="D3:F3"/>
  </mergeCells>
  <conditionalFormatting sqref="D7">
    <cfRule type="cellIs" dxfId="194" priority="17" stopIfTrue="1" operator="equal">
      <formula>0</formula>
    </cfRule>
  </conditionalFormatting>
  <conditionalFormatting sqref="D3:F3">
    <cfRule type="cellIs" dxfId="193" priority="1" stopIfTrue="1" operator="equal">
      <formula>0</formula>
    </cfRule>
  </conditionalFormatting>
  <conditionalFormatting sqref="H6">
    <cfRule type="cellIs" dxfId="192" priority="2" stopIfTrue="1" operator="equal">
      <formula>0</formula>
    </cfRule>
  </conditionalFormatting>
  <conditionalFormatting sqref="H7:H1000">
    <cfRule type="expression" dxfId="191" priority="12" stopIfTrue="1">
      <formula>J7&amp;K7&lt;&gt;""</formula>
    </cfRule>
    <cfRule type="expression" priority="13" stopIfTrue="1">
      <formula>H7&lt;&gt;""</formula>
    </cfRule>
    <cfRule type="expression" dxfId="190" priority="14" stopIfTrue="1">
      <formula>I7&lt;&gt;""</formula>
    </cfRule>
  </conditionalFormatting>
  <conditionalFormatting sqref="I7:I1000">
    <cfRule type="expression" dxfId="189" priority="9" stopIfTrue="1">
      <formula>J7&amp;K7&lt;&gt;""</formula>
    </cfRule>
    <cfRule type="expression" priority="10" stopIfTrue="1">
      <formula>I7&lt;&gt;""</formula>
    </cfRule>
    <cfRule type="expression" dxfId="188" priority="11" stopIfTrue="1">
      <formula>H7&lt;&gt;""</formula>
    </cfRule>
  </conditionalFormatting>
  <conditionalFormatting sqref="J7:J1000">
    <cfRule type="expression" dxfId="187" priority="6" stopIfTrue="1">
      <formula>H7&amp;I7&lt;&gt;""</formula>
    </cfRule>
    <cfRule type="expression" priority="7" stopIfTrue="1">
      <formula>J7&lt;&gt;0</formula>
    </cfRule>
    <cfRule type="expression" dxfId="186" priority="8" stopIfTrue="1">
      <formula>K7&lt;&gt;""</formula>
    </cfRule>
  </conditionalFormatting>
  <conditionalFormatting sqref="K7:K1000">
    <cfRule type="expression" dxfId="185" priority="3" stopIfTrue="1">
      <formula>H7&amp;I7&lt;&gt;""</formula>
    </cfRule>
    <cfRule type="expression" priority="4" stopIfTrue="1">
      <formula>K7&lt;&gt;""</formula>
    </cfRule>
    <cfRule type="expression" dxfId="184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83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9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09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900-000002000000}">
      <formula1>bevg</formula1>
    </dataValidation>
    <dataValidation type="list" allowBlank="1" showInputMessage="1" showErrorMessage="1" errorTitle="Hiba!" error="A helyes költségvetési tételek elérhetőek a lenyílóban." sqref="K7:K1000" xr:uid="{00000000-0002-0000-0900-000003000000}">
      <formula1>kiadg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Hibak!AH3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00" si="3">IF(I71&amp;K71&lt;&gt;"",VLOOKUP(I71&amp;K71,fif,3,FALSE),"")</f>
        <v/>
      </c>
      <c r="N71" s="13" t="str">
        <f t="shared" ref="N71:N100" si="4">IF(I71&amp;K71&lt;&gt;"",VLOOKUP(I71&amp;K71,fi,2,FALSE),"")</f>
        <v/>
      </c>
    </row>
    <row r="72" spans="3:14" x14ac:dyDescent="0.3">
      <c r="C72" s="9">
        <f t="shared" ref="C72:C100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hidden="1" x14ac:dyDescent="0.3">
      <c r="D101" s="14"/>
      <c r="E101" s="15"/>
      <c r="F101" s="16"/>
      <c r="G101" s="17"/>
      <c r="H101" s="18"/>
      <c r="I101" s="19"/>
      <c r="J101" s="18"/>
      <c r="K101" s="19"/>
      <c r="L101" s="17"/>
      <c r="M101" s="12"/>
      <c r="N101" s="13"/>
    </row>
    <row r="102" spans="3:14" hidden="1" x14ac:dyDescent="0.3">
      <c r="D102" s="14"/>
      <c r="E102" s="15"/>
      <c r="F102" s="16"/>
      <c r="G102" s="17"/>
      <c r="H102" s="18"/>
      <c r="I102" s="19"/>
      <c r="J102" s="18"/>
      <c r="K102" s="19"/>
      <c r="L102" s="17"/>
      <c r="M102" s="12"/>
      <c r="N102" s="13"/>
    </row>
    <row r="103" spans="3:14" hidden="1" x14ac:dyDescent="0.3">
      <c r="D103" s="14"/>
      <c r="E103" s="15"/>
      <c r="F103" s="16"/>
      <c r="G103" s="17"/>
      <c r="H103" s="18"/>
      <c r="I103" s="19"/>
      <c r="J103" s="18"/>
      <c r="K103" s="19"/>
      <c r="L103" s="17"/>
      <c r="M103" s="12"/>
      <c r="N103" s="13"/>
    </row>
    <row r="104" spans="3:14" hidden="1" x14ac:dyDescent="0.3">
      <c r="D104" s="14"/>
      <c r="E104" s="15"/>
      <c r="F104" s="16"/>
      <c r="G104" s="17"/>
      <c r="H104" s="18"/>
      <c r="I104" s="19"/>
      <c r="J104" s="18"/>
      <c r="K104" s="19"/>
      <c r="L104" s="17"/>
      <c r="M104" s="12"/>
      <c r="N104" s="13"/>
    </row>
    <row r="105" spans="3:14" hidden="1" x14ac:dyDescent="0.3">
      <c r="D105" s="14"/>
      <c r="E105" s="15"/>
      <c r="F105" s="16"/>
      <c r="G105" s="17"/>
      <c r="H105" s="18"/>
      <c r="I105" s="19"/>
      <c r="J105" s="18"/>
      <c r="K105" s="19"/>
      <c r="L105" s="17"/>
      <c r="M105" s="12"/>
      <c r="N105" s="13"/>
    </row>
    <row r="106" spans="3:14" hidden="1" x14ac:dyDescent="0.3">
      <c r="D106" s="14"/>
      <c r="E106" s="15"/>
      <c r="F106" s="16"/>
      <c r="G106" s="17"/>
      <c r="H106" s="18"/>
      <c r="I106" s="19"/>
      <c r="J106" s="18"/>
      <c r="K106" s="19"/>
      <c r="L106" s="17"/>
      <c r="M106" s="12"/>
      <c r="N106" s="13"/>
    </row>
    <row r="107" spans="3:14" hidden="1" x14ac:dyDescent="0.3">
      <c r="D107" s="14"/>
      <c r="E107" s="15"/>
      <c r="F107" s="16"/>
      <c r="G107" s="17"/>
      <c r="H107" s="18"/>
      <c r="I107" s="19"/>
      <c r="J107" s="18"/>
      <c r="K107" s="19"/>
      <c r="L107" s="17"/>
      <c r="M107" s="12"/>
      <c r="N107" s="13"/>
    </row>
    <row r="108" spans="3:14" hidden="1" x14ac:dyDescent="0.3">
      <c r="D108" s="14"/>
      <c r="E108" s="15"/>
      <c r="F108" s="16"/>
      <c r="G108" s="17"/>
      <c r="H108" s="18"/>
      <c r="I108" s="19"/>
      <c r="J108" s="18"/>
      <c r="K108" s="19"/>
      <c r="L108" s="17"/>
      <c r="M108" s="12"/>
      <c r="N108" s="13"/>
    </row>
    <row r="109" spans="3:14" hidden="1" x14ac:dyDescent="0.3">
      <c r="D109" s="14"/>
      <c r="E109" s="15"/>
      <c r="F109" s="16"/>
      <c r="G109" s="17"/>
      <c r="H109" s="18"/>
      <c r="I109" s="19"/>
      <c r="J109" s="18"/>
      <c r="K109" s="19"/>
      <c r="L109" s="17"/>
      <c r="M109" s="12"/>
      <c r="N109" s="13"/>
    </row>
    <row r="110" spans="3:14" hidden="1" x14ac:dyDescent="0.3">
      <c r="D110" s="14"/>
      <c r="E110" s="15"/>
      <c r="F110" s="16"/>
      <c r="G110" s="17"/>
      <c r="H110" s="18"/>
      <c r="I110" s="19"/>
      <c r="J110" s="18"/>
      <c r="K110" s="19"/>
      <c r="L110" s="17"/>
      <c r="M110" s="12"/>
      <c r="N110" s="13"/>
    </row>
    <row r="111" spans="3:14" hidden="1" x14ac:dyDescent="0.3">
      <c r="D111" s="14"/>
      <c r="E111" s="15"/>
      <c r="F111" s="16"/>
      <c r="G111" s="17"/>
      <c r="H111" s="18"/>
      <c r="I111" s="19"/>
      <c r="J111" s="18"/>
      <c r="K111" s="19"/>
      <c r="L111" s="17"/>
      <c r="M111" s="12"/>
      <c r="N111" s="13"/>
    </row>
    <row r="112" spans="3:14" hidden="1" x14ac:dyDescent="0.3">
      <c r="D112" s="14"/>
      <c r="E112" s="15"/>
      <c r="F112" s="16"/>
      <c r="G112" s="17"/>
      <c r="H112" s="18"/>
      <c r="I112" s="19"/>
      <c r="J112" s="18"/>
      <c r="K112" s="19"/>
      <c r="L112" s="17"/>
      <c r="M112" s="12"/>
      <c r="N112" s="13"/>
    </row>
    <row r="113" spans="4:14" hidden="1" x14ac:dyDescent="0.3">
      <c r="D113" s="14"/>
      <c r="E113" s="15"/>
      <c r="F113" s="16"/>
      <c r="G113" s="17"/>
      <c r="H113" s="18"/>
      <c r="I113" s="19"/>
      <c r="J113" s="18"/>
      <c r="K113" s="19"/>
      <c r="L113" s="17"/>
      <c r="M113" s="12"/>
      <c r="N113" s="13"/>
    </row>
    <row r="114" spans="4:14" hidden="1" x14ac:dyDescent="0.3">
      <c r="D114" s="14"/>
      <c r="E114" s="15"/>
      <c r="F114" s="16"/>
      <c r="G114" s="17"/>
      <c r="H114" s="18"/>
      <c r="I114" s="19"/>
      <c r="J114" s="18"/>
      <c r="K114" s="19"/>
      <c r="L114" s="17"/>
      <c r="M114" s="12"/>
      <c r="N114" s="13"/>
    </row>
    <row r="115" spans="4:14" hidden="1" x14ac:dyDescent="0.3">
      <c r="D115" s="14"/>
      <c r="E115" s="15"/>
      <c r="F115" s="16"/>
      <c r="G115" s="17"/>
      <c r="H115" s="18"/>
      <c r="I115" s="19"/>
      <c r="J115" s="18"/>
      <c r="K115" s="19"/>
      <c r="L115" s="17"/>
      <c r="M115" s="12"/>
      <c r="N115" s="13"/>
    </row>
    <row r="116" spans="4:14" hidden="1" x14ac:dyDescent="0.3">
      <c r="D116" s="14"/>
      <c r="E116" s="15"/>
      <c r="F116" s="16"/>
      <c r="G116" s="17"/>
      <c r="H116" s="18"/>
      <c r="I116" s="19"/>
      <c r="J116" s="18"/>
      <c r="K116" s="19"/>
      <c r="L116" s="17"/>
      <c r="M116" s="12"/>
      <c r="N116" s="13"/>
    </row>
    <row r="117" spans="4:14" hidden="1" x14ac:dyDescent="0.3">
      <c r="D117" s="14"/>
      <c r="E117" s="15"/>
      <c r="F117" s="16"/>
      <c r="G117" s="17"/>
      <c r="H117" s="18"/>
      <c r="I117" s="19"/>
      <c r="J117" s="18"/>
      <c r="K117" s="19"/>
      <c r="L117" s="17"/>
      <c r="M117" s="12"/>
      <c r="N117" s="13"/>
    </row>
    <row r="118" spans="4:14" hidden="1" x14ac:dyDescent="0.3">
      <c r="D118" s="14"/>
      <c r="E118" s="15"/>
      <c r="F118" s="16"/>
      <c r="G118" s="17"/>
      <c r="H118" s="18"/>
      <c r="I118" s="19"/>
      <c r="J118" s="18"/>
      <c r="K118" s="19"/>
      <c r="L118" s="17"/>
      <c r="M118" s="12"/>
      <c r="N118" s="13"/>
    </row>
    <row r="119" spans="4:14" hidden="1" x14ac:dyDescent="0.3">
      <c r="D119" s="14"/>
      <c r="E119" s="15"/>
      <c r="F119" s="16"/>
      <c r="G119" s="17"/>
      <c r="H119" s="18"/>
      <c r="I119" s="19"/>
      <c r="J119" s="18"/>
      <c r="K119" s="19"/>
      <c r="L119" s="17"/>
      <c r="M119" s="12"/>
      <c r="N119" s="13"/>
    </row>
    <row r="120" spans="4:14" hidden="1" x14ac:dyDescent="0.3">
      <c r="D120" s="14"/>
      <c r="E120" s="15"/>
      <c r="F120" s="16"/>
      <c r="G120" s="17"/>
      <c r="H120" s="18"/>
      <c r="I120" s="19"/>
      <c r="J120" s="18"/>
      <c r="K120" s="19"/>
      <c r="L120" s="17"/>
      <c r="M120" s="12"/>
      <c r="N120" s="13"/>
    </row>
    <row r="121" spans="4:14" hidden="1" x14ac:dyDescent="0.3">
      <c r="D121" s="14"/>
      <c r="E121" s="15"/>
      <c r="F121" s="16"/>
      <c r="G121" s="17"/>
      <c r="H121" s="18"/>
      <c r="I121" s="19"/>
      <c r="J121" s="18"/>
      <c r="K121" s="19"/>
      <c r="L121" s="17"/>
      <c r="M121" s="12"/>
      <c r="N121" s="13"/>
    </row>
    <row r="122" spans="4:14" hidden="1" x14ac:dyDescent="0.3">
      <c r="D122" s="14"/>
      <c r="E122" s="15"/>
      <c r="F122" s="16"/>
      <c r="G122" s="17"/>
      <c r="H122" s="18"/>
      <c r="I122" s="19"/>
      <c r="J122" s="18"/>
      <c r="K122" s="19"/>
      <c r="L122" s="17"/>
      <c r="M122" s="12"/>
      <c r="N122" s="13"/>
    </row>
    <row r="123" spans="4:14" hidden="1" x14ac:dyDescent="0.3">
      <c r="D123" s="14"/>
      <c r="E123" s="15"/>
      <c r="F123" s="16"/>
      <c r="G123" s="17"/>
      <c r="H123" s="18"/>
      <c r="I123" s="19"/>
      <c r="J123" s="18"/>
      <c r="K123" s="19"/>
      <c r="L123" s="17"/>
      <c r="M123" s="12"/>
      <c r="N123" s="13"/>
    </row>
    <row r="124" spans="4:14" hidden="1" x14ac:dyDescent="0.3">
      <c r="D124" s="14"/>
      <c r="E124" s="15"/>
      <c r="F124" s="16"/>
      <c r="G124" s="17"/>
      <c r="H124" s="18"/>
      <c r="I124" s="19"/>
      <c r="J124" s="18"/>
      <c r="K124" s="19"/>
      <c r="L124" s="17"/>
      <c r="M124" s="12"/>
      <c r="N124" s="13"/>
    </row>
    <row r="125" spans="4:14" hidden="1" x14ac:dyDescent="0.3">
      <c r="D125" s="14"/>
      <c r="E125" s="15"/>
      <c r="F125" s="16"/>
      <c r="G125" s="17"/>
      <c r="H125" s="18"/>
      <c r="I125" s="19"/>
      <c r="J125" s="18"/>
      <c r="K125" s="19"/>
      <c r="L125" s="17"/>
      <c r="M125" s="12"/>
      <c r="N125" s="13"/>
    </row>
    <row r="126" spans="4:14" hidden="1" x14ac:dyDescent="0.3">
      <c r="D126" s="14"/>
      <c r="E126" s="15"/>
      <c r="F126" s="16"/>
      <c r="G126" s="17"/>
      <c r="H126" s="18"/>
      <c r="I126" s="19"/>
      <c r="J126" s="18"/>
      <c r="K126" s="19"/>
      <c r="L126" s="17"/>
      <c r="M126" s="12"/>
      <c r="N126" s="13"/>
    </row>
    <row r="127" spans="4:14" hidden="1" x14ac:dyDescent="0.3">
      <c r="D127" s="14"/>
      <c r="E127" s="15"/>
      <c r="F127" s="16"/>
      <c r="G127" s="17"/>
      <c r="H127" s="18"/>
      <c r="I127" s="19"/>
      <c r="J127" s="18"/>
      <c r="K127" s="19"/>
      <c r="L127" s="17"/>
      <c r="M127" s="12"/>
      <c r="N127" s="13"/>
    </row>
    <row r="128" spans="4:14" hidden="1" x14ac:dyDescent="0.3">
      <c r="D128" s="14"/>
      <c r="E128" s="15"/>
      <c r="F128" s="16"/>
      <c r="G128" s="17"/>
      <c r="H128" s="18"/>
      <c r="I128" s="19"/>
      <c r="J128" s="18"/>
      <c r="K128" s="19"/>
      <c r="L128" s="17"/>
      <c r="M128" s="12"/>
      <c r="N128" s="13"/>
    </row>
    <row r="129" spans="4:14" hidden="1" x14ac:dyDescent="0.3">
      <c r="D129" s="14"/>
      <c r="E129" s="15"/>
      <c r="F129" s="16"/>
      <c r="G129" s="17"/>
      <c r="H129" s="18"/>
      <c r="I129" s="19"/>
      <c r="J129" s="18"/>
      <c r="K129" s="19"/>
      <c r="L129" s="17"/>
      <c r="M129" s="12"/>
      <c r="N129" s="13"/>
    </row>
    <row r="130" spans="4:14" hidden="1" x14ac:dyDescent="0.3">
      <c r="D130" s="14"/>
      <c r="E130" s="15"/>
      <c r="F130" s="16"/>
      <c r="G130" s="17"/>
      <c r="H130" s="18"/>
      <c r="I130" s="19"/>
      <c r="J130" s="18"/>
      <c r="K130" s="19"/>
      <c r="L130" s="17"/>
      <c r="M130" s="12"/>
      <c r="N130" s="13"/>
    </row>
    <row r="131" spans="4:14" hidden="1" x14ac:dyDescent="0.3">
      <c r="D131" s="14"/>
      <c r="E131" s="15"/>
      <c r="F131" s="16"/>
      <c r="G131" s="17"/>
      <c r="H131" s="18"/>
      <c r="I131" s="19"/>
      <c r="J131" s="18"/>
      <c r="K131" s="19"/>
      <c r="L131" s="17"/>
      <c r="M131" s="12"/>
      <c r="N131" s="13"/>
    </row>
    <row r="132" spans="4:14" hidden="1" x14ac:dyDescent="0.3">
      <c r="D132" s="14"/>
      <c r="E132" s="15"/>
      <c r="F132" s="16"/>
      <c r="G132" s="17"/>
      <c r="H132" s="18"/>
      <c r="I132" s="19"/>
      <c r="J132" s="18"/>
      <c r="K132" s="19"/>
      <c r="L132" s="17"/>
      <c r="M132" s="12"/>
      <c r="N132" s="13"/>
    </row>
    <row r="133" spans="4:14" hidden="1" x14ac:dyDescent="0.3">
      <c r="D133" s="14"/>
      <c r="E133" s="15"/>
      <c r="F133" s="16"/>
      <c r="G133" s="17"/>
      <c r="H133" s="18"/>
      <c r="I133" s="19"/>
      <c r="J133" s="18"/>
      <c r="K133" s="19"/>
      <c r="L133" s="17"/>
      <c r="M133" s="12"/>
      <c r="N133" s="13"/>
    </row>
    <row r="134" spans="4:14" hidden="1" x14ac:dyDescent="0.3">
      <c r="D134" s="14"/>
      <c r="E134" s="15"/>
      <c r="F134" s="16"/>
      <c r="G134" s="17"/>
      <c r="H134" s="18"/>
      <c r="I134" s="19"/>
      <c r="J134" s="18"/>
      <c r="K134" s="19"/>
      <c r="L134" s="17"/>
      <c r="M134" s="12"/>
      <c r="N134" s="13"/>
    </row>
    <row r="135" spans="4:14" hidden="1" x14ac:dyDescent="0.3">
      <c r="D135" s="14"/>
      <c r="E135" s="15"/>
      <c r="F135" s="16"/>
      <c r="G135" s="17"/>
      <c r="H135" s="18"/>
      <c r="I135" s="19"/>
      <c r="J135" s="18"/>
      <c r="K135" s="19"/>
      <c r="L135" s="17"/>
      <c r="M135" s="12"/>
      <c r="N135" s="13"/>
    </row>
    <row r="136" spans="4:14" hidden="1" x14ac:dyDescent="0.3">
      <c r="D136" s="14"/>
      <c r="E136" s="15"/>
      <c r="F136" s="16"/>
      <c r="G136" s="17"/>
      <c r="H136" s="18"/>
      <c r="I136" s="19"/>
      <c r="J136" s="18"/>
      <c r="K136" s="19"/>
      <c r="L136" s="17"/>
      <c r="M136" s="12"/>
      <c r="N136" s="13"/>
    </row>
    <row r="137" spans="4:14" hidden="1" x14ac:dyDescent="0.3">
      <c r="D137" s="14"/>
      <c r="E137" s="15"/>
      <c r="F137" s="16"/>
      <c r="G137" s="17"/>
      <c r="H137" s="18"/>
      <c r="I137" s="19"/>
      <c r="J137" s="18"/>
      <c r="K137" s="19"/>
      <c r="L137" s="17"/>
      <c r="M137" s="12"/>
      <c r="N137" s="13"/>
    </row>
    <row r="138" spans="4:14" hidden="1" x14ac:dyDescent="0.3">
      <c r="D138" s="14"/>
      <c r="E138" s="15"/>
      <c r="F138" s="16"/>
      <c r="G138" s="17"/>
      <c r="H138" s="18"/>
      <c r="I138" s="19"/>
      <c r="J138" s="18"/>
      <c r="K138" s="19"/>
      <c r="L138" s="17"/>
      <c r="M138" s="12"/>
      <c r="N138" s="13"/>
    </row>
    <row r="139" spans="4:14" hidden="1" x14ac:dyDescent="0.3">
      <c r="D139" s="14"/>
      <c r="E139" s="15"/>
      <c r="F139" s="16"/>
      <c r="G139" s="17"/>
      <c r="H139" s="18"/>
      <c r="I139" s="19"/>
      <c r="J139" s="18"/>
      <c r="K139" s="19"/>
      <c r="L139" s="17"/>
      <c r="M139" s="12"/>
      <c r="N139" s="13"/>
    </row>
    <row r="140" spans="4:14" hidden="1" x14ac:dyDescent="0.3">
      <c r="D140" s="14"/>
      <c r="E140" s="15"/>
      <c r="F140" s="16"/>
      <c r="G140" s="17"/>
      <c r="H140" s="18"/>
      <c r="I140" s="19"/>
      <c r="J140" s="18"/>
      <c r="K140" s="19"/>
      <c r="L140" s="17"/>
      <c r="M140" s="12"/>
      <c r="N140" s="13"/>
    </row>
    <row r="141" spans="4:14" hidden="1" x14ac:dyDescent="0.3">
      <c r="D141" s="14"/>
      <c r="E141" s="15"/>
      <c r="F141" s="16"/>
      <c r="G141" s="17"/>
      <c r="H141" s="18"/>
      <c r="I141" s="19"/>
      <c r="J141" s="18"/>
      <c r="K141" s="19"/>
      <c r="L141" s="17"/>
      <c r="M141" s="12"/>
      <c r="N141" s="13"/>
    </row>
    <row r="142" spans="4:14" hidden="1" x14ac:dyDescent="0.3">
      <c r="D142" s="14"/>
      <c r="E142" s="15"/>
      <c r="F142" s="16"/>
      <c r="G142" s="17"/>
      <c r="H142" s="18"/>
      <c r="I142" s="19"/>
      <c r="J142" s="18"/>
      <c r="K142" s="19"/>
      <c r="L142" s="17"/>
      <c r="M142" s="12"/>
      <c r="N142" s="13"/>
    </row>
    <row r="143" spans="4:14" hidden="1" x14ac:dyDescent="0.3">
      <c r="D143" s="14"/>
      <c r="E143" s="15"/>
      <c r="F143" s="16"/>
      <c r="G143" s="17"/>
      <c r="H143" s="18"/>
      <c r="I143" s="19"/>
      <c r="J143" s="18"/>
      <c r="K143" s="19"/>
      <c r="L143" s="17"/>
      <c r="M143" s="12"/>
      <c r="N143" s="13"/>
    </row>
    <row r="144" spans="4:14" hidden="1" x14ac:dyDescent="0.3">
      <c r="D144" s="14"/>
      <c r="E144" s="15"/>
      <c r="F144" s="16"/>
      <c r="G144" s="17"/>
      <c r="H144" s="18"/>
      <c r="I144" s="19"/>
      <c r="J144" s="18"/>
      <c r="K144" s="19"/>
      <c r="L144" s="17"/>
      <c r="M144" s="12"/>
      <c r="N144" s="13"/>
    </row>
    <row r="145" spans="4:14" hidden="1" x14ac:dyDescent="0.3">
      <c r="D145" s="14"/>
      <c r="E145" s="15"/>
      <c r="F145" s="16"/>
      <c r="G145" s="17"/>
      <c r="H145" s="18"/>
      <c r="I145" s="19"/>
      <c r="J145" s="18"/>
      <c r="K145" s="19"/>
      <c r="L145" s="17"/>
      <c r="M145" s="12"/>
      <c r="N145" s="13"/>
    </row>
    <row r="146" spans="4:14" hidden="1" x14ac:dyDescent="0.3">
      <c r="D146" s="14"/>
      <c r="E146" s="15"/>
      <c r="F146" s="16"/>
      <c r="G146" s="17"/>
      <c r="H146" s="18"/>
      <c r="I146" s="19"/>
      <c r="J146" s="18"/>
      <c r="K146" s="19"/>
      <c r="L146" s="17"/>
      <c r="M146" s="12"/>
      <c r="N146" s="13"/>
    </row>
    <row r="147" spans="4:14" hidden="1" x14ac:dyDescent="0.3">
      <c r="D147" s="14"/>
      <c r="E147" s="15"/>
      <c r="F147" s="16"/>
      <c r="G147" s="17"/>
      <c r="H147" s="18"/>
      <c r="I147" s="19"/>
      <c r="J147" s="18"/>
      <c r="K147" s="19"/>
      <c r="L147" s="17"/>
      <c r="M147" s="12"/>
      <c r="N147" s="13"/>
    </row>
    <row r="148" spans="4:14" hidden="1" x14ac:dyDescent="0.3">
      <c r="D148" s="14"/>
      <c r="E148" s="15"/>
      <c r="F148" s="16"/>
      <c r="G148" s="17"/>
      <c r="H148" s="18"/>
      <c r="I148" s="19"/>
      <c r="J148" s="18"/>
      <c r="K148" s="19"/>
      <c r="L148" s="17"/>
      <c r="M148" s="12"/>
      <c r="N148" s="13"/>
    </row>
    <row r="149" spans="4:14" hidden="1" x14ac:dyDescent="0.3">
      <c r="D149" s="14"/>
      <c r="E149" s="15"/>
      <c r="F149" s="16"/>
      <c r="G149" s="17"/>
      <c r="H149" s="18"/>
      <c r="I149" s="19"/>
      <c r="J149" s="18"/>
      <c r="K149" s="19"/>
      <c r="L149" s="17"/>
      <c r="M149" s="12"/>
      <c r="N149" s="13"/>
    </row>
    <row r="150" spans="4:14" hidden="1" x14ac:dyDescent="0.3">
      <c r="D150" s="14"/>
      <c r="E150" s="15"/>
      <c r="F150" s="16"/>
      <c r="G150" s="17"/>
      <c r="H150" s="18"/>
      <c r="I150" s="19"/>
      <c r="J150" s="18"/>
      <c r="K150" s="19"/>
      <c r="L150" s="17"/>
      <c r="M150" s="12"/>
      <c r="N150" s="13"/>
    </row>
    <row r="151" spans="4:14" hidden="1" x14ac:dyDescent="0.3">
      <c r="D151" s="14"/>
      <c r="E151" s="15"/>
      <c r="F151" s="16"/>
      <c r="G151" s="17"/>
      <c r="H151" s="18"/>
      <c r="I151" s="19"/>
      <c r="J151" s="18"/>
      <c r="K151" s="19"/>
      <c r="L151" s="17"/>
      <c r="M151" s="12"/>
      <c r="N151" s="13"/>
    </row>
    <row r="152" spans="4:14" hidden="1" x14ac:dyDescent="0.3">
      <c r="D152" s="14"/>
      <c r="E152" s="15"/>
      <c r="F152" s="16"/>
      <c r="G152" s="17"/>
      <c r="H152" s="18"/>
      <c r="I152" s="19"/>
      <c r="J152" s="18"/>
      <c r="K152" s="19"/>
      <c r="L152" s="17"/>
      <c r="M152" s="12"/>
      <c r="N152" s="13"/>
    </row>
    <row r="153" spans="4:14" hidden="1" x14ac:dyDescent="0.3">
      <c r="D153" s="14"/>
      <c r="E153" s="15"/>
      <c r="F153" s="16"/>
      <c r="G153" s="17"/>
      <c r="H153" s="18"/>
      <c r="I153" s="19"/>
      <c r="J153" s="18"/>
      <c r="K153" s="19"/>
      <c r="L153" s="17"/>
      <c r="M153" s="12"/>
      <c r="N153" s="13"/>
    </row>
    <row r="154" spans="4:14" hidden="1" x14ac:dyDescent="0.3">
      <c r="D154" s="14"/>
      <c r="E154" s="15"/>
      <c r="F154" s="16"/>
      <c r="G154" s="17"/>
      <c r="H154" s="18"/>
      <c r="I154" s="19"/>
      <c r="J154" s="18"/>
      <c r="K154" s="19"/>
      <c r="L154" s="17"/>
      <c r="M154" s="12"/>
      <c r="N154" s="13"/>
    </row>
    <row r="155" spans="4:14" hidden="1" x14ac:dyDescent="0.3">
      <c r="D155" s="14"/>
      <c r="E155" s="15"/>
      <c r="F155" s="16"/>
      <c r="G155" s="17"/>
      <c r="H155" s="18"/>
      <c r="I155" s="19"/>
      <c r="J155" s="18"/>
      <c r="K155" s="19"/>
      <c r="L155" s="17"/>
      <c r="M155" s="12"/>
      <c r="N155" s="13"/>
    </row>
    <row r="156" spans="4:14" hidden="1" x14ac:dyDescent="0.3">
      <c r="D156" s="14"/>
      <c r="E156" s="15"/>
      <c r="F156" s="16"/>
      <c r="G156" s="17"/>
      <c r="H156" s="18"/>
      <c r="I156" s="19"/>
      <c r="J156" s="18"/>
      <c r="K156" s="19"/>
      <c r="L156" s="17"/>
      <c r="M156" s="12"/>
      <c r="N156" s="13"/>
    </row>
    <row r="157" spans="4:14" hidden="1" x14ac:dyDescent="0.3">
      <c r="D157" s="14"/>
      <c r="E157" s="15"/>
      <c r="F157" s="16"/>
      <c r="G157" s="17"/>
      <c r="H157" s="18"/>
      <c r="I157" s="19"/>
      <c r="J157" s="18"/>
      <c r="K157" s="19"/>
      <c r="L157" s="17"/>
      <c r="M157" s="12"/>
      <c r="N157" s="13"/>
    </row>
    <row r="158" spans="4:14" hidden="1" x14ac:dyDescent="0.3">
      <c r="D158" s="14"/>
      <c r="E158" s="15"/>
      <c r="F158" s="16"/>
      <c r="G158" s="17"/>
      <c r="H158" s="18"/>
      <c r="I158" s="19"/>
      <c r="J158" s="18"/>
      <c r="K158" s="19"/>
      <c r="L158" s="17"/>
      <c r="M158" s="12"/>
      <c r="N158" s="13"/>
    </row>
    <row r="159" spans="4:14" hidden="1" x14ac:dyDescent="0.3">
      <c r="D159" s="14"/>
      <c r="E159" s="15"/>
      <c r="F159" s="16"/>
      <c r="G159" s="17"/>
      <c r="H159" s="18"/>
      <c r="I159" s="19"/>
      <c r="J159" s="18"/>
      <c r="K159" s="19"/>
      <c r="L159" s="17"/>
      <c r="M159" s="12"/>
      <c r="N159" s="13"/>
    </row>
    <row r="160" spans="4:14" hidden="1" x14ac:dyDescent="0.3">
      <c r="D160" s="14"/>
      <c r="E160" s="15"/>
      <c r="F160" s="16"/>
      <c r="G160" s="17"/>
      <c r="H160" s="18"/>
      <c r="I160" s="19"/>
      <c r="J160" s="18"/>
      <c r="K160" s="19"/>
      <c r="L160" s="17"/>
      <c r="M160" s="12"/>
      <c r="N160" s="13"/>
    </row>
    <row r="161" spans="4:14" hidden="1" x14ac:dyDescent="0.3">
      <c r="D161" s="14"/>
      <c r="E161" s="15"/>
      <c r="F161" s="16"/>
      <c r="G161" s="17"/>
      <c r="H161" s="18"/>
      <c r="I161" s="19"/>
      <c r="J161" s="18"/>
      <c r="K161" s="19"/>
      <c r="L161" s="17"/>
      <c r="M161" s="12"/>
      <c r="N161" s="13"/>
    </row>
    <row r="162" spans="4:14" hidden="1" x14ac:dyDescent="0.3">
      <c r="D162" s="14"/>
      <c r="E162" s="15"/>
      <c r="F162" s="16"/>
      <c r="G162" s="17"/>
      <c r="H162" s="18"/>
      <c r="I162" s="19"/>
      <c r="J162" s="18"/>
      <c r="K162" s="19"/>
      <c r="L162" s="17"/>
      <c r="M162" s="12"/>
      <c r="N162" s="13"/>
    </row>
    <row r="163" spans="4:14" hidden="1" x14ac:dyDescent="0.3">
      <c r="D163" s="14"/>
      <c r="E163" s="15"/>
      <c r="F163" s="16"/>
      <c r="G163" s="17"/>
      <c r="H163" s="18"/>
      <c r="I163" s="19"/>
      <c r="J163" s="18"/>
      <c r="K163" s="19"/>
      <c r="L163" s="17"/>
      <c r="M163" s="12"/>
      <c r="N163" s="13"/>
    </row>
    <row r="164" spans="4:14" hidden="1" x14ac:dyDescent="0.3">
      <c r="D164" s="14"/>
      <c r="E164" s="15"/>
      <c r="F164" s="16"/>
      <c r="G164" s="17"/>
      <c r="H164" s="18"/>
      <c r="I164" s="19"/>
      <c r="J164" s="18"/>
      <c r="K164" s="19"/>
      <c r="L164" s="17"/>
      <c r="M164" s="12"/>
      <c r="N164" s="13"/>
    </row>
    <row r="165" spans="4:14" hidden="1" x14ac:dyDescent="0.3">
      <c r="D165" s="14"/>
      <c r="E165" s="15"/>
      <c r="F165" s="16"/>
      <c r="G165" s="17"/>
      <c r="H165" s="18"/>
      <c r="I165" s="19"/>
      <c r="J165" s="18"/>
      <c r="K165" s="19"/>
      <c r="L165" s="17"/>
      <c r="M165" s="12"/>
      <c r="N165" s="13"/>
    </row>
    <row r="166" spans="4:14" hidden="1" x14ac:dyDescent="0.3">
      <c r="D166" s="14"/>
      <c r="E166" s="15"/>
      <c r="F166" s="16"/>
      <c r="G166" s="17"/>
      <c r="H166" s="18"/>
      <c r="I166" s="19"/>
      <c r="J166" s="18"/>
      <c r="K166" s="19"/>
      <c r="L166" s="17"/>
      <c r="M166" s="12"/>
      <c r="N166" s="13"/>
    </row>
    <row r="167" spans="4:14" hidden="1" x14ac:dyDescent="0.3">
      <c r="D167" s="14"/>
      <c r="E167" s="15"/>
      <c r="F167" s="16"/>
      <c r="G167" s="17"/>
      <c r="H167" s="18"/>
      <c r="I167" s="19"/>
      <c r="J167" s="18"/>
      <c r="K167" s="19"/>
      <c r="L167" s="17"/>
      <c r="M167" s="12"/>
      <c r="N167" s="13"/>
    </row>
    <row r="168" spans="4:14" hidden="1" x14ac:dyDescent="0.3">
      <c r="D168" s="14"/>
      <c r="E168" s="15"/>
      <c r="F168" s="16"/>
      <c r="G168" s="17"/>
      <c r="H168" s="18"/>
      <c r="I168" s="19"/>
      <c r="J168" s="18"/>
      <c r="K168" s="19"/>
      <c r="L168" s="17"/>
      <c r="M168" s="12"/>
      <c r="N168" s="13"/>
    </row>
    <row r="169" spans="4:14" hidden="1" x14ac:dyDescent="0.3">
      <c r="D169" s="14"/>
      <c r="E169" s="15"/>
      <c r="F169" s="16"/>
      <c r="G169" s="17"/>
      <c r="H169" s="18"/>
      <c r="I169" s="19"/>
      <c r="J169" s="18"/>
      <c r="K169" s="19"/>
      <c r="L169" s="17"/>
      <c r="M169" s="12"/>
      <c r="N169" s="13"/>
    </row>
    <row r="170" spans="4:14" hidden="1" x14ac:dyDescent="0.3">
      <c r="D170" s="14"/>
      <c r="E170" s="15"/>
      <c r="F170" s="16"/>
      <c r="G170" s="17"/>
      <c r="H170" s="18"/>
      <c r="I170" s="19"/>
      <c r="J170" s="18"/>
      <c r="K170" s="19"/>
      <c r="L170" s="17"/>
      <c r="M170" s="12"/>
      <c r="N170" s="13"/>
    </row>
    <row r="171" spans="4:14" hidden="1" x14ac:dyDescent="0.3">
      <c r="D171" s="14"/>
      <c r="E171" s="15"/>
      <c r="F171" s="16"/>
      <c r="G171" s="17"/>
      <c r="H171" s="18"/>
      <c r="I171" s="19"/>
      <c r="J171" s="18"/>
      <c r="K171" s="19"/>
      <c r="L171" s="17"/>
      <c r="M171" s="12"/>
      <c r="N171" s="13"/>
    </row>
    <row r="172" spans="4:14" hidden="1" x14ac:dyDescent="0.3">
      <c r="D172" s="14"/>
      <c r="E172" s="15"/>
      <c r="F172" s="16"/>
      <c r="G172" s="17"/>
      <c r="H172" s="18"/>
      <c r="I172" s="19"/>
      <c r="J172" s="18"/>
      <c r="K172" s="19"/>
      <c r="L172" s="17"/>
      <c r="M172" s="12"/>
      <c r="N172" s="13"/>
    </row>
    <row r="173" spans="4:14" hidden="1" x14ac:dyDescent="0.3">
      <c r="D173" s="14"/>
      <c r="E173" s="15"/>
      <c r="F173" s="16"/>
      <c r="G173" s="17"/>
      <c r="H173" s="18"/>
      <c r="I173" s="19"/>
      <c r="J173" s="18"/>
      <c r="K173" s="19"/>
      <c r="L173" s="17"/>
      <c r="M173" s="12"/>
      <c r="N173" s="13"/>
    </row>
    <row r="174" spans="4:14" hidden="1" x14ac:dyDescent="0.3">
      <c r="D174" s="14"/>
      <c r="E174" s="15"/>
      <c r="F174" s="16"/>
      <c r="G174" s="17"/>
      <c r="H174" s="18"/>
      <c r="I174" s="19"/>
      <c r="J174" s="18"/>
      <c r="K174" s="19"/>
      <c r="L174" s="17"/>
      <c r="M174" s="12"/>
      <c r="N174" s="13"/>
    </row>
    <row r="175" spans="4:14" hidden="1" x14ac:dyDescent="0.3">
      <c r="D175" s="14"/>
      <c r="E175" s="15"/>
      <c r="F175" s="16"/>
      <c r="G175" s="17"/>
      <c r="H175" s="18"/>
      <c r="I175" s="19"/>
      <c r="J175" s="18"/>
      <c r="K175" s="19"/>
      <c r="L175" s="17"/>
      <c r="M175" s="12"/>
      <c r="N175" s="13"/>
    </row>
    <row r="176" spans="4:14" hidden="1" x14ac:dyDescent="0.3">
      <c r="D176" s="14"/>
      <c r="E176" s="15"/>
      <c r="F176" s="16"/>
      <c r="G176" s="17"/>
      <c r="H176" s="18"/>
      <c r="I176" s="19"/>
      <c r="J176" s="18"/>
      <c r="K176" s="19"/>
      <c r="L176" s="17"/>
      <c r="M176" s="12"/>
      <c r="N176" s="13"/>
    </row>
    <row r="177" spans="4:14" hidden="1" x14ac:dyDescent="0.3">
      <c r="D177" s="14"/>
      <c r="E177" s="15"/>
      <c r="F177" s="16"/>
      <c r="G177" s="17"/>
      <c r="H177" s="18"/>
      <c r="I177" s="19"/>
      <c r="J177" s="18"/>
      <c r="K177" s="19"/>
      <c r="L177" s="17"/>
      <c r="M177" s="12"/>
      <c r="N177" s="13"/>
    </row>
    <row r="178" spans="4:14" hidden="1" x14ac:dyDescent="0.3">
      <c r="D178" s="14"/>
      <c r="E178" s="15"/>
      <c r="F178" s="16"/>
      <c r="G178" s="17"/>
      <c r="H178" s="18"/>
      <c r="I178" s="19"/>
      <c r="J178" s="18"/>
      <c r="K178" s="19"/>
      <c r="L178" s="17"/>
      <c r="M178" s="12"/>
      <c r="N178" s="13"/>
    </row>
    <row r="179" spans="4:14" hidden="1" x14ac:dyDescent="0.3">
      <c r="D179" s="14"/>
      <c r="E179" s="15"/>
      <c r="F179" s="16"/>
      <c r="G179" s="17"/>
      <c r="H179" s="18"/>
      <c r="I179" s="19"/>
      <c r="J179" s="18"/>
      <c r="K179" s="19"/>
      <c r="L179" s="17"/>
      <c r="M179" s="12"/>
      <c r="N179" s="13"/>
    </row>
    <row r="180" spans="4:14" hidden="1" x14ac:dyDescent="0.3">
      <c r="D180" s="14"/>
      <c r="E180" s="15"/>
      <c r="F180" s="16"/>
      <c r="G180" s="17"/>
      <c r="H180" s="18"/>
      <c r="I180" s="19"/>
      <c r="J180" s="18"/>
      <c r="K180" s="19"/>
      <c r="L180" s="17"/>
      <c r="M180" s="12"/>
      <c r="N180" s="13"/>
    </row>
    <row r="181" spans="4:14" hidden="1" x14ac:dyDescent="0.3">
      <c r="D181" s="14"/>
      <c r="E181" s="15"/>
      <c r="F181" s="16"/>
      <c r="G181" s="17"/>
      <c r="H181" s="18"/>
      <c r="I181" s="19"/>
      <c r="J181" s="18"/>
      <c r="K181" s="19"/>
      <c r="L181" s="17"/>
      <c r="M181" s="12"/>
      <c r="N181" s="13"/>
    </row>
    <row r="182" spans="4:14" hidden="1" x14ac:dyDescent="0.3">
      <c r="D182" s="14"/>
      <c r="E182" s="15"/>
      <c r="F182" s="16"/>
      <c r="G182" s="17"/>
      <c r="H182" s="18"/>
      <c r="I182" s="19"/>
      <c r="J182" s="18"/>
      <c r="K182" s="19"/>
      <c r="L182" s="17"/>
      <c r="M182" s="12"/>
      <c r="N182" s="13"/>
    </row>
    <row r="183" spans="4:14" hidden="1" x14ac:dyDescent="0.3">
      <c r="D183" s="14"/>
      <c r="E183" s="15"/>
      <c r="F183" s="16"/>
      <c r="G183" s="17"/>
      <c r="H183" s="18"/>
      <c r="I183" s="19"/>
      <c r="J183" s="18"/>
      <c r="K183" s="19"/>
      <c r="L183" s="17"/>
      <c r="M183" s="12"/>
      <c r="N183" s="13"/>
    </row>
    <row r="184" spans="4:14" hidden="1" x14ac:dyDescent="0.3">
      <c r="D184" s="14"/>
      <c r="E184" s="15"/>
      <c r="F184" s="16"/>
      <c r="G184" s="17"/>
      <c r="H184" s="18"/>
      <c r="I184" s="19"/>
      <c r="J184" s="18"/>
      <c r="K184" s="19"/>
      <c r="L184" s="17"/>
      <c r="M184" s="12"/>
      <c r="N184" s="13"/>
    </row>
    <row r="185" spans="4:14" hidden="1" x14ac:dyDescent="0.3">
      <c r="D185" s="14"/>
      <c r="E185" s="15"/>
      <c r="F185" s="16"/>
      <c r="G185" s="17"/>
      <c r="H185" s="18"/>
      <c r="I185" s="19"/>
      <c r="J185" s="18"/>
      <c r="K185" s="19"/>
      <c r="L185" s="17"/>
      <c r="M185" s="12"/>
      <c r="N185" s="13"/>
    </row>
    <row r="186" spans="4:14" hidden="1" x14ac:dyDescent="0.3">
      <c r="D186" s="14"/>
      <c r="E186" s="15"/>
      <c r="F186" s="16"/>
      <c r="G186" s="17"/>
      <c r="H186" s="18"/>
      <c r="I186" s="19"/>
      <c r="J186" s="18"/>
      <c r="K186" s="19"/>
      <c r="L186" s="17"/>
      <c r="M186" s="12"/>
      <c r="N186" s="13"/>
    </row>
    <row r="187" spans="4:14" hidden="1" x14ac:dyDescent="0.3">
      <c r="D187" s="14"/>
      <c r="E187" s="15"/>
      <c r="F187" s="16"/>
      <c r="G187" s="17"/>
      <c r="H187" s="18"/>
      <c r="I187" s="19"/>
      <c r="J187" s="18"/>
      <c r="K187" s="19"/>
      <c r="L187" s="17"/>
      <c r="M187" s="12"/>
      <c r="N187" s="13"/>
    </row>
    <row r="188" spans="4:14" hidden="1" x14ac:dyDescent="0.3">
      <c r="D188" s="14"/>
      <c r="E188" s="15"/>
      <c r="F188" s="16"/>
      <c r="G188" s="17"/>
      <c r="H188" s="18"/>
      <c r="I188" s="19"/>
      <c r="J188" s="18"/>
      <c r="K188" s="19"/>
      <c r="L188" s="17"/>
      <c r="M188" s="12"/>
      <c r="N188" s="13"/>
    </row>
    <row r="189" spans="4:14" hidden="1" x14ac:dyDescent="0.3">
      <c r="D189" s="14"/>
      <c r="E189" s="15"/>
      <c r="F189" s="16"/>
      <c r="G189" s="17"/>
      <c r="H189" s="18"/>
      <c r="I189" s="19"/>
      <c r="J189" s="18"/>
      <c r="K189" s="19"/>
      <c r="L189" s="17"/>
      <c r="M189" s="12"/>
      <c r="N189" s="13"/>
    </row>
    <row r="190" spans="4:14" hidden="1" x14ac:dyDescent="0.3">
      <c r="D190" s="14"/>
      <c r="E190" s="15"/>
      <c r="F190" s="16"/>
      <c r="G190" s="17"/>
      <c r="H190" s="18"/>
      <c r="I190" s="19"/>
      <c r="J190" s="18"/>
      <c r="K190" s="19"/>
      <c r="L190" s="17"/>
      <c r="M190" s="12"/>
      <c r="N190" s="13"/>
    </row>
    <row r="191" spans="4:14" hidden="1" x14ac:dyDescent="0.3">
      <c r="D191" s="14"/>
      <c r="E191" s="15"/>
      <c r="F191" s="16"/>
      <c r="G191" s="17"/>
      <c r="H191" s="18"/>
      <c r="I191" s="19"/>
      <c r="J191" s="18"/>
      <c r="K191" s="19"/>
      <c r="L191" s="17"/>
      <c r="M191" s="12"/>
      <c r="N191" s="13"/>
    </row>
    <row r="192" spans="4:14" hidden="1" x14ac:dyDescent="0.3">
      <c r="D192" s="14"/>
      <c r="E192" s="15"/>
      <c r="F192" s="16"/>
      <c r="G192" s="17"/>
      <c r="H192" s="18"/>
      <c r="I192" s="19"/>
      <c r="J192" s="18"/>
      <c r="K192" s="19"/>
      <c r="L192" s="17"/>
      <c r="M192" s="12"/>
      <c r="N192" s="13"/>
    </row>
    <row r="193" spans="4:14" hidden="1" x14ac:dyDescent="0.3">
      <c r="D193" s="14"/>
      <c r="E193" s="15"/>
      <c r="F193" s="16"/>
      <c r="G193" s="17"/>
      <c r="H193" s="18"/>
      <c r="I193" s="19"/>
      <c r="J193" s="18"/>
      <c r="K193" s="19"/>
      <c r="L193" s="17"/>
      <c r="M193" s="12"/>
      <c r="N193" s="13"/>
    </row>
    <row r="194" spans="4:14" hidden="1" x14ac:dyDescent="0.3">
      <c r="D194" s="14"/>
      <c r="E194" s="15"/>
      <c r="F194" s="16"/>
      <c r="G194" s="17"/>
      <c r="H194" s="18"/>
      <c r="I194" s="19"/>
      <c r="J194" s="18"/>
      <c r="K194" s="19"/>
      <c r="L194" s="17"/>
      <c r="M194" s="12"/>
      <c r="N194" s="13"/>
    </row>
    <row r="195" spans="4:14" hidden="1" x14ac:dyDescent="0.3">
      <c r="D195" s="14"/>
      <c r="E195" s="15"/>
      <c r="F195" s="16"/>
      <c r="G195" s="17"/>
      <c r="H195" s="18"/>
      <c r="I195" s="19"/>
      <c r="J195" s="18"/>
      <c r="K195" s="19"/>
      <c r="L195" s="17"/>
      <c r="M195" s="12"/>
      <c r="N195" s="13"/>
    </row>
    <row r="196" spans="4:14" hidden="1" x14ac:dyDescent="0.3">
      <c r="D196" s="14"/>
      <c r="E196" s="15"/>
      <c r="F196" s="16"/>
      <c r="G196" s="17"/>
      <c r="H196" s="18"/>
      <c r="I196" s="19"/>
      <c r="J196" s="18"/>
      <c r="K196" s="19"/>
      <c r="L196" s="17"/>
      <c r="M196" s="12"/>
      <c r="N196" s="13"/>
    </row>
    <row r="197" spans="4:14" hidden="1" x14ac:dyDescent="0.3">
      <c r="D197" s="14"/>
      <c r="E197" s="15"/>
      <c r="F197" s="16"/>
      <c r="G197" s="17"/>
      <c r="H197" s="18"/>
      <c r="I197" s="19"/>
      <c r="J197" s="18"/>
      <c r="K197" s="19"/>
      <c r="L197" s="17"/>
      <c r="M197" s="12"/>
      <c r="N197" s="13"/>
    </row>
    <row r="198" spans="4:14" hidden="1" x14ac:dyDescent="0.3">
      <c r="D198" s="14"/>
      <c r="E198" s="15"/>
      <c r="F198" s="16"/>
      <c r="G198" s="17"/>
      <c r="H198" s="18"/>
      <c r="I198" s="19"/>
      <c r="J198" s="18"/>
      <c r="K198" s="19"/>
      <c r="L198" s="17"/>
      <c r="M198" s="12"/>
      <c r="N198" s="13"/>
    </row>
    <row r="199" spans="4:14" hidden="1" x14ac:dyDescent="0.3">
      <c r="D199" s="14"/>
      <c r="E199" s="15"/>
      <c r="F199" s="16"/>
      <c r="G199" s="17"/>
      <c r="H199" s="18"/>
      <c r="I199" s="19"/>
      <c r="J199" s="18"/>
      <c r="K199" s="19"/>
      <c r="L199" s="17"/>
      <c r="M199" s="12"/>
      <c r="N199" s="13"/>
    </row>
    <row r="200" spans="4:14" hidden="1" x14ac:dyDescent="0.3">
      <c r="D200" s="14"/>
      <c r="E200" s="15"/>
      <c r="F200" s="16"/>
      <c r="G200" s="17"/>
      <c r="H200" s="18"/>
      <c r="I200" s="19"/>
      <c r="J200" s="18"/>
      <c r="K200" s="19"/>
      <c r="L200" s="17"/>
      <c r="M200" s="12"/>
      <c r="N200" s="13"/>
    </row>
    <row r="201" spans="4:1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4:1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4:1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4:1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4:1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4:1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4:1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4:1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3ummAYLmkCdz3xOoNj6l5uV6mgeZrOtPh3IS2xS2q2BPCHfHe4s49adMOlbw9+mbOOfBfkxsFV0ovVusXYQyCg==" saltValue="K/KJ9IqidOvgzHCxwR77oQ==" spinCount="100000" sheet="1" objects="1" scenarios="1"/>
  <mergeCells count="2">
    <mergeCell ref="D1:F2"/>
    <mergeCell ref="D3:F3"/>
  </mergeCells>
  <conditionalFormatting sqref="D7">
    <cfRule type="cellIs" dxfId="182" priority="17" stopIfTrue="1" operator="equal">
      <formula>0</formula>
    </cfRule>
  </conditionalFormatting>
  <conditionalFormatting sqref="D3:F3">
    <cfRule type="cellIs" dxfId="181" priority="1" stopIfTrue="1" operator="equal">
      <formula>0</formula>
    </cfRule>
  </conditionalFormatting>
  <conditionalFormatting sqref="H6">
    <cfRule type="cellIs" dxfId="180" priority="2" stopIfTrue="1" operator="equal">
      <formula>0</formula>
    </cfRule>
  </conditionalFormatting>
  <conditionalFormatting sqref="H7:H1000">
    <cfRule type="expression" dxfId="179" priority="12" stopIfTrue="1">
      <formula>J7&amp;K7&lt;&gt;""</formula>
    </cfRule>
    <cfRule type="expression" priority="13" stopIfTrue="1">
      <formula>H7&lt;&gt;""</formula>
    </cfRule>
    <cfRule type="expression" dxfId="178" priority="14" stopIfTrue="1">
      <formula>I7&lt;&gt;""</formula>
    </cfRule>
  </conditionalFormatting>
  <conditionalFormatting sqref="I7:I1000">
    <cfRule type="expression" dxfId="177" priority="9" stopIfTrue="1">
      <formula>J7&amp;K7&lt;&gt;""</formula>
    </cfRule>
    <cfRule type="expression" priority="10" stopIfTrue="1">
      <formula>I7&lt;&gt;""</formula>
    </cfRule>
    <cfRule type="expression" dxfId="176" priority="11" stopIfTrue="1">
      <formula>H7&lt;&gt;""</formula>
    </cfRule>
  </conditionalFormatting>
  <conditionalFormatting sqref="J7:J1000">
    <cfRule type="expression" dxfId="175" priority="6" stopIfTrue="1">
      <formula>H7&amp;I7&lt;&gt;""</formula>
    </cfRule>
    <cfRule type="expression" priority="7" stopIfTrue="1">
      <formula>J7&lt;&gt;0</formula>
    </cfRule>
    <cfRule type="expression" dxfId="174" priority="8" stopIfTrue="1">
      <formula>K7&lt;&gt;""</formula>
    </cfRule>
  </conditionalFormatting>
  <conditionalFormatting sqref="K7:K1000">
    <cfRule type="expression" dxfId="173" priority="3" stopIfTrue="1">
      <formula>H7&amp;I7&lt;&gt;""</formula>
    </cfRule>
    <cfRule type="expression" priority="4" stopIfTrue="1">
      <formula>K7&lt;&gt;""</formula>
    </cfRule>
    <cfRule type="expression" dxfId="172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71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0A00-000000000000}">
      <formula1>kiadh</formula1>
    </dataValidation>
    <dataValidation type="list" allowBlank="1" showInputMessage="1" showErrorMessage="1" errorTitle="Hiba!" error="A helyes költségvetési tételek elérhetőek a lenyílóban." sqref="I7:I1000" xr:uid="{00000000-0002-0000-0A00-000001000000}">
      <formula1>bevh</formula1>
    </dataValidation>
    <dataValidation type="custom" allowBlank="1" showInputMessage="1" showErrorMessage="1" errorTitle="Hiba!" error="Ide csak szám írható, legtöbb két tizedessel!" sqref="H6:H1000 J7:J1000" xr:uid="{00000000-0002-0000-0A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A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Hibak!AI3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ht="14.4" x14ac:dyDescent="0.3">
      <c r="G6" s="27" t="s">
        <v>1202</v>
      </c>
      <c r="H6" s="92"/>
    </row>
    <row r="7" spans="1:14" ht="14.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ht="14.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ht="14.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ht="14.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ht="14.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ht="14.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ht="14.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ht="14.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ht="14.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ht="14.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ht="14.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ht="14.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ht="14.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ht="14.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ht="14.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ht="14.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ht="14.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ht="14.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ht="14.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ht="14.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ht="14.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ht="14.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ht="14.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ht="14.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ht="14.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ht="14.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ht="14.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ht="14.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ht="14.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ht="14.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ht="14.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ht="14.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ht="14.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ht="14.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ht="14.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ht="14.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ht="14.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ht="14.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ht="14.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ht="14.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ht="14.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ht="14.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ht="14.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ht="14.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ht="14.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ht="14.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ht="14.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ht="14.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ht="14.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ht="14.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ht="14.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ht="14.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ht="14.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ht="14.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ht="14.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ht="14.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ht="14.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ht="14.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ht="14.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ht="14.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ht="14.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ht="14.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ht="14.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ht="14.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ht="14.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00" si="3">IF(I71&amp;K71&lt;&gt;"",VLOOKUP(I71&amp;K71,fif,3,FALSE),"")</f>
        <v/>
      </c>
      <c r="N71" s="13" t="str">
        <f t="shared" ref="N71:N100" si="4">IF(I71&amp;K71&lt;&gt;"",VLOOKUP(I71&amp;K71,fi,2,FALSE),"")</f>
        <v/>
      </c>
    </row>
    <row r="72" spans="3:14" ht="14.4" x14ac:dyDescent="0.3">
      <c r="C72" s="9">
        <f t="shared" ref="C72:C100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ht="14.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ht="14.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ht="14.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ht="14.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ht="14.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ht="14.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ht="14.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ht="14.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ht="14.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ht="14.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ht="14.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ht="14.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ht="14.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ht="14.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ht="14.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ht="14.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ht="14.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ht="14.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ht="14.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ht="14.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ht="14.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ht="14.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ht="14.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ht="14.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ht="14.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ht="14.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ht="14.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ht="14.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ht="14.4" hidden="1" x14ac:dyDescent="0.3">
      <c r="D101" s="14"/>
      <c r="E101" s="15"/>
      <c r="F101" s="16"/>
      <c r="G101" s="17"/>
      <c r="H101" s="18"/>
      <c r="I101" s="19"/>
      <c r="J101" s="18"/>
      <c r="K101" s="19"/>
      <c r="L101" s="17"/>
      <c r="M101" s="12"/>
      <c r="N101" s="13"/>
    </row>
    <row r="102" spans="3:14" ht="14.4" hidden="1" x14ac:dyDescent="0.3">
      <c r="D102" s="14"/>
      <c r="E102" s="15"/>
      <c r="F102" s="16"/>
      <c r="G102" s="17"/>
      <c r="H102" s="18"/>
      <c r="I102" s="19"/>
      <c r="J102" s="18"/>
      <c r="K102" s="19"/>
      <c r="L102" s="17"/>
      <c r="M102" s="12"/>
      <c r="N102" s="13"/>
    </row>
    <row r="103" spans="3:14" ht="14.4" hidden="1" x14ac:dyDescent="0.3">
      <c r="D103" s="14"/>
      <c r="E103" s="15"/>
      <c r="F103" s="16"/>
      <c r="G103" s="17"/>
      <c r="H103" s="18"/>
      <c r="I103" s="19"/>
      <c r="J103" s="18"/>
      <c r="K103" s="19"/>
      <c r="L103" s="17"/>
      <c r="M103" s="12"/>
      <c r="N103" s="13"/>
    </row>
    <row r="104" spans="3:14" ht="14.4" hidden="1" x14ac:dyDescent="0.3">
      <c r="D104" s="14"/>
      <c r="E104" s="15"/>
      <c r="F104" s="16"/>
      <c r="G104" s="17"/>
      <c r="H104" s="18"/>
      <c r="I104" s="19"/>
      <c r="J104" s="18"/>
      <c r="K104" s="19"/>
      <c r="L104" s="17"/>
      <c r="M104" s="12"/>
      <c r="N104" s="13"/>
    </row>
    <row r="105" spans="3:14" ht="14.4" hidden="1" x14ac:dyDescent="0.3">
      <c r="D105" s="14"/>
      <c r="E105" s="15"/>
      <c r="F105" s="16"/>
      <c r="G105" s="17"/>
      <c r="H105" s="18"/>
      <c r="I105" s="19"/>
      <c r="J105" s="18"/>
      <c r="K105" s="19"/>
      <c r="L105" s="17"/>
      <c r="M105" s="12"/>
      <c r="N105" s="13"/>
    </row>
    <row r="106" spans="3:14" ht="14.4" hidden="1" x14ac:dyDescent="0.3">
      <c r="D106" s="14"/>
      <c r="E106" s="15"/>
      <c r="F106" s="16"/>
      <c r="G106" s="17"/>
      <c r="H106" s="18"/>
      <c r="I106" s="19"/>
      <c r="J106" s="18"/>
      <c r="K106" s="19"/>
      <c r="L106" s="17"/>
      <c r="M106" s="12"/>
      <c r="N106" s="13"/>
    </row>
    <row r="107" spans="3:14" ht="14.4" hidden="1" x14ac:dyDescent="0.3">
      <c r="D107" s="14"/>
      <c r="E107" s="15"/>
      <c r="F107" s="16"/>
      <c r="G107" s="17"/>
      <c r="H107" s="18"/>
      <c r="I107" s="19"/>
      <c r="J107" s="18"/>
      <c r="K107" s="19"/>
      <c r="L107" s="17"/>
      <c r="M107" s="12"/>
      <c r="N107" s="13"/>
    </row>
    <row r="108" spans="3:14" ht="14.4" hidden="1" x14ac:dyDescent="0.3">
      <c r="D108" s="14"/>
      <c r="E108" s="15"/>
      <c r="F108" s="16"/>
      <c r="G108" s="17"/>
      <c r="H108" s="18"/>
      <c r="I108" s="19"/>
      <c r="J108" s="18"/>
      <c r="K108" s="19"/>
      <c r="L108" s="17"/>
      <c r="M108" s="12"/>
      <c r="N108" s="13"/>
    </row>
    <row r="109" spans="3:14" ht="14.4" hidden="1" x14ac:dyDescent="0.3">
      <c r="D109" s="14"/>
      <c r="E109" s="15"/>
      <c r="F109" s="16"/>
      <c r="G109" s="17"/>
      <c r="H109" s="18"/>
      <c r="I109" s="19"/>
      <c r="J109" s="18"/>
      <c r="K109" s="19"/>
      <c r="L109" s="17"/>
      <c r="M109" s="12"/>
      <c r="N109" s="13"/>
    </row>
    <row r="110" spans="3:14" ht="14.4" hidden="1" x14ac:dyDescent="0.3">
      <c r="D110" s="14"/>
      <c r="E110" s="15"/>
      <c r="F110" s="16"/>
      <c r="G110" s="17"/>
      <c r="H110" s="18"/>
      <c r="I110" s="19"/>
      <c r="J110" s="18"/>
      <c r="K110" s="19"/>
      <c r="L110" s="17"/>
      <c r="M110" s="12"/>
      <c r="N110" s="13"/>
    </row>
    <row r="111" spans="3:14" ht="14.4" hidden="1" x14ac:dyDescent="0.3">
      <c r="D111" s="14"/>
      <c r="E111" s="15"/>
      <c r="F111" s="16"/>
      <c r="G111" s="17"/>
      <c r="H111" s="18"/>
      <c r="I111" s="19"/>
      <c r="J111" s="18"/>
      <c r="K111" s="19"/>
      <c r="L111" s="17"/>
      <c r="M111" s="12"/>
      <c r="N111" s="13"/>
    </row>
    <row r="112" spans="3:14" ht="14.4" hidden="1" x14ac:dyDescent="0.3">
      <c r="D112" s="14"/>
      <c r="E112" s="15"/>
      <c r="F112" s="16"/>
      <c r="G112" s="17"/>
      <c r="H112" s="18"/>
      <c r="I112" s="19"/>
      <c r="J112" s="18"/>
      <c r="K112" s="19"/>
      <c r="L112" s="17"/>
      <c r="M112" s="12"/>
      <c r="N112" s="13"/>
    </row>
    <row r="113" spans="4:14" ht="14.4" hidden="1" x14ac:dyDescent="0.3">
      <c r="D113" s="14"/>
      <c r="E113" s="15"/>
      <c r="F113" s="16"/>
      <c r="G113" s="17"/>
      <c r="H113" s="18"/>
      <c r="I113" s="19"/>
      <c r="J113" s="18"/>
      <c r="K113" s="19"/>
      <c r="L113" s="17"/>
      <c r="M113" s="12"/>
      <c r="N113" s="13"/>
    </row>
    <row r="114" spans="4:14" ht="14.4" hidden="1" x14ac:dyDescent="0.3">
      <c r="D114" s="14"/>
      <c r="E114" s="15"/>
      <c r="F114" s="16"/>
      <c r="G114" s="17"/>
      <c r="H114" s="18"/>
      <c r="I114" s="19"/>
      <c r="J114" s="18"/>
      <c r="K114" s="19"/>
      <c r="L114" s="17"/>
      <c r="M114" s="12"/>
      <c r="N114" s="13"/>
    </row>
    <row r="115" spans="4:14" ht="14.4" hidden="1" x14ac:dyDescent="0.3">
      <c r="D115" s="14"/>
      <c r="E115" s="15"/>
      <c r="F115" s="16"/>
      <c r="G115" s="17"/>
      <c r="H115" s="18"/>
      <c r="I115" s="19"/>
      <c r="J115" s="18"/>
      <c r="K115" s="19"/>
      <c r="L115" s="17"/>
      <c r="M115" s="12"/>
      <c r="N115" s="13"/>
    </row>
    <row r="116" spans="4:14" ht="14.4" hidden="1" x14ac:dyDescent="0.3">
      <c r="D116" s="14"/>
      <c r="E116" s="15"/>
      <c r="F116" s="16"/>
      <c r="G116" s="17"/>
      <c r="H116" s="18"/>
      <c r="I116" s="19"/>
      <c r="J116" s="18"/>
      <c r="K116" s="19"/>
      <c r="L116" s="17"/>
      <c r="M116" s="12"/>
      <c r="N116" s="13"/>
    </row>
    <row r="117" spans="4:14" ht="14.4" hidden="1" x14ac:dyDescent="0.3">
      <c r="D117" s="14"/>
      <c r="E117" s="15"/>
      <c r="F117" s="16"/>
      <c r="G117" s="17"/>
      <c r="H117" s="18"/>
      <c r="I117" s="19"/>
      <c r="J117" s="18"/>
      <c r="K117" s="19"/>
      <c r="L117" s="17"/>
      <c r="M117" s="12"/>
      <c r="N117" s="13"/>
    </row>
    <row r="118" spans="4:14" ht="14.4" hidden="1" x14ac:dyDescent="0.3">
      <c r="D118" s="14"/>
      <c r="E118" s="15"/>
      <c r="F118" s="16"/>
      <c r="G118" s="17"/>
      <c r="H118" s="18"/>
      <c r="I118" s="19"/>
      <c r="J118" s="18"/>
      <c r="K118" s="19"/>
      <c r="L118" s="17"/>
      <c r="M118" s="12"/>
      <c r="N118" s="13"/>
    </row>
    <row r="119" spans="4:14" ht="14.4" hidden="1" x14ac:dyDescent="0.3">
      <c r="D119" s="14"/>
      <c r="E119" s="15"/>
      <c r="F119" s="16"/>
      <c r="G119" s="17"/>
      <c r="H119" s="18"/>
      <c r="I119" s="19"/>
      <c r="J119" s="18"/>
      <c r="K119" s="19"/>
      <c r="L119" s="17"/>
      <c r="M119" s="12"/>
      <c r="N119" s="13"/>
    </row>
    <row r="120" spans="4:14" ht="14.4" hidden="1" x14ac:dyDescent="0.3">
      <c r="D120" s="14"/>
      <c r="E120" s="15"/>
      <c r="F120" s="16"/>
      <c r="G120" s="17"/>
      <c r="H120" s="18"/>
      <c r="I120" s="19"/>
      <c r="J120" s="18"/>
      <c r="K120" s="19"/>
      <c r="L120" s="17"/>
      <c r="M120" s="12"/>
      <c r="N120" s="13"/>
    </row>
    <row r="121" spans="4:14" ht="14.4" hidden="1" x14ac:dyDescent="0.3">
      <c r="D121" s="14"/>
      <c r="E121" s="15"/>
      <c r="F121" s="16"/>
      <c r="G121" s="17"/>
      <c r="H121" s="18"/>
      <c r="I121" s="19"/>
      <c r="J121" s="18"/>
      <c r="K121" s="19"/>
      <c r="L121" s="17"/>
      <c r="M121" s="12"/>
      <c r="N121" s="13"/>
    </row>
    <row r="122" spans="4:14" ht="14.4" hidden="1" x14ac:dyDescent="0.3">
      <c r="D122" s="14"/>
      <c r="E122" s="15"/>
      <c r="F122" s="16"/>
      <c r="G122" s="17"/>
      <c r="H122" s="18"/>
      <c r="I122" s="19"/>
      <c r="J122" s="18"/>
      <c r="K122" s="19"/>
      <c r="L122" s="17"/>
      <c r="M122" s="12"/>
      <c r="N122" s="13"/>
    </row>
    <row r="123" spans="4:14" ht="14.4" hidden="1" x14ac:dyDescent="0.3">
      <c r="D123" s="14"/>
      <c r="E123" s="15"/>
      <c r="F123" s="16"/>
      <c r="G123" s="17"/>
      <c r="H123" s="18"/>
      <c r="I123" s="19"/>
      <c r="J123" s="18"/>
      <c r="K123" s="19"/>
      <c r="L123" s="17"/>
      <c r="M123" s="12"/>
      <c r="N123" s="13"/>
    </row>
    <row r="124" spans="4:14" ht="14.4" hidden="1" x14ac:dyDescent="0.3">
      <c r="D124" s="14"/>
      <c r="E124" s="15"/>
      <c r="F124" s="16"/>
      <c r="G124" s="17"/>
      <c r="H124" s="18"/>
      <c r="I124" s="19"/>
      <c r="J124" s="18"/>
      <c r="K124" s="19"/>
      <c r="L124" s="17"/>
      <c r="M124" s="12"/>
      <c r="N124" s="13"/>
    </row>
    <row r="125" spans="4:14" ht="14.4" hidden="1" x14ac:dyDescent="0.3">
      <c r="D125" s="14"/>
      <c r="E125" s="15"/>
      <c r="F125" s="16"/>
      <c r="G125" s="17"/>
      <c r="H125" s="18"/>
      <c r="I125" s="19"/>
      <c r="J125" s="18"/>
      <c r="K125" s="19"/>
      <c r="L125" s="17"/>
      <c r="M125" s="12"/>
      <c r="N125" s="13"/>
    </row>
    <row r="126" spans="4:14" ht="14.4" hidden="1" x14ac:dyDescent="0.3">
      <c r="D126" s="14"/>
      <c r="E126" s="15"/>
      <c r="F126" s="16"/>
      <c r="G126" s="17"/>
      <c r="H126" s="18"/>
      <c r="I126" s="19"/>
      <c r="J126" s="18"/>
      <c r="K126" s="19"/>
      <c r="L126" s="17"/>
      <c r="M126" s="12"/>
      <c r="N126" s="13"/>
    </row>
    <row r="127" spans="4:14" ht="14.4" hidden="1" x14ac:dyDescent="0.3">
      <c r="D127" s="14"/>
      <c r="E127" s="15"/>
      <c r="F127" s="16"/>
      <c r="G127" s="17"/>
      <c r="H127" s="18"/>
      <c r="I127" s="19"/>
      <c r="J127" s="18"/>
      <c r="K127" s="19"/>
      <c r="L127" s="17"/>
      <c r="M127" s="12"/>
      <c r="N127" s="13"/>
    </row>
    <row r="128" spans="4:14" ht="14.4" hidden="1" x14ac:dyDescent="0.3">
      <c r="D128" s="14"/>
      <c r="E128" s="15"/>
      <c r="F128" s="16"/>
      <c r="G128" s="17"/>
      <c r="H128" s="18"/>
      <c r="I128" s="19"/>
      <c r="J128" s="18"/>
      <c r="K128" s="19"/>
      <c r="L128" s="17"/>
      <c r="M128" s="12"/>
      <c r="N128" s="13"/>
    </row>
    <row r="129" spans="4:14" ht="14.4" hidden="1" x14ac:dyDescent="0.3">
      <c r="D129" s="14"/>
      <c r="E129" s="15"/>
      <c r="F129" s="16"/>
      <c r="G129" s="17"/>
      <c r="H129" s="18"/>
      <c r="I129" s="19"/>
      <c r="J129" s="18"/>
      <c r="K129" s="19"/>
      <c r="L129" s="17"/>
      <c r="M129" s="12"/>
      <c r="N129" s="13"/>
    </row>
    <row r="130" spans="4:14" ht="14.4" hidden="1" x14ac:dyDescent="0.3">
      <c r="D130" s="14"/>
      <c r="E130" s="15"/>
      <c r="F130" s="16"/>
      <c r="G130" s="17"/>
      <c r="H130" s="18"/>
      <c r="I130" s="19"/>
      <c r="J130" s="18"/>
      <c r="K130" s="19"/>
      <c r="L130" s="17"/>
      <c r="M130" s="12"/>
      <c r="N130" s="13"/>
    </row>
    <row r="131" spans="4:14" ht="14.4" hidden="1" x14ac:dyDescent="0.3">
      <c r="D131" s="14"/>
      <c r="E131" s="15"/>
      <c r="F131" s="16"/>
      <c r="G131" s="17"/>
      <c r="H131" s="18"/>
      <c r="I131" s="19"/>
      <c r="J131" s="18"/>
      <c r="K131" s="19"/>
      <c r="L131" s="17"/>
      <c r="M131" s="12"/>
      <c r="N131" s="13"/>
    </row>
    <row r="132" spans="4:14" ht="14.4" hidden="1" x14ac:dyDescent="0.3">
      <c r="D132" s="14"/>
      <c r="E132" s="15"/>
      <c r="F132" s="16"/>
      <c r="G132" s="17"/>
      <c r="H132" s="18"/>
      <c r="I132" s="19"/>
      <c r="J132" s="18"/>
      <c r="K132" s="19"/>
      <c r="L132" s="17"/>
      <c r="M132" s="12"/>
      <c r="N132" s="13"/>
    </row>
    <row r="133" spans="4:14" ht="14.4" hidden="1" x14ac:dyDescent="0.3">
      <c r="D133" s="14"/>
      <c r="E133" s="15"/>
      <c r="F133" s="16"/>
      <c r="G133" s="17"/>
      <c r="H133" s="18"/>
      <c r="I133" s="19"/>
      <c r="J133" s="18"/>
      <c r="K133" s="19"/>
      <c r="L133" s="17"/>
      <c r="M133" s="12"/>
      <c r="N133" s="13"/>
    </row>
    <row r="134" spans="4:14" ht="14.4" hidden="1" x14ac:dyDescent="0.3">
      <c r="D134" s="14"/>
      <c r="E134" s="15"/>
      <c r="F134" s="16"/>
      <c r="G134" s="17"/>
      <c r="H134" s="18"/>
      <c r="I134" s="19"/>
      <c r="J134" s="18"/>
      <c r="K134" s="19"/>
      <c r="L134" s="17"/>
      <c r="M134" s="12"/>
      <c r="N134" s="13"/>
    </row>
    <row r="135" spans="4:14" ht="14.4" hidden="1" x14ac:dyDescent="0.3">
      <c r="D135" s="14"/>
      <c r="E135" s="15"/>
      <c r="F135" s="16"/>
      <c r="G135" s="17"/>
      <c r="H135" s="18"/>
      <c r="I135" s="19"/>
      <c r="J135" s="18"/>
      <c r="K135" s="19"/>
      <c r="L135" s="17"/>
      <c r="M135" s="12"/>
      <c r="N135" s="13"/>
    </row>
    <row r="136" spans="4:14" ht="14.4" hidden="1" x14ac:dyDescent="0.3">
      <c r="D136" s="14"/>
      <c r="E136" s="15"/>
      <c r="F136" s="16"/>
      <c r="G136" s="17"/>
      <c r="H136" s="18"/>
      <c r="I136" s="19"/>
      <c r="J136" s="18"/>
      <c r="K136" s="19"/>
      <c r="L136" s="17"/>
      <c r="M136" s="12"/>
      <c r="N136" s="13"/>
    </row>
    <row r="137" spans="4:14" ht="14.4" hidden="1" x14ac:dyDescent="0.3">
      <c r="D137" s="14"/>
      <c r="E137" s="15"/>
      <c r="F137" s="16"/>
      <c r="G137" s="17"/>
      <c r="H137" s="18"/>
      <c r="I137" s="19"/>
      <c r="J137" s="18"/>
      <c r="K137" s="19"/>
      <c r="L137" s="17"/>
      <c r="M137" s="12"/>
      <c r="N137" s="13"/>
    </row>
    <row r="138" spans="4:14" ht="14.4" hidden="1" x14ac:dyDescent="0.3">
      <c r="D138" s="14"/>
      <c r="E138" s="15"/>
      <c r="F138" s="16"/>
      <c r="G138" s="17"/>
      <c r="H138" s="18"/>
      <c r="I138" s="19"/>
      <c r="J138" s="18"/>
      <c r="K138" s="19"/>
      <c r="L138" s="17"/>
      <c r="M138" s="12"/>
      <c r="N138" s="13"/>
    </row>
    <row r="139" spans="4:14" ht="14.4" hidden="1" x14ac:dyDescent="0.3">
      <c r="D139" s="14"/>
      <c r="E139" s="15"/>
      <c r="F139" s="16"/>
      <c r="G139" s="17"/>
      <c r="H139" s="18"/>
      <c r="I139" s="19"/>
      <c r="J139" s="18"/>
      <c r="K139" s="19"/>
      <c r="L139" s="17"/>
      <c r="M139" s="12"/>
      <c r="N139" s="13"/>
    </row>
    <row r="140" spans="4:14" ht="14.4" hidden="1" x14ac:dyDescent="0.3">
      <c r="D140" s="14"/>
      <c r="E140" s="15"/>
      <c r="F140" s="16"/>
      <c r="G140" s="17"/>
      <c r="H140" s="18"/>
      <c r="I140" s="19"/>
      <c r="J140" s="18"/>
      <c r="K140" s="19"/>
      <c r="L140" s="17"/>
      <c r="M140" s="12"/>
      <c r="N140" s="13"/>
    </row>
    <row r="141" spans="4:14" ht="14.4" hidden="1" x14ac:dyDescent="0.3">
      <c r="D141" s="14"/>
      <c r="E141" s="15"/>
      <c r="F141" s="16"/>
      <c r="G141" s="17"/>
      <c r="H141" s="18"/>
      <c r="I141" s="19"/>
      <c r="J141" s="18"/>
      <c r="K141" s="19"/>
      <c r="L141" s="17"/>
      <c r="M141" s="12"/>
      <c r="N141" s="13"/>
    </row>
    <row r="142" spans="4:14" ht="14.4" hidden="1" x14ac:dyDescent="0.3">
      <c r="D142" s="14"/>
      <c r="E142" s="15"/>
      <c r="F142" s="16"/>
      <c r="G142" s="17"/>
      <c r="H142" s="18"/>
      <c r="I142" s="19"/>
      <c r="J142" s="18"/>
      <c r="K142" s="19"/>
      <c r="L142" s="17"/>
      <c r="M142" s="12"/>
      <c r="N142" s="13"/>
    </row>
    <row r="143" spans="4:14" ht="14.4" hidden="1" x14ac:dyDescent="0.3">
      <c r="D143" s="14"/>
      <c r="E143" s="15"/>
      <c r="F143" s="16"/>
      <c r="G143" s="17"/>
      <c r="H143" s="18"/>
      <c r="I143" s="19"/>
      <c r="J143" s="18"/>
      <c r="K143" s="19"/>
      <c r="L143" s="17"/>
      <c r="M143" s="12"/>
      <c r="N143" s="13"/>
    </row>
    <row r="144" spans="4:14" ht="14.4" hidden="1" x14ac:dyDescent="0.3">
      <c r="D144" s="14"/>
      <c r="E144" s="15"/>
      <c r="F144" s="16"/>
      <c r="G144" s="17"/>
      <c r="H144" s="18"/>
      <c r="I144" s="19"/>
      <c r="J144" s="18"/>
      <c r="K144" s="19"/>
      <c r="L144" s="17"/>
      <c r="M144" s="12"/>
      <c r="N144" s="13"/>
    </row>
    <row r="145" spans="4:14" ht="14.4" hidden="1" x14ac:dyDescent="0.3">
      <c r="D145" s="14"/>
      <c r="E145" s="15"/>
      <c r="F145" s="16"/>
      <c r="G145" s="17"/>
      <c r="H145" s="18"/>
      <c r="I145" s="19"/>
      <c r="J145" s="18"/>
      <c r="K145" s="19"/>
      <c r="L145" s="17"/>
      <c r="M145" s="12"/>
      <c r="N145" s="13"/>
    </row>
    <row r="146" spans="4:14" ht="14.4" hidden="1" x14ac:dyDescent="0.3">
      <c r="D146" s="14"/>
      <c r="E146" s="15"/>
      <c r="F146" s="16"/>
      <c r="G146" s="17"/>
      <c r="H146" s="18"/>
      <c r="I146" s="19"/>
      <c r="J146" s="18"/>
      <c r="K146" s="19"/>
      <c r="L146" s="17"/>
      <c r="M146" s="12"/>
      <c r="N146" s="13"/>
    </row>
    <row r="147" spans="4:14" ht="14.4" hidden="1" x14ac:dyDescent="0.3">
      <c r="D147" s="14"/>
      <c r="E147" s="15"/>
      <c r="F147" s="16"/>
      <c r="G147" s="17"/>
      <c r="H147" s="18"/>
      <c r="I147" s="19"/>
      <c r="J147" s="18"/>
      <c r="K147" s="19"/>
      <c r="L147" s="17"/>
      <c r="M147" s="12"/>
      <c r="N147" s="13"/>
    </row>
    <row r="148" spans="4:14" ht="14.4" hidden="1" x14ac:dyDescent="0.3">
      <c r="D148" s="14"/>
      <c r="E148" s="15"/>
      <c r="F148" s="16"/>
      <c r="G148" s="17"/>
      <c r="H148" s="18"/>
      <c r="I148" s="19"/>
      <c r="J148" s="18"/>
      <c r="K148" s="19"/>
      <c r="L148" s="17"/>
      <c r="M148" s="12"/>
      <c r="N148" s="13"/>
    </row>
    <row r="149" spans="4:14" ht="14.4" hidden="1" x14ac:dyDescent="0.3">
      <c r="D149" s="14"/>
      <c r="E149" s="15"/>
      <c r="F149" s="16"/>
      <c r="G149" s="17"/>
      <c r="H149" s="18"/>
      <c r="I149" s="19"/>
      <c r="J149" s="18"/>
      <c r="K149" s="19"/>
      <c r="L149" s="17"/>
      <c r="M149" s="12"/>
      <c r="N149" s="13"/>
    </row>
    <row r="150" spans="4:14" ht="14.4" hidden="1" x14ac:dyDescent="0.3">
      <c r="D150" s="14"/>
      <c r="E150" s="15"/>
      <c r="F150" s="16"/>
      <c r="G150" s="17"/>
      <c r="H150" s="18"/>
      <c r="I150" s="19"/>
      <c r="J150" s="18"/>
      <c r="K150" s="19"/>
      <c r="L150" s="17"/>
      <c r="M150" s="12"/>
      <c r="N150" s="13"/>
    </row>
    <row r="151" spans="4:14" ht="14.4" hidden="1" x14ac:dyDescent="0.3">
      <c r="D151" s="14"/>
      <c r="E151" s="15"/>
      <c r="F151" s="16"/>
      <c r="G151" s="17"/>
      <c r="H151" s="18"/>
      <c r="I151" s="19"/>
      <c r="J151" s="18"/>
      <c r="K151" s="19"/>
      <c r="L151" s="17"/>
      <c r="M151" s="12"/>
      <c r="N151" s="13"/>
    </row>
    <row r="152" spans="4:14" ht="14.4" hidden="1" x14ac:dyDescent="0.3">
      <c r="D152" s="14"/>
      <c r="E152" s="15"/>
      <c r="F152" s="16"/>
      <c r="G152" s="17"/>
      <c r="H152" s="18"/>
      <c r="I152" s="19"/>
      <c r="J152" s="18"/>
      <c r="K152" s="19"/>
      <c r="L152" s="17"/>
      <c r="M152" s="12"/>
      <c r="N152" s="13"/>
    </row>
    <row r="153" spans="4:14" ht="14.4" hidden="1" x14ac:dyDescent="0.3">
      <c r="D153" s="14"/>
      <c r="E153" s="15"/>
      <c r="F153" s="16"/>
      <c r="G153" s="17"/>
      <c r="H153" s="18"/>
      <c r="I153" s="19"/>
      <c r="J153" s="18"/>
      <c r="K153" s="19"/>
      <c r="L153" s="17"/>
      <c r="M153" s="12"/>
      <c r="N153" s="13"/>
    </row>
    <row r="154" spans="4:14" ht="14.4" hidden="1" x14ac:dyDescent="0.3">
      <c r="D154" s="14"/>
      <c r="E154" s="15"/>
      <c r="F154" s="16"/>
      <c r="G154" s="17"/>
      <c r="H154" s="18"/>
      <c r="I154" s="19"/>
      <c r="J154" s="18"/>
      <c r="K154" s="19"/>
      <c r="L154" s="17"/>
      <c r="M154" s="12"/>
      <c r="N154" s="13"/>
    </row>
    <row r="155" spans="4:14" ht="14.4" hidden="1" x14ac:dyDescent="0.3">
      <c r="D155" s="14"/>
      <c r="E155" s="15"/>
      <c r="F155" s="16"/>
      <c r="G155" s="17"/>
      <c r="H155" s="18"/>
      <c r="I155" s="19"/>
      <c r="J155" s="18"/>
      <c r="K155" s="19"/>
      <c r="L155" s="17"/>
      <c r="M155" s="12"/>
      <c r="N155" s="13"/>
    </row>
    <row r="156" spans="4:14" ht="14.4" hidden="1" x14ac:dyDescent="0.3">
      <c r="D156" s="14"/>
      <c r="E156" s="15"/>
      <c r="F156" s="16"/>
      <c r="G156" s="17"/>
      <c r="H156" s="18"/>
      <c r="I156" s="19"/>
      <c r="J156" s="18"/>
      <c r="K156" s="19"/>
      <c r="L156" s="17"/>
      <c r="M156" s="12"/>
      <c r="N156" s="13"/>
    </row>
    <row r="157" spans="4:14" ht="14.4" hidden="1" x14ac:dyDescent="0.3">
      <c r="D157" s="14"/>
      <c r="E157" s="15"/>
      <c r="F157" s="16"/>
      <c r="G157" s="17"/>
      <c r="H157" s="18"/>
      <c r="I157" s="19"/>
      <c r="J157" s="18"/>
      <c r="K157" s="19"/>
      <c r="L157" s="17"/>
      <c r="M157" s="12"/>
      <c r="N157" s="13"/>
    </row>
    <row r="158" spans="4:14" ht="14.4" hidden="1" x14ac:dyDescent="0.3">
      <c r="D158" s="14"/>
      <c r="E158" s="15"/>
      <c r="F158" s="16"/>
      <c r="G158" s="17"/>
      <c r="H158" s="18"/>
      <c r="I158" s="19"/>
      <c r="J158" s="18"/>
      <c r="K158" s="19"/>
      <c r="L158" s="17"/>
      <c r="M158" s="12"/>
      <c r="N158" s="13"/>
    </row>
    <row r="159" spans="4:14" ht="14.4" hidden="1" x14ac:dyDescent="0.3">
      <c r="D159" s="14"/>
      <c r="E159" s="15"/>
      <c r="F159" s="16"/>
      <c r="G159" s="17"/>
      <c r="H159" s="18"/>
      <c r="I159" s="19"/>
      <c r="J159" s="18"/>
      <c r="K159" s="19"/>
      <c r="L159" s="17"/>
      <c r="M159" s="12"/>
      <c r="N159" s="13"/>
    </row>
    <row r="160" spans="4:14" ht="14.4" hidden="1" x14ac:dyDescent="0.3">
      <c r="D160" s="14"/>
      <c r="E160" s="15"/>
      <c r="F160" s="16"/>
      <c r="G160" s="17"/>
      <c r="H160" s="18"/>
      <c r="I160" s="19"/>
      <c r="J160" s="18"/>
      <c r="K160" s="19"/>
      <c r="L160" s="17"/>
      <c r="M160" s="12"/>
      <c r="N160" s="13"/>
    </row>
    <row r="161" spans="4:14" ht="14.4" hidden="1" x14ac:dyDescent="0.3">
      <c r="D161" s="14"/>
      <c r="E161" s="15"/>
      <c r="F161" s="16"/>
      <c r="G161" s="17"/>
      <c r="H161" s="18"/>
      <c r="I161" s="19"/>
      <c r="J161" s="18"/>
      <c r="K161" s="19"/>
      <c r="L161" s="17"/>
      <c r="M161" s="12"/>
      <c r="N161" s="13"/>
    </row>
    <row r="162" spans="4:14" ht="14.4" hidden="1" x14ac:dyDescent="0.3">
      <c r="D162" s="14"/>
      <c r="E162" s="15"/>
      <c r="F162" s="16"/>
      <c r="G162" s="17"/>
      <c r="H162" s="18"/>
      <c r="I162" s="19"/>
      <c r="J162" s="18"/>
      <c r="K162" s="19"/>
      <c r="L162" s="17"/>
      <c r="M162" s="12"/>
      <c r="N162" s="13"/>
    </row>
    <row r="163" spans="4:14" ht="14.4" hidden="1" x14ac:dyDescent="0.3">
      <c r="D163" s="14"/>
      <c r="E163" s="15"/>
      <c r="F163" s="16"/>
      <c r="G163" s="17"/>
      <c r="H163" s="18"/>
      <c r="I163" s="19"/>
      <c r="J163" s="18"/>
      <c r="K163" s="19"/>
      <c r="L163" s="17"/>
      <c r="M163" s="12"/>
      <c r="N163" s="13"/>
    </row>
    <row r="164" spans="4:14" ht="14.4" hidden="1" x14ac:dyDescent="0.3">
      <c r="D164" s="14"/>
      <c r="E164" s="15"/>
      <c r="F164" s="16"/>
      <c r="G164" s="17"/>
      <c r="H164" s="18"/>
      <c r="I164" s="19"/>
      <c r="J164" s="18"/>
      <c r="K164" s="19"/>
      <c r="L164" s="17"/>
      <c r="M164" s="12"/>
      <c r="N164" s="13"/>
    </row>
    <row r="165" spans="4:14" ht="14.4" hidden="1" x14ac:dyDescent="0.3">
      <c r="D165" s="14"/>
      <c r="E165" s="15"/>
      <c r="F165" s="16"/>
      <c r="G165" s="17"/>
      <c r="H165" s="18"/>
      <c r="I165" s="19"/>
      <c r="J165" s="18"/>
      <c r="K165" s="19"/>
      <c r="L165" s="17"/>
      <c r="M165" s="12"/>
      <c r="N165" s="13"/>
    </row>
    <row r="166" spans="4:14" ht="14.4" hidden="1" x14ac:dyDescent="0.3">
      <c r="D166" s="14"/>
      <c r="E166" s="15"/>
      <c r="F166" s="16"/>
      <c r="G166" s="17"/>
      <c r="H166" s="18"/>
      <c r="I166" s="19"/>
      <c r="J166" s="18"/>
      <c r="K166" s="19"/>
      <c r="L166" s="17"/>
      <c r="M166" s="12"/>
      <c r="N166" s="13"/>
    </row>
    <row r="167" spans="4:14" ht="14.4" hidden="1" x14ac:dyDescent="0.3">
      <c r="D167" s="14"/>
      <c r="E167" s="15"/>
      <c r="F167" s="16"/>
      <c r="G167" s="17"/>
      <c r="H167" s="18"/>
      <c r="I167" s="19"/>
      <c r="J167" s="18"/>
      <c r="K167" s="19"/>
      <c r="L167" s="17"/>
      <c r="M167" s="12"/>
      <c r="N167" s="13"/>
    </row>
    <row r="168" spans="4:14" ht="14.4" hidden="1" x14ac:dyDescent="0.3">
      <c r="D168" s="14"/>
      <c r="E168" s="15"/>
      <c r="F168" s="16"/>
      <c r="G168" s="17"/>
      <c r="H168" s="18"/>
      <c r="I168" s="19"/>
      <c r="J168" s="18"/>
      <c r="K168" s="19"/>
      <c r="L168" s="17"/>
      <c r="M168" s="12"/>
      <c r="N168" s="13"/>
    </row>
    <row r="169" spans="4:14" ht="14.4" hidden="1" x14ac:dyDescent="0.3">
      <c r="D169" s="14"/>
      <c r="E169" s="15"/>
      <c r="F169" s="16"/>
      <c r="G169" s="17"/>
      <c r="H169" s="18"/>
      <c r="I169" s="19"/>
      <c r="J169" s="18"/>
      <c r="K169" s="19"/>
      <c r="L169" s="17"/>
      <c r="M169" s="12"/>
      <c r="N169" s="13"/>
    </row>
    <row r="170" spans="4:14" ht="14.4" hidden="1" x14ac:dyDescent="0.3">
      <c r="D170" s="14"/>
      <c r="E170" s="15"/>
      <c r="F170" s="16"/>
      <c r="G170" s="17"/>
      <c r="H170" s="18"/>
      <c r="I170" s="19"/>
      <c r="J170" s="18"/>
      <c r="K170" s="19"/>
      <c r="L170" s="17"/>
      <c r="M170" s="12"/>
      <c r="N170" s="13"/>
    </row>
    <row r="171" spans="4:14" ht="14.4" hidden="1" x14ac:dyDescent="0.3">
      <c r="D171" s="14"/>
      <c r="E171" s="15"/>
      <c r="F171" s="16"/>
      <c r="G171" s="17"/>
      <c r="H171" s="18"/>
      <c r="I171" s="19"/>
      <c r="J171" s="18"/>
      <c r="K171" s="19"/>
      <c r="L171" s="17"/>
      <c r="M171" s="12"/>
      <c r="N171" s="13"/>
    </row>
    <row r="172" spans="4:14" ht="14.4" hidden="1" x14ac:dyDescent="0.3">
      <c r="D172" s="14"/>
      <c r="E172" s="15"/>
      <c r="F172" s="16"/>
      <c r="G172" s="17"/>
      <c r="H172" s="18"/>
      <c r="I172" s="19"/>
      <c r="J172" s="18"/>
      <c r="K172" s="19"/>
      <c r="L172" s="17"/>
      <c r="M172" s="12"/>
      <c r="N172" s="13"/>
    </row>
    <row r="173" spans="4:14" ht="14.4" hidden="1" x14ac:dyDescent="0.3">
      <c r="D173" s="14"/>
      <c r="E173" s="15"/>
      <c r="F173" s="16"/>
      <c r="G173" s="17"/>
      <c r="H173" s="18"/>
      <c r="I173" s="19"/>
      <c r="J173" s="18"/>
      <c r="K173" s="19"/>
      <c r="L173" s="17"/>
      <c r="M173" s="12"/>
      <c r="N173" s="13"/>
    </row>
    <row r="174" spans="4:14" ht="14.4" hidden="1" x14ac:dyDescent="0.3">
      <c r="D174" s="14"/>
      <c r="E174" s="15"/>
      <c r="F174" s="16"/>
      <c r="G174" s="17"/>
      <c r="H174" s="18"/>
      <c r="I174" s="19"/>
      <c r="J174" s="18"/>
      <c r="K174" s="19"/>
      <c r="L174" s="17"/>
      <c r="M174" s="12"/>
      <c r="N174" s="13"/>
    </row>
    <row r="175" spans="4:14" ht="14.4" hidden="1" x14ac:dyDescent="0.3">
      <c r="D175" s="14"/>
      <c r="E175" s="15"/>
      <c r="F175" s="16"/>
      <c r="G175" s="17"/>
      <c r="H175" s="18"/>
      <c r="I175" s="19"/>
      <c r="J175" s="18"/>
      <c r="K175" s="19"/>
      <c r="L175" s="17"/>
      <c r="M175" s="12"/>
      <c r="N175" s="13"/>
    </row>
    <row r="176" spans="4:14" ht="14.4" hidden="1" x14ac:dyDescent="0.3">
      <c r="D176" s="14"/>
      <c r="E176" s="15"/>
      <c r="F176" s="16"/>
      <c r="G176" s="17"/>
      <c r="H176" s="18"/>
      <c r="I176" s="19"/>
      <c r="J176" s="18"/>
      <c r="K176" s="19"/>
      <c r="L176" s="17"/>
      <c r="M176" s="12"/>
      <c r="N176" s="13"/>
    </row>
    <row r="177" spans="4:14" ht="14.4" hidden="1" x14ac:dyDescent="0.3">
      <c r="D177" s="14"/>
      <c r="E177" s="15"/>
      <c r="F177" s="16"/>
      <c r="G177" s="17"/>
      <c r="H177" s="18"/>
      <c r="I177" s="19"/>
      <c r="J177" s="18"/>
      <c r="K177" s="19"/>
      <c r="L177" s="17"/>
      <c r="M177" s="12"/>
      <c r="N177" s="13"/>
    </row>
    <row r="178" spans="4:14" ht="14.4" hidden="1" x14ac:dyDescent="0.3">
      <c r="D178" s="14"/>
      <c r="E178" s="15"/>
      <c r="F178" s="16"/>
      <c r="G178" s="17"/>
      <c r="H178" s="18"/>
      <c r="I178" s="19"/>
      <c r="J178" s="18"/>
      <c r="K178" s="19"/>
      <c r="L178" s="17"/>
      <c r="M178" s="12"/>
      <c r="N178" s="13"/>
    </row>
    <row r="179" spans="4:14" ht="14.4" hidden="1" x14ac:dyDescent="0.3">
      <c r="D179" s="14"/>
      <c r="E179" s="15"/>
      <c r="F179" s="16"/>
      <c r="G179" s="17"/>
      <c r="H179" s="18"/>
      <c r="I179" s="19"/>
      <c r="J179" s="18"/>
      <c r="K179" s="19"/>
      <c r="L179" s="17"/>
      <c r="M179" s="12"/>
      <c r="N179" s="13"/>
    </row>
    <row r="180" spans="4:14" ht="14.4" hidden="1" x14ac:dyDescent="0.3">
      <c r="D180" s="14"/>
      <c r="E180" s="15"/>
      <c r="F180" s="16"/>
      <c r="G180" s="17"/>
      <c r="H180" s="18"/>
      <c r="I180" s="19"/>
      <c r="J180" s="18"/>
      <c r="K180" s="19"/>
      <c r="L180" s="17"/>
      <c r="M180" s="12"/>
      <c r="N180" s="13"/>
    </row>
    <row r="181" spans="4:14" ht="14.4" hidden="1" x14ac:dyDescent="0.3">
      <c r="D181" s="14"/>
      <c r="E181" s="15"/>
      <c r="F181" s="16"/>
      <c r="G181" s="17"/>
      <c r="H181" s="18"/>
      <c r="I181" s="19"/>
      <c r="J181" s="18"/>
      <c r="K181" s="19"/>
      <c r="L181" s="17"/>
      <c r="M181" s="12"/>
      <c r="N181" s="13"/>
    </row>
    <row r="182" spans="4:14" ht="14.4" hidden="1" x14ac:dyDescent="0.3">
      <c r="D182" s="14"/>
      <c r="E182" s="15"/>
      <c r="F182" s="16"/>
      <c r="G182" s="17"/>
      <c r="H182" s="18"/>
      <c r="I182" s="19"/>
      <c r="J182" s="18"/>
      <c r="K182" s="19"/>
      <c r="L182" s="17"/>
      <c r="M182" s="12"/>
      <c r="N182" s="13"/>
    </row>
    <row r="183" spans="4:14" ht="14.4" hidden="1" x14ac:dyDescent="0.3">
      <c r="D183" s="14"/>
      <c r="E183" s="15"/>
      <c r="F183" s="16"/>
      <c r="G183" s="17"/>
      <c r="H183" s="18"/>
      <c r="I183" s="19"/>
      <c r="J183" s="18"/>
      <c r="K183" s="19"/>
      <c r="L183" s="17"/>
      <c r="M183" s="12"/>
      <c r="N183" s="13"/>
    </row>
    <row r="184" spans="4:14" ht="14.4" hidden="1" x14ac:dyDescent="0.3">
      <c r="D184" s="14"/>
      <c r="E184" s="15"/>
      <c r="F184" s="16"/>
      <c r="G184" s="17"/>
      <c r="H184" s="18"/>
      <c r="I184" s="19"/>
      <c r="J184" s="18"/>
      <c r="K184" s="19"/>
      <c r="L184" s="17"/>
      <c r="M184" s="12"/>
      <c r="N184" s="13"/>
    </row>
    <row r="185" spans="4:14" ht="14.4" hidden="1" x14ac:dyDescent="0.3">
      <c r="D185" s="14"/>
      <c r="E185" s="15"/>
      <c r="F185" s="16"/>
      <c r="G185" s="17"/>
      <c r="H185" s="18"/>
      <c r="I185" s="19"/>
      <c r="J185" s="18"/>
      <c r="K185" s="19"/>
      <c r="L185" s="17"/>
      <c r="M185" s="12"/>
      <c r="N185" s="13"/>
    </row>
    <row r="186" spans="4:14" ht="14.4" hidden="1" x14ac:dyDescent="0.3">
      <c r="D186" s="14"/>
      <c r="E186" s="15"/>
      <c r="F186" s="16"/>
      <c r="G186" s="17"/>
      <c r="H186" s="18"/>
      <c r="I186" s="19"/>
      <c r="J186" s="18"/>
      <c r="K186" s="19"/>
      <c r="L186" s="17"/>
      <c r="M186" s="12"/>
      <c r="N186" s="13"/>
    </row>
    <row r="187" spans="4:14" ht="14.4" hidden="1" x14ac:dyDescent="0.3">
      <c r="D187" s="14"/>
      <c r="E187" s="15"/>
      <c r="F187" s="16"/>
      <c r="G187" s="17"/>
      <c r="H187" s="18"/>
      <c r="I187" s="19"/>
      <c r="J187" s="18"/>
      <c r="K187" s="19"/>
      <c r="L187" s="17"/>
      <c r="M187" s="12"/>
      <c r="N187" s="13"/>
    </row>
    <row r="188" spans="4:14" ht="14.4" hidden="1" x14ac:dyDescent="0.3">
      <c r="D188" s="14"/>
      <c r="E188" s="15"/>
      <c r="F188" s="16"/>
      <c r="G188" s="17"/>
      <c r="H188" s="18"/>
      <c r="I188" s="19"/>
      <c r="J188" s="18"/>
      <c r="K188" s="19"/>
      <c r="L188" s="17"/>
      <c r="M188" s="12"/>
      <c r="N188" s="13"/>
    </row>
    <row r="189" spans="4:14" ht="14.4" hidden="1" x14ac:dyDescent="0.3">
      <c r="D189" s="14"/>
      <c r="E189" s="15"/>
      <c r="F189" s="16"/>
      <c r="G189" s="17"/>
      <c r="H189" s="18"/>
      <c r="I189" s="19"/>
      <c r="J189" s="18"/>
      <c r="K189" s="19"/>
      <c r="L189" s="17"/>
      <c r="M189" s="12"/>
      <c r="N189" s="13"/>
    </row>
    <row r="190" spans="4:14" ht="14.4" hidden="1" x14ac:dyDescent="0.3">
      <c r="D190" s="14"/>
      <c r="E190" s="15"/>
      <c r="F190" s="16"/>
      <c r="G190" s="17"/>
      <c r="H190" s="18"/>
      <c r="I190" s="19"/>
      <c r="J190" s="18"/>
      <c r="K190" s="19"/>
      <c r="L190" s="17"/>
      <c r="M190" s="12"/>
      <c r="N190" s="13"/>
    </row>
    <row r="191" spans="4:14" ht="14.4" hidden="1" x14ac:dyDescent="0.3">
      <c r="D191" s="14"/>
      <c r="E191" s="15"/>
      <c r="F191" s="16"/>
      <c r="G191" s="17"/>
      <c r="H191" s="18"/>
      <c r="I191" s="19"/>
      <c r="J191" s="18"/>
      <c r="K191" s="19"/>
      <c r="L191" s="17"/>
      <c r="M191" s="12"/>
      <c r="N191" s="13"/>
    </row>
    <row r="192" spans="4:14" ht="14.4" hidden="1" x14ac:dyDescent="0.3">
      <c r="D192" s="14"/>
      <c r="E192" s="15"/>
      <c r="F192" s="16"/>
      <c r="G192" s="17"/>
      <c r="H192" s="18"/>
      <c r="I192" s="19"/>
      <c r="J192" s="18"/>
      <c r="K192" s="19"/>
      <c r="L192" s="17"/>
      <c r="M192" s="12"/>
      <c r="N192" s="13"/>
    </row>
    <row r="193" spans="4:14" ht="14.4" hidden="1" x14ac:dyDescent="0.3">
      <c r="D193" s="14"/>
      <c r="E193" s="15"/>
      <c r="F193" s="16"/>
      <c r="G193" s="17"/>
      <c r="H193" s="18"/>
      <c r="I193" s="19"/>
      <c r="J193" s="18"/>
      <c r="K193" s="19"/>
      <c r="L193" s="17"/>
      <c r="M193" s="12"/>
      <c r="N193" s="13"/>
    </row>
    <row r="194" spans="4:14" ht="14.4" hidden="1" x14ac:dyDescent="0.3">
      <c r="D194" s="14"/>
      <c r="E194" s="15"/>
      <c r="F194" s="16"/>
      <c r="G194" s="17"/>
      <c r="H194" s="18"/>
      <c r="I194" s="19"/>
      <c r="J194" s="18"/>
      <c r="K194" s="19"/>
      <c r="L194" s="17"/>
      <c r="M194" s="12"/>
      <c r="N194" s="13"/>
    </row>
    <row r="195" spans="4:14" ht="14.4" hidden="1" x14ac:dyDescent="0.3">
      <c r="D195" s="14"/>
      <c r="E195" s="15"/>
      <c r="F195" s="16"/>
      <c r="G195" s="17"/>
      <c r="H195" s="18"/>
      <c r="I195" s="19"/>
      <c r="J195" s="18"/>
      <c r="K195" s="19"/>
      <c r="L195" s="17"/>
      <c r="M195" s="12"/>
      <c r="N195" s="13"/>
    </row>
    <row r="196" spans="4:14" ht="14.4" hidden="1" x14ac:dyDescent="0.3">
      <c r="D196" s="14"/>
      <c r="E196" s="15"/>
      <c r="F196" s="16"/>
      <c r="G196" s="17"/>
      <c r="H196" s="18"/>
      <c r="I196" s="19"/>
      <c r="J196" s="18"/>
      <c r="K196" s="19"/>
      <c r="L196" s="17"/>
      <c r="M196" s="12"/>
      <c r="N196" s="13"/>
    </row>
    <row r="197" spans="4:14" ht="14.4" hidden="1" x14ac:dyDescent="0.3">
      <c r="D197" s="14"/>
      <c r="E197" s="15"/>
      <c r="F197" s="16"/>
      <c r="G197" s="17"/>
      <c r="H197" s="18"/>
      <c r="I197" s="19"/>
      <c r="J197" s="18"/>
      <c r="K197" s="19"/>
      <c r="L197" s="17"/>
      <c r="M197" s="12"/>
      <c r="N197" s="13"/>
    </row>
    <row r="198" spans="4:14" ht="14.4" hidden="1" x14ac:dyDescent="0.3">
      <c r="D198" s="14"/>
      <c r="E198" s="15"/>
      <c r="F198" s="16"/>
      <c r="G198" s="17"/>
      <c r="H198" s="18"/>
      <c r="I198" s="19"/>
      <c r="J198" s="18"/>
      <c r="K198" s="19"/>
      <c r="L198" s="17"/>
      <c r="M198" s="12"/>
      <c r="N198" s="13"/>
    </row>
    <row r="199" spans="4:14" ht="14.4" hidden="1" x14ac:dyDescent="0.3">
      <c r="D199" s="14"/>
      <c r="E199" s="15"/>
      <c r="F199" s="16"/>
      <c r="G199" s="17"/>
      <c r="H199" s="18"/>
      <c r="I199" s="19"/>
      <c r="J199" s="18"/>
      <c r="K199" s="19"/>
      <c r="L199" s="17"/>
      <c r="M199" s="12"/>
      <c r="N199" s="13"/>
    </row>
    <row r="200" spans="4:14" ht="14.4" hidden="1" x14ac:dyDescent="0.3">
      <c r="D200" s="14"/>
      <c r="E200" s="15"/>
      <c r="F200" s="16"/>
      <c r="G200" s="17"/>
      <c r="H200" s="18"/>
      <c r="I200" s="19"/>
      <c r="J200" s="18"/>
      <c r="K200" s="19"/>
      <c r="L200" s="17"/>
      <c r="M200" s="12"/>
      <c r="N200" s="13"/>
    </row>
    <row r="201" spans="4:14" ht="14.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4:14" ht="14.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4:14" ht="14.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4:14" ht="14.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4:14" ht="14.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4:14" ht="14.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4:14" ht="14.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4:14" ht="14.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t="14.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t="14.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t="14.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t="14.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t="14.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t="14.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t="14.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t="14.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t="14.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t="14.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t="14.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t="14.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t="14.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t="14.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t="14.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t="14.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t="14.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t="14.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t="14.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t="14.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t="14.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t="14.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t="14.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t="14.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t="14.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t="14.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t="14.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t="14.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t="14.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t="14.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t="14.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t="14.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t="14.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t="14.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t="14.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t="14.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t="14.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t="14.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t="14.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t="14.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t="14.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t="14.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t="14.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t="14.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t="14.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t="14.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t="14.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t="14.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t="14.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t="14.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t="14.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t="14.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t="14.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t="14.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t="14.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t="14.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t="14.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t="14.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t="14.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t="14.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t="14.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t="14.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t="14.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t="14.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t="14.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t="14.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t="14.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t="14.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t="14.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t="14.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t="14.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t="14.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t="14.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t="14.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t="14.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t="14.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t="14.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t="14.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t="14.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t="14.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t="14.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t="14.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t="14.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t="14.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t="14.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t="14.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t="14.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t="14.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t="14.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t="14.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t="14.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t="14.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t="14.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t="14.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t="14.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t="14.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t="14.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t="14.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t="14.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t="14.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t="14.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t="14.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t="14.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t="14.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t="14.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t="14.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t="14.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t="14.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t="14.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t="14.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t="14.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t="14.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t="14.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t="14.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t="14.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t="14.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t="14.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t="14.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t="14.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t="14.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t="14.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t="14.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t="14.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t="14.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t="14.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t="14.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t="14.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t="14.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t="14.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t="14.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t="14.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t="14.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t="14.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t="14.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t="14.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t="14.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t="14.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t="14.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t="14.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t="14.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t="14.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t="14.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t="14.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t="14.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t="14.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t="14.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t="14.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t="14.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t="14.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t="14.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t="14.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t="14.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t="14.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t="14.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t="14.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t="14.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t="14.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t="14.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t="14.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t="14.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t="14.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t="14.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t="14.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t="14.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t="14.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t="14.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t="14.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t="14.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t="14.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t="14.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t="14.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t="14.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t="14.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t="14.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t="14.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t="14.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t="14.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t="14.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t="14.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t="14.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t="14.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t="14.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t="14.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t="14.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t="14.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t="14.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t="14.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t="14.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t="14.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t="14.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t="14.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t="14.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t="14.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t="14.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t="14.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t="14.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t="14.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t="14.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t="14.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t="14.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t="14.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t="14.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t="14.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t="14.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t="14.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t="14.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t="14.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t="14.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t="14.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t="14.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t="14.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t="14.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t="14.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t="14.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t="14.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t="14.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t="14.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t="14.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t="14.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t="14.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t="14.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t="14.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t="14.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t="14.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t="14.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t="14.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t="14.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t="14.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t="14.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t="14.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t="14.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t="14.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t="14.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t="14.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t="14.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t="14.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t="14.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t="14.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t="14.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t="14.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t="14.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t="14.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t="14.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t="14.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t="14.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t="14.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t="14.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t="14.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t="14.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t="14.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t="14.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t="14.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t="14.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t="14.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t="14.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t="14.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t="14.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t="14.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t="14.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t="14.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t="14.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t="14.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t="14.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t="14.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t="14.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t="14.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t="14.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t="14.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t="14.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t="14.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t="14.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t="14.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t="14.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t="14.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t="14.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t="14.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t="14.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t="14.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t="14.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t="14.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t="14.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t="14.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t="14.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t="14.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t="14.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t="14.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t="14.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t="14.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t="14.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t="14.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t="14.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t="14.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t="14.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t="14.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t="14.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t="14.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t="14.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t="14.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t="14.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t="14.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t="14.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t="14.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t="14.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t="14.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t="14.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t="14.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t="14.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t="14.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t="14.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t="14.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t="14.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t="14.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t="14.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t="14.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t="14.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t="14.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t="14.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t="14.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t="14.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t="14.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t="14.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t="14.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t="14.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t="14.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t="14.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t="14.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t="14.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t="14.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t="14.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t="14.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t="14.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t="14.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t="14.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t="14.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t="14.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t="14.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t="14.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t="14.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t="14.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t="14.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t="14.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t="14.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t="14.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t="14.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t="14.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t="14.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t="14.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t="14.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t="14.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t="14.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t="14.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t="14.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t="14.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t="14.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t="14.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t="14.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t="14.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t="14.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t="14.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t="14.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t="14.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t="14.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t="14.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t="14.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t="14.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t="14.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t="14.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t="14.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t="14.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t="14.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t="14.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t="14.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t="14.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t="14.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t="14.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t="14.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t="14.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t="14.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t="14.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t="14.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t="14.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t="14.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t="14.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t="14.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t="14.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t="14.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t="14.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t="14.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t="14.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t="14.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t="14.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t="14.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t="14.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t="14.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t="14.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t="14.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t="14.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t="14.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t="14.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t="14.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t="14.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t="14.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t="14.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t="14.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t="14.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t="14.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t="14.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t="14.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t="14.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t="14.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t="14.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t="14.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t="14.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t="14.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t="14.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t="14.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t="14.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t="14.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t="14.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t="14.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t="14.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t="14.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t="14.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t="14.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t="14.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t="14.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t="14.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t="14.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t="14.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t="14.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t="14.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t="14.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t="14.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t="14.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t="14.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t="14.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t="14.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t="14.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t="14.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t="14.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t="14.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t="14.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t="14.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t="14.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t="14.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t="14.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t="14.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t="14.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t="14.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t="14.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t="14.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t="14.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t="14.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t="14.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t="14.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t="14.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t="14.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t="14.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t="14.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t="14.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t="14.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t="14.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t="14.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t="14.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t="14.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t="14.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t="14.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t="14.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t="14.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t="14.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t="14.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t="14.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t="14.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t="14.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t="14.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t="14.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t="14.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t="14.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t="14.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t="14.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t="14.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t="14.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t="14.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t="14.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t="14.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t="14.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t="14.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t="14.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t="14.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t="14.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t="14.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t="14.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t="14.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t="14.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t="14.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t="14.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t="14.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t="14.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t="14.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t="14.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t="14.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t="14.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t="14.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t="14.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t="14.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t="14.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t="14.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t="14.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t="14.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t="14.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t="14.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t="14.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t="14.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t="14.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t="14.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t="14.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t="14.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t="14.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t="14.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t="14.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t="14.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t="14.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t="14.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t="14.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t="14.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t="14.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t="14.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t="14.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t="14.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t="14.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t="14.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t="14.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t="14.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t="14.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t="14.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t="14.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t="14.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t="14.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t="14.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t="14.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t="14.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t="14.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t="14.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t="14.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t="14.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t="14.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t="14.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t="14.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t="14.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t="14.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t="14.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t="14.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t="14.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t="14.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t="14.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t="14.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t="14.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t="14.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t="14.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t="14.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t="14.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t="14.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t="14.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t="14.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t="14.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t="14.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t="14.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t="14.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t="14.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t="14.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t="14.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t="14.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t="14.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t="14.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t="14.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t="14.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t="14.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t="14.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t="14.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t="14.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t="14.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t="14.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t="14.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t="14.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t="14.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t="14.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t="14.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t="14.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t="14.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t="14.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t="14.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t="14.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t="14.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t="14.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t="14.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t="14.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t="14.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t="14.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t="14.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t="14.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t="14.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t="14.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t="14.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t="14.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t="14.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t="14.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t="14.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t="14.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t="14.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t="14.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t="14.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t="14.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t="14.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t="14.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t="14.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t="14.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t="14.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t="14.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t="14.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t="14.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t="14.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t="14.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t="14.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t="14.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t="14.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t="14.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t="14.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t="14.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t="14.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t="14.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t="14.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t="14.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t="14.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t="14.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t="14.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t="14.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t="14.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t="14.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t="14.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t="14.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t="14.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t="14.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t="14.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t="14.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t="14.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t="14.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t="14.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t="14.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t="14.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t="14.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t="14.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t="14.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t="14.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t="14.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t="14.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t="14.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t="14.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t="14.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t="14.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t="14.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t="14.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t="14.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t="14.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t="14.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t="14.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t="14.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t="14.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t="14.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t="14.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t="14.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t="14.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t="14.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t="14.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t="14.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t="14.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t="14.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t="14.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t="14.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t="14.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t="14.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t="14.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t="14.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t="14.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t="14.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t="14.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t="14.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t="14.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t="14.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t="14.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t="14.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t="14.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t="14.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t="14.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t="14.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t="14.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t="14.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t="14.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t="14.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t="14.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t="14.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t="14.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t="14.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t="14.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t="14.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t="14.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t="14.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t="14.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t="14.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t="14.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t="14.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t="14.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t="14.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t="14.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t="14.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t="14.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t="14.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t="14.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t="14.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t="14.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t="14.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t="14.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t="14.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t="14.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t="14.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t="14.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t="14.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t="14.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t="14.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t="14.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t="14.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t="14.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t="14.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t="14.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t="14.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t="14.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t="14.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t="14.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t="14.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t="14.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t="14.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t="14.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t="14.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t="14.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t="14.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t="14.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t="14.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t="14.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t="14.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t="14.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t="14.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t="14.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t="14.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t="14.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t="14.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t="14.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t="14.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t="14.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t="14.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t="14.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t="14.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t="14.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t="14.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t="14.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t="14.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t="14.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t="14.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t="14.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t="14.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t="14.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t="14.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t="14.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t="14.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t="14.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t="14.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t="14.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t="14.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t="14.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t="14.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t="14.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t="14.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t="14.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t="14.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t="14.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t="14.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t="14.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t="14.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t="14.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t="14.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t="14.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t="14.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t="14.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t="14.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Mq24RuBye7JuBkrSGWPI4ojNavCtrfRVkvVoTbgE7cjMOEWTIwOTiDeaekxTIKUgPv4hhbE8EENt8McoxmffJw==" saltValue="Co8JgeFRQTVVdQtzfQcqEA==" spinCount="100000" sheet="1" objects="1" scenarios="1"/>
  <mergeCells count="2">
    <mergeCell ref="D1:F2"/>
    <mergeCell ref="D3:F3"/>
  </mergeCells>
  <conditionalFormatting sqref="D7">
    <cfRule type="cellIs" dxfId="170" priority="17" stopIfTrue="1" operator="equal">
      <formula>0</formula>
    </cfRule>
  </conditionalFormatting>
  <conditionalFormatting sqref="D3:F3">
    <cfRule type="cellIs" dxfId="169" priority="1" stopIfTrue="1" operator="equal">
      <formula>0</formula>
    </cfRule>
  </conditionalFormatting>
  <conditionalFormatting sqref="H6">
    <cfRule type="cellIs" dxfId="168" priority="2" stopIfTrue="1" operator="equal">
      <formula>0</formula>
    </cfRule>
  </conditionalFormatting>
  <conditionalFormatting sqref="H7:H1000">
    <cfRule type="expression" dxfId="167" priority="12" stopIfTrue="1">
      <formula>J7&amp;K7&lt;&gt;""</formula>
    </cfRule>
    <cfRule type="expression" priority="13" stopIfTrue="1">
      <formula>H7&lt;&gt;""</formula>
    </cfRule>
    <cfRule type="expression" dxfId="166" priority="14" stopIfTrue="1">
      <formula>I7&lt;&gt;""</formula>
    </cfRule>
  </conditionalFormatting>
  <conditionalFormatting sqref="I7:I1000">
    <cfRule type="expression" dxfId="165" priority="9" stopIfTrue="1">
      <formula>J7&amp;K7&lt;&gt;""</formula>
    </cfRule>
    <cfRule type="expression" priority="10" stopIfTrue="1">
      <formula>I7&lt;&gt;""</formula>
    </cfRule>
    <cfRule type="expression" dxfId="164" priority="11" stopIfTrue="1">
      <formula>H7&lt;&gt;""</formula>
    </cfRule>
  </conditionalFormatting>
  <conditionalFormatting sqref="J7:J1000">
    <cfRule type="expression" dxfId="163" priority="6" stopIfTrue="1">
      <formula>H7&amp;I7&lt;&gt;""</formula>
    </cfRule>
    <cfRule type="expression" priority="7" stopIfTrue="1">
      <formula>J7&lt;&gt;0</formula>
    </cfRule>
    <cfRule type="expression" dxfId="162" priority="8" stopIfTrue="1">
      <formula>K7&lt;&gt;""</formula>
    </cfRule>
  </conditionalFormatting>
  <conditionalFormatting sqref="K7:K1000">
    <cfRule type="expression" dxfId="161" priority="3" stopIfTrue="1">
      <formula>H7&amp;I7&lt;&gt;""</formula>
    </cfRule>
    <cfRule type="expression" priority="4" stopIfTrue="1">
      <formula>K7&lt;&gt;""</formula>
    </cfRule>
    <cfRule type="expression" dxfId="160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59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B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0B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B00-000002000000}">
      <formula1>bevi</formula1>
    </dataValidation>
    <dataValidation type="list" allowBlank="1" showInputMessage="1" showErrorMessage="1" errorTitle="Hiba!" error="A helyes költségvetési tételek elérhetőek a lenyílóban." sqref="K7:K1000" xr:uid="{00000000-0002-0000-0B00-000003000000}">
      <formula1>kiadi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Hibak!AJ3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ht="14.4" x14ac:dyDescent="0.3">
      <c r="G6" s="27" t="s">
        <v>1202</v>
      </c>
      <c r="H6" s="92"/>
    </row>
    <row r="7" spans="1:14" ht="14.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ht="14.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ht="14.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ht="14.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ht="14.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ht="14.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ht="14.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ht="14.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ht="14.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ht="14.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ht="14.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ht="14.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ht="14.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ht="14.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ht="14.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ht="14.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ht="14.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ht="14.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ht="14.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ht="14.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ht="14.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ht="14.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ht="14.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ht="14.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ht="14.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ht="14.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ht="14.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ht="14.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ht="14.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ht="14.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ht="14.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ht="14.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ht="14.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ht="14.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ht="14.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ht="14.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ht="14.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ht="14.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ht="14.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ht="14.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ht="14.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ht="14.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ht="14.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ht="14.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ht="14.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ht="14.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ht="14.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ht="14.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ht="14.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ht="14.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ht="14.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ht="14.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ht="14.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ht="14.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ht="14.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ht="14.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ht="14.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ht="14.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ht="14.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ht="14.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ht="14.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ht="14.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ht="14.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ht="14.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ht="14.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00" si="3">IF(I71&amp;K71&lt;&gt;"",VLOOKUP(I71&amp;K71,fif,3,FALSE),"")</f>
        <v/>
      </c>
      <c r="N71" s="13" t="str">
        <f t="shared" ref="N71:N100" si="4">IF(I71&amp;K71&lt;&gt;"",VLOOKUP(I71&amp;K71,fi,2,FALSE),"")</f>
        <v/>
      </c>
    </row>
    <row r="72" spans="3:14" ht="14.4" x14ac:dyDescent="0.3">
      <c r="C72" s="9">
        <f t="shared" ref="C72:C100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ht="14.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ht="14.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ht="14.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ht="14.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ht="14.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ht="14.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ht="14.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ht="14.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ht="14.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ht="14.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ht="14.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ht="14.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ht="14.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ht="14.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ht="14.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ht="14.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ht="14.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ht="14.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ht="14.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ht="14.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ht="14.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ht="14.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ht="14.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ht="14.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ht="14.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ht="14.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ht="14.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ht="14.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ht="14.4" hidden="1" x14ac:dyDescent="0.3">
      <c r="D101" s="14"/>
      <c r="E101" s="15"/>
      <c r="F101" s="16"/>
      <c r="G101" s="17"/>
      <c r="H101" s="18"/>
      <c r="I101" s="19"/>
      <c r="J101" s="18"/>
      <c r="K101" s="19"/>
      <c r="L101" s="17"/>
      <c r="M101" s="12"/>
      <c r="N101" s="13"/>
    </row>
    <row r="102" spans="3:14" ht="14.4" hidden="1" x14ac:dyDescent="0.3">
      <c r="D102" s="14"/>
      <c r="E102" s="15"/>
      <c r="F102" s="16"/>
      <c r="G102" s="17"/>
      <c r="H102" s="18"/>
      <c r="I102" s="19"/>
      <c r="J102" s="18"/>
      <c r="K102" s="19"/>
      <c r="L102" s="17"/>
      <c r="M102" s="12"/>
      <c r="N102" s="13"/>
    </row>
    <row r="103" spans="3:14" ht="14.4" hidden="1" x14ac:dyDescent="0.3">
      <c r="D103" s="14"/>
      <c r="E103" s="15"/>
      <c r="F103" s="16"/>
      <c r="G103" s="17"/>
      <c r="H103" s="18"/>
      <c r="I103" s="19"/>
      <c r="J103" s="18"/>
      <c r="K103" s="19"/>
      <c r="L103" s="17"/>
      <c r="M103" s="12"/>
      <c r="N103" s="13"/>
    </row>
    <row r="104" spans="3:14" ht="14.4" hidden="1" x14ac:dyDescent="0.3">
      <c r="D104" s="14"/>
      <c r="E104" s="15"/>
      <c r="F104" s="16"/>
      <c r="G104" s="17"/>
      <c r="H104" s="18"/>
      <c r="I104" s="19"/>
      <c r="J104" s="18"/>
      <c r="K104" s="19"/>
      <c r="L104" s="17"/>
      <c r="M104" s="12"/>
      <c r="N104" s="13"/>
    </row>
    <row r="105" spans="3:14" ht="14.4" hidden="1" x14ac:dyDescent="0.3">
      <c r="D105" s="14"/>
      <c r="E105" s="15"/>
      <c r="F105" s="16"/>
      <c r="G105" s="17"/>
      <c r="H105" s="18"/>
      <c r="I105" s="19"/>
      <c r="J105" s="18"/>
      <c r="K105" s="19"/>
      <c r="L105" s="17"/>
      <c r="M105" s="12"/>
      <c r="N105" s="13"/>
    </row>
    <row r="106" spans="3:14" ht="14.4" hidden="1" x14ac:dyDescent="0.3">
      <c r="D106" s="14"/>
      <c r="E106" s="15"/>
      <c r="F106" s="16"/>
      <c r="G106" s="17"/>
      <c r="H106" s="18"/>
      <c r="I106" s="19"/>
      <c r="J106" s="18"/>
      <c r="K106" s="19"/>
      <c r="L106" s="17"/>
      <c r="M106" s="12"/>
      <c r="N106" s="13"/>
    </row>
    <row r="107" spans="3:14" ht="14.4" hidden="1" x14ac:dyDescent="0.3">
      <c r="D107" s="14"/>
      <c r="E107" s="15"/>
      <c r="F107" s="16"/>
      <c r="G107" s="17"/>
      <c r="H107" s="18"/>
      <c r="I107" s="19"/>
      <c r="J107" s="18"/>
      <c r="K107" s="19"/>
      <c r="L107" s="17"/>
      <c r="M107" s="12"/>
      <c r="N107" s="13"/>
    </row>
    <row r="108" spans="3:14" ht="14.4" hidden="1" x14ac:dyDescent="0.3">
      <c r="D108" s="14"/>
      <c r="E108" s="15"/>
      <c r="F108" s="16"/>
      <c r="G108" s="17"/>
      <c r="H108" s="18"/>
      <c r="I108" s="19"/>
      <c r="J108" s="18"/>
      <c r="K108" s="19"/>
      <c r="L108" s="17"/>
      <c r="M108" s="12"/>
      <c r="N108" s="13"/>
    </row>
    <row r="109" spans="3:14" ht="14.4" hidden="1" x14ac:dyDescent="0.3">
      <c r="D109" s="14"/>
      <c r="E109" s="15"/>
      <c r="F109" s="16"/>
      <c r="G109" s="17"/>
      <c r="H109" s="18"/>
      <c r="I109" s="19"/>
      <c r="J109" s="18"/>
      <c r="K109" s="19"/>
      <c r="L109" s="17"/>
      <c r="M109" s="12"/>
      <c r="N109" s="13"/>
    </row>
    <row r="110" spans="3:14" ht="14.4" hidden="1" x14ac:dyDescent="0.3">
      <c r="D110" s="14"/>
      <c r="E110" s="15"/>
      <c r="F110" s="16"/>
      <c r="G110" s="17"/>
      <c r="H110" s="18"/>
      <c r="I110" s="19"/>
      <c r="J110" s="18"/>
      <c r="K110" s="19"/>
      <c r="L110" s="17"/>
      <c r="M110" s="12"/>
      <c r="N110" s="13"/>
    </row>
    <row r="111" spans="3:14" ht="14.4" hidden="1" x14ac:dyDescent="0.3">
      <c r="D111" s="14"/>
      <c r="E111" s="15"/>
      <c r="F111" s="16"/>
      <c r="G111" s="17"/>
      <c r="H111" s="18"/>
      <c r="I111" s="19"/>
      <c r="J111" s="18"/>
      <c r="K111" s="19"/>
      <c r="L111" s="17"/>
      <c r="M111" s="12"/>
      <c r="N111" s="13"/>
    </row>
    <row r="112" spans="3:14" ht="14.4" hidden="1" x14ac:dyDescent="0.3">
      <c r="D112" s="14"/>
      <c r="E112" s="15"/>
      <c r="F112" s="16"/>
      <c r="G112" s="17"/>
      <c r="H112" s="18"/>
      <c r="I112" s="19"/>
      <c r="J112" s="18"/>
      <c r="K112" s="19"/>
      <c r="L112" s="17"/>
      <c r="M112" s="12"/>
      <c r="N112" s="13"/>
    </row>
    <row r="113" spans="4:14" ht="14.4" hidden="1" x14ac:dyDescent="0.3">
      <c r="D113" s="14"/>
      <c r="E113" s="15"/>
      <c r="F113" s="16"/>
      <c r="G113" s="17"/>
      <c r="H113" s="18"/>
      <c r="I113" s="19"/>
      <c r="J113" s="18"/>
      <c r="K113" s="19"/>
      <c r="L113" s="17"/>
      <c r="M113" s="12"/>
      <c r="N113" s="13"/>
    </row>
    <row r="114" spans="4:14" ht="14.4" hidden="1" x14ac:dyDescent="0.3">
      <c r="D114" s="14"/>
      <c r="E114" s="15"/>
      <c r="F114" s="16"/>
      <c r="G114" s="17"/>
      <c r="H114" s="18"/>
      <c r="I114" s="19"/>
      <c r="J114" s="18"/>
      <c r="K114" s="19"/>
      <c r="L114" s="17"/>
      <c r="M114" s="12"/>
      <c r="N114" s="13"/>
    </row>
    <row r="115" spans="4:14" ht="14.4" hidden="1" x14ac:dyDescent="0.3">
      <c r="D115" s="14"/>
      <c r="E115" s="15"/>
      <c r="F115" s="16"/>
      <c r="G115" s="17"/>
      <c r="H115" s="18"/>
      <c r="I115" s="19"/>
      <c r="J115" s="18"/>
      <c r="K115" s="19"/>
      <c r="L115" s="17"/>
      <c r="M115" s="12"/>
      <c r="N115" s="13"/>
    </row>
    <row r="116" spans="4:14" ht="14.4" hidden="1" x14ac:dyDescent="0.3">
      <c r="D116" s="14"/>
      <c r="E116" s="15"/>
      <c r="F116" s="16"/>
      <c r="G116" s="17"/>
      <c r="H116" s="18"/>
      <c r="I116" s="19"/>
      <c r="J116" s="18"/>
      <c r="K116" s="19"/>
      <c r="L116" s="17"/>
      <c r="M116" s="12"/>
      <c r="N116" s="13"/>
    </row>
    <row r="117" spans="4:14" ht="14.4" hidden="1" x14ac:dyDescent="0.3">
      <c r="D117" s="14"/>
      <c r="E117" s="15"/>
      <c r="F117" s="16"/>
      <c r="G117" s="17"/>
      <c r="H117" s="18"/>
      <c r="I117" s="19"/>
      <c r="J117" s="18"/>
      <c r="K117" s="19"/>
      <c r="L117" s="17"/>
      <c r="M117" s="12"/>
      <c r="N117" s="13"/>
    </row>
    <row r="118" spans="4:14" ht="14.4" hidden="1" x14ac:dyDescent="0.3">
      <c r="D118" s="14"/>
      <c r="E118" s="15"/>
      <c r="F118" s="16"/>
      <c r="G118" s="17"/>
      <c r="H118" s="18"/>
      <c r="I118" s="19"/>
      <c r="J118" s="18"/>
      <c r="K118" s="19"/>
      <c r="L118" s="17"/>
      <c r="M118" s="12"/>
      <c r="N118" s="13"/>
    </row>
    <row r="119" spans="4:14" ht="14.4" hidden="1" x14ac:dyDescent="0.3">
      <c r="D119" s="14"/>
      <c r="E119" s="15"/>
      <c r="F119" s="16"/>
      <c r="G119" s="17"/>
      <c r="H119" s="18"/>
      <c r="I119" s="19"/>
      <c r="J119" s="18"/>
      <c r="K119" s="19"/>
      <c r="L119" s="17"/>
      <c r="M119" s="12"/>
      <c r="N119" s="13"/>
    </row>
    <row r="120" spans="4:14" ht="14.4" hidden="1" x14ac:dyDescent="0.3">
      <c r="D120" s="14"/>
      <c r="E120" s="15"/>
      <c r="F120" s="16"/>
      <c r="G120" s="17"/>
      <c r="H120" s="18"/>
      <c r="I120" s="19"/>
      <c r="J120" s="18"/>
      <c r="K120" s="19"/>
      <c r="L120" s="17"/>
      <c r="M120" s="12"/>
      <c r="N120" s="13"/>
    </row>
    <row r="121" spans="4:14" ht="14.4" hidden="1" x14ac:dyDescent="0.3">
      <c r="D121" s="14"/>
      <c r="E121" s="15"/>
      <c r="F121" s="16"/>
      <c r="G121" s="17"/>
      <c r="H121" s="18"/>
      <c r="I121" s="19"/>
      <c r="J121" s="18"/>
      <c r="K121" s="19"/>
      <c r="L121" s="17"/>
      <c r="M121" s="12"/>
      <c r="N121" s="13"/>
    </row>
    <row r="122" spans="4:14" ht="14.4" hidden="1" x14ac:dyDescent="0.3">
      <c r="D122" s="14"/>
      <c r="E122" s="15"/>
      <c r="F122" s="16"/>
      <c r="G122" s="17"/>
      <c r="H122" s="18"/>
      <c r="I122" s="19"/>
      <c r="J122" s="18"/>
      <c r="K122" s="19"/>
      <c r="L122" s="17"/>
      <c r="M122" s="12"/>
      <c r="N122" s="13"/>
    </row>
    <row r="123" spans="4:14" ht="14.4" hidden="1" x14ac:dyDescent="0.3">
      <c r="D123" s="14"/>
      <c r="E123" s="15"/>
      <c r="F123" s="16"/>
      <c r="G123" s="17"/>
      <c r="H123" s="18"/>
      <c r="I123" s="19"/>
      <c r="J123" s="18"/>
      <c r="K123" s="19"/>
      <c r="L123" s="17"/>
      <c r="M123" s="12"/>
      <c r="N123" s="13"/>
    </row>
    <row r="124" spans="4:14" ht="14.4" hidden="1" x14ac:dyDescent="0.3">
      <c r="D124" s="14"/>
      <c r="E124" s="15"/>
      <c r="F124" s="16"/>
      <c r="G124" s="17"/>
      <c r="H124" s="18"/>
      <c r="I124" s="19"/>
      <c r="J124" s="18"/>
      <c r="K124" s="19"/>
      <c r="L124" s="17"/>
      <c r="M124" s="12"/>
      <c r="N124" s="13"/>
    </row>
    <row r="125" spans="4:14" ht="14.4" hidden="1" x14ac:dyDescent="0.3">
      <c r="D125" s="14"/>
      <c r="E125" s="15"/>
      <c r="F125" s="16"/>
      <c r="G125" s="17"/>
      <c r="H125" s="18"/>
      <c r="I125" s="19"/>
      <c r="J125" s="18"/>
      <c r="K125" s="19"/>
      <c r="L125" s="17"/>
      <c r="M125" s="12"/>
      <c r="N125" s="13"/>
    </row>
    <row r="126" spans="4:14" ht="14.4" hidden="1" x14ac:dyDescent="0.3">
      <c r="D126" s="14"/>
      <c r="E126" s="15"/>
      <c r="F126" s="16"/>
      <c r="G126" s="17"/>
      <c r="H126" s="18"/>
      <c r="I126" s="19"/>
      <c r="J126" s="18"/>
      <c r="K126" s="19"/>
      <c r="L126" s="17"/>
      <c r="M126" s="12"/>
      <c r="N126" s="13"/>
    </row>
    <row r="127" spans="4:14" ht="14.4" hidden="1" x14ac:dyDescent="0.3">
      <c r="D127" s="14"/>
      <c r="E127" s="15"/>
      <c r="F127" s="16"/>
      <c r="G127" s="17"/>
      <c r="H127" s="18"/>
      <c r="I127" s="19"/>
      <c r="J127" s="18"/>
      <c r="K127" s="19"/>
      <c r="L127" s="17"/>
      <c r="M127" s="12"/>
      <c r="N127" s="13"/>
    </row>
    <row r="128" spans="4:14" ht="14.4" hidden="1" x14ac:dyDescent="0.3">
      <c r="D128" s="14"/>
      <c r="E128" s="15"/>
      <c r="F128" s="16"/>
      <c r="G128" s="17"/>
      <c r="H128" s="18"/>
      <c r="I128" s="19"/>
      <c r="J128" s="18"/>
      <c r="K128" s="19"/>
      <c r="L128" s="17"/>
      <c r="M128" s="12"/>
      <c r="N128" s="13"/>
    </row>
    <row r="129" spans="4:14" ht="14.4" hidden="1" x14ac:dyDescent="0.3">
      <c r="D129" s="14"/>
      <c r="E129" s="15"/>
      <c r="F129" s="16"/>
      <c r="G129" s="17"/>
      <c r="H129" s="18"/>
      <c r="I129" s="19"/>
      <c r="J129" s="18"/>
      <c r="K129" s="19"/>
      <c r="L129" s="17"/>
      <c r="M129" s="12"/>
      <c r="N129" s="13"/>
    </row>
    <row r="130" spans="4:14" ht="14.4" hidden="1" x14ac:dyDescent="0.3">
      <c r="D130" s="14"/>
      <c r="E130" s="15"/>
      <c r="F130" s="16"/>
      <c r="G130" s="17"/>
      <c r="H130" s="18"/>
      <c r="I130" s="19"/>
      <c r="J130" s="18"/>
      <c r="K130" s="19"/>
      <c r="L130" s="17"/>
      <c r="M130" s="12"/>
      <c r="N130" s="13"/>
    </row>
    <row r="131" spans="4:14" ht="14.4" hidden="1" x14ac:dyDescent="0.3">
      <c r="D131" s="14"/>
      <c r="E131" s="15"/>
      <c r="F131" s="16"/>
      <c r="G131" s="17"/>
      <c r="H131" s="18"/>
      <c r="I131" s="19"/>
      <c r="J131" s="18"/>
      <c r="K131" s="19"/>
      <c r="L131" s="17"/>
      <c r="M131" s="12"/>
      <c r="N131" s="13"/>
    </row>
    <row r="132" spans="4:14" ht="14.4" hidden="1" x14ac:dyDescent="0.3">
      <c r="D132" s="14"/>
      <c r="E132" s="15"/>
      <c r="F132" s="16"/>
      <c r="G132" s="17"/>
      <c r="H132" s="18"/>
      <c r="I132" s="19"/>
      <c r="J132" s="18"/>
      <c r="K132" s="19"/>
      <c r="L132" s="17"/>
      <c r="M132" s="12"/>
      <c r="N132" s="13"/>
    </row>
    <row r="133" spans="4:14" ht="14.4" hidden="1" x14ac:dyDescent="0.3">
      <c r="D133" s="14"/>
      <c r="E133" s="15"/>
      <c r="F133" s="16"/>
      <c r="G133" s="17"/>
      <c r="H133" s="18"/>
      <c r="I133" s="19"/>
      <c r="J133" s="18"/>
      <c r="K133" s="19"/>
      <c r="L133" s="17"/>
      <c r="M133" s="12"/>
      <c r="N133" s="13"/>
    </row>
    <row r="134" spans="4:14" ht="14.4" hidden="1" x14ac:dyDescent="0.3">
      <c r="D134" s="14"/>
      <c r="E134" s="15"/>
      <c r="F134" s="16"/>
      <c r="G134" s="17"/>
      <c r="H134" s="18"/>
      <c r="I134" s="19"/>
      <c r="J134" s="18"/>
      <c r="K134" s="19"/>
      <c r="L134" s="17"/>
      <c r="M134" s="12"/>
      <c r="N134" s="13"/>
    </row>
    <row r="135" spans="4:14" ht="14.4" hidden="1" x14ac:dyDescent="0.3">
      <c r="D135" s="14"/>
      <c r="E135" s="15"/>
      <c r="F135" s="16"/>
      <c r="G135" s="17"/>
      <c r="H135" s="18"/>
      <c r="I135" s="19"/>
      <c r="J135" s="18"/>
      <c r="K135" s="19"/>
      <c r="L135" s="17"/>
      <c r="M135" s="12"/>
      <c r="N135" s="13"/>
    </row>
    <row r="136" spans="4:14" ht="14.4" hidden="1" x14ac:dyDescent="0.3">
      <c r="D136" s="14"/>
      <c r="E136" s="15"/>
      <c r="F136" s="16"/>
      <c r="G136" s="17"/>
      <c r="H136" s="18"/>
      <c r="I136" s="19"/>
      <c r="J136" s="18"/>
      <c r="K136" s="19"/>
      <c r="L136" s="17"/>
      <c r="M136" s="12"/>
      <c r="N136" s="13"/>
    </row>
    <row r="137" spans="4:14" ht="14.4" hidden="1" x14ac:dyDescent="0.3">
      <c r="D137" s="14"/>
      <c r="E137" s="15"/>
      <c r="F137" s="16"/>
      <c r="G137" s="17"/>
      <c r="H137" s="18"/>
      <c r="I137" s="19"/>
      <c r="J137" s="18"/>
      <c r="K137" s="19"/>
      <c r="L137" s="17"/>
      <c r="M137" s="12"/>
      <c r="N137" s="13"/>
    </row>
    <row r="138" spans="4:14" ht="14.4" hidden="1" x14ac:dyDescent="0.3">
      <c r="D138" s="14"/>
      <c r="E138" s="15"/>
      <c r="F138" s="16"/>
      <c r="G138" s="17"/>
      <c r="H138" s="18"/>
      <c r="I138" s="19"/>
      <c r="J138" s="18"/>
      <c r="K138" s="19"/>
      <c r="L138" s="17"/>
      <c r="M138" s="12"/>
      <c r="N138" s="13"/>
    </row>
    <row r="139" spans="4:14" ht="14.4" hidden="1" x14ac:dyDescent="0.3">
      <c r="D139" s="14"/>
      <c r="E139" s="15"/>
      <c r="F139" s="16"/>
      <c r="G139" s="17"/>
      <c r="H139" s="18"/>
      <c r="I139" s="19"/>
      <c r="J139" s="18"/>
      <c r="K139" s="19"/>
      <c r="L139" s="17"/>
      <c r="M139" s="12"/>
      <c r="N139" s="13"/>
    </row>
    <row r="140" spans="4:14" ht="14.4" hidden="1" x14ac:dyDescent="0.3">
      <c r="D140" s="14"/>
      <c r="E140" s="15"/>
      <c r="F140" s="16"/>
      <c r="G140" s="17"/>
      <c r="H140" s="18"/>
      <c r="I140" s="19"/>
      <c r="J140" s="18"/>
      <c r="K140" s="19"/>
      <c r="L140" s="17"/>
      <c r="M140" s="12"/>
      <c r="N140" s="13"/>
    </row>
    <row r="141" spans="4:14" ht="14.4" hidden="1" x14ac:dyDescent="0.3">
      <c r="D141" s="14"/>
      <c r="E141" s="15"/>
      <c r="F141" s="16"/>
      <c r="G141" s="17"/>
      <c r="H141" s="18"/>
      <c r="I141" s="19"/>
      <c r="J141" s="18"/>
      <c r="K141" s="19"/>
      <c r="L141" s="17"/>
      <c r="M141" s="12"/>
      <c r="N141" s="13"/>
    </row>
    <row r="142" spans="4:14" ht="14.4" hidden="1" x14ac:dyDescent="0.3">
      <c r="D142" s="14"/>
      <c r="E142" s="15"/>
      <c r="F142" s="16"/>
      <c r="G142" s="17"/>
      <c r="H142" s="18"/>
      <c r="I142" s="19"/>
      <c r="J142" s="18"/>
      <c r="K142" s="19"/>
      <c r="L142" s="17"/>
      <c r="M142" s="12"/>
      <c r="N142" s="13"/>
    </row>
    <row r="143" spans="4:14" ht="14.4" hidden="1" x14ac:dyDescent="0.3">
      <c r="D143" s="14"/>
      <c r="E143" s="15"/>
      <c r="F143" s="16"/>
      <c r="G143" s="17"/>
      <c r="H143" s="18"/>
      <c r="I143" s="19"/>
      <c r="J143" s="18"/>
      <c r="K143" s="19"/>
      <c r="L143" s="17"/>
      <c r="M143" s="12"/>
      <c r="N143" s="13"/>
    </row>
    <row r="144" spans="4:14" ht="14.4" hidden="1" x14ac:dyDescent="0.3">
      <c r="D144" s="14"/>
      <c r="E144" s="15"/>
      <c r="F144" s="16"/>
      <c r="G144" s="17"/>
      <c r="H144" s="18"/>
      <c r="I144" s="19"/>
      <c r="J144" s="18"/>
      <c r="K144" s="19"/>
      <c r="L144" s="17"/>
      <c r="M144" s="12"/>
      <c r="N144" s="13"/>
    </row>
    <row r="145" spans="4:14" ht="14.4" hidden="1" x14ac:dyDescent="0.3">
      <c r="D145" s="14"/>
      <c r="E145" s="15"/>
      <c r="F145" s="16"/>
      <c r="G145" s="17"/>
      <c r="H145" s="18"/>
      <c r="I145" s="19"/>
      <c r="J145" s="18"/>
      <c r="K145" s="19"/>
      <c r="L145" s="17"/>
      <c r="M145" s="12"/>
      <c r="N145" s="13"/>
    </row>
    <row r="146" spans="4:14" ht="14.4" hidden="1" x14ac:dyDescent="0.3">
      <c r="D146" s="14"/>
      <c r="E146" s="15"/>
      <c r="F146" s="16"/>
      <c r="G146" s="17"/>
      <c r="H146" s="18"/>
      <c r="I146" s="19"/>
      <c r="J146" s="18"/>
      <c r="K146" s="19"/>
      <c r="L146" s="17"/>
      <c r="M146" s="12"/>
      <c r="N146" s="13"/>
    </row>
    <row r="147" spans="4:14" ht="14.4" hidden="1" x14ac:dyDescent="0.3">
      <c r="D147" s="14"/>
      <c r="E147" s="15"/>
      <c r="F147" s="16"/>
      <c r="G147" s="17"/>
      <c r="H147" s="18"/>
      <c r="I147" s="19"/>
      <c r="J147" s="18"/>
      <c r="K147" s="19"/>
      <c r="L147" s="17"/>
      <c r="M147" s="12"/>
      <c r="N147" s="13"/>
    </row>
    <row r="148" spans="4:14" ht="14.4" hidden="1" x14ac:dyDescent="0.3">
      <c r="D148" s="14"/>
      <c r="E148" s="15"/>
      <c r="F148" s="16"/>
      <c r="G148" s="17"/>
      <c r="H148" s="18"/>
      <c r="I148" s="19"/>
      <c r="J148" s="18"/>
      <c r="K148" s="19"/>
      <c r="L148" s="17"/>
      <c r="M148" s="12"/>
      <c r="N148" s="13"/>
    </row>
    <row r="149" spans="4:14" ht="14.4" hidden="1" x14ac:dyDescent="0.3">
      <c r="D149" s="14"/>
      <c r="E149" s="15"/>
      <c r="F149" s="16"/>
      <c r="G149" s="17"/>
      <c r="H149" s="18"/>
      <c r="I149" s="19"/>
      <c r="J149" s="18"/>
      <c r="K149" s="19"/>
      <c r="L149" s="17"/>
      <c r="M149" s="12"/>
      <c r="N149" s="13"/>
    </row>
    <row r="150" spans="4:14" ht="14.4" hidden="1" x14ac:dyDescent="0.3">
      <c r="D150" s="14"/>
      <c r="E150" s="15"/>
      <c r="F150" s="16"/>
      <c r="G150" s="17"/>
      <c r="H150" s="18"/>
      <c r="I150" s="19"/>
      <c r="J150" s="18"/>
      <c r="K150" s="19"/>
      <c r="L150" s="17"/>
      <c r="M150" s="12"/>
      <c r="N150" s="13"/>
    </row>
    <row r="151" spans="4:14" ht="14.4" hidden="1" x14ac:dyDescent="0.3">
      <c r="D151" s="14"/>
      <c r="E151" s="15"/>
      <c r="F151" s="16"/>
      <c r="G151" s="17"/>
      <c r="H151" s="18"/>
      <c r="I151" s="19"/>
      <c r="J151" s="18"/>
      <c r="K151" s="19"/>
      <c r="L151" s="17"/>
      <c r="M151" s="12"/>
      <c r="N151" s="13"/>
    </row>
    <row r="152" spans="4:14" ht="14.4" hidden="1" x14ac:dyDescent="0.3">
      <c r="D152" s="14"/>
      <c r="E152" s="15"/>
      <c r="F152" s="16"/>
      <c r="G152" s="17"/>
      <c r="H152" s="18"/>
      <c r="I152" s="19"/>
      <c r="J152" s="18"/>
      <c r="K152" s="19"/>
      <c r="L152" s="17"/>
      <c r="M152" s="12"/>
      <c r="N152" s="13"/>
    </row>
    <row r="153" spans="4:14" ht="14.4" hidden="1" x14ac:dyDescent="0.3">
      <c r="D153" s="14"/>
      <c r="E153" s="15"/>
      <c r="F153" s="16"/>
      <c r="G153" s="17"/>
      <c r="H153" s="18"/>
      <c r="I153" s="19"/>
      <c r="J153" s="18"/>
      <c r="K153" s="19"/>
      <c r="L153" s="17"/>
      <c r="M153" s="12"/>
      <c r="N153" s="13"/>
    </row>
    <row r="154" spans="4:14" ht="14.4" hidden="1" x14ac:dyDescent="0.3">
      <c r="D154" s="14"/>
      <c r="E154" s="15"/>
      <c r="F154" s="16"/>
      <c r="G154" s="17"/>
      <c r="H154" s="18"/>
      <c r="I154" s="19"/>
      <c r="J154" s="18"/>
      <c r="K154" s="19"/>
      <c r="L154" s="17"/>
      <c r="M154" s="12"/>
      <c r="N154" s="13"/>
    </row>
    <row r="155" spans="4:14" ht="14.4" hidden="1" x14ac:dyDescent="0.3">
      <c r="D155" s="14"/>
      <c r="E155" s="15"/>
      <c r="F155" s="16"/>
      <c r="G155" s="17"/>
      <c r="H155" s="18"/>
      <c r="I155" s="19"/>
      <c r="J155" s="18"/>
      <c r="K155" s="19"/>
      <c r="L155" s="17"/>
      <c r="M155" s="12"/>
      <c r="N155" s="13"/>
    </row>
    <row r="156" spans="4:14" ht="14.4" hidden="1" x14ac:dyDescent="0.3">
      <c r="D156" s="14"/>
      <c r="E156" s="15"/>
      <c r="F156" s="16"/>
      <c r="G156" s="17"/>
      <c r="H156" s="18"/>
      <c r="I156" s="19"/>
      <c r="J156" s="18"/>
      <c r="K156" s="19"/>
      <c r="L156" s="17"/>
      <c r="M156" s="12"/>
      <c r="N156" s="13"/>
    </row>
    <row r="157" spans="4:14" ht="14.4" hidden="1" x14ac:dyDescent="0.3">
      <c r="D157" s="14"/>
      <c r="E157" s="15"/>
      <c r="F157" s="16"/>
      <c r="G157" s="17"/>
      <c r="H157" s="18"/>
      <c r="I157" s="19"/>
      <c r="J157" s="18"/>
      <c r="K157" s="19"/>
      <c r="L157" s="17"/>
      <c r="M157" s="12"/>
      <c r="N157" s="13"/>
    </row>
    <row r="158" spans="4:14" ht="14.4" hidden="1" x14ac:dyDescent="0.3">
      <c r="D158" s="14"/>
      <c r="E158" s="15"/>
      <c r="F158" s="16"/>
      <c r="G158" s="17"/>
      <c r="H158" s="18"/>
      <c r="I158" s="19"/>
      <c r="J158" s="18"/>
      <c r="K158" s="19"/>
      <c r="L158" s="17"/>
      <c r="M158" s="12"/>
      <c r="N158" s="13"/>
    </row>
    <row r="159" spans="4:14" ht="14.4" hidden="1" x14ac:dyDescent="0.3">
      <c r="D159" s="14"/>
      <c r="E159" s="15"/>
      <c r="F159" s="16"/>
      <c r="G159" s="17"/>
      <c r="H159" s="18"/>
      <c r="I159" s="19"/>
      <c r="J159" s="18"/>
      <c r="K159" s="19"/>
      <c r="L159" s="17"/>
      <c r="M159" s="12"/>
      <c r="N159" s="13"/>
    </row>
    <row r="160" spans="4:14" ht="14.4" hidden="1" x14ac:dyDescent="0.3">
      <c r="D160" s="14"/>
      <c r="E160" s="15"/>
      <c r="F160" s="16"/>
      <c r="G160" s="17"/>
      <c r="H160" s="18"/>
      <c r="I160" s="19"/>
      <c r="J160" s="18"/>
      <c r="K160" s="19"/>
      <c r="L160" s="17"/>
      <c r="M160" s="12"/>
      <c r="N160" s="13"/>
    </row>
    <row r="161" spans="4:14" ht="14.4" hidden="1" x14ac:dyDescent="0.3">
      <c r="D161" s="14"/>
      <c r="E161" s="15"/>
      <c r="F161" s="16"/>
      <c r="G161" s="17"/>
      <c r="H161" s="18"/>
      <c r="I161" s="19"/>
      <c r="J161" s="18"/>
      <c r="K161" s="19"/>
      <c r="L161" s="17"/>
      <c r="M161" s="12"/>
      <c r="N161" s="13"/>
    </row>
    <row r="162" spans="4:14" ht="14.4" hidden="1" x14ac:dyDescent="0.3">
      <c r="D162" s="14"/>
      <c r="E162" s="15"/>
      <c r="F162" s="16"/>
      <c r="G162" s="17"/>
      <c r="H162" s="18"/>
      <c r="I162" s="19"/>
      <c r="J162" s="18"/>
      <c r="K162" s="19"/>
      <c r="L162" s="17"/>
      <c r="M162" s="12"/>
      <c r="N162" s="13"/>
    </row>
    <row r="163" spans="4:14" ht="14.4" hidden="1" x14ac:dyDescent="0.3">
      <c r="D163" s="14"/>
      <c r="E163" s="15"/>
      <c r="F163" s="16"/>
      <c r="G163" s="17"/>
      <c r="H163" s="18"/>
      <c r="I163" s="19"/>
      <c r="J163" s="18"/>
      <c r="K163" s="19"/>
      <c r="L163" s="17"/>
      <c r="M163" s="12"/>
      <c r="N163" s="13"/>
    </row>
    <row r="164" spans="4:14" ht="14.4" hidden="1" x14ac:dyDescent="0.3">
      <c r="D164" s="14"/>
      <c r="E164" s="15"/>
      <c r="F164" s="16"/>
      <c r="G164" s="17"/>
      <c r="H164" s="18"/>
      <c r="I164" s="19"/>
      <c r="J164" s="18"/>
      <c r="K164" s="19"/>
      <c r="L164" s="17"/>
      <c r="M164" s="12"/>
      <c r="N164" s="13"/>
    </row>
    <row r="165" spans="4:14" ht="14.4" hidden="1" x14ac:dyDescent="0.3">
      <c r="D165" s="14"/>
      <c r="E165" s="15"/>
      <c r="F165" s="16"/>
      <c r="G165" s="17"/>
      <c r="H165" s="18"/>
      <c r="I165" s="19"/>
      <c r="J165" s="18"/>
      <c r="K165" s="19"/>
      <c r="L165" s="17"/>
      <c r="M165" s="12"/>
      <c r="N165" s="13"/>
    </row>
    <row r="166" spans="4:14" ht="14.4" hidden="1" x14ac:dyDescent="0.3">
      <c r="D166" s="14"/>
      <c r="E166" s="15"/>
      <c r="F166" s="16"/>
      <c r="G166" s="17"/>
      <c r="H166" s="18"/>
      <c r="I166" s="19"/>
      <c r="J166" s="18"/>
      <c r="K166" s="19"/>
      <c r="L166" s="17"/>
      <c r="M166" s="12"/>
      <c r="N166" s="13"/>
    </row>
    <row r="167" spans="4:14" ht="14.4" hidden="1" x14ac:dyDescent="0.3">
      <c r="D167" s="14"/>
      <c r="E167" s="15"/>
      <c r="F167" s="16"/>
      <c r="G167" s="17"/>
      <c r="H167" s="18"/>
      <c r="I167" s="19"/>
      <c r="J167" s="18"/>
      <c r="K167" s="19"/>
      <c r="L167" s="17"/>
      <c r="M167" s="12"/>
      <c r="N167" s="13"/>
    </row>
    <row r="168" spans="4:14" ht="14.4" hidden="1" x14ac:dyDescent="0.3">
      <c r="D168" s="14"/>
      <c r="E168" s="15"/>
      <c r="F168" s="16"/>
      <c r="G168" s="17"/>
      <c r="H168" s="18"/>
      <c r="I168" s="19"/>
      <c r="J168" s="18"/>
      <c r="K168" s="19"/>
      <c r="L168" s="17"/>
      <c r="M168" s="12"/>
      <c r="N168" s="13"/>
    </row>
    <row r="169" spans="4:14" ht="14.4" hidden="1" x14ac:dyDescent="0.3">
      <c r="D169" s="14"/>
      <c r="E169" s="15"/>
      <c r="F169" s="16"/>
      <c r="G169" s="17"/>
      <c r="H169" s="18"/>
      <c r="I169" s="19"/>
      <c r="J169" s="18"/>
      <c r="K169" s="19"/>
      <c r="L169" s="17"/>
      <c r="M169" s="12"/>
      <c r="N169" s="13"/>
    </row>
    <row r="170" spans="4:14" ht="14.4" hidden="1" x14ac:dyDescent="0.3">
      <c r="D170" s="14"/>
      <c r="E170" s="15"/>
      <c r="F170" s="16"/>
      <c r="G170" s="17"/>
      <c r="H170" s="18"/>
      <c r="I170" s="19"/>
      <c r="J170" s="18"/>
      <c r="K170" s="19"/>
      <c r="L170" s="17"/>
      <c r="M170" s="12"/>
      <c r="N170" s="13"/>
    </row>
    <row r="171" spans="4:14" ht="14.4" hidden="1" x14ac:dyDescent="0.3">
      <c r="D171" s="14"/>
      <c r="E171" s="15"/>
      <c r="F171" s="16"/>
      <c r="G171" s="17"/>
      <c r="H171" s="18"/>
      <c r="I171" s="19"/>
      <c r="J171" s="18"/>
      <c r="K171" s="19"/>
      <c r="L171" s="17"/>
      <c r="M171" s="12"/>
      <c r="N171" s="13"/>
    </row>
    <row r="172" spans="4:14" ht="14.4" hidden="1" x14ac:dyDescent="0.3">
      <c r="D172" s="14"/>
      <c r="E172" s="15"/>
      <c r="F172" s="16"/>
      <c r="G172" s="17"/>
      <c r="H172" s="18"/>
      <c r="I172" s="19"/>
      <c r="J172" s="18"/>
      <c r="K172" s="19"/>
      <c r="L172" s="17"/>
      <c r="M172" s="12"/>
      <c r="N172" s="13"/>
    </row>
    <row r="173" spans="4:14" ht="14.4" hidden="1" x14ac:dyDescent="0.3">
      <c r="D173" s="14"/>
      <c r="E173" s="15"/>
      <c r="F173" s="16"/>
      <c r="G173" s="17"/>
      <c r="H173" s="18"/>
      <c r="I173" s="19"/>
      <c r="J173" s="18"/>
      <c r="K173" s="19"/>
      <c r="L173" s="17"/>
      <c r="M173" s="12"/>
      <c r="N173" s="13"/>
    </row>
    <row r="174" spans="4:14" ht="14.4" hidden="1" x14ac:dyDescent="0.3">
      <c r="D174" s="14"/>
      <c r="E174" s="15"/>
      <c r="F174" s="16"/>
      <c r="G174" s="17"/>
      <c r="H174" s="18"/>
      <c r="I174" s="19"/>
      <c r="J174" s="18"/>
      <c r="K174" s="19"/>
      <c r="L174" s="17"/>
      <c r="M174" s="12"/>
      <c r="N174" s="13"/>
    </row>
    <row r="175" spans="4:14" ht="14.4" hidden="1" x14ac:dyDescent="0.3">
      <c r="D175" s="14"/>
      <c r="E175" s="15"/>
      <c r="F175" s="16"/>
      <c r="G175" s="17"/>
      <c r="H175" s="18"/>
      <c r="I175" s="19"/>
      <c r="J175" s="18"/>
      <c r="K175" s="19"/>
      <c r="L175" s="17"/>
      <c r="M175" s="12"/>
      <c r="N175" s="13"/>
    </row>
    <row r="176" spans="4:14" ht="14.4" hidden="1" x14ac:dyDescent="0.3">
      <c r="D176" s="14"/>
      <c r="E176" s="15"/>
      <c r="F176" s="16"/>
      <c r="G176" s="17"/>
      <c r="H176" s="18"/>
      <c r="I176" s="19"/>
      <c r="J176" s="18"/>
      <c r="K176" s="19"/>
      <c r="L176" s="17"/>
      <c r="M176" s="12"/>
      <c r="N176" s="13"/>
    </row>
    <row r="177" spans="4:14" ht="14.4" hidden="1" x14ac:dyDescent="0.3">
      <c r="D177" s="14"/>
      <c r="E177" s="15"/>
      <c r="F177" s="16"/>
      <c r="G177" s="17"/>
      <c r="H177" s="18"/>
      <c r="I177" s="19"/>
      <c r="J177" s="18"/>
      <c r="K177" s="19"/>
      <c r="L177" s="17"/>
      <c r="M177" s="12"/>
      <c r="N177" s="13"/>
    </row>
    <row r="178" spans="4:14" ht="14.4" hidden="1" x14ac:dyDescent="0.3">
      <c r="D178" s="14"/>
      <c r="E178" s="15"/>
      <c r="F178" s="16"/>
      <c r="G178" s="17"/>
      <c r="H178" s="18"/>
      <c r="I178" s="19"/>
      <c r="J178" s="18"/>
      <c r="K178" s="19"/>
      <c r="L178" s="17"/>
      <c r="M178" s="12"/>
      <c r="N178" s="13"/>
    </row>
    <row r="179" spans="4:14" ht="14.4" hidden="1" x14ac:dyDescent="0.3">
      <c r="D179" s="14"/>
      <c r="E179" s="15"/>
      <c r="F179" s="16"/>
      <c r="G179" s="17"/>
      <c r="H179" s="18"/>
      <c r="I179" s="19"/>
      <c r="J179" s="18"/>
      <c r="K179" s="19"/>
      <c r="L179" s="17"/>
      <c r="M179" s="12"/>
      <c r="N179" s="13"/>
    </row>
    <row r="180" spans="4:14" ht="14.4" hidden="1" x14ac:dyDescent="0.3">
      <c r="D180" s="14"/>
      <c r="E180" s="15"/>
      <c r="F180" s="16"/>
      <c r="G180" s="17"/>
      <c r="H180" s="18"/>
      <c r="I180" s="19"/>
      <c r="J180" s="18"/>
      <c r="K180" s="19"/>
      <c r="L180" s="17"/>
      <c r="M180" s="12"/>
      <c r="N180" s="13"/>
    </row>
    <row r="181" spans="4:14" ht="14.4" hidden="1" x14ac:dyDescent="0.3">
      <c r="D181" s="14"/>
      <c r="E181" s="15"/>
      <c r="F181" s="16"/>
      <c r="G181" s="17"/>
      <c r="H181" s="18"/>
      <c r="I181" s="19"/>
      <c r="J181" s="18"/>
      <c r="K181" s="19"/>
      <c r="L181" s="17"/>
      <c r="M181" s="12"/>
      <c r="N181" s="13"/>
    </row>
    <row r="182" spans="4:14" ht="14.4" hidden="1" x14ac:dyDescent="0.3">
      <c r="D182" s="14"/>
      <c r="E182" s="15"/>
      <c r="F182" s="16"/>
      <c r="G182" s="17"/>
      <c r="H182" s="18"/>
      <c r="I182" s="19"/>
      <c r="J182" s="18"/>
      <c r="K182" s="19"/>
      <c r="L182" s="17"/>
      <c r="M182" s="12"/>
      <c r="N182" s="13"/>
    </row>
    <row r="183" spans="4:14" ht="14.4" hidden="1" x14ac:dyDescent="0.3">
      <c r="D183" s="14"/>
      <c r="E183" s="15"/>
      <c r="F183" s="16"/>
      <c r="G183" s="17"/>
      <c r="H183" s="18"/>
      <c r="I183" s="19"/>
      <c r="J183" s="18"/>
      <c r="K183" s="19"/>
      <c r="L183" s="17"/>
      <c r="M183" s="12"/>
      <c r="N183" s="13"/>
    </row>
    <row r="184" spans="4:14" ht="14.4" hidden="1" x14ac:dyDescent="0.3">
      <c r="D184" s="14"/>
      <c r="E184" s="15"/>
      <c r="F184" s="16"/>
      <c r="G184" s="17"/>
      <c r="H184" s="18"/>
      <c r="I184" s="19"/>
      <c r="J184" s="18"/>
      <c r="K184" s="19"/>
      <c r="L184" s="17"/>
      <c r="M184" s="12"/>
      <c r="N184" s="13"/>
    </row>
    <row r="185" spans="4:14" ht="14.4" hidden="1" x14ac:dyDescent="0.3">
      <c r="D185" s="14"/>
      <c r="E185" s="15"/>
      <c r="F185" s="16"/>
      <c r="G185" s="17"/>
      <c r="H185" s="18"/>
      <c r="I185" s="19"/>
      <c r="J185" s="18"/>
      <c r="K185" s="19"/>
      <c r="L185" s="17"/>
      <c r="M185" s="12"/>
      <c r="N185" s="13"/>
    </row>
    <row r="186" spans="4:14" ht="14.4" hidden="1" x14ac:dyDescent="0.3">
      <c r="D186" s="14"/>
      <c r="E186" s="15"/>
      <c r="F186" s="16"/>
      <c r="G186" s="17"/>
      <c r="H186" s="18"/>
      <c r="I186" s="19"/>
      <c r="J186" s="18"/>
      <c r="K186" s="19"/>
      <c r="L186" s="17"/>
      <c r="M186" s="12"/>
      <c r="N186" s="13"/>
    </row>
    <row r="187" spans="4:14" ht="14.4" hidden="1" x14ac:dyDescent="0.3">
      <c r="D187" s="14"/>
      <c r="E187" s="15"/>
      <c r="F187" s="16"/>
      <c r="G187" s="17"/>
      <c r="H187" s="18"/>
      <c r="I187" s="19"/>
      <c r="J187" s="18"/>
      <c r="K187" s="19"/>
      <c r="L187" s="17"/>
      <c r="M187" s="12"/>
      <c r="N187" s="13"/>
    </row>
    <row r="188" spans="4:14" ht="14.4" hidden="1" x14ac:dyDescent="0.3">
      <c r="D188" s="14"/>
      <c r="E188" s="15"/>
      <c r="F188" s="16"/>
      <c r="G188" s="17"/>
      <c r="H188" s="18"/>
      <c r="I188" s="19"/>
      <c r="J188" s="18"/>
      <c r="K188" s="19"/>
      <c r="L188" s="17"/>
      <c r="M188" s="12"/>
      <c r="N188" s="13"/>
    </row>
    <row r="189" spans="4:14" ht="14.4" hidden="1" x14ac:dyDescent="0.3">
      <c r="D189" s="14"/>
      <c r="E189" s="15"/>
      <c r="F189" s="16"/>
      <c r="G189" s="17"/>
      <c r="H189" s="18"/>
      <c r="I189" s="19"/>
      <c r="J189" s="18"/>
      <c r="K189" s="19"/>
      <c r="L189" s="17"/>
      <c r="M189" s="12"/>
      <c r="N189" s="13"/>
    </row>
    <row r="190" spans="4:14" ht="14.4" hidden="1" x14ac:dyDescent="0.3">
      <c r="D190" s="14"/>
      <c r="E190" s="15"/>
      <c r="F190" s="16"/>
      <c r="G190" s="17"/>
      <c r="H190" s="18"/>
      <c r="I190" s="19"/>
      <c r="J190" s="18"/>
      <c r="K190" s="19"/>
      <c r="L190" s="17"/>
      <c r="M190" s="12"/>
      <c r="N190" s="13"/>
    </row>
    <row r="191" spans="4:14" ht="14.4" hidden="1" x14ac:dyDescent="0.3">
      <c r="D191" s="14"/>
      <c r="E191" s="15"/>
      <c r="F191" s="16"/>
      <c r="G191" s="17"/>
      <c r="H191" s="18"/>
      <c r="I191" s="19"/>
      <c r="J191" s="18"/>
      <c r="K191" s="19"/>
      <c r="L191" s="17"/>
      <c r="M191" s="12"/>
      <c r="N191" s="13"/>
    </row>
    <row r="192" spans="4:14" ht="14.4" hidden="1" x14ac:dyDescent="0.3">
      <c r="D192" s="14"/>
      <c r="E192" s="15"/>
      <c r="F192" s="16"/>
      <c r="G192" s="17"/>
      <c r="H192" s="18"/>
      <c r="I192" s="19"/>
      <c r="J192" s="18"/>
      <c r="K192" s="19"/>
      <c r="L192" s="17"/>
      <c r="M192" s="12"/>
      <c r="N192" s="13"/>
    </row>
    <row r="193" spans="4:14" ht="14.4" hidden="1" x14ac:dyDescent="0.3">
      <c r="D193" s="14"/>
      <c r="E193" s="15"/>
      <c r="F193" s="16"/>
      <c r="G193" s="17"/>
      <c r="H193" s="18"/>
      <c r="I193" s="19"/>
      <c r="J193" s="18"/>
      <c r="K193" s="19"/>
      <c r="L193" s="17"/>
      <c r="M193" s="12"/>
      <c r="N193" s="13"/>
    </row>
    <row r="194" spans="4:14" ht="14.4" hidden="1" x14ac:dyDescent="0.3">
      <c r="D194" s="14"/>
      <c r="E194" s="15"/>
      <c r="F194" s="16"/>
      <c r="G194" s="17"/>
      <c r="H194" s="18"/>
      <c r="I194" s="19"/>
      <c r="J194" s="18"/>
      <c r="K194" s="19"/>
      <c r="L194" s="17"/>
      <c r="M194" s="12"/>
      <c r="N194" s="13"/>
    </row>
    <row r="195" spans="4:14" ht="14.4" hidden="1" x14ac:dyDescent="0.3">
      <c r="D195" s="14"/>
      <c r="E195" s="15"/>
      <c r="F195" s="16"/>
      <c r="G195" s="17"/>
      <c r="H195" s="18"/>
      <c r="I195" s="19"/>
      <c r="J195" s="18"/>
      <c r="K195" s="19"/>
      <c r="L195" s="17"/>
      <c r="M195" s="12"/>
      <c r="N195" s="13"/>
    </row>
    <row r="196" spans="4:14" ht="14.4" hidden="1" x14ac:dyDescent="0.3">
      <c r="D196" s="14"/>
      <c r="E196" s="15"/>
      <c r="F196" s="16"/>
      <c r="G196" s="17"/>
      <c r="H196" s="18"/>
      <c r="I196" s="19"/>
      <c r="J196" s="18"/>
      <c r="K196" s="19"/>
      <c r="L196" s="17"/>
      <c r="M196" s="12"/>
      <c r="N196" s="13"/>
    </row>
    <row r="197" spans="4:14" ht="14.4" hidden="1" x14ac:dyDescent="0.3">
      <c r="D197" s="14"/>
      <c r="E197" s="15"/>
      <c r="F197" s="16"/>
      <c r="G197" s="17"/>
      <c r="H197" s="18"/>
      <c r="I197" s="19"/>
      <c r="J197" s="18"/>
      <c r="K197" s="19"/>
      <c r="L197" s="17"/>
      <c r="M197" s="12"/>
      <c r="N197" s="13"/>
    </row>
    <row r="198" spans="4:14" ht="14.4" hidden="1" x14ac:dyDescent="0.3">
      <c r="D198" s="14"/>
      <c r="E198" s="15"/>
      <c r="F198" s="16"/>
      <c r="G198" s="17"/>
      <c r="H198" s="18"/>
      <c r="I198" s="19"/>
      <c r="J198" s="18"/>
      <c r="K198" s="19"/>
      <c r="L198" s="17"/>
      <c r="M198" s="12"/>
      <c r="N198" s="13"/>
    </row>
    <row r="199" spans="4:14" ht="14.4" hidden="1" x14ac:dyDescent="0.3">
      <c r="D199" s="14"/>
      <c r="E199" s="15"/>
      <c r="F199" s="16"/>
      <c r="G199" s="17"/>
      <c r="H199" s="18"/>
      <c r="I199" s="19"/>
      <c r="J199" s="18"/>
      <c r="K199" s="19"/>
      <c r="L199" s="17"/>
      <c r="M199" s="12"/>
      <c r="N199" s="13"/>
    </row>
    <row r="200" spans="4:14" ht="14.4" hidden="1" x14ac:dyDescent="0.3">
      <c r="D200" s="14"/>
      <c r="E200" s="15"/>
      <c r="F200" s="16"/>
      <c r="G200" s="17"/>
      <c r="H200" s="18"/>
      <c r="I200" s="19"/>
      <c r="J200" s="18"/>
      <c r="K200" s="19"/>
      <c r="L200" s="17"/>
      <c r="M200" s="12"/>
      <c r="N200" s="13"/>
    </row>
    <row r="201" spans="4:14" ht="14.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4:14" ht="14.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4:14" ht="14.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4:14" ht="14.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4:14" ht="14.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4:14" ht="14.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4:14" ht="14.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4:14" ht="14.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t="14.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t="14.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t="14.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t="14.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t="14.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t="14.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t="14.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t="14.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t="14.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t="14.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t="14.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t="14.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t="14.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t="14.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t="14.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t="14.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t="14.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t="14.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t="14.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t="14.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t="14.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t="14.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t="14.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t="14.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t="14.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t="14.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t="14.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t="14.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t="14.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t="14.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t="14.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t="14.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t="14.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t="14.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t="14.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t="14.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t="14.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t="14.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t="14.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t="14.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t="14.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t="14.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t="14.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t="14.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t="14.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t="14.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t="14.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t="14.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t="14.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t="14.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t="14.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t="14.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t="14.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t="14.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t="14.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t="14.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t="14.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t="14.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t="14.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t="14.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t="14.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t="14.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t="14.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t="14.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t="14.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t="14.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t="14.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t="14.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t="14.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t="14.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t="14.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t="14.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t="14.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t="14.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t="14.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t="14.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t="14.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t="14.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t="14.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t="14.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t="14.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t="14.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t="14.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t="14.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t="14.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t="14.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t="14.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t="14.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t="14.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t="14.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t="14.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t="14.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t="14.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t="14.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t="14.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t="14.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t="14.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t="14.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t="14.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t="14.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t="14.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t="14.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t="14.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t="14.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t="14.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t="14.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t="14.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t="14.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t="14.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t="14.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t="14.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t="14.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t="14.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t="14.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t="14.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t="14.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t="14.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t="14.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t="14.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t="14.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t="14.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t="14.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t="14.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t="14.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t="14.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t="14.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t="14.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t="14.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t="14.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t="14.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t="14.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t="14.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t="14.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t="14.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t="14.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t="14.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t="14.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t="14.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t="14.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t="14.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t="14.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t="14.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t="14.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t="14.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t="14.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t="14.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t="14.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t="14.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t="14.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t="14.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t="14.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t="14.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t="14.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t="14.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t="14.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t="14.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t="14.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t="14.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t="14.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t="14.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t="14.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t="14.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t="14.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t="14.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t="14.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t="14.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t="14.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t="14.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t="14.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t="14.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t="14.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t="14.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t="14.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t="14.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t="14.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t="14.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t="14.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t="14.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t="14.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t="14.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t="14.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t="14.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t="14.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t="14.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t="14.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t="14.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t="14.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t="14.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t="14.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t="14.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t="14.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t="14.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t="14.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t="14.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t="14.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t="14.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t="14.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t="14.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t="14.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t="14.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t="14.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t="14.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t="14.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t="14.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t="14.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t="14.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t="14.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t="14.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t="14.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t="14.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t="14.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t="14.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t="14.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t="14.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t="14.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t="14.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t="14.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t="14.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t="14.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t="14.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t="14.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t="14.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t="14.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t="14.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t="14.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t="14.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t="14.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t="14.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t="14.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t="14.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t="14.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t="14.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t="14.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t="14.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t="14.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t="14.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t="14.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t="14.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t="14.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t="14.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t="14.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t="14.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t="14.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t="14.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t="14.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t="14.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t="14.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t="14.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t="14.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t="14.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t="14.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t="14.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t="14.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t="14.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t="14.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t="14.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t="14.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t="14.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t="14.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t="14.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t="14.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t="14.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t="14.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t="14.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t="14.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t="14.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t="14.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t="14.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t="14.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t="14.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t="14.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t="14.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t="14.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t="14.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t="14.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t="14.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t="14.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t="14.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t="14.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t="14.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t="14.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t="14.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t="14.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t="14.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t="14.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t="14.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t="14.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t="14.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t="14.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t="14.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t="14.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t="14.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t="14.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t="14.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t="14.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t="14.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t="14.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t="14.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t="14.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t="14.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t="14.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t="14.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t="14.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t="14.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t="14.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t="14.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t="14.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t="14.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t="14.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t="14.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t="14.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t="14.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t="14.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t="14.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t="14.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t="14.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t="14.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t="14.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t="14.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t="14.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t="14.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t="14.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t="14.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t="14.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t="14.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t="14.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t="14.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t="14.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t="14.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t="14.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t="14.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t="14.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t="14.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t="14.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t="14.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t="14.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t="14.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t="14.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t="14.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t="14.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t="14.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t="14.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t="14.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t="14.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t="14.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t="14.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t="14.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t="14.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t="14.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t="14.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t="14.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t="14.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t="14.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t="14.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t="14.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t="14.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t="14.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t="14.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t="14.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t="14.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t="14.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t="14.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t="14.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t="14.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t="14.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t="14.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t="14.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t="14.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t="14.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t="14.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t="14.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t="14.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t="14.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t="14.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t="14.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t="14.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t="14.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t="14.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t="14.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t="14.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t="14.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t="14.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t="14.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t="14.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t="14.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t="14.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t="14.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t="14.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t="14.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t="14.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t="14.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t="14.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t="14.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t="14.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t="14.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t="14.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t="14.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t="14.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t="14.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t="14.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t="14.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t="14.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t="14.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t="14.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t="14.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t="14.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t="14.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t="14.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t="14.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t="14.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t="14.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t="14.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t="14.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t="14.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t="14.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t="14.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t="14.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t="14.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t="14.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t="14.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t="14.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t="14.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t="14.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t="14.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t="14.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t="14.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t="14.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t="14.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t="14.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t="14.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t="14.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t="14.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t="14.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t="14.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t="14.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t="14.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t="14.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t="14.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t="14.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t="14.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t="14.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t="14.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t="14.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t="14.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t="14.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t="14.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t="14.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t="14.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t="14.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t="14.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t="14.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t="14.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t="14.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t="14.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t="14.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t="14.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t="14.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t="14.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t="14.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t="14.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t="14.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t="14.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t="14.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t="14.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t="14.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t="14.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t="14.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t="14.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t="14.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t="14.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t="14.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t="14.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t="14.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t="14.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t="14.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t="14.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t="14.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t="14.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t="14.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t="14.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t="14.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t="14.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t="14.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t="14.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t="14.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t="14.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t="14.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t="14.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t="14.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t="14.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t="14.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t="14.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t="14.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t="14.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t="14.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t="14.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t="14.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t="14.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t="14.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t="14.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t="14.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t="14.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t="14.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t="14.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t="14.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t="14.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t="14.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t="14.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t="14.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t="14.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t="14.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t="14.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t="14.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t="14.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t="14.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t="14.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t="14.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t="14.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t="14.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t="14.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t="14.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t="14.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t="14.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t="14.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t="14.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t="14.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t="14.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t="14.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t="14.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t="14.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t="14.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t="14.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t="14.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t="14.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t="14.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t="14.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t="14.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t="14.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t="14.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t="14.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t="14.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t="14.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t="14.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t="14.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t="14.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t="14.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t="14.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t="14.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t="14.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t="14.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t="14.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t="14.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t="14.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t="14.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t="14.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t="14.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t="14.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t="14.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t="14.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t="14.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t="14.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t="14.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t="14.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t="14.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t="14.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t="14.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t="14.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t="14.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t="14.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t="14.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t="14.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t="14.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t="14.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t="14.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t="14.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t="14.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t="14.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t="14.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t="14.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t="14.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t="14.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t="14.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t="14.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t="14.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t="14.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t="14.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t="14.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t="14.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t="14.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t="14.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t="14.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t="14.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t="14.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t="14.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t="14.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t="14.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t="14.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t="14.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t="14.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t="14.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t="14.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t="14.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t="14.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t="14.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t="14.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t="14.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t="14.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t="14.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t="14.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t="14.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t="14.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t="14.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t="14.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t="14.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t="14.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t="14.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t="14.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t="14.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t="14.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t="14.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t="14.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t="14.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t="14.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t="14.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t="14.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t="14.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t="14.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t="14.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t="14.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t="14.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t="14.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t="14.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t="14.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t="14.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t="14.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t="14.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t="14.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t="14.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t="14.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t="14.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t="14.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t="14.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t="14.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t="14.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t="14.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t="14.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t="14.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t="14.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t="14.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t="14.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t="14.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t="14.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t="14.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t="14.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t="14.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t="14.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t="14.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t="14.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t="14.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t="14.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t="14.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t="14.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t="14.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t="14.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t="14.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t="14.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t="14.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t="14.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t="14.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t="14.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t="14.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t="14.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t="14.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t="14.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t="14.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t="14.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t="14.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t="14.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t="14.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t="14.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t="14.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t="14.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t="14.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t="14.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t="14.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t="14.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t="14.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t="14.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t="14.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t="14.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t="14.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t="14.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t="14.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t="14.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t="14.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t="14.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t="14.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t="14.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t="14.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t="14.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t="14.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t="14.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t="14.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t="14.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t="14.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t="14.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t="14.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t="14.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t="14.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t="14.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t="14.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t="14.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t="14.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t="14.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t="14.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t="14.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t="14.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t="14.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t="14.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t="14.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t="14.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t="14.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t="14.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t="14.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t="14.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t="14.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t="14.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t="14.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t="14.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t="14.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t="14.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t="14.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t="14.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t="14.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t="14.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t="14.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t="14.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t="14.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t="14.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t="14.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t="14.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t="14.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t="14.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t="14.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t="14.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t="14.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t="14.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t="14.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t="14.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t="14.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t="14.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t="14.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t="14.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t="14.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t="14.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t="14.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t="14.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t="14.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t="14.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t="14.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t="14.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t="14.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t="14.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t="14.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t="14.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t="14.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t="14.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t="14.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t="14.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t="14.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t="14.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t="14.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t="14.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t="14.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t="14.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t="14.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t="14.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t="14.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t="14.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t="14.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t="14.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t="14.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t="14.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t="14.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t="14.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t="14.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t="14.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t="14.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t="14.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t="14.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t="14.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t="14.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lovDBt/aI4wnoielcQ3ZlhxviSYJ6HZgBkOeq074mDrNh5dE3uCZiB2BHrCmX1Ax6KqPqkz8iDjy5mJaHlIw4Q==" saltValue="dxhcZYNu++rQgB4BrTHUlQ==" spinCount="100000" sheet="1" objects="1" scenarios="1"/>
  <mergeCells count="2">
    <mergeCell ref="D1:F2"/>
    <mergeCell ref="D3:F3"/>
  </mergeCells>
  <conditionalFormatting sqref="D7">
    <cfRule type="cellIs" dxfId="158" priority="17" stopIfTrue="1" operator="equal">
      <formula>0</formula>
    </cfRule>
  </conditionalFormatting>
  <conditionalFormatting sqref="D3:F3">
    <cfRule type="cellIs" dxfId="157" priority="1" stopIfTrue="1" operator="equal">
      <formula>0</formula>
    </cfRule>
  </conditionalFormatting>
  <conditionalFormatting sqref="H6">
    <cfRule type="cellIs" dxfId="156" priority="2" stopIfTrue="1" operator="equal">
      <formula>0</formula>
    </cfRule>
  </conditionalFormatting>
  <conditionalFormatting sqref="H7:H1000">
    <cfRule type="expression" dxfId="155" priority="12" stopIfTrue="1">
      <formula>J7&amp;K7&lt;&gt;""</formula>
    </cfRule>
    <cfRule type="expression" priority="13" stopIfTrue="1">
      <formula>H7&lt;&gt;""</formula>
    </cfRule>
    <cfRule type="expression" dxfId="154" priority="14" stopIfTrue="1">
      <formula>I7&lt;&gt;""</formula>
    </cfRule>
  </conditionalFormatting>
  <conditionalFormatting sqref="I7:I1000">
    <cfRule type="expression" dxfId="153" priority="9" stopIfTrue="1">
      <formula>J7&amp;K7&lt;&gt;""</formula>
    </cfRule>
    <cfRule type="expression" priority="10" stopIfTrue="1">
      <formula>I7&lt;&gt;""</formula>
    </cfRule>
    <cfRule type="expression" dxfId="152" priority="11" stopIfTrue="1">
      <formula>H7&lt;&gt;""</formula>
    </cfRule>
  </conditionalFormatting>
  <conditionalFormatting sqref="J7:J1000">
    <cfRule type="expression" dxfId="151" priority="6" stopIfTrue="1">
      <formula>H7&amp;I7&lt;&gt;""</formula>
    </cfRule>
    <cfRule type="expression" priority="7" stopIfTrue="1">
      <formula>J7&lt;&gt;0</formula>
    </cfRule>
    <cfRule type="expression" dxfId="150" priority="8" stopIfTrue="1">
      <formula>K7&lt;&gt;""</formula>
    </cfRule>
  </conditionalFormatting>
  <conditionalFormatting sqref="K7:K1000">
    <cfRule type="expression" dxfId="149" priority="3" stopIfTrue="1">
      <formula>H7&amp;I7&lt;&gt;""</formula>
    </cfRule>
    <cfRule type="expression" priority="4" stopIfTrue="1">
      <formula>K7&lt;&gt;""</formula>
    </cfRule>
    <cfRule type="expression" dxfId="148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47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0C00-000000000000}">
      <formula1>kiadj</formula1>
    </dataValidation>
    <dataValidation type="list" allowBlank="1" showInputMessage="1" showErrorMessage="1" errorTitle="Hiba!" error="A helyes költségvetési tételek elérhetőek a lenyílóban." sqref="I7:I1000" xr:uid="{00000000-0002-0000-0C00-000001000000}">
      <formula1>bevj</formula1>
    </dataValidation>
    <dataValidation type="custom" allowBlank="1" showInputMessage="1" showErrorMessage="1" errorTitle="Hiba!" error="Ide csak szám írható, legtöbb két tizedessel!" sqref="H6:H1000 J7:J1000" xr:uid="{00000000-0002-0000-0C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C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Hibak!AK3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ht="14.4" x14ac:dyDescent="0.3">
      <c r="G6" s="27" t="s">
        <v>1202</v>
      </c>
      <c r="H6" s="92"/>
    </row>
    <row r="7" spans="1:14" ht="14.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ht="14.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ht="14.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ht="14.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ht="14.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ht="14.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ht="14.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ht="14.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ht="14.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ht="14.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ht="14.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ht="14.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ht="14.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ht="14.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ht="14.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ht="14.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ht="14.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ht="14.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ht="14.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ht="14.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ht="14.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ht="14.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ht="14.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ht="14.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ht="14.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ht="14.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ht="14.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ht="14.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ht="14.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ht="14.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ht="14.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ht="14.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ht="14.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ht="14.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ht="14.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ht="14.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ht="14.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ht="14.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ht="14.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ht="14.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ht="14.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ht="14.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ht="14.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ht="14.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ht="14.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ht="14.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ht="14.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ht="14.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ht="14.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ht="14.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ht="14.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ht="14.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ht="14.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ht="14.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ht="14.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ht="14.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ht="14.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ht="14.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ht="14.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ht="14.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ht="14.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ht="14.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ht="14.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ht="14.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ht="14.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00" si="3">IF(I71&amp;K71&lt;&gt;"",VLOOKUP(I71&amp;K71,fif,3,FALSE),"")</f>
        <v/>
      </c>
      <c r="N71" s="13" t="str">
        <f t="shared" ref="N71:N100" si="4">IF(I71&amp;K71&lt;&gt;"",VLOOKUP(I71&amp;K71,fi,2,FALSE),"")</f>
        <v/>
      </c>
    </row>
    <row r="72" spans="3:14" ht="14.4" x14ac:dyDescent="0.3">
      <c r="C72" s="9">
        <f t="shared" ref="C72:C100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ht="14.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ht="14.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ht="14.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ht="14.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ht="14.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ht="14.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ht="14.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ht="14.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ht="14.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ht="14.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ht="14.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ht="14.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ht="14.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ht="14.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ht="14.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ht="14.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ht="14.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ht="14.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ht="14.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ht="14.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ht="14.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ht="14.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ht="14.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ht="14.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ht="14.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ht="14.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ht="14.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ht="14.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ht="14.4" hidden="1" x14ac:dyDescent="0.3">
      <c r="D101" s="14"/>
      <c r="E101" s="15"/>
      <c r="F101" s="16"/>
      <c r="G101" s="17"/>
      <c r="H101" s="18"/>
      <c r="I101" s="19"/>
      <c r="J101" s="18"/>
      <c r="K101" s="19"/>
      <c r="L101" s="17"/>
      <c r="M101" s="12"/>
      <c r="N101" s="13"/>
    </row>
    <row r="102" spans="3:14" ht="14.4" hidden="1" x14ac:dyDescent="0.3">
      <c r="D102" s="14"/>
      <c r="E102" s="15"/>
      <c r="F102" s="16"/>
      <c r="G102" s="17"/>
      <c r="H102" s="18"/>
      <c r="I102" s="19"/>
      <c r="J102" s="18"/>
      <c r="K102" s="19"/>
      <c r="L102" s="17"/>
      <c r="M102" s="12"/>
      <c r="N102" s="13"/>
    </row>
    <row r="103" spans="3:14" ht="14.4" hidden="1" x14ac:dyDescent="0.3">
      <c r="D103" s="14"/>
      <c r="E103" s="15"/>
      <c r="F103" s="16"/>
      <c r="G103" s="17"/>
      <c r="H103" s="18"/>
      <c r="I103" s="19"/>
      <c r="J103" s="18"/>
      <c r="K103" s="19"/>
      <c r="L103" s="17"/>
      <c r="M103" s="12"/>
      <c r="N103" s="13"/>
    </row>
    <row r="104" spans="3:14" ht="14.4" hidden="1" x14ac:dyDescent="0.3">
      <c r="D104" s="14"/>
      <c r="E104" s="15"/>
      <c r="F104" s="16"/>
      <c r="G104" s="17"/>
      <c r="H104" s="18"/>
      <c r="I104" s="19"/>
      <c r="J104" s="18"/>
      <c r="K104" s="19"/>
      <c r="L104" s="17"/>
      <c r="M104" s="12"/>
      <c r="N104" s="13"/>
    </row>
    <row r="105" spans="3:14" ht="14.4" hidden="1" x14ac:dyDescent="0.3">
      <c r="D105" s="14"/>
      <c r="E105" s="15"/>
      <c r="F105" s="16"/>
      <c r="G105" s="17"/>
      <c r="H105" s="18"/>
      <c r="I105" s="19"/>
      <c r="J105" s="18"/>
      <c r="K105" s="19"/>
      <c r="L105" s="17"/>
      <c r="M105" s="12"/>
      <c r="N105" s="13"/>
    </row>
    <row r="106" spans="3:14" ht="14.4" hidden="1" x14ac:dyDescent="0.3">
      <c r="D106" s="14"/>
      <c r="E106" s="15"/>
      <c r="F106" s="16"/>
      <c r="G106" s="17"/>
      <c r="H106" s="18"/>
      <c r="I106" s="19"/>
      <c r="J106" s="18"/>
      <c r="K106" s="19"/>
      <c r="L106" s="17"/>
      <c r="M106" s="12"/>
      <c r="N106" s="13"/>
    </row>
    <row r="107" spans="3:14" ht="14.4" hidden="1" x14ac:dyDescent="0.3">
      <c r="D107" s="14"/>
      <c r="E107" s="15"/>
      <c r="F107" s="16"/>
      <c r="G107" s="17"/>
      <c r="H107" s="18"/>
      <c r="I107" s="19"/>
      <c r="J107" s="18"/>
      <c r="K107" s="19"/>
      <c r="L107" s="17"/>
      <c r="M107" s="12"/>
      <c r="N107" s="13"/>
    </row>
    <row r="108" spans="3:14" ht="14.4" hidden="1" x14ac:dyDescent="0.3">
      <c r="D108" s="14"/>
      <c r="E108" s="15"/>
      <c r="F108" s="16"/>
      <c r="G108" s="17"/>
      <c r="H108" s="18"/>
      <c r="I108" s="19"/>
      <c r="J108" s="18"/>
      <c r="K108" s="19"/>
      <c r="L108" s="17"/>
      <c r="M108" s="12"/>
      <c r="N108" s="13"/>
    </row>
    <row r="109" spans="3:14" ht="14.4" hidden="1" x14ac:dyDescent="0.3">
      <c r="D109" s="14"/>
      <c r="E109" s="15"/>
      <c r="F109" s="16"/>
      <c r="G109" s="17"/>
      <c r="H109" s="18"/>
      <c r="I109" s="19"/>
      <c r="J109" s="18"/>
      <c r="K109" s="19"/>
      <c r="L109" s="17"/>
      <c r="M109" s="12"/>
      <c r="N109" s="13"/>
    </row>
    <row r="110" spans="3:14" ht="14.4" hidden="1" x14ac:dyDescent="0.3">
      <c r="D110" s="14"/>
      <c r="E110" s="15"/>
      <c r="F110" s="16"/>
      <c r="G110" s="17"/>
      <c r="H110" s="18"/>
      <c r="I110" s="19"/>
      <c r="J110" s="18"/>
      <c r="K110" s="19"/>
      <c r="L110" s="17"/>
      <c r="M110" s="12"/>
      <c r="N110" s="13"/>
    </row>
    <row r="111" spans="3:14" ht="14.4" hidden="1" x14ac:dyDescent="0.3">
      <c r="D111" s="14"/>
      <c r="E111" s="15"/>
      <c r="F111" s="16"/>
      <c r="G111" s="17"/>
      <c r="H111" s="18"/>
      <c r="I111" s="19"/>
      <c r="J111" s="18"/>
      <c r="K111" s="19"/>
      <c r="L111" s="17"/>
      <c r="M111" s="12"/>
      <c r="N111" s="13"/>
    </row>
    <row r="112" spans="3:14" ht="14.4" hidden="1" x14ac:dyDescent="0.3">
      <c r="D112" s="14"/>
      <c r="E112" s="15"/>
      <c r="F112" s="16"/>
      <c r="G112" s="17"/>
      <c r="H112" s="18"/>
      <c r="I112" s="19"/>
      <c r="J112" s="18"/>
      <c r="K112" s="19"/>
      <c r="L112" s="17"/>
      <c r="M112" s="12"/>
      <c r="N112" s="13"/>
    </row>
    <row r="113" spans="4:14" ht="14.4" hidden="1" x14ac:dyDescent="0.3">
      <c r="D113" s="14"/>
      <c r="E113" s="15"/>
      <c r="F113" s="16"/>
      <c r="G113" s="17"/>
      <c r="H113" s="18"/>
      <c r="I113" s="19"/>
      <c r="J113" s="18"/>
      <c r="K113" s="19"/>
      <c r="L113" s="17"/>
      <c r="M113" s="12"/>
      <c r="N113" s="13"/>
    </row>
    <row r="114" spans="4:14" ht="14.4" hidden="1" x14ac:dyDescent="0.3">
      <c r="D114" s="14"/>
      <c r="E114" s="15"/>
      <c r="F114" s="16"/>
      <c r="G114" s="17"/>
      <c r="H114" s="18"/>
      <c r="I114" s="19"/>
      <c r="J114" s="18"/>
      <c r="K114" s="19"/>
      <c r="L114" s="17"/>
      <c r="M114" s="12"/>
      <c r="N114" s="13"/>
    </row>
    <row r="115" spans="4:14" ht="14.4" hidden="1" x14ac:dyDescent="0.3">
      <c r="D115" s="14"/>
      <c r="E115" s="15"/>
      <c r="F115" s="16"/>
      <c r="G115" s="17"/>
      <c r="H115" s="18"/>
      <c r="I115" s="19"/>
      <c r="J115" s="18"/>
      <c r="K115" s="19"/>
      <c r="L115" s="17"/>
      <c r="M115" s="12"/>
      <c r="N115" s="13"/>
    </row>
    <row r="116" spans="4:14" ht="14.4" hidden="1" x14ac:dyDescent="0.3">
      <c r="D116" s="14"/>
      <c r="E116" s="15"/>
      <c r="F116" s="16"/>
      <c r="G116" s="17"/>
      <c r="H116" s="18"/>
      <c r="I116" s="19"/>
      <c r="J116" s="18"/>
      <c r="K116" s="19"/>
      <c r="L116" s="17"/>
      <c r="M116" s="12"/>
      <c r="N116" s="13"/>
    </row>
    <row r="117" spans="4:14" ht="14.4" hidden="1" x14ac:dyDescent="0.3">
      <c r="D117" s="14"/>
      <c r="E117" s="15"/>
      <c r="F117" s="16"/>
      <c r="G117" s="17"/>
      <c r="H117" s="18"/>
      <c r="I117" s="19"/>
      <c r="J117" s="18"/>
      <c r="K117" s="19"/>
      <c r="L117" s="17"/>
      <c r="M117" s="12"/>
      <c r="N117" s="13"/>
    </row>
    <row r="118" spans="4:14" ht="14.4" hidden="1" x14ac:dyDescent="0.3">
      <c r="D118" s="14"/>
      <c r="E118" s="15"/>
      <c r="F118" s="16"/>
      <c r="G118" s="17"/>
      <c r="H118" s="18"/>
      <c r="I118" s="19"/>
      <c r="J118" s="18"/>
      <c r="K118" s="19"/>
      <c r="L118" s="17"/>
      <c r="M118" s="12"/>
      <c r="N118" s="13"/>
    </row>
    <row r="119" spans="4:14" ht="14.4" hidden="1" x14ac:dyDescent="0.3">
      <c r="D119" s="14"/>
      <c r="E119" s="15"/>
      <c r="F119" s="16"/>
      <c r="G119" s="17"/>
      <c r="H119" s="18"/>
      <c r="I119" s="19"/>
      <c r="J119" s="18"/>
      <c r="K119" s="19"/>
      <c r="L119" s="17"/>
      <c r="M119" s="12"/>
      <c r="N119" s="13"/>
    </row>
    <row r="120" spans="4:14" ht="14.4" hidden="1" x14ac:dyDescent="0.3">
      <c r="D120" s="14"/>
      <c r="E120" s="15"/>
      <c r="F120" s="16"/>
      <c r="G120" s="17"/>
      <c r="H120" s="18"/>
      <c r="I120" s="19"/>
      <c r="J120" s="18"/>
      <c r="K120" s="19"/>
      <c r="L120" s="17"/>
      <c r="M120" s="12"/>
      <c r="N120" s="13"/>
    </row>
    <row r="121" spans="4:14" ht="14.4" hidden="1" x14ac:dyDescent="0.3">
      <c r="D121" s="14"/>
      <c r="E121" s="15"/>
      <c r="F121" s="16"/>
      <c r="G121" s="17"/>
      <c r="H121" s="18"/>
      <c r="I121" s="19"/>
      <c r="J121" s="18"/>
      <c r="K121" s="19"/>
      <c r="L121" s="17"/>
      <c r="M121" s="12"/>
      <c r="N121" s="13"/>
    </row>
    <row r="122" spans="4:14" ht="14.4" hidden="1" x14ac:dyDescent="0.3">
      <c r="D122" s="14"/>
      <c r="E122" s="15"/>
      <c r="F122" s="16"/>
      <c r="G122" s="17"/>
      <c r="H122" s="18"/>
      <c r="I122" s="19"/>
      <c r="J122" s="18"/>
      <c r="K122" s="19"/>
      <c r="L122" s="17"/>
      <c r="M122" s="12"/>
      <c r="N122" s="13"/>
    </row>
    <row r="123" spans="4:14" ht="14.4" hidden="1" x14ac:dyDescent="0.3">
      <c r="D123" s="14"/>
      <c r="E123" s="15"/>
      <c r="F123" s="16"/>
      <c r="G123" s="17"/>
      <c r="H123" s="18"/>
      <c r="I123" s="19"/>
      <c r="J123" s="18"/>
      <c r="K123" s="19"/>
      <c r="L123" s="17"/>
      <c r="M123" s="12"/>
      <c r="N123" s="13"/>
    </row>
    <row r="124" spans="4:14" ht="14.4" hidden="1" x14ac:dyDescent="0.3">
      <c r="D124" s="14"/>
      <c r="E124" s="15"/>
      <c r="F124" s="16"/>
      <c r="G124" s="17"/>
      <c r="H124" s="18"/>
      <c r="I124" s="19"/>
      <c r="J124" s="18"/>
      <c r="K124" s="19"/>
      <c r="L124" s="17"/>
      <c r="M124" s="12"/>
      <c r="N124" s="13"/>
    </row>
    <row r="125" spans="4:14" ht="14.4" hidden="1" x14ac:dyDescent="0.3">
      <c r="D125" s="14"/>
      <c r="E125" s="15"/>
      <c r="F125" s="16"/>
      <c r="G125" s="17"/>
      <c r="H125" s="18"/>
      <c r="I125" s="19"/>
      <c r="J125" s="18"/>
      <c r="K125" s="19"/>
      <c r="L125" s="17"/>
      <c r="M125" s="12"/>
      <c r="N125" s="13"/>
    </row>
    <row r="126" spans="4:14" ht="14.4" hidden="1" x14ac:dyDescent="0.3">
      <c r="D126" s="14"/>
      <c r="E126" s="15"/>
      <c r="F126" s="16"/>
      <c r="G126" s="17"/>
      <c r="H126" s="18"/>
      <c r="I126" s="19"/>
      <c r="J126" s="18"/>
      <c r="K126" s="19"/>
      <c r="L126" s="17"/>
      <c r="M126" s="12"/>
      <c r="N126" s="13"/>
    </row>
    <row r="127" spans="4:14" ht="14.4" hidden="1" x14ac:dyDescent="0.3">
      <c r="D127" s="14"/>
      <c r="E127" s="15"/>
      <c r="F127" s="16"/>
      <c r="G127" s="17"/>
      <c r="H127" s="18"/>
      <c r="I127" s="19"/>
      <c r="J127" s="18"/>
      <c r="K127" s="19"/>
      <c r="L127" s="17"/>
      <c r="M127" s="12"/>
      <c r="N127" s="13"/>
    </row>
    <row r="128" spans="4:14" ht="14.4" hidden="1" x14ac:dyDescent="0.3">
      <c r="D128" s="14"/>
      <c r="E128" s="15"/>
      <c r="F128" s="16"/>
      <c r="G128" s="17"/>
      <c r="H128" s="18"/>
      <c r="I128" s="19"/>
      <c r="J128" s="18"/>
      <c r="K128" s="19"/>
      <c r="L128" s="17"/>
      <c r="M128" s="12"/>
      <c r="N128" s="13"/>
    </row>
    <row r="129" spans="4:14" ht="14.4" hidden="1" x14ac:dyDescent="0.3">
      <c r="D129" s="14"/>
      <c r="E129" s="15"/>
      <c r="F129" s="16"/>
      <c r="G129" s="17"/>
      <c r="H129" s="18"/>
      <c r="I129" s="19"/>
      <c r="J129" s="18"/>
      <c r="K129" s="19"/>
      <c r="L129" s="17"/>
      <c r="M129" s="12"/>
      <c r="N129" s="13"/>
    </row>
    <row r="130" spans="4:14" ht="14.4" hidden="1" x14ac:dyDescent="0.3">
      <c r="D130" s="14"/>
      <c r="E130" s="15"/>
      <c r="F130" s="16"/>
      <c r="G130" s="17"/>
      <c r="H130" s="18"/>
      <c r="I130" s="19"/>
      <c r="J130" s="18"/>
      <c r="K130" s="19"/>
      <c r="L130" s="17"/>
      <c r="M130" s="12"/>
      <c r="N130" s="13"/>
    </row>
    <row r="131" spans="4:14" ht="14.4" hidden="1" x14ac:dyDescent="0.3">
      <c r="D131" s="14"/>
      <c r="E131" s="15"/>
      <c r="F131" s="16"/>
      <c r="G131" s="17"/>
      <c r="H131" s="18"/>
      <c r="I131" s="19"/>
      <c r="J131" s="18"/>
      <c r="K131" s="19"/>
      <c r="L131" s="17"/>
      <c r="M131" s="12"/>
      <c r="N131" s="13"/>
    </row>
    <row r="132" spans="4:14" ht="14.4" hidden="1" x14ac:dyDescent="0.3">
      <c r="D132" s="14"/>
      <c r="E132" s="15"/>
      <c r="F132" s="16"/>
      <c r="G132" s="17"/>
      <c r="H132" s="18"/>
      <c r="I132" s="19"/>
      <c r="J132" s="18"/>
      <c r="K132" s="19"/>
      <c r="L132" s="17"/>
      <c r="M132" s="12"/>
      <c r="N132" s="13"/>
    </row>
    <row r="133" spans="4:14" ht="14.4" hidden="1" x14ac:dyDescent="0.3">
      <c r="D133" s="14"/>
      <c r="E133" s="15"/>
      <c r="F133" s="16"/>
      <c r="G133" s="17"/>
      <c r="H133" s="18"/>
      <c r="I133" s="19"/>
      <c r="J133" s="18"/>
      <c r="K133" s="19"/>
      <c r="L133" s="17"/>
      <c r="M133" s="12"/>
      <c r="N133" s="13"/>
    </row>
    <row r="134" spans="4:14" ht="14.4" hidden="1" x14ac:dyDescent="0.3">
      <c r="D134" s="14"/>
      <c r="E134" s="15"/>
      <c r="F134" s="16"/>
      <c r="G134" s="17"/>
      <c r="H134" s="18"/>
      <c r="I134" s="19"/>
      <c r="J134" s="18"/>
      <c r="K134" s="19"/>
      <c r="L134" s="17"/>
      <c r="M134" s="12"/>
      <c r="N134" s="13"/>
    </row>
    <row r="135" spans="4:14" ht="14.4" hidden="1" x14ac:dyDescent="0.3">
      <c r="D135" s="14"/>
      <c r="E135" s="15"/>
      <c r="F135" s="16"/>
      <c r="G135" s="17"/>
      <c r="H135" s="18"/>
      <c r="I135" s="19"/>
      <c r="J135" s="18"/>
      <c r="K135" s="19"/>
      <c r="L135" s="17"/>
      <c r="M135" s="12"/>
      <c r="N135" s="13"/>
    </row>
    <row r="136" spans="4:14" ht="14.4" hidden="1" x14ac:dyDescent="0.3">
      <c r="D136" s="14"/>
      <c r="E136" s="15"/>
      <c r="F136" s="16"/>
      <c r="G136" s="17"/>
      <c r="H136" s="18"/>
      <c r="I136" s="19"/>
      <c r="J136" s="18"/>
      <c r="K136" s="19"/>
      <c r="L136" s="17"/>
      <c r="M136" s="12"/>
      <c r="N136" s="13"/>
    </row>
    <row r="137" spans="4:14" ht="14.4" hidden="1" x14ac:dyDescent="0.3">
      <c r="D137" s="14"/>
      <c r="E137" s="15"/>
      <c r="F137" s="16"/>
      <c r="G137" s="17"/>
      <c r="H137" s="18"/>
      <c r="I137" s="19"/>
      <c r="J137" s="18"/>
      <c r="K137" s="19"/>
      <c r="L137" s="17"/>
      <c r="M137" s="12"/>
      <c r="N137" s="13"/>
    </row>
    <row r="138" spans="4:14" ht="14.4" hidden="1" x14ac:dyDescent="0.3">
      <c r="D138" s="14"/>
      <c r="E138" s="15"/>
      <c r="F138" s="16"/>
      <c r="G138" s="17"/>
      <c r="H138" s="18"/>
      <c r="I138" s="19"/>
      <c r="J138" s="18"/>
      <c r="K138" s="19"/>
      <c r="L138" s="17"/>
      <c r="M138" s="12"/>
      <c r="N138" s="13"/>
    </row>
    <row r="139" spans="4:14" ht="14.4" hidden="1" x14ac:dyDescent="0.3">
      <c r="D139" s="14"/>
      <c r="E139" s="15"/>
      <c r="F139" s="16"/>
      <c r="G139" s="17"/>
      <c r="H139" s="18"/>
      <c r="I139" s="19"/>
      <c r="J139" s="18"/>
      <c r="K139" s="19"/>
      <c r="L139" s="17"/>
      <c r="M139" s="12"/>
      <c r="N139" s="13"/>
    </row>
    <row r="140" spans="4:14" ht="14.4" hidden="1" x14ac:dyDescent="0.3">
      <c r="D140" s="14"/>
      <c r="E140" s="15"/>
      <c r="F140" s="16"/>
      <c r="G140" s="17"/>
      <c r="H140" s="18"/>
      <c r="I140" s="19"/>
      <c r="J140" s="18"/>
      <c r="K140" s="19"/>
      <c r="L140" s="17"/>
      <c r="M140" s="12"/>
      <c r="N140" s="13"/>
    </row>
    <row r="141" spans="4:14" ht="14.4" hidden="1" x14ac:dyDescent="0.3">
      <c r="D141" s="14"/>
      <c r="E141" s="15"/>
      <c r="F141" s="16"/>
      <c r="G141" s="17"/>
      <c r="H141" s="18"/>
      <c r="I141" s="19"/>
      <c r="J141" s="18"/>
      <c r="K141" s="19"/>
      <c r="L141" s="17"/>
      <c r="M141" s="12"/>
      <c r="N141" s="13"/>
    </row>
    <row r="142" spans="4:14" ht="14.4" hidden="1" x14ac:dyDescent="0.3">
      <c r="D142" s="14"/>
      <c r="E142" s="15"/>
      <c r="F142" s="16"/>
      <c r="G142" s="17"/>
      <c r="H142" s="18"/>
      <c r="I142" s="19"/>
      <c r="J142" s="18"/>
      <c r="K142" s="19"/>
      <c r="L142" s="17"/>
      <c r="M142" s="12"/>
      <c r="N142" s="13"/>
    </row>
    <row r="143" spans="4:14" ht="14.4" hidden="1" x14ac:dyDescent="0.3">
      <c r="D143" s="14"/>
      <c r="E143" s="15"/>
      <c r="F143" s="16"/>
      <c r="G143" s="17"/>
      <c r="H143" s="18"/>
      <c r="I143" s="19"/>
      <c r="J143" s="18"/>
      <c r="K143" s="19"/>
      <c r="L143" s="17"/>
      <c r="M143" s="12"/>
      <c r="N143" s="13"/>
    </row>
    <row r="144" spans="4:14" ht="14.4" hidden="1" x14ac:dyDescent="0.3">
      <c r="D144" s="14"/>
      <c r="E144" s="15"/>
      <c r="F144" s="16"/>
      <c r="G144" s="17"/>
      <c r="H144" s="18"/>
      <c r="I144" s="19"/>
      <c r="J144" s="18"/>
      <c r="K144" s="19"/>
      <c r="L144" s="17"/>
      <c r="M144" s="12"/>
      <c r="N144" s="13"/>
    </row>
    <row r="145" spans="4:14" ht="14.4" hidden="1" x14ac:dyDescent="0.3">
      <c r="D145" s="14"/>
      <c r="E145" s="15"/>
      <c r="F145" s="16"/>
      <c r="G145" s="17"/>
      <c r="H145" s="18"/>
      <c r="I145" s="19"/>
      <c r="J145" s="18"/>
      <c r="K145" s="19"/>
      <c r="L145" s="17"/>
      <c r="M145" s="12"/>
      <c r="N145" s="13"/>
    </row>
    <row r="146" spans="4:14" ht="14.4" hidden="1" x14ac:dyDescent="0.3">
      <c r="D146" s="14"/>
      <c r="E146" s="15"/>
      <c r="F146" s="16"/>
      <c r="G146" s="17"/>
      <c r="H146" s="18"/>
      <c r="I146" s="19"/>
      <c r="J146" s="18"/>
      <c r="K146" s="19"/>
      <c r="L146" s="17"/>
      <c r="M146" s="12"/>
      <c r="N146" s="13"/>
    </row>
    <row r="147" spans="4:14" ht="14.4" hidden="1" x14ac:dyDescent="0.3">
      <c r="D147" s="14"/>
      <c r="E147" s="15"/>
      <c r="F147" s="16"/>
      <c r="G147" s="17"/>
      <c r="H147" s="18"/>
      <c r="I147" s="19"/>
      <c r="J147" s="18"/>
      <c r="K147" s="19"/>
      <c r="L147" s="17"/>
      <c r="M147" s="12"/>
      <c r="N147" s="13"/>
    </row>
    <row r="148" spans="4:14" ht="14.4" hidden="1" x14ac:dyDescent="0.3">
      <c r="D148" s="14"/>
      <c r="E148" s="15"/>
      <c r="F148" s="16"/>
      <c r="G148" s="17"/>
      <c r="H148" s="18"/>
      <c r="I148" s="19"/>
      <c r="J148" s="18"/>
      <c r="K148" s="19"/>
      <c r="L148" s="17"/>
      <c r="M148" s="12"/>
      <c r="N148" s="13"/>
    </row>
    <row r="149" spans="4:14" ht="14.4" hidden="1" x14ac:dyDescent="0.3">
      <c r="D149" s="14"/>
      <c r="E149" s="15"/>
      <c r="F149" s="16"/>
      <c r="G149" s="17"/>
      <c r="H149" s="18"/>
      <c r="I149" s="19"/>
      <c r="J149" s="18"/>
      <c r="K149" s="19"/>
      <c r="L149" s="17"/>
      <c r="M149" s="12"/>
      <c r="N149" s="13"/>
    </row>
    <row r="150" spans="4:14" ht="14.4" hidden="1" x14ac:dyDescent="0.3">
      <c r="D150" s="14"/>
      <c r="E150" s="15"/>
      <c r="F150" s="16"/>
      <c r="G150" s="17"/>
      <c r="H150" s="18"/>
      <c r="I150" s="19"/>
      <c r="J150" s="18"/>
      <c r="K150" s="19"/>
      <c r="L150" s="17"/>
      <c r="M150" s="12"/>
      <c r="N150" s="13"/>
    </row>
    <row r="151" spans="4:14" ht="14.4" hidden="1" x14ac:dyDescent="0.3">
      <c r="D151" s="14"/>
      <c r="E151" s="15"/>
      <c r="F151" s="16"/>
      <c r="G151" s="17"/>
      <c r="H151" s="18"/>
      <c r="I151" s="19"/>
      <c r="J151" s="18"/>
      <c r="K151" s="19"/>
      <c r="L151" s="17"/>
      <c r="M151" s="12"/>
      <c r="N151" s="13"/>
    </row>
    <row r="152" spans="4:14" ht="14.4" hidden="1" x14ac:dyDescent="0.3">
      <c r="D152" s="14"/>
      <c r="E152" s="15"/>
      <c r="F152" s="16"/>
      <c r="G152" s="17"/>
      <c r="H152" s="18"/>
      <c r="I152" s="19"/>
      <c r="J152" s="18"/>
      <c r="K152" s="19"/>
      <c r="L152" s="17"/>
      <c r="M152" s="12"/>
      <c r="N152" s="13"/>
    </row>
    <row r="153" spans="4:14" ht="14.4" hidden="1" x14ac:dyDescent="0.3">
      <c r="D153" s="14"/>
      <c r="E153" s="15"/>
      <c r="F153" s="16"/>
      <c r="G153" s="17"/>
      <c r="H153" s="18"/>
      <c r="I153" s="19"/>
      <c r="J153" s="18"/>
      <c r="K153" s="19"/>
      <c r="L153" s="17"/>
      <c r="M153" s="12"/>
      <c r="N153" s="13"/>
    </row>
    <row r="154" spans="4:14" ht="14.4" hidden="1" x14ac:dyDescent="0.3">
      <c r="D154" s="14"/>
      <c r="E154" s="15"/>
      <c r="F154" s="16"/>
      <c r="G154" s="17"/>
      <c r="H154" s="18"/>
      <c r="I154" s="19"/>
      <c r="J154" s="18"/>
      <c r="K154" s="19"/>
      <c r="L154" s="17"/>
      <c r="M154" s="12"/>
      <c r="N154" s="13"/>
    </row>
    <row r="155" spans="4:14" ht="14.4" hidden="1" x14ac:dyDescent="0.3">
      <c r="D155" s="14"/>
      <c r="E155" s="15"/>
      <c r="F155" s="16"/>
      <c r="G155" s="17"/>
      <c r="H155" s="18"/>
      <c r="I155" s="19"/>
      <c r="J155" s="18"/>
      <c r="K155" s="19"/>
      <c r="L155" s="17"/>
      <c r="M155" s="12"/>
      <c r="N155" s="13"/>
    </row>
    <row r="156" spans="4:14" ht="14.4" hidden="1" x14ac:dyDescent="0.3">
      <c r="D156" s="14"/>
      <c r="E156" s="15"/>
      <c r="F156" s="16"/>
      <c r="G156" s="17"/>
      <c r="H156" s="18"/>
      <c r="I156" s="19"/>
      <c r="J156" s="18"/>
      <c r="K156" s="19"/>
      <c r="L156" s="17"/>
      <c r="M156" s="12"/>
      <c r="N156" s="13"/>
    </row>
    <row r="157" spans="4:14" ht="14.4" hidden="1" x14ac:dyDescent="0.3">
      <c r="D157" s="14"/>
      <c r="E157" s="15"/>
      <c r="F157" s="16"/>
      <c r="G157" s="17"/>
      <c r="H157" s="18"/>
      <c r="I157" s="19"/>
      <c r="J157" s="18"/>
      <c r="K157" s="19"/>
      <c r="L157" s="17"/>
      <c r="M157" s="12"/>
      <c r="N157" s="13"/>
    </row>
    <row r="158" spans="4:14" ht="14.4" hidden="1" x14ac:dyDescent="0.3">
      <c r="D158" s="14"/>
      <c r="E158" s="15"/>
      <c r="F158" s="16"/>
      <c r="G158" s="17"/>
      <c r="H158" s="18"/>
      <c r="I158" s="19"/>
      <c r="J158" s="18"/>
      <c r="K158" s="19"/>
      <c r="L158" s="17"/>
      <c r="M158" s="12"/>
      <c r="N158" s="13"/>
    </row>
    <row r="159" spans="4:14" ht="14.4" hidden="1" x14ac:dyDescent="0.3">
      <c r="D159" s="14"/>
      <c r="E159" s="15"/>
      <c r="F159" s="16"/>
      <c r="G159" s="17"/>
      <c r="H159" s="18"/>
      <c r="I159" s="19"/>
      <c r="J159" s="18"/>
      <c r="K159" s="19"/>
      <c r="L159" s="17"/>
      <c r="M159" s="12"/>
      <c r="N159" s="13"/>
    </row>
    <row r="160" spans="4:14" ht="14.4" hidden="1" x14ac:dyDescent="0.3">
      <c r="D160" s="14"/>
      <c r="E160" s="15"/>
      <c r="F160" s="16"/>
      <c r="G160" s="17"/>
      <c r="H160" s="18"/>
      <c r="I160" s="19"/>
      <c r="J160" s="18"/>
      <c r="K160" s="19"/>
      <c r="L160" s="17"/>
      <c r="M160" s="12"/>
      <c r="N160" s="13"/>
    </row>
    <row r="161" spans="4:14" ht="14.4" hidden="1" x14ac:dyDescent="0.3">
      <c r="D161" s="14"/>
      <c r="E161" s="15"/>
      <c r="F161" s="16"/>
      <c r="G161" s="17"/>
      <c r="H161" s="18"/>
      <c r="I161" s="19"/>
      <c r="J161" s="18"/>
      <c r="K161" s="19"/>
      <c r="L161" s="17"/>
      <c r="M161" s="12"/>
      <c r="N161" s="13"/>
    </row>
    <row r="162" spans="4:14" ht="14.4" hidden="1" x14ac:dyDescent="0.3">
      <c r="D162" s="14"/>
      <c r="E162" s="15"/>
      <c r="F162" s="16"/>
      <c r="G162" s="17"/>
      <c r="H162" s="18"/>
      <c r="I162" s="19"/>
      <c r="J162" s="18"/>
      <c r="K162" s="19"/>
      <c r="L162" s="17"/>
      <c r="M162" s="12"/>
      <c r="N162" s="13"/>
    </row>
    <row r="163" spans="4:14" ht="14.4" hidden="1" x14ac:dyDescent="0.3">
      <c r="D163" s="14"/>
      <c r="E163" s="15"/>
      <c r="F163" s="16"/>
      <c r="G163" s="17"/>
      <c r="H163" s="18"/>
      <c r="I163" s="19"/>
      <c r="J163" s="18"/>
      <c r="K163" s="19"/>
      <c r="L163" s="17"/>
      <c r="M163" s="12"/>
      <c r="N163" s="13"/>
    </row>
    <row r="164" spans="4:14" ht="14.4" hidden="1" x14ac:dyDescent="0.3">
      <c r="D164" s="14"/>
      <c r="E164" s="15"/>
      <c r="F164" s="16"/>
      <c r="G164" s="17"/>
      <c r="H164" s="18"/>
      <c r="I164" s="19"/>
      <c r="J164" s="18"/>
      <c r="K164" s="19"/>
      <c r="L164" s="17"/>
      <c r="M164" s="12"/>
      <c r="N164" s="13"/>
    </row>
    <row r="165" spans="4:14" ht="14.4" hidden="1" x14ac:dyDescent="0.3">
      <c r="D165" s="14"/>
      <c r="E165" s="15"/>
      <c r="F165" s="16"/>
      <c r="G165" s="17"/>
      <c r="H165" s="18"/>
      <c r="I165" s="19"/>
      <c r="J165" s="18"/>
      <c r="K165" s="19"/>
      <c r="L165" s="17"/>
      <c r="M165" s="12"/>
      <c r="N165" s="13"/>
    </row>
    <row r="166" spans="4:14" ht="14.4" hidden="1" x14ac:dyDescent="0.3">
      <c r="D166" s="14"/>
      <c r="E166" s="15"/>
      <c r="F166" s="16"/>
      <c r="G166" s="17"/>
      <c r="H166" s="18"/>
      <c r="I166" s="19"/>
      <c r="J166" s="18"/>
      <c r="K166" s="19"/>
      <c r="L166" s="17"/>
      <c r="M166" s="12"/>
      <c r="N166" s="13"/>
    </row>
    <row r="167" spans="4:14" ht="14.4" hidden="1" x14ac:dyDescent="0.3">
      <c r="D167" s="14"/>
      <c r="E167" s="15"/>
      <c r="F167" s="16"/>
      <c r="G167" s="17"/>
      <c r="H167" s="18"/>
      <c r="I167" s="19"/>
      <c r="J167" s="18"/>
      <c r="K167" s="19"/>
      <c r="L167" s="17"/>
      <c r="M167" s="12"/>
      <c r="N167" s="13"/>
    </row>
    <row r="168" spans="4:14" ht="14.4" hidden="1" x14ac:dyDescent="0.3">
      <c r="D168" s="14"/>
      <c r="E168" s="15"/>
      <c r="F168" s="16"/>
      <c r="G168" s="17"/>
      <c r="H168" s="18"/>
      <c r="I168" s="19"/>
      <c r="J168" s="18"/>
      <c r="K168" s="19"/>
      <c r="L168" s="17"/>
      <c r="M168" s="12"/>
      <c r="N168" s="13"/>
    </row>
    <row r="169" spans="4:14" ht="14.4" hidden="1" x14ac:dyDescent="0.3">
      <c r="D169" s="14"/>
      <c r="E169" s="15"/>
      <c r="F169" s="16"/>
      <c r="G169" s="17"/>
      <c r="H169" s="18"/>
      <c r="I169" s="19"/>
      <c r="J169" s="18"/>
      <c r="K169" s="19"/>
      <c r="L169" s="17"/>
      <c r="M169" s="12"/>
      <c r="N169" s="13"/>
    </row>
    <row r="170" spans="4:14" ht="14.4" hidden="1" x14ac:dyDescent="0.3">
      <c r="D170" s="14"/>
      <c r="E170" s="15"/>
      <c r="F170" s="16"/>
      <c r="G170" s="17"/>
      <c r="H170" s="18"/>
      <c r="I170" s="19"/>
      <c r="J170" s="18"/>
      <c r="K170" s="19"/>
      <c r="L170" s="17"/>
      <c r="M170" s="12"/>
      <c r="N170" s="13"/>
    </row>
    <row r="171" spans="4:14" ht="14.4" hidden="1" x14ac:dyDescent="0.3">
      <c r="D171" s="14"/>
      <c r="E171" s="15"/>
      <c r="F171" s="16"/>
      <c r="G171" s="17"/>
      <c r="H171" s="18"/>
      <c r="I171" s="19"/>
      <c r="J171" s="18"/>
      <c r="K171" s="19"/>
      <c r="L171" s="17"/>
      <c r="M171" s="12"/>
      <c r="N171" s="13"/>
    </row>
    <row r="172" spans="4:14" ht="14.4" hidden="1" x14ac:dyDescent="0.3">
      <c r="D172" s="14"/>
      <c r="E172" s="15"/>
      <c r="F172" s="16"/>
      <c r="G172" s="17"/>
      <c r="H172" s="18"/>
      <c r="I172" s="19"/>
      <c r="J172" s="18"/>
      <c r="K172" s="19"/>
      <c r="L172" s="17"/>
      <c r="M172" s="12"/>
      <c r="N172" s="13"/>
    </row>
    <row r="173" spans="4:14" ht="14.4" hidden="1" x14ac:dyDescent="0.3">
      <c r="D173" s="14"/>
      <c r="E173" s="15"/>
      <c r="F173" s="16"/>
      <c r="G173" s="17"/>
      <c r="H173" s="18"/>
      <c r="I173" s="19"/>
      <c r="J173" s="18"/>
      <c r="K173" s="19"/>
      <c r="L173" s="17"/>
      <c r="M173" s="12"/>
      <c r="N173" s="13"/>
    </row>
    <row r="174" spans="4:14" ht="14.4" hidden="1" x14ac:dyDescent="0.3">
      <c r="D174" s="14"/>
      <c r="E174" s="15"/>
      <c r="F174" s="16"/>
      <c r="G174" s="17"/>
      <c r="H174" s="18"/>
      <c r="I174" s="19"/>
      <c r="J174" s="18"/>
      <c r="K174" s="19"/>
      <c r="L174" s="17"/>
      <c r="M174" s="12"/>
      <c r="N174" s="13"/>
    </row>
    <row r="175" spans="4:14" ht="14.4" hidden="1" x14ac:dyDescent="0.3">
      <c r="D175" s="14"/>
      <c r="E175" s="15"/>
      <c r="F175" s="16"/>
      <c r="G175" s="17"/>
      <c r="H175" s="18"/>
      <c r="I175" s="19"/>
      <c r="J175" s="18"/>
      <c r="K175" s="19"/>
      <c r="L175" s="17"/>
      <c r="M175" s="12"/>
      <c r="N175" s="13"/>
    </row>
    <row r="176" spans="4:14" ht="14.4" hidden="1" x14ac:dyDescent="0.3">
      <c r="D176" s="14"/>
      <c r="E176" s="15"/>
      <c r="F176" s="16"/>
      <c r="G176" s="17"/>
      <c r="H176" s="18"/>
      <c r="I176" s="19"/>
      <c r="J176" s="18"/>
      <c r="K176" s="19"/>
      <c r="L176" s="17"/>
      <c r="M176" s="12"/>
      <c r="N176" s="13"/>
    </row>
    <row r="177" spans="4:14" ht="14.4" hidden="1" x14ac:dyDescent="0.3">
      <c r="D177" s="14"/>
      <c r="E177" s="15"/>
      <c r="F177" s="16"/>
      <c r="G177" s="17"/>
      <c r="H177" s="18"/>
      <c r="I177" s="19"/>
      <c r="J177" s="18"/>
      <c r="K177" s="19"/>
      <c r="L177" s="17"/>
      <c r="M177" s="12"/>
      <c r="N177" s="13"/>
    </row>
    <row r="178" spans="4:14" ht="14.4" hidden="1" x14ac:dyDescent="0.3">
      <c r="D178" s="14"/>
      <c r="E178" s="15"/>
      <c r="F178" s="16"/>
      <c r="G178" s="17"/>
      <c r="H178" s="18"/>
      <c r="I178" s="19"/>
      <c r="J178" s="18"/>
      <c r="K178" s="19"/>
      <c r="L178" s="17"/>
      <c r="M178" s="12"/>
      <c r="N178" s="13"/>
    </row>
    <row r="179" spans="4:14" ht="14.4" hidden="1" x14ac:dyDescent="0.3">
      <c r="D179" s="14"/>
      <c r="E179" s="15"/>
      <c r="F179" s="16"/>
      <c r="G179" s="17"/>
      <c r="H179" s="18"/>
      <c r="I179" s="19"/>
      <c r="J179" s="18"/>
      <c r="K179" s="19"/>
      <c r="L179" s="17"/>
      <c r="M179" s="12"/>
      <c r="N179" s="13"/>
    </row>
    <row r="180" spans="4:14" ht="14.4" hidden="1" x14ac:dyDescent="0.3">
      <c r="D180" s="14"/>
      <c r="E180" s="15"/>
      <c r="F180" s="16"/>
      <c r="G180" s="17"/>
      <c r="H180" s="18"/>
      <c r="I180" s="19"/>
      <c r="J180" s="18"/>
      <c r="K180" s="19"/>
      <c r="L180" s="17"/>
      <c r="M180" s="12"/>
      <c r="N180" s="13"/>
    </row>
    <row r="181" spans="4:14" ht="14.4" hidden="1" x14ac:dyDescent="0.3">
      <c r="D181" s="14"/>
      <c r="E181" s="15"/>
      <c r="F181" s="16"/>
      <c r="G181" s="17"/>
      <c r="H181" s="18"/>
      <c r="I181" s="19"/>
      <c r="J181" s="18"/>
      <c r="K181" s="19"/>
      <c r="L181" s="17"/>
      <c r="M181" s="12"/>
      <c r="N181" s="13"/>
    </row>
    <row r="182" spans="4:14" ht="14.4" hidden="1" x14ac:dyDescent="0.3">
      <c r="D182" s="14"/>
      <c r="E182" s="15"/>
      <c r="F182" s="16"/>
      <c r="G182" s="17"/>
      <c r="H182" s="18"/>
      <c r="I182" s="19"/>
      <c r="J182" s="18"/>
      <c r="K182" s="19"/>
      <c r="L182" s="17"/>
      <c r="M182" s="12"/>
      <c r="N182" s="13"/>
    </row>
    <row r="183" spans="4:14" ht="14.4" hidden="1" x14ac:dyDescent="0.3">
      <c r="D183" s="14"/>
      <c r="E183" s="15"/>
      <c r="F183" s="16"/>
      <c r="G183" s="17"/>
      <c r="H183" s="18"/>
      <c r="I183" s="19"/>
      <c r="J183" s="18"/>
      <c r="K183" s="19"/>
      <c r="L183" s="17"/>
      <c r="M183" s="12"/>
      <c r="N183" s="13"/>
    </row>
    <row r="184" spans="4:14" ht="14.4" hidden="1" x14ac:dyDescent="0.3">
      <c r="D184" s="14"/>
      <c r="E184" s="15"/>
      <c r="F184" s="16"/>
      <c r="G184" s="17"/>
      <c r="H184" s="18"/>
      <c r="I184" s="19"/>
      <c r="J184" s="18"/>
      <c r="K184" s="19"/>
      <c r="L184" s="17"/>
      <c r="M184" s="12"/>
      <c r="N184" s="13"/>
    </row>
    <row r="185" spans="4:14" ht="14.4" hidden="1" x14ac:dyDescent="0.3">
      <c r="D185" s="14"/>
      <c r="E185" s="15"/>
      <c r="F185" s="16"/>
      <c r="G185" s="17"/>
      <c r="H185" s="18"/>
      <c r="I185" s="19"/>
      <c r="J185" s="18"/>
      <c r="K185" s="19"/>
      <c r="L185" s="17"/>
      <c r="M185" s="12"/>
      <c r="N185" s="13"/>
    </row>
    <row r="186" spans="4:14" ht="14.4" hidden="1" x14ac:dyDescent="0.3">
      <c r="D186" s="14"/>
      <c r="E186" s="15"/>
      <c r="F186" s="16"/>
      <c r="G186" s="17"/>
      <c r="H186" s="18"/>
      <c r="I186" s="19"/>
      <c r="J186" s="18"/>
      <c r="K186" s="19"/>
      <c r="L186" s="17"/>
      <c r="M186" s="12"/>
      <c r="N186" s="13"/>
    </row>
    <row r="187" spans="4:14" ht="14.4" hidden="1" x14ac:dyDescent="0.3">
      <c r="D187" s="14"/>
      <c r="E187" s="15"/>
      <c r="F187" s="16"/>
      <c r="G187" s="17"/>
      <c r="H187" s="18"/>
      <c r="I187" s="19"/>
      <c r="J187" s="18"/>
      <c r="K187" s="19"/>
      <c r="L187" s="17"/>
      <c r="M187" s="12"/>
      <c r="N187" s="13"/>
    </row>
    <row r="188" spans="4:14" ht="14.4" hidden="1" x14ac:dyDescent="0.3">
      <c r="D188" s="14"/>
      <c r="E188" s="15"/>
      <c r="F188" s="16"/>
      <c r="G188" s="17"/>
      <c r="H188" s="18"/>
      <c r="I188" s="19"/>
      <c r="J188" s="18"/>
      <c r="K188" s="19"/>
      <c r="L188" s="17"/>
      <c r="M188" s="12"/>
      <c r="N188" s="13"/>
    </row>
    <row r="189" spans="4:14" ht="14.4" hidden="1" x14ac:dyDescent="0.3">
      <c r="D189" s="14"/>
      <c r="E189" s="15"/>
      <c r="F189" s="16"/>
      <c r="G189" s="17"/>
      <c r="H189" s="18"/>
      <c r="I189" s="19"/>
      <c r="J189" s="18"/>
      <c r="K189" s="19"/>
      <c r="L189" s="17"/>
      <c r="M189" s="12"/>
      <c r="N189" s="13"/>
    </row>
    <row r="190" spans="4:14" ht="14.4" hidden="1" x14ac:dyDescent="0.3">
      <c r="D190" s="14"/>
      <c r="E190" s="15"/>
      <c r="F190" s="16"/>
      <c r="G190" s="17"/>
      <c r="H190" s="18"/>
      <c r="I190" s="19"/>
      <c r="J190" s="18"/>
      <c r="K190" s="19"/>
      <c r="L190" s="17"/>
      <c r="M190" s="12"/>
      <c r="N190" s="13"/>
    </row>
    <row r="191" spans="4:14" ht="14.4" hidden="1" x14ac:dyDescent="0.3">
      <c r="D191" s="14"/>
      <c r="E191" s="15"/>
      <c r="F191" s="16"/>
      <c r="G191" s="17"/>
      <c r="H191" s="18"/>
      <c r="I191" s="19"/>
      <c r="J191" s="18"/>
      <c r="K191" s="19"/>
      <c r="L191" s="17"/>
      <c r="M191" s="12"/>
      <c r="N191" s="13"/>
    </row>
    <row r="192" spans="4:14" ht="14.4" hidden="1" x14ac:dyDescent="0.3">
      <c r="D192" s="14"/>
      <c r="E192" s="15"/>
      <c r="F192" s="16"/>
      <c r="G192" s="17"/>
      <c r="H192" s="18"/>
      <c r="I192" s="19"/>
      <c r="J192" s="18"/>
      <c r="K192" s="19"/>
      <c r="L192" s="17"/>
      <c r="M192" s="12"/>
      <c r="N192" s="13"/>
    </row>
    <row r="193" spans="4:14" ht="14.4" hidden="1" x14ac:dyDescent="0.3">
      <c r="D193" s="14"/>
      <c r="E193" s="15"/>
      <c r="F193" s="16"/>
      <c r="G193" s="17"/>
      <c r="H193" s="18"/>
      <c r="I193" s="19"/>
      <c r="J193" s="18"/>
      <c r="K193" s="19"/>
      <c r="L193" s="17"/>
      <c r="M193" s="12"/>
      <c r="N193" s="13"/>
    </row>
    <row r="194" spans="4:14" ht="14.4" hidden="1" x14ac:dyDescent="0.3">
      <c r="D194" s="14"/>
      <c r="E194" s="15"/>
      <c r="F194" s="16"/>
      <c r="G194" s="17"/>
      <c r="H194" s="18"/>
      <c r="I194" s="19"/>
      <c r="J194" s="18"/>
      <c r="K194" s="19"/>
      <c r="L194" s="17"/>
      <c r="M194" s="12"/>
      <c r="N194" s="13"/>
    </row>
    <row r="195" spans="4:14" ht="14.4" hidden="1" x14ac:dyDescent="0.3">
      <c r="D195" s="14"/>
      <c r="E195" s="15"/>
      <c r="F195" s="16"/>
      <c r="G195" s="17"/>
      <c r="H195" s="18"/>
      <c r="I195" s="19"/>
      <c r="J195" s="18"/>
      <c r="K195" s="19"/>
      <c r="L195" s="17"/>
      <c r="M195" s="12"/>
      <c r="N195" s="13"/>
    </row>
    <row r="196" spans="4:14" ht="14.4" hidden="1" x14ac:dyDescent="0.3">
      <c r="D196" s="14"/>
      <c r="E196" s="15"/>
      <c r="F196" s="16"/>
      <c r="G196" s="17"/>
      <c r="H196" s="18"/>
      <c r="I196" s="19"/>
      <c r="J196" s="18"/>
      <c r="K196" s="19"/>
      <c r="L196" s="17"/>
      <c r="M196" s="12"/>
      <c r="N196" s="13"/>
    </row>
    <row r="197" spans="4:14" ht="14.4" hidden="1" x14ac:dyDescent="0.3">
      <c r="D197" s="14"/>
      <c r="E197" s="15"/>
      <c r="F197" s="16"/>
      <c r="G197" s="17"/>
      <c r="H197" s="18"/>
      <c r="I197" s="19"/>
      <c r="J197" s="18"/>
      <c r="K197" s="19"/>
      <c r="L197" s="17"/>
      <c r="M197" s="12"/>
      <c r="N197" s="13"/>
    </row>
    <row r="198" spans="4:14" ht="14.4" hidden="1" x14ac:dyDescent="0.3">
      <c r="D198" s="14"/>
      <c r="E198" s="15"/>
      <c r="F198" s="16"/>
      <c r="G198" s="17"/>
      <c r="H198" s="18"/>
      <c r="I198" s="19"/>
      <c r="J198" s="18"/>
      <c r="K198" s="19"/>
      <c r="L198" s="17"/>
      <c r="M198" s="12"/>
      <c r="N198" s="13"/>
    </row>
    <row r="199" spans="4:14" ht="14.4" hidden="1" x14ac:dyDescent="0.3">
      <c r="D199" s="14"/>
      <c r="E199" s="15"/>
      <c r="F199" s="16"/>
      <c r="G199" s="17"/>
      <c r="H199" s="18"/>
      <c r="I199" s="19"/>
      <c r="J199" s="18"/>
      <c r="K199" s="19"/>
      <c r="L199" s="17"/>
      <c r="M199" s="12"/>
      <c r="N199" s="13"/>
    </row>
    <row r="200" spans="4:14" ht="14.4" hidden="1" x14ac:dyDescent="0.3">
      <c r="D200" s="14"/>
      <c r="E200" s="15"/>
      <c r="F200" s="16"/>
      <c r="G200" s="17"/>
      <c r="H200" s="18"/>
      <c r="I200" s="19"/>
      <c r="J200" s="18"/>
      <c r="K200" s="19"/>
      <c r="L200" s="17"/>
      <c r="M200" s="12"/>
      <c r="N200" s="13"/>
    </row>
    <row r="201" spans="4:14" ht="14.4" hidden="1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4:14" ht="14.4" hidden="1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4:14" ht="14.4" hidden="1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4:14" ht="14.4" hidden="1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4:14" ht="14.4" hidden="1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4:14" ht="14.4" hidden="1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4:14" ht="14.4" hidden="1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4:14" ht="14.4" hidden="1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ht="14.4" hidden="1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ht="14.4" hidden="1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ht="14.4" hidden="1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ht="14.4" hidden="1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ht="14.4" hidden="1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ht="14.4" hidden="1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ht="14.4" hidden="1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ht="14.4" hidden="1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ht="14.4" hidden="1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ht="14.4" hidden="1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ht="14.4" hidden="1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ht="14.4" hidden="1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ht="14.4" hidden="1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ht="14.4" hidden="1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ht="14.4" hidden="1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ht="14.4" hidden="1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ht="14.4" hidden="1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ht="14.4" hidden="1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ht="14.4" hidden="1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ht="14.4" hidden="1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ht="14.4" hidden="1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ht="14.4" hidden="1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ht="14.4" hidden="1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ht="14.4" hidden="1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ht="14.4" hidden="1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ht="14.4" hidden="1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ht="14.4" hidden="1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ht="14.4" hidden="1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ht="14.4" hidden="1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ht="14.4" hidden="1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ht="14.4" hidden="1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ht="14.4" hidden="1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ht="14.4" hidden="1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ht="14.4" hidden="1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ht="14.4" hidden="1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ht="14.4" hidden="1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ht="14.4" hidden="1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ht="14.4" hidden="1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ht="14.4" hidden="1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ht="14.4" hidden="1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ht="14.4" hidden="1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ht="14.4" hidden="1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ht="14.4" hidden="1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ht="14.4" hidden="1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ht="14.4" hidden="1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ht="14.4" hidden="1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ht="14.4" hidden="1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ht="14.4" hidden="1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ht="14.4" hidden="1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ht="14.4" hidden="1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ht="14.4" hidden="1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ht="14.4" hidden="1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ht="14.4" hidden="1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ht="14.4" hidden="1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ht="14.4" hidden="1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ht="14.4" hidden="1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ht="14.4" hidden="1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ht="14.4" hidden="1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ht="14.4" hidden="1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ht="14.4" hidden="1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ht="14.4" hidden="1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ht="14.4" hidden="1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ht="14.4" hidden="1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ht="14.4" hidden="1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ht="14.4" hidden="1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ht="14.4" hidden="1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ht="14.4" hidden="1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ht="14.4" hidden="1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ht="14.4" hidden="1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ht="14.4" hidden="1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ht="14.4" hidden="1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ht="14.4" hidden="1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ht="14.4" hidden="1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ht="14.4" hidden="1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ht="14.4" hidden="1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ht="14.4" hidden="1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ht="14.4" hidden="1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ht="14.4" hidden="1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ht="14.4" hidden="1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ht="14.4" hidden="1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ht="14.4" hidden="1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ht="14.4" hidden="1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ht="14.4" hidden="1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ht="14.4" hidden="1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ht="14.4" hidden="1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ht="14.4" hidden="1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ht="14.4" hidden="1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ht="14.4" hidden="1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ht="14.4" hidden="1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ht="14.4" hidden="1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ht="14.4" hidden="1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ht="14.4" hidden="1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ht="14.4" hidden="1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ht="14.4" hidden="1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ht="14.4" hidden="1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ht="14.4" hidden="1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ht="14.4" hidden="1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ht="14.4" hidden="1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ht="14.4" hidden="1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ht="14.4" hidden="1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ht="14.4" hidden="1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ht="14.4" hidden="1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ht="14.4" hidden="1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ht="14.4" hidden="1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ht="14.4" hidden="1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ht="14.4" hidden="1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ht="14.4" hidden="1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ht="14.4" hidden="1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ht="14.4" hidden="1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ht="14.4" hidden="1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ht="14.4" hidden="1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ht="14.4" hidden="1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ht="14.4" hidden="1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ht="14.4" hidden="1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ht="14.4" hidden="1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ht="14.4" hidden="1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ht="14.4" hidden="1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ht="14.4" hidden="1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ht="14.4" hidden="1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ht="14.4" hidden="1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ht="14.4" hidden="1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ht="14.4" hidden="1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ht="14.4" hidden="1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ht="14.4" hidden="1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ht="14.4" hidden="1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ht="14.4" hidden="1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ht="14.4" hidden="1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ht="14.4" hidden="1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ht="14.4" hidden="1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ht="14.4" hidden="1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ht="14.4" hidden="1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ht="14.4" hidden="1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ht="14.4" hidden="1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ht="14.4" hidden="1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ht="14.4" hidden="1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ht="14.4" hidden="1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ht="14.4" hidden="1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ht="14.4" hidden="1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ht="14.4" hidden="1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ht="14.4" hidden="1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ht="14.4" hidden="1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ht="14.4" hidden="1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ht="14.4" hidden="1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ht="14.4" hidden="1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ht="14.4" hidden="1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ht="14.4" hidden="1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ht="14.4" hidden="1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ht="14.4" hidden="1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ht="14.4" hidden="1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ht="14.4" hidden="1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ht="14.4" hidden="1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ht="14.4" hidden="1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ht="14.4" hidden="1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ht="14.4" hidden="1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ht="14.4" hidden="1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ht="14.4" hidden="1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ht="14.4" hidden="1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ht="14.4" hidden="1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ht="14.4" hidden="1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ht="14.4" hidden="1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ht="14.4" hidden="1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ht="14.4" hidden="1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ht="14.4" hidden="1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ht="14.4" hidden="1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ht="14.4" hidden="1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ht="14.4" hidden="1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ht="14.4" hidden="1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ht="14.4" hidden="1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ht="14.4" hidden="1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ht="14.4" hidden="1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ht="14.4" hidden="1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ht="14.4" hidden="1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ht="14.4" hidden="1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ht="14.4" hidden="1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ht="14.4" hidden="1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ht="14.4" hidden="1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ht="14.4" hidden="1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ht="14.4" hidden="1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ht="14.4" hidden="1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ht="14.4" hidden="1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ht="14.4" hidden="1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ht="14.4" hidden="1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ht="14.4" hidden="1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ht="14.4" hidden="1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ht="14.4" hidden="1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ht="14.4" hidden="1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ht="14.4" hidden="1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ht="14.4" hidden="1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ht="14.4" hidden="1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ht="14.4" hidden="1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ht="14.4" hidden="1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ht="14.4" hidden="1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ht="14.4" hidden="1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ht="14.4" hidden="1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ht="14.4" hidden="1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ht="14.4" hidden="1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ht="14.4" hidden="1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ht="14.4" hidden="1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ht="14.4" hidden="1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ht="14.4" hidden="1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ht="14.4" hidden="1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ht="14.4" hidden="1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ht="14.4" hidden="1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ht="14.4" hidden="1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ht="14.4" hidden="1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ht="14.4" hidden="1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ht="14.4" hidden="1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ht="14.4" hidden="1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ht="14.4" hidden="1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ht="14.4" hidden="1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ht="14.4" hidden="1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ht="14.4" hidden="1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ht="14.4" hidden="1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ht="14.4" hidden="1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ht="14.4" hidden="1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ht="14.4" hidden="1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ht="14.4" hidden="1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ht="14.4" hidden="1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ht="14.4" hidden="1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ht="14.4" hidden="1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ht="14.4" hidden="1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ht="14.4" hidden="1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ht="14.4" hidden="1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ht="14.4" hidden="1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ht="14.4" hidden="1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ht="14.4" hidden="1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ht="14.4" hidden="1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ht="14.4" hidden="1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ht="14.4" hidden="1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ht="14.4" hidden="1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ht="14.4" hidden="1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ht="14.4" hidden="1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ht="14.4" hidden="1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ht="14.4" hidden="1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ht="14.4" hidden="1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ht="14.4" hidden="1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ht="14.4" hidden="1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ht="14.4" hidden="1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ht="14.4" hidden="1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ht="14.4" hidden="1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ht="14.4" hidden="1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ht="14.4" hidden="1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ht="14.4" hidden="1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ht="14.4" hidden="1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ht="14.4" hidden="1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ht="14.4" hidden="1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ht="14.4" hidden="1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ht="14.4" hidden="1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ht="14.4" hidden="1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ht="14.4" hidden="1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ht="14.4" hidden="1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ht="14.4" hidden="1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ht="14.4" hidden="1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ht="14.4" hidden="1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ht="14.4" hidden="1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ht="14.4" hidden="1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ht="14.4" hidden="1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ht="14.4" hidden="1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ht="14.4" hidden="1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ht="14.4" hidden="1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ht="14.4" hidden="1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ht="14.4" hidden="1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ht="14.4" hidden="1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ht="14.4" hidden="1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ht="14.4" hidden="1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ht="14.4" hidden="1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ht="14.4" hidden="1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ht="14.4" hidden="1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ht="14.4" hidden="1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ht="14.4" hidden="1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ht="14.4" hidden="1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ht="14.4" hidden="1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ht="14.4" hidden="1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ht="14.4" hidden="1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ht="14.4" hidden="1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ht="14.4" hidden="1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ht="14.4" hidden="1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ht="14.4" hidden="1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ht="14.4" hidden="1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ht="14.4" hidden="1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ht="14.4" hidden="1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ht="14.4" hidden="1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ht="14.4" hidden="1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ht="14.4" hidden="1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ht="14.4" hidden="1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ht="14.4" hidden="1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ht="14.4" hidden="1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ht="14.4" hidden="1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ht="14.4" hidden="1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ht="14.4" hidden="1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ht="14.4" hidden="1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ht="14.4" hidden="1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ht="14.4" hidden="1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ht="14.4" hidden="1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ht="14.4" hidden="1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ht="14.4" hidden="1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ht="14.4" hidden="1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ht="14.4" hidden="1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ht="14.4" hidden="1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ht="14.4" hidden="1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ht="14.4" hidden="1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ht="14.4" hidden="1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ht="14.4" hidden="1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ht="14.4" hidden="1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ht="14.4" hidden="1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ht="14.4" hidden="1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ht="14.4" hidden="1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ht="14.4" hidden="1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ht="14.4" hidden="1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ht="14.4" hidden="1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ht="14.4" hidden="1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ht="14.4" hidden="1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ht="14.4" hidden="1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ht="14.4" hidden="1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ht="14.4" hidden="1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ht="14.4" hidden="1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ht="14.4" hidden="1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ht="14.4" hidden="1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ht="14.4" hidden="1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ht="14.4" hidden="1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ht="14.4" hidden="1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ht="14.4" hidden="1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ht="14.4" hidden="1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ht="14.4" hidden="1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ht="14.4" hidden="1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ht="14.4" hidden="1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ht="14.4" hidden="1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ht="14.4" hidden="1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ht="14.4" hidden="1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ht="14.4" hidden="1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ht="14.4" hidden="1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ht="14.4" hidden="1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ht="14.4" hidden="1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ht="14.4" hidden="1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ht="14.4" hidden="1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ht="14.4" hidden="1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ht="14.4" hidden="1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ht="14.4" hidden="1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ht="14.4" hidden="1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ht="14.4" hidden="1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ht="14.4" hidden="1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ht="14.4" hidden="1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ht="14.4" hidden="1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ht="14.4" hidden="1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ht="14.4" hidden="1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ht="14.4" hidden="1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ht="14.4" hidden="1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ht="14.4" hidden="1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ht="14.4" hidden="1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ht="14.4" hidden="1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ht="14.4" hidden="1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ht="14.4" hidden="1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ht="14.4" hidden="1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ht="14.4" hidden="1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ht="14.4" hidden="1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ht="14.4" hidden="1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ht="14.4" hidden="1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ht="14.4" hidden="1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ht="14.4" hidden="1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ht="14.4" hidden="1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ht="14.4" hidden="1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ht="14.4" hidden="1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ht="14.4" hidden="1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ht="14.4" hidden="1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ht="14.4" hidden="1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ht="14.4" hidden="1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ht="14.4" hidden="1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ht="14.4" hidden="1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ht="14.4" hidden="1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ht="14.4" hidden="1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ht="14.4" hidden="1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ht="14.4" hidden="1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ht="14.4" hidden="1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ht="14.4" hidden="1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ht="14.4" hidden="1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ht="14.4" hidden="1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ht="14.4" hidden="1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ht="14.4" hidden="1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ht="14.4" hidden="1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ht="14.4" hidden="1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ht="14.4" hidden="1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ht="14.4" hidden="1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ht="14.4" hidden="1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ht="14.4" hidden="1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ht="14.4" hidden="1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ht="14.4" hidden="1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ht="14.4" hidden="1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ht="14.4" hidden="1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ht="14.4" hidden="1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ht="14.4" hidden="1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ht="14.4" hidden="1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ht="14.4" hidden="1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ht="14.4" hidden="1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ht="14.4" hidden="1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ht="14.4" hidden="1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ht="14.4" hidden="1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ht="14.4" hidden="1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ht="14.4" hidden="1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ht="14.4" hidden="1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ht="14.4" hidden="1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ht="14.4" hidden="1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ht="14.4" hidden="1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ht="14.4" hidden="1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ht="14.4" hidden="1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ht="14.4" hidden="1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ht="14.4" hidden="1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ht="14.4" hidden="1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ht="14.4" hidden="1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ht="14.4" hidden="1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ht="14.4" hidden="1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ht="14.4" hidden="1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ht="14.4" hidden="1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ht="14.4" hidden="1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ht="14.4" hidden="1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ht="14.4" hidden="1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ht="14.4" hidden="1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ht="14.4" hidden="1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ht="14.4" hidden="1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ht="14.4" hidden="1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ht="14.4" hidden="1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ht="14.4" hidden="1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ht="14.4" hidden="1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ht="14.4" hidden="1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ht="14.4" hidden="1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ht="14.4" hidden="1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ht="14.4" hidden="1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ht="14.4" hidden="1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ht="14.4" hidden="1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ht="14.4" hidden="1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ht="14.4" hidden="1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ht="14.4" hidden="1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ht="14.4" hidden="1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ht="14.4" hidden="1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ht="14.4" hidden="1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ht="14.4" hidden="1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ht="14.4" hidden="1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ht="14.4" hidden="1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ht="14.4" hidden="1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ht="14.4" hidden="1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ht="14.4" hidden="1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ht="14.4" hidden="1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ht="14.4" hidden="1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ht="14.4" hidden="1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ht="14.4" hidden="1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ht="14.4" hidden="1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ht="14.4" hidden="1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ht="14.4" hidden="1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ht="14.4" hidden="1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ht="14.4" hidden="1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ht="14.4" hidden="1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ht="14.4" hidden="1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ht="14.4" hidden="1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ht="14.4" hidden="1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ht="14.4" hidden="1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ht="14.4" hidden="1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ht="14.4" hidden="1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ht="14.4" hidden="1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ht="14.4" hidden="1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ht="14.4" hidden="1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ht="14.4" hidden="1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ht="14.4" hidden="1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ht="14.4" hidden="1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ht="14.4" hidden="1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ht="14.4" hidden="1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ht="14.4" hidden="1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ht="14.4" hidden="1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ht="14.4" hidden="1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ht="14.4" hidden="1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ht="14.4" hidden="1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ht="14.4" hidden="1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ht="14.4" hidden="1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ht="14.4" hidden="1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ht="14.4" hidden="1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ht="14.4" hidden="1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ht="14.4" hidden="1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ht="14.4" hidden="1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ht="14.4" hidden="1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ht="14.4" hidden="1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ht="14.4" hidden="1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ht="14.4" hidden="1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ht="14.4" hidden="1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ht="14.4" hidden="1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ht="14.4" hidden="1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ht="14.4" hidden="1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ht="14.4" hidden="1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ht="14.4" hidden="1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ht="14.4" hidden="1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ht="14.4" hidden="1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ht="14.4" hidden="1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ht="14.4" hidden="1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ht="14.4" hidden="1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ht="14.4" hidden="1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ht="14.4" hidden="1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ht="14.4" hidden="1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ht="14.4" hidden="1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ht="14.4" hidden="1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ht="14.4" hidden="1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ht="14.4" hidden="1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ht="14.4" hidden="1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ht="14.4" hidden="1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ht="14.4" hidden="1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ht="14.4" hidden="1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ht="14.4" hidden="1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ht="14.4" hidden="1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ht="14.4" hidden="1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ht="14.4" hidden="1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ht="14.4" hidden="1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ht="14.4" hidden="1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ht="14.4" hidden="1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ht="14.4" hidden="1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ht="14.4" hidden="1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ht="14.4" hidden="1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ht="14.4" hidden="1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ht="14.4" hidden="1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ht="14.4" hidden="1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ht="14.4" hidden="1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ht="14.4" hidden="1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ht="14.4" hidden="1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ht="14.4" hidden="1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ht="14.4" hidden="1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ht="14.4" hidden="1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ht="14.4" hidden="1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ht="14.4" hidden="1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ht="14.4" hidden="1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ht="14.4" hidden="1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ht="14.4" hidden="1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ht="14.4" hidden="1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ht="14.4" hidden="1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ht="14.4" hidden="1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ht="14.4" hidden="1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ht="14.4" hidden="1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ht="14.4" hidden="1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ht="14.4" hidden="1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ht="14.4" hidden="1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ht="14.4" hidden="1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ht="14.4" hidden="1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ht="14.4" hidden="1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ht="14.4" hidden="1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ht="14.4" hidden="1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ht="14.4" hidden="1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ht="14.4" hidden="1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ht="14.4" hidden="1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ht="14.4" hidden="1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ht="14.4" hidden="1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ht="14.4" hidden="1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ht="14.4" hidden="1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ht="14.4" hidden="1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ht="14.4" hidden="1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ht="14.4" hidden="1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ht="14.4" hidden="1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ht="14.4" hidden="1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ht="14.4" hidden="1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ht="14.4" hidden="1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ht="14.4" hidden="1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ht="14.4" hidden="1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ht="14.4" hidden="1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ht="14.4" hidden="1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ht="14.4" hidden="1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ht="14.4" hidden="1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ht="14.4" hidden="1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ht="14.4" hidden="1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ht="14.4" hidden="1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ht="14.4" hidden="1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ht="14.4" hidden="1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ht="14.4" hidden="1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ht="14.4" hidden="1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ht="14.4" hidden="1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ht="14.4" hidden="1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ht="14.4" hidden="1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ht="14.4" hidden="1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ht="14.4" hidden="1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ht="14.4" hidden="1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ht="14.4" hidden="1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ht="14.4" hidden="1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ht="14.4" hidden="1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ht="14.4" hidden="1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ht="14.4" hidden="1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ht="14.4" hidden="1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ht="14.4" hidden="1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ht="14.4" hidden="1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ht="14.4" hidden="1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ht="14.4" hidden="1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ht="14.4" hidden="1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ht="14.4" hidden="1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ht="14.4" hidden="1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ht="14.4" hidden="1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ht="14.4" hidden="1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ht="14.4" hidden="1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ht="14.4" hidden="1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ht="14.4" hidden="1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ht="14.4" hidden="1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ht="14.4" hidden="1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ht="14.4" hidden="1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ht="14.4" hidden="1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ht="14.4" hidden="1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ht="14.4" hidden="1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ht="14.4" hidden="1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ht="14.4" hidden="1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ht="14.4" hidden="1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ht="14.4" hidden="1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ht="14.4" hidden="1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ht="14.4" hidden="1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ht="14.4" hidden="1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ht="14.4" hidden="1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ht="14.4" hidden="1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ht="14.4" hidden="1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ht="14.4" hidden="1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ht="14.4" hidden="1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ht="14.4" hidden="1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ht="14.4" hidden="1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ht="14.4" hidden="1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ht="14.4" hidden="1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ht="14.4" hidden="1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ht="14.4" hidden="1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ht="14.4" hidden="1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ht="14.4" hidden="1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ht="14.4" hidden="1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ht="14.4" hidden="1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ht="14.4" hidden="1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ht="14.4" hidden="1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ht="14.4" hidden="1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ht="14.4" hidden="1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ht="14.4" hidden="1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ht="14.4" hidden="1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ht="14.4" hidden="1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ht="14.4" hidden="1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ht="14.4" hidden="1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ht="14.4" hidden="1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ht="14.4" hidden="1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ht="14.4" hidden="1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ht="14.4" hidden="1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ht="14.4" hidden="1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ht="14.4" hidden="1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ht="14.4" hidden="1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ht="14.4" hidden="1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ht="14.4" hidden="1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ht="14.4" hidden="1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ht="14.4" hidden="1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ht="14.4" hidden="1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ht="14.4" hidden="1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ht="14.4" hidden="1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ht="14.4" hidden="1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ht="14.4" hidden="1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ht="14.4" hidden="1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ht="14.4" hidden="1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ht="14.4" hidden="1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ht="14.4" hidden="1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ht="14.4" hidden="1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ht="14.4" hidden="1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ht="14.4" hidden="1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ht="14.4" hidden="1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ht="14.4" hidden="1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ht="14.4" hidden="1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ht="14.4" hidden="1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ht="14.4" hidden="1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ht="14.4" hidden="1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ht="14.4" hidden="1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ht="14.4" hidden="1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ht="14.4" hidden="1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ht="14.4" hidden="1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ht="14.4" hidden="1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ht="14.4" hidden="1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ht="14.4" hidden="1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ht="14.4" hidden="1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ht="14.4" hidden="1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ht="14.4" hidden="1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ht="14.4" hidden="1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ht="14.4" hidden="1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ht="14.4" hidden="1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ht="14.4" hidden="1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ht="14.4" hidden="1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ht="14.4" hidden="1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ht="14.4" hidden="1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ht="14.4" hidden="1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ht="14.4" hidden="1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ht="14.4" hidden="1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ht="14.4" hidden="1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ht="14.4" hidden="1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ht="14.4" hidden="1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ht="14.4" hidden="1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ht="14.4" hidden="1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ht="14.4" hidden="1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ht="14.4" hidden="1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ht="14.4" hidden="1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ht="14.4" hidden="1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ht="14.4" hidden="1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ht="14.4" hidden="1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ht="14.4" hidden="1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ht="14.4" hidden="1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ht="14.4" hidden="1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ht="14.4" hidden="1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ht="14.4" hidden="1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ht="14.4" hidden="1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ht="14.4" hidden="1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ht="14.4" hidden="1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ht="14.4" hidden="1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ht="14.4" hidden="1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ht="14.4" hidden="1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ht="14.4" hidden="1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ht="14.4" hidden="1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ht="14.4" hidden="1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ht="14.4" hidden="1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ht="14.4" hidden="1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ht="14.4" hidden="1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ht="14.4" hidden="1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ht="14.4" hidden="1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ht="14.4" hidden="1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ht="14.4" hidden="1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ht="14.4" hidden="1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ht="14.4" hidden="1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ht="14.4" hidden="1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ht="14.4" hidden="1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ht="14.4" hidden="1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ht="14.4" hidden="1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ht="14.4" hidden="1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ht="14.4" hidden="1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ht="14.4" hidden="1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ht="14.4" hidden="1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ht="14.4" hidden="1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ht="14.4" hidden="1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ht="14.4" hidden="1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ht="14.4" hidden="1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ht="14.4" hidden="1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ht="14.4" hidden="1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ht="14.4" hidden="1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ht="14.4" hidden="1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ht="14.4" hidden="1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ht="14.4" hidden="1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ht="14.4" hidden="1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ht="14.4" hidden="1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ht="14.4" hidden="1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ht="14.4" hidden="1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ht="14.4" hidden="1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ht="14.4" hidden="1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ht="14.4" hidden="1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ht="14.4" hidden="1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ht="14.4" hidden="1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ht="14.4" hidden="1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ht="14.4" hidden="1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ht="14.4" hidden="1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ht="14.4" hidden="1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ht="14.4" hidden="1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ht="14.4" hidden="1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ht="14.4" hidden="1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ht="14.4" hidden="1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ht="14.4" hidden="1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ht="14.4" hidden="1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ht="14.4" hidden="1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ht="14.4" hidden="1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ht="14.4" hidden="1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ht="14.4" hidden="1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ht="14.4" hidden="1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ht="14.4" hidden="1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ht="14.4" hidden="1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ht="14.4" hidden="1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ht="14.4" hidden="1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ht="14.4" hidden="1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ht="14.4" hidden="1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ht="14.4" hidden="1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ht="14.4" hidden="1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ht="14.4" hidden="1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ht="14.4" hidden="1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ht="14.4" hidden="1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ht="14.4" hidden="1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ht="14.4" hidden="1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ht="14.4" hidden="1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ht="14.4" hidden="1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ht="14.4" hidden="1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ht="14.4" hidden="1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ht="14.4" hidden="1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ht="14.4" hidden="1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ht="14.4" hidden="1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ht="14.4" hidden="1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ht="14.4" hidden="1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ht="14.4" hidden="1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ht="14.4" hidden="1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ht="14.4" hidden="1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ht="14.4" hidden="1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ht="14.4" hidden="1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ht="14.4" hidden="1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ht="14.4" hidden="1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ht="14.4" hidden="1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ht="14.4" hidden="1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ht="14.4" hidden="1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ht="14.4" hidden="1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ht="14.4" hidden="1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ht="14.4" hidden="1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ht="14.4" hidden="1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ht="14.4" hidden="1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ht="14.4" hidden="1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ht="14.4" hidden="1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ht="14.4" hidden="1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rPpgN9/FuG38dOiaK02n4tNXJgV/TU2yR5F1C70Sk/dp0FWm47+bcvZL2/5k602tnGLGP+t7U2sPo/qMREn8TA==" saltValue="4EDpWY60jxlA6zw0Lrx1QA==" spinCount="100000" sheet="1" objects="1" scenarios="1"/>
  <mergeCells count="2">
    <mergeCell ref="D1:F2"/>
    <mergeCell ref="D3:F3"/>
  </mergeCells>
  <conditionalFormatting sqref="D7">
    <cfRule type="cellIs" dxfId="146" priority="17" stopIfTrue="1" operator="equal">
      <formula>0</formula>
    </cfRule>
  </conditionalFormatting>
  <conditionalFormatting sqref="D3:F3">
    <cfRule type="cellIs" dxfId="145" priority="1" stopIfTrue="1" operator="equal">
      <formula>0</formula>
    </cfRule>
  </conditionalFormatting>
  <conditionalFormatting sqref="H6">
    <cfRule type="cellIs" dxfId="144" priority="2" stopIfTrue="1" operator="equal">
      <formula>0</formula>
    </cfRule>
  </conditionalFormatting>
  <conditionalFormatting sqref="H7:H1000">
    <cfRule type="expression" dxfId="143" priority="12" stopIfTrue="1">
      <formula>J7&amp;K7&lt;&gt;""</formula>
    </cfRule>
    <cfRule type="expression" priority="13" stopIfTrue="1">
      <formula>H7&lt;&gt;""</formula>
    </cfRule>
    <cfRule type="expression" dxfId="142" priority="14" stopIfTrue="1">
      <formula>I7&lt;&gt;""</formula>
    </cfRule>
  </conditionalFormatting>
  <conditionalFormatting sqref="I7:I1000">
    <cfRule type="expression" dxfId="141" priority="9" stopIfTrue="1">
      <formula>J7&amp;K7&lt;&gt;""</formula>
    </cfRule>
    <cfRule type="expression" priority="10" stopIfTrue="1">
      <formula>I7&lt;&gt;""</formula>
    </cfRule>
    <cfRule type="expression" dxfId="140" priority="11" stopIfTrue="1">
      <formula>H7&lt;&gt;""</formula>
    </cfRule>
  </conditionalFormatting>
  <conditionalFormatting sqref="J7:J1000">
    <cfRule type="expression" dxfId="139" priority="6" stopIfTrue="1">
      <formula>H7&amp;I7&lt;&gt;""</formula>
    </cfRule>
    <cfRule type="expression" priority="7" stopIfTrue="1">
      <formula>J7&lt;&gt;0</formula>
    </cfRule>
    <cfRule type="expression" dxfId="138" priority="8" stopIfTrue="1">
      <formula>K7&lt;&gt;""</formula>
    </cfRule>
  </conditionalFormatting>
  <conditionalFormatting sqref="K7:K1000">
    <cfRule type="expression" dxfId="137" priority="3" stopIfTrue="1">
      <formula>H7&amp;I7&lt;&gt;""</formula>
    </cfRule>
    <cfRule type="expression" priority="4" stopIfTrue="1">
      <formula>K7&lt;&gt;""</formula>
    </cfRule>
    <cfRule type="expression" dxfId="136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35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D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0D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D00-000002000000}">
      <formula1>bevk</formula1>
    </dataValidation>
    <dataValidation type="list" allowBlank="1" showInputMessage="1" showErrorMessage="1" errorTitle="Hiba!" error="A helyes költségvetési tételek elérhetőek a lenyílóban." sqref="K7:K1000" xr:uid="{00000000-0002-0000-0D00-000003000000}">
      <formula1>kiadk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topLeftCell="D1" workbookViewId="0">
      <pane ySplit="5" topLeftCell="A6" activePane="bottomLeft" state="frozen"/>
      <selection activeCell="D1" sqref="D1"/>
      <selection pane="bottomLeft" activeCell="D7" sqref="D7"/>
    </sheetView>
  </sheetViews>
  <sheetFormatPr defaultColWidth="0" defaultRowHeight="14.4" x14ac:dyDescent="0.3"/>
  <cols>
    <col min="1" max="2" width="9.109375" style="1" hidden="1" customWidth="1"/>
    <col min="3" max="3" width="10.109375" style="9" hidden="1" customWidth="1"/>
    <col min="4" max="4" width="12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5" style="1" customWidth="1"/>
    <col min="10" max="10" width="14" style="1" customWidth="1"/>
    <col min="11" max="11" width="25" style="1" customWidth="1"/>
    <col min="12" max="13" width="27.109375" style="1" customWidth="1"/>
    <col min="14" max="14" width="13.44140625" style="1" customWidth="1"/>
    <col min="15" max="16384" width="9.109375" style="1" hidden="1"/>
  </cols>
  <sheetData>
    <row r="1" spans="1:1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SUMIF($C$7:$C$10000,$C$2,$H$7:$H$10000)</f>
        <v>0</v>
      </c>
      <c r="J1" s="22">
        <f>C2</f>
        <v>46023</v>
      </c>
      <c r="K1" s="23"/>
      <c r="N1" s="26" t="s">
        <v>1048</v>
      </c>
    </row>
    <row r="2" spans="1:1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SUMIF($C$7:$C$10000,$C$2,$J$7:$J$10000)</f>
        <v>0</v>
      </c>
      <c r="N2" s="26" t="s">
        <v>1102</v>
      </c>
    </row>
    <row r="3" spans="1:14" x14ac:dyDescent="0.3">
      <c r="C3" s="9">
        <f>DATE(Hibak!$A$1,12,31)</f>
        <v>46387</v>
      </c>
      <c r="D3" s="185"/>
      <c r="E3" s="185"/>
      <c r="F3" s="185"/>
      <c r="G3" s="27" t="s">
        <v>1050</v>
      </c>
      <c r="H3" s="21">
        <f>SUM(SUM(H6:H10000),-SUM(J7:J10000))</f>
        <v>0</v>
      </c>
      <c r="I3" s="9"/>
    </row>
    <row r="4" spans="1:14" x14ac:dyDescent="0.3">
      <c r="D4" s="11" t="str">
        <f>Hibak!AL3</f>
        <v/>
      </c>
      <c r="N4" s="25" t="s">
        <v>1060</v>
      </c>
    </row>
    <row r="5" spans="1:14" s="24" customFormat="1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1188</v>
      </c>
      <c r="M5" s="24" t="s">
        <v>1054</v>
      </c>
      <c r="N5" s="25" t="s">
        <v>1061</v>
      </c>
    </row>
    <row r="6" spans="1:14" x14ac:dyDescent="0.3">
      <c r="G6" s="27" t="s">
        <v>1202</v>
      </c>
      <c r="H6" s="92"/>
    </row>
    <row r="7" spans="1:14" x14ac:dyDescent="0.3">
      <c r="C7" s="9">
        <f>IF(AND(D7&lt;&gt;0,D7&gt;=$C$1,D7&lt;=$C$3),D7,IF(SUM(H7:J17)&lt;&gt;0,C1,1))</f>
        <v>1</v>
      </c>
      <c r="D7" s="14"/>
      <c r="E7" s="15"/>
      <c r="F7" s="16"/>
      <c r="G7" s="17"/>
      <c r="H7" s="18"/>
      <c r="I7" s="19"/>
      <c r="J7" s="18"/>
      <c r="K7" s="19"/>
      <c r="L7" s="17"/>
      <c r="M7" s="95" t="str">
        <f t="shared" ref="M7:M70" si="0">IF(I7&amp;K7&lt;&gt;"",VLOOKUP(I7&amp;K7,fif,3,FALSE),"")</f>
        <v/>
      </c>
      <c r="N7" s="13" t="str">
        <f t="shared" ref="N7:N70" si="1">IF(I7&amp;K7&lt;&gt;"",VLOOKUP(I7&amp;K7,fi,2,FALSE),"")</f>
        <v/>
      </c>
    </row>
    <row r="8" spans="1:14" x14ac:dyDescent="0.3">
      <c r="C8" s="9">
        <f t="shared" ref="C8:C71" si="2">IF(AND(D8&lt;&gt;0,D8&gt;=$C$1,D8&lt;=$C$3),D8,IF(SUM(H8:J18)&lt;&gt;0,C7,1))</f>
        <v>1</v>
      </c>
      <c r="D8" s="14"/>
      <c r="E8" s="15"/>
      <c r="F8" s="16"/>
      <c r="G8" s="17"/>
      <c r="H8" s="18"/>
      <c r="I8" s="19"/>
      <c r="J8" s="18"/>
      <c r="K8" s="19"/>
      <c r="L8" s="17"/>
      <c r="M8" s="95" t="str">
        <f t="shared" si="0"/>
        <v/>
      </c>
      <c r="N8" s="13" t="str">
        <f t="shared" si="1"/>
        <v/>
      </c>
    </row>
    <row r="9" spans="1:14" x14ac:dyDescent="0.3">
      <c r="C9" s="9">
        <f t="shared" si="2"/>
        <v>1</v>
      </c>
      <c r="D9" s="14"/>
      <c r="E9" s="15"/>
      <c r="F9" s="16"/>
      <c r="G9" s="17"/>
      <c r="H9" s="18"/>
      <c r="I9" s="19"/>
      <c r="J9" s="18"/>
      <c r="K9" s="19"/>
      <c r="L9" s="17"/>
      <c r="M9" s="95" t="str">
        <f t="shared" si="0"/>
        <v/>
      </c>
      <c r="N9" s="13" t="str">
        <f t="shared" si="1"/>
        <v/>
      </c>
    </row>
    <row r="10" spans="1:14" x14ac:dyDescent="0.3">
      <c r="C10" s="9">
        <f t="shared" si="2"/>
        <v>1</v>
      </c>
      <c r="D10" s="14"/>
      <c r="E10" s="15"/>
      <c r="F10" s="16"/>
      <c r="G10" s="17"/>
      <c r="H10" s="18"/>
      <c r="I10" s="19"/>
      <c r="J10" s="18"/>
      <c r="K10" s="19"/>
      <c r="L10" s="17"/>
      <c r="M10" s="95" t="str">
        <f t="shared" si="0"/>
        <v/>
      </c>
      <c r="N10" s="13" t="str">
        <f t="shared" si="1"/>
        <v/>
      </c>
    </row>
    <row r="11" spans="1:14" x14ac:dyDescent="0.3">
      <c r="C11" s="9">
        <f t="shared" si="2"/>
        <v>1</v>
      </c>
      <c r="D11" s="14"/>
      <c r="E11" s="15"/>
      <c r="F11" s="16"/>
      <c r="G11" s="17"/>
      <c r="H11" s="18"/>
      <c r="I11" s="19"/>
      <c r="J11" s="18"/>
      <c r="K11" s="19"/>
      <c r="L11" s="17"/>
      <c r="M11" s="95" t="str">
        <f t="shared" si="0"/>
        <v/>
      </c>
      <c r="N11" s="13" t="str">
        <f t="shared" si="1"/>
        <v/>
      </c>
    </row>
    <row r="12" spans="1:14" x14ac:dyDescent="0.3">
      <c r="C12" s="9">
        <f t="shared" si="2"/>
        <v>1</v>
      </c>
      <c r="D12" s="14"/>
      <c r="E12" s="15"/>
      <c r="F12" s="16"/>
      <c r="G12" s="17"/>
      <c r="H12" s="18"/>
      <c r="I12" s="19"/>
      <c r="J12" s="18"/>
      <c r="K12" s="19"/>
      <c r="L12" s="17"/>
      <c r="M12" s="95" t="str">
        <f t="shared" si="0"/>
        <v/>
      </c>
      <c r="N12" s="13" t="str">
        <f t="shared" si="1"/>
        <v/>
      </c>
    </row>
    <row r="13" spans="1:14" x14ac:dyDescent="0.3">
      <c r="C13" s="9">
        <f t="shared" si="2"/>
        <v>1</v>
      </c>
      <c r="D13" s="14"/>
      <c r="E13" s="15"/>
      <c r="F13" s="16"/>
      <c r="G13" s="17"/>
      <c r="H13" s="18"/>
      <c r="I13" s="19"/>
      <c r="J13" s="18"/>
      <c r="K13" s="19"/>
      <c r="L13" s="17"/>
      <c r="M13" s="95" t="str">
        <f t="shared" si="0"/>
        <v/>
      </c>
      <c r="N13" s="13" t="str">
        <f t="shared" si="1"/>
        <v/>
      </c>
    </row>
    <row r="14" spans="1:14" x14ac:dyDescent="0.3">
      <c r="C14" s="9">
        <f t="shared" si="2"/>
        <v>1</v>
      </c>
      <c r="D14" s="14"/>
      <c r="E14" s="15"/>
      <c r="F14" s="16"/>
      <c r="G14" s="17"/>
      <c r="H14" s="18"/>
      <c r="I14" s="19"/>
      <c r="J14" s="18"/>
      <c r="K14" s="19"/>
      <c r="L14" s="17"/>
      <c r="M14" s="95" t="str">
        <f t="shared" si="0"/>
        <v/>
      </c>
      <c r="N14" s="13" t="str">
        <f t="shared" si="1"/>
        <v/>
      </c>
    </row>
    <row r="15" spans="1:14" x14ac:dyDescent="0.3">
      <c r="C15" s="9">
        <f t="shared" si="2"/>
        <v>1</v>
      </c>
      <c r="D15" s="14"/>
      <c r="E15" s="15"/>
      <c r="F15" s="16"/>
      <c r="G15" s="17"/>
      <c r="H15" s="18"/>
      <c r="I15" s="19"/>
      <c r="J15" s="18"/>
      <c r="K15" s="19"/>
      <c r="L15" s="17"/>
      <c r="M15" s="95" t="str">
        <f t="shared" si="0"/>
        <v/>
      </c>
      <c r="N15" s="13" t="str">
        <f t="shared" si="1"/>
        <v/>
      </c>
    </row>
    <row r="16" spans="1:14" x14ac:dyDescent="0.3">
      <c r="C16" s="9">
        <f t="shared" si="2"/>
        <v>1</v>
      </c>
      <c r="D16" s="14"/>
      <c r="E16" s="15"/>
      <c r="F16" s="16"/>
      <c r="G16" s="17"/>
      <c r="H16" s="18"/>
      <c r="I16" s="19"/>
      <c r="J16" s="18"/>
      <c r="K16" s="19"/>
      <c r="L16" s="17"/>
      <c r="M16" s="95" t="str">
        <f t="shared" si="0"/>
        <v/>
      </c>
      <c r="N16" s="13" t="str">
        <f t="shared" si="1"/>
        <v/>
      </c>
    </row>
    <row r="17" spans="3:14" x14ac:dyDescent="0.3">
      <c r="C17" s="9">
        <f t="shared" si="2"/>
        <v>1</v>
      </c>
      <c r="D17" s="14"/>
      <c r="E17" s="15"/>
      <c r="F17" s="16"/>
      <c r="G17" s="17"/>
      <c r="H17" s="18"/>
      <c r="I17" s="19"/>
      <c r="J17" s="18"/>
      <c r="K17" s="19"/>
      <c r="L17" s="17"/>
      <c r="M17" s="95" t="str">
        <f t="shared" si="0"/>
        <v/>
      </c>
      <c r="N17" s="13" t="str">
        <f t="shared" si="1"/>
        <v/>
      </c>
    </row>
    <row r="18" spans="3:14" x14ac:dyDescent="0.3">
      <c r="C18" s="9">
        <f t="shared" si="2"/>
        <v>1</v>
      </c>
      <c r="D18" s="14"/>
      <c r="E18" s="15"/>
      <c r="F18" s="16"/>
      <c r="G18" s="17"/>
      <c r="H18" s="18"/>
      <c r="I18" s="19"/>
      <c r="J18" s="18"/>
      <c r="K18" s="19"/>
      <c r="L18" s="17"/>
      <c r="M18" s="95" t="str">
        <f t="shared" si="0"/>
        <v/>
      </c>
      <c r="N18" s="13" t="str">
        <f t="shared" si="1"/>
        <v/>
      </c>
    </row>
    <row r="19" spans="3:14" x14ac:dyDescent="0.3">
      <c r="C19" s="9">
        <f t="shared" si="2"/>
        <v>1</v>
      </c>
      <c r="D19" s="14"/>
      <c r="E19" s="15"/>
      <c r="F19" s="16"/>
      <c r="G19" s="17"/>
      <c r="H19" s="18"/>
      <c r="I19" s="19"/>
      <c r="J19" s="18"/>
      <c r="K19" s="19"/>
      <c r="L19" s="17"/>
      <c r="M19" s="95" t="str">
        <f t="shared" si="0"/>
        <v/>
      </c>
      <c r="N19" s="13" t="str">
        <f t="shared" si="1"/>
        <v/>
      </c>
    </row>
    <row r="20" spans="3:14" x14ac:dyDescent="0.3">
      <c r="C20" s="9">
        <f t="shared" si="2"/>
        <v>1</v>
      </c>
      <c r="D20" s="14"/>
      <c r="E20" s="15"/>
      <c r="F20" s="16"/>
      <c r="G20" s="17"/>
      <c r="H20" s="18"/>
      <c r="I20" s="19"/>
      <c r="J20" s="18"/>
      <c r="K20" s="19"/>
      <c r="L20" s="17"/>
      <c r="M20" s="95" t="str">
        <f t="shared" si="0"/>
        <v/>
      </c>
      <c r="N20" s="13" t="str">
        <f t="shared" si="1"/>
        <v/>
      </c>
    </row>
    <row r="21" spans="3:14" x14ac:dyDescent="0.3">
      <c r="C21" s="9">
        <f t="shared" si="2"/>
        <v>1</v>
      </c>
      <c r="D21" s="14"/>
      <c r="E21" s="15"/>
      <c r="F21" s="16"/>
      <c r="G21" s="17"/>
      <c r="H21" s="18"/>
      <c r="I21" s="19"/>
      <c r="J21" s="18"/>
      <c r="K21" s="19"/>
      <c r="L21" s="17"/>
      <c r="M21" s="95" t="str">
        <f t="shared" si="0"/>
        <v/>
      </c>
      <c r="N21" s="13" t="str">
        <f t="shared" si="1"/>
        <v/>
      </c>
    </row>
    <row r="22" spans="3:14" x14ac:dyDescent="0.3">
      <c r="C22" s="9">
        <f t="shared" si="2"/>
        <v>1</v>
      </c>
      <c r="D22" s="14"/>
      <c r="E22" s="15"/>
      <c r="F22" s="16"/>
      <c r="G22" s="17"/>
      <c r="H22" s="18"/>
      <c r="I22" s="19"/>
      <c r="J22" s="18"/>
      <c r="K22" s="19"/>
      <c r="L22" s="17"/>
      <c r="M22" s="95" t="str">
        <f t="shared" si="0"/>
        <v/>
      </c>
      <c r="N22" s="13" t="str">
        <f t="shared" si="1"/>
        <v/>
      </c>
    </row>
    <row r="23" spans="3:14" x14ac:dyDescent="0.3">
      <c r="C23" s="9">
        <f t="shared" si="2"/>
        <v>1</v>
      </c>
      <c r="D23" s="14"/>
      <c r="E23" s="15"/>
      <c r="F23" s="16"/>
      <c r="G23" s="17"/>
      <c r="H23" s="18"/>
      <c r="I23" s="19"/>
      <c r="J23" s="18"/>
      <c r="K23" s="19"/>
      <c r="L23" s="17"/>
      <c r="M23" s="95" t="str">
        <f t="shared" si="0"/>
        <v/>
      </c>
      <c r="N23" s="13" t="str">
        <f t="shared" si="1"/>
        <v/>
      </c>
    </row>
    <row r="24" spans="3:14" x14ac:dyDescent="0.3">
      <c r="C24" s="9">
        <f t="shared" si="2"/>
        <v>1</v>
      </c>
      <c r="D24" s="14"/>
      <c r="E24" s="15"/>
      <c r="F24" s="16"/>
      <c r="G24" s="17"/>
      <c r="H24" s="18"/>
      <c r="I24" s="19"/>
      <c r="J24" s="18"/>
      <c r="K24" s="19"/>
      <c r="L24" s="17"/>
      <c r="M24" s="95" t="str">
        <f t="shared" si="0"/>
        <v/>
      </c>
      <c r="N24" s="13" t="str">
        <f t="shared" si="1"/>
        <v/>
      </c>
    </row>
    <row r="25" spans="3:14" x14ac:dyDescent="0.3">
      <c r="C25" s="9">
        <f t="shared" si="2"/>
        <v>1</v>
      </c>
      <c r="D25" s="14"/>
      <c r="E25" s="15"/>
      <c r="F25" s="16"/>
      <c r="G25" s="17"/>
      <c r="H25" s="18"/>
      <c r="I25" s="19"/>
      <c r="J25" s="18"/>
      <c r="K25" s="19"/>
      <c r="L25" s="17"/>
      <c r="M25" s="95" t="str">
        <f t="shared" si="0"/>
        <v/>
      </c>
      <c r="N25" s="13" t="str">
        <f t="shared" si="1"/>
        <v/>
      </c>
    </row>
    <row r="26" spans="3:14" x14ac:dyDescent="0.3">
      <c r="C26" s="9">
        <f t="shared" si="2"/>
        <v>1</v>
      </c>
      <c r="D26" s="14"/>
      <c r="E26" s="15"/>
      <c r="F26" s="16"/>
      <c r="G26" s="17"/>
      <c r="H26" s="18"/>
      <c r="I26" s="19"/>
      <c r="J26" s="18"/>
      <c r="K26" s="19"/>
      <c r="L26" s="17"/>
      <c r="M26" s="95" t="str">
        <f t="shared" si="0"/>
        <v/>
      </c>
      <c r="N26" s="13" t="str">
        <f t="shared" si="1"/>
        <v/>
      </c>
    </row>
    <row r="27" spans="3:14" x14ac:dyDescent="0.3">
      <c r="C27" s="9">
        <f t="shared" si="2"/>
        <v>1</v>
      </c>
      <c r="D27" s="14"/>
      <c r="E27" s="15"/>
      <c r="F27" s="16"/>
      <c r="G27" s="17"/>
      <c r="H27" s="18"/>
      <c r="I27" s="19"/>
      <c r="J27" s="18"/>
      <c r="K27" s="19"/>
      <c r="L27" s="17"/>
      <c r="M27" s="95" t="str">
        <f t="shared" si="0"/>
        <v/>
      </c>
      <c r="N27" s="13" t="str">
        <f t="shared" si="1"/>
        <v/>
      </c>
    </row>
    <row r="28" spans="3:14" x14ac:dyDescent="0.3">
      <c r="C28" s="9">
        <f t="shared" si="2"/>
        <v>1</v>
      </c>
      <c r="D28" s="14"/>
      <c r="E28" s="15"/>
      <c r="F28" s="16"/>
      <c r="G28" s="17"/>
      <c r="H28" s="18"/>
      <c r="I28" s="19"/>
      <c r="J28" s="18"/>
      <c r="K28" s="19"/>
      <c r="L28" s="17"/>
      <c r="M28" s="95" t="str">
        <f t="shared" si="0"/>
        <v/>
      </c>
      <c r="N28" s="13" t="str">
        <f t="shared" si="1"/>
        <v/>
      </c>
    </row>
    <row r="29" spans="3:14" x14ac:dyDescent="0.3">
      <c r="C29" s="9">
        <f t="shared" si="2"/>
        <v>1</v>
      </c>
      <c r="D29" s="14"/>
      <c r="E29" s="15"/>
      <c r="F29" s="16"/>
      <c r="G29" s="17"/>
      <c r="H29" s="18"/>
      <c r="I29" s="19"/>
      <c r="J29" s="18"/>
      <c r="K29" s="19"/>
      <c r="L29" s="17"/>
      <c r="M29" s="95" t="str">
        <f t="shared" si="0"/>
        <v/>
      </c>
      <c r="N29" s="13" t="str">
        <f t="shared" si="1"/>
        <v/>
      </c>
    </row>
    <row r="30" spans="3:14" x14ac:dyDescent="0.3">
      <c r="C30" s="9">
        <f t="shared" si="2"/>
        <v>1</v>
      </c>
      <c r="D30" s="14"/>
      <c r="E30" s="15"/>
      <c r="F30" s="16"/>
      <c r="G30" s="17"/>
      <c r="H30" s="18"/>
      <c r="I30" s="19"/>
      <c r="J30" s="18"/>
      <c r="K30" s="19"/>
      <c r="L30" s="17"/>
      <c r="M30" s="95" t="str">
        <f t="shared" si="0"/>
        <v/>
      </c>
      <c r="N30" s="13" t="str">
        <f t="shared" si="1"/>
        <v/>
      </c>
    </row>
    <row r="31" spans="3:14" x14ac:dyDescent="0.3">
      <c r="C31" s="9">
        <f t="shared" si="2"/>
        <v>1</v>
      </c>
      <c r="D31" s="14"/>
      <c r="E31" s="15"/>
      <c r="F31" s="16"/>
      <c r="G31" s="17"/>
      <c r="H31" s="18"/>
      <c r="I31" s="19"/>
      <c r="J31" s="18"/>
      <c r="K31" s="19"/>
      <c r="L31" s="17"/>
      <c r="M31" s="95" t="str">
        <f t="shared" si="0"/>
        <v/>
      </c>
      <c r="N31" s="13" t="str">
        <f t="shared" si="1"/>
        <v/>
      </c>
    </row>
    <row r="32" spans="3:14" x14ac:dyDescent="0.3">
      <c r="C32" s="9">
        <f t="shared" si="2"/>
        <v>1</v>
      </c>
      <c r="D32" s="14"/>
      <c r="E32" s="15"/>
      <c r="F32" s="16"/>
      <c r="G32" s="17"/>
      <c r="H32" s="18"/>
      <c r="I32" s="19"/>
      <c r="J32" s="18"/>
      <c r="K32" s="19"/>
      <c r="L32" s="17"/>
      <c r="M32" s="95" t="str">
        <f t="shared" si="0"/>
        <v/>
      </c>
      <c r="N32" s="13" t="str">
        <f t="shared" si="1"/>
        <v/>
      </c>
    </row>
    <row r="33" spans="3:14" x14ac:dyDescent="0.3">
      <c r="C33" s="9">
        <f t="shared" si="2"/>
        <v>1</v>
      </c>
      <c r="D33" s="14"/>
      <c r="E33" s="15"/>
      <c r="F33" s="16"/>
      <c r="G33" s="17"/>
      <c r="H33" s="18"/>
      <c r="I33" s="19"/>
      <c r="J33" s="18"/>
      <c r="K33" s="19"/>
      <c r="L33" s="17"/>
      <c r="M33" s="95" t="str">
        <f t="shared" si="0"/>
        <v/>
      </c>
      <c r="N33" s="13" t="str">
        <f t="shared" si="1"/>
        <v/>
      </c>
    </row>
    <row r="34" spans="3:14" x14ac:dyDescent="0.3">
      <c r="C34" s="9">
        <f t="shared" si="2"/>
        <v>1</v>
      </c>
      <c r="D34" s="14"/>
      <c r="E34" s="15"/>
      <c r="F34" s="16"/>
      <c r="G34" s="17"/>
      <c r="H34" s="18"/>
      <c r="I34" s="19"/>
      <c r="J34" s="18"/>
      <c r="K34" s="19"/>
      <c r="L34" s="17"/>
      <c r="M34" s="95" t="str">
        <f t="shared" si="0"/>
        <v/>
      </c>
      <c r="N34" s="13" t="str">
        <f t="shared" si="1"/>
        <v/>
      </c>
    </row>
    <row r="35" spans="3:14" x14ac:dyDescent="0.3">
      <c r="C35" s="9">
        <f t="shared" si="2"/>
        <v>1</v>
      </c>
      <c r="D35" s="14"/>
      <c r="E35" s="15"/>
      <c r="F35" s="16"/>
      <c r="G35" s="17"/>
      <c r="H35" s="18"/>
      <c r="I35" s="19"/>
      <c r="J35" s="18"/>
      <c r="K35" s="19"/>
      <c r="L35" s="17"/>
      <c r="M35" s="95" t="str">
        <f t="shared" si="0"/>
        <v/>
      </c>
      <c r="N35" s="13" t="str">
        <f t="shared" si="1"/>
        <v/>
      </c>
    </row>
    <row r="36" spans="3:14" x14ac:dyDescent="0.3">
      <c r="C36" s="9">
        <f t="shared" si="2"/>
        <v>1</v>
      </c>
      <c r="D36" s="14"/>
      <c r="E36" s="15"/>
      <c r="F36" s="16"/>
      <c r="G36" s="17"/>
      <c r="H36" s="18"/>
      <c r="I36" s="19"/>
      <c r="J36" s="18"/>
      <c r="K36" s="19"/>
      <c r="L36" s="17"/>
      <c r="M36" s="95" t="str">
        <f t="shared" si="0"/>
        <v/>
      </c>
      <c r="N36" s="13" t="str">
        <f t="shared" si="1"/>
        <v/>
      </c>
    </row>
    <row r="37" spans="3:14" x14ac:dyDescent="0.3">
      <c r="C37" s="9">
        <f t="shared" si="2"/>
        <v>1</v>
      </c>
      <c r="D37" s="14"/>
      <c r="E37" s="15"/>
      <c r="F37" s="16"/>
      <c r="G37" s="17"/>
      <c r="H37" s="18"/>
      <c r="I37" s="19"/>
      <c r="J37" s="18"/>
      <c r="K37" s="19"/>
      <c r="L37" s="17"/>
      <c r="M37" s="95" t="str">
        <f t="shared" si="0"/>
        <v/>
      </c>
      <c r="N37" s="13" t="str">
        <f t="shared" si="1"/>
        <v/>
      </c>
    </row>
    <row r="38" spans="3:14" x14ac:dyDescent="0.3">
      <c r="C38" s="9">
        <f t="shared" si="2"/>
        <v>1</v>
      </c>
      <c r="D38" s="14"/>
      <c r="E38" s="15"/>
      <c r="F38" s="16"/>
      <c r="G38" s="17"/>
      <c r="H38" s="18"/>
      <c r="I38" s="19"/>
      <c r="J38" s="18"/>
      <c r="K38" s="19"/>
      <c r="L38" s="17"/>
      <c r="M38" s="95" t="str">
        <f t="shared" si="0"/>
        <v/>
      </c>
      <c r="N38" s="13" t="str">
        <f t="shared" si="1"/>
        <v/>
      </c>
    </row>
    <row r="39" spans="3:14" x14ac:dyDescent="0.3">
      <c r="C39" s="9">
        <f t="shared" si="2"/>
        <v>1</v>
      </c>
      <c r="D39" s="14"/>
      <c r="E39" s="15"/>
      <c r="F39" s="16"/>
      <c r="G39" s="17"/>
      <c r="H39" s="18"/>
      <c r="I39" s="19"/>
      <c r="J39" s="18"/>
      <c r="K39" s="19"/>
      <c r="L39" s="17"/>
      <c r="M39" s="95" t="str">
        <f t="shared" si="0"/>
        <v/>
      </c>
      <c r="N39" s="13" t="str">
        <f t="shared" si="1"/>
        <v/>
      </c>
    </row>
    <row r="40" spans="3:14" x14ac:dyDescent="0.3">
      <c r="C40" s="9">
        <f t="shared" si="2"/>
        <v>1</v>
      </c>
      <c r="D40" s="14"/>
      <c r="E40" s="15"/>
      <c r="F40" s="16"/>
      <c r="G40" s="17"/>
      <c r="H40" s="18"/>
      <c r="I40" s="19"/>
      <c r="J40" s="18"/>
      <c r="K40" s="19"/>
      <c r="L40" s="17"/>
      <c r="M40" s="95" t="str">
        <f t="shared" si="0"/>
        <v/>
      </c>
      <c r="N40" s="13" t="str">
        <f t="shared" si="1"/>
        <v/>
      </c>
    </row>
    <row r="41" spans="3:14" x14ac:dyDescent="0.3">
      <c r="C41" s="9">
        <f t="shared" si="2"/>
        <v>1</v>
      </c>
      <c r="D41" s="14"/>
      <c r="E41" s="15"/>
      <c r="F41" s="16"/>
      <c r="G41" s="17"/>
      <c r="H41" s="18"/>
      <c r="I41" s="19"/>
      <c r="J41" s="18"/>
      <c r="K41" s="19"/>
      <c r="L41" s="17"/>
      <c r="M41" s="95" t="str">
        <f t="shared" si="0"/>
        <v/>
      </c>
      <c r="N41" s="13" t="str">
        <f t="shared" si="1"/>
        <v/>
      </c>
    </row>
    <row r="42" spans="3:14" x14ac:dyDescent="0.3">
      <c r="C42" s="9">
        <f t="shared" si="2"/>
        <v>1</v>
      </c>
      <c r="D42" s="14"/>
      <c r="E42" s="15"/>
      <c r="F42" s="16"/>
      <c r="G42" s="17"/>
      <c r="H42" s="18"/>
      <c r="I42" s="19"/>
      <c r="J42" s="18"/>
      <c r="K42" s="19"/>
      <c r="L42" s="17"/>
      <c r="M42" s="95" t="str">
        <f t="shared" si="0"/>
        <v/>
      </c>
      <c r="N42" s="13" t="str">
        <f t="shared" si="1"/>
        <v/>
      </c>
    </row>
    <row r="43" spans="3:14" x14ac:dyDescent="0.3">
      <c r="C43" s="9">
        <f t="shared" si="2"/>
        <v>1</v>
      </c>
      <c r="D43" s="14"/>
      <c r="E43" s="15"/>
      <c r="F43" s="16"/>
      <c r="G43" s="17"/>
      <c r="H43" s="18"/>
      <c r="I43" s="19"/>
      <c r="J43" s="18"/>
      <c r="K43" s="19"/>
      <c r="L43" s="17"/>
      <c r="M43" s="95" t="str">
        <f t="shared" si="0"/>
        <v/>
      </c>
      <c r="N43" s="13" t="str">
        <f t="shared" si="1"/>
        <v/>
      </c>
    </row>
    <row r="44" spans="3:14" x14ac:dyDescent="0.3">
      <c r="C44" s="9">
        <f t="shared" si="2"/>
        <v>1</v>
      </c>
      <c r="D44" s="14"/>
      <c r="E44" s="15"/>
      <c r="F44" s="16"/>
      <c r="G44" s="17"/>
      <c r="H44" s="18"/>
      <c r="I44" s="19"/>
      <c r="J44" s="18"/>
      <c r="K44" s="19"/>
      <c r="L44" s="17"/>
      <c r="M44" s="95" t="str">
        <f t="shared" si="0"/>
        <v/>
      </c>
      <c r="N44" s="13" t="str">
        <f t="shared" si="1"/>
        <v/>
      </c>
    </row>
    <row r="45" spans="3:14" x14ac:dyDescent="0.3">
      <c r="C45" s="9">
        <f t="shared" si="2"/>
        <v>1</v>
      </c>
      <c r="D45" s="14"/>
      <c r="E45" s="15"/>
      <c r="F45" s="16"/>
      <c r="G45" s="17"/>
      <c r="H45" s="18"/>
      <c r="I45" s="19"/>
      <c r="J45" s="18"/>
      <c r="K45" s="19"/>
      <c r="L45" s="17"/>
      <c r="M45" s="95" t="str">
        <f t="shared" si="0"/>
        <v/>
      </c>
      <c r="N45" s="13" t="str">
        <f t="shared" si="1"/>
        <v/>
      </c>
    </row>
    <row r="46" spans="3:14" x14ac:dyDescent="0.3">
      <c r="C46" s="9">
        <f t="shared" si="2"/>
        <v>1</v>
      </c>
      <c r="D46" s="14"/>
      <c r="E46" s="15"/>
      <c r="F46" s="16"/>
      <c r="G46" s="17"/>
      <c r="H46" s="18"/>
      <c r="I46" s="19"/>
      <c r="J46" s="18"/>
      <c r="K46" s="19"/>
      <c r="L46" s="17"/>
      <c r="M46" s="95" t="str">
        <f t="shared" si="0"/>
        <v/>
      </c>
      <c r="N46" s="13" t="str">
        <f t="shared" si="1"/>
        <v/>
      </c>
    </row>
    <row r="47" spans="3:14" x14ac:dyDescent="0.3">
      <c r="C47" s="9">
        <f t="shared" si="2"/>
        <v>1</v>
      </c>
      <c r="D47" s="14"/>
      <c r="E47" s="15"/>
      <c r="F47" s="16"/>
      <c r="G47" s="17"/>
      <c r="H47" s="18"/>
      <c r="I47" s="19"/>
      <c r="J47" s="18"/>
      <c r="K47" s="19"/>
      <c r="L47" s="17"/>
      <c r="M47" s="95" t="str">
        <f t="shared" si="0"/>
        <v/>
      </c>
      <c r="N47" s="13" t="str">
        <f t="shared" si="1"/>
        <v/>
      </c>
    </row>
    <row r="48" spans="3:14" x14ac:dyDescent="0.3">
      <c r="C48" s="9">
        <f t="shared" si="2"/>
        <v>1</v>
      </c>
      <c r="D48" s="14"/>
      <c r="E48" s="15"/>
      <c r="F48" s="16"/>
      <c r="G48" s="17"/>
      <c r="H48" s="18"/>
      <c r="I48" s="19"/>
      <c r="J48" s="18"/>
      <c r="K48" s="19"/>
      <c r="L48" s="17"/>
      <c r="M48" s="95" t="str">
        <f t="shared" si="0"/>
        <v/>
      </c>
      <c r="N48" s="13" t="str">
        <f t="shared" si="1"/>
        <v/>
      </c>
    </row>
    <row r="49" spans="3:14" x14ac:dyDescent="0.3">
      <c r="C49" s="9">
        <f t="shared" si="2"/>
        <v>1</v>
      </c>
      <c r="D49" s="14"/>
      <c r="E49" s="15"/>
      <c r="F49" s="16"/>
      <c r="G49" s="17"/>
      <c r="H49" s="18"/>
      <c r="I49" s="19"/>
      <c r="J49" s="18"/>
      <c r="K49" s="19"/>
      <c r="L49" s="17"/>
      <c r="M49" s="95" t="str">
        <f t="shared" si="0"/>
        <v/>
      </c>
      <c r="N49" s="13" t="str">
        <f t="shared" si="1"/>
        <v/>
      </c>
    </row>
    <row r="50" spans="3:14" x14ac:dyDescent="0.3">
      <c r="C50" s="9">
        <f t="shared" si="2"/>
        <v>1</v>
      </c>
      <c r="D50" s="14"/>
      <c r="E50" s="15"/>
      <c r="F50" s="16"/>
      <c r="G50" s="17"/>
      <c r="H50" s="18"/>
      <c r="I50" s="19"/>
      <c r="J50" s="18"/>
      <c r="K50" s="19"/>
      <c r="L50" s="17"/>
      <c r="M50" s="95" t="str">
        <f t="shared" si="0"/>
        <v/>
      </c>
      <c r="N50" s="13" t="str">
        <f t="shared" si="1"/>
        <v/>
      </c>
    </row>
    <row r="51" spans="3:14" x14ac:dyDescent="0.3">
      <c r="C51" s="9">
        <f t="shared" si="2"/>
        <v>1</v>
      </c>
      <c r="D51" s="14"/>
      <c r="E51" s="15"/>
      <c r="F51" s="16"/>
      <c r="G51" s="17"/>
      <c r="H51" s="18"/>
      <c r="I51" s="19"/>
      <c r="J51" s="18"/>
      <c r="K51" s="19"/>
      <c r="L51" s="17"/>
      <c r="M51" s="95" t="str">
        <f t="shared" si="0"/>
        <v/>
      </c>
      <c r="N51" s="13" t="str">
        <f t="shared" si="1"/>
        <v/>
      </c>
    </row>
    <row r="52" spans="3:14" x14ac:dyDescent="0.3">
      <c r="C52" s="9">
        <f t="shared" si="2"/>
        <v>1</v>
      </c>
      <c r="D52" s="14"/>
      <c r="E52" s="15"/>
      <c r="F52" s="16"/>
      <c r="G52" s="17"/>
      <c r="H52" s="18"/>
      <c r="I52" s="19"/>
      <c r="J52" s="18"/>
      <c r="K52" s="19"/>
      <c r="L52" s="17"/>
      <c r="M52" s="95" t="str">
        <f t="shared" si="0"/>
        <v/>
      </c>
      <c r="N52" s="13" t="str">
        <f t="shared" si="1"/>
        <v/>
      </c>
    </row>
    <row r="53" spans="3:14" x14ac:dyDescent="0.3">
      <c r="C53" s="9">
        <f t="shared" si="2"/>
        <v>1</v>
      </c>
      <c r="D53" s="14"/>
      <c r="E53" s="15"/>
      <c r="F53" s="16"/>
      <c r="G53" s="17"/>
      <c r="H53" s="18"/>
      <c r="I53" s="19"/>
      <c r="J53" s="18"/>
      <c r="K53" s="19"/>
      <c r="L53" s="17"/>
      <c r="M53" s="95" t="str">
        <f t="shared" si="0"/>
        <v/>
      </c>
      <c r="N53" s="13" t="str">
        <f t="shared" si="1"/>
        <v/>
      </c>
    </row>
    <row r="54" spans="3:14" x14ac:dyDescent="0.3">
      <c r="C54" s="9">
        <f t="shared" si="2"/>
        <v>1</v>
      </c>
      <c r="D54" s="14"/>
      <c r="E54" s="15"/>
      <c r="F54" s="16"/>
      <c r="G54" s="17"/>
      <c r="H54" s="18"/>
      <c r="I54" s="19"/>
      <c r="J54" s="18"/>
      <c r="K54" s="19"/>
      <c r="L54" s="17"/>
      <c r="M54" s="95" t="str">
        <f t="shared" si="0"/>
        <v/>
      </c>
      <c r="N54" s="13" t="str">
        <f t="shared" si="1"/>
        <v/>
      </c>
    </row>
    <row r="55" spans="3:14" x14ac:dyDescent="0.3">
      <c r="C55" s="9">
        <f t="shared" si="2"/>
        <v>1</v>
      </c>
      <c r="D55" s="14"/>
      <c r="E55" s="15"/>
      <c r="F55" s="16"/>
      <c r="G55" s="17"/>
      <c r="H55" s="18"/>
      <c r="I55" s="19"/>
      <c r="J55" s="18"/>
      <c r="K55" s="19"/>
      <c r="L55" s="17"/>
      <c r="M55" s="95" t="str">
        <f t="shared" si="0"/>
        <v/>
      </c>
      <c r="N55" s="13" t="str">
        <f t="shared" si="1"/>
        <v/>
      </c>
    </row>
    <row r="56" spans="3:14" x14ac:dyDescent="0.3">
      <c r="C56" s="9">
        <f t="shared" si="2"/>
        <v>1</v>
      </c>
      <c r="D56" s="14"/>
      <c r="E56" s="15"/>
      <c r="F56" s="16"/>
      <c r="G56" s="17"/>
      <c r="H56" s="18"/>
      <c r="I56" s="19"/>
      <c r="J56" s="18"/>
      <c r="K56" s="19"/>
      <c r="L56" s="17"/>
      <c r="M56" s="95" t="str">
        <f t="shared" si="0"/>
        <v/>
      </c>
      <c r="N56" s="13" t="str">
        <f t="shared" si="1"/>
        <v/>
      </c>
    </row>
    <row r="57" spans="3:14" x14ac:dyDescent="0.3">
      <c r="C57" s="9">
        <f t="shared" si="2"/>
        <v>1</v>
      </c>
      <c r="D57" s="14"/>
      <c r="E57" s="15"/>
      <c r="F57" s="16"/>
      <c r="G57" s="17"/>
      <c r="H57" s="18"/>
      <c r="I57" s="19"/>
      <c r="J57" s="18"/>
      <c r="K57" s="19"/>
      <c r="L57" s="17"/>
      <c r="M57" s="95" t="str">
        <f t="shared" si="0"/>
        <v/>
      </c>
      <c r="N57" s="13" t="str">
        <f t="shared" si="1"/>
        <v/>
      </c>
    </row>
    <row r="58" spans="3:14" x14ac:dyDescent="0.3">
      <c r="C58" s="9">
        <f t="shared" si="2"/>
        <v>1</v>
      </c>
      <c r="D58" s="14"/>
      <c r="E58" s="15"/>
      <c r="F58" s="16"/>
      <c r="G58" s="17"/>
      <c r="H58" s="18"/>
      <c r="I58" s="19"/>
      <c r="J58" s="18"/>
      <c r="K58" s="19"/>
      <c r="L58" s="17"/>
      <c r="M58" s="95" t="str">
        <f t="shared" si="0"/>
        <v/>
      </c>
      <c r="N58" s="13" t="str">
        <f t="shared" si="1"/>
        <v/>
      </c>
    </row>
    <row r="59" spans="3:14" x14ac:dyDescent="0.3">
      <c r="C59" s="9">
        <f t="shared" si="2"/>
        <v>1</v>
      </c>
      <c r="D59" s="14"/>
      <c r="E59" s="15"/>
      <c r="F59" s="16"/>
      <c r="G59" s="17"/>
      <c r="H59" s="18"/>
      <c r="I59" s="19"/>
      <c r="J59" s="18"/>
      <c r="K59" s="19"/>
      <c r="L59" s="17"/>
      <c r="M59" s="95" t="str">
        <f t="shared" si="0"/>
        <v/>
      </c>
      <c r="N59" s="13" t="str">
        <f t="shared" si="1"/>
        <v/>
      </c>
    </row>
    <row r="60" spans="3:14" x14ac:dyDescent="0.3">
      <c r="C60" s="9">
        <f t="shared" si="2"/>
        <v>1</v>
      </c>
      <c r="D60" s="14"/>
      <c r="E60" s="15"/>
      <c r="F60" s="16"/>
      <c r="G60" s="17"/>
      <c r="H60" s="18"/>
      <c r="I60" s="19"/>
      <c r="J60" s="18"/>
      <c r="K60" s="19"/>
      <c r="L60" s="17"/>
      <c r="M60" s="95" t="str">
        <f t="shared" si="0"/>
        <v/>
      </c>
      <c r="N60" s="13" t="str">
        <f t="shared" si="1"/>
        <v/>
      </c>
    </row>
    <row r="61" spans="3:14" x14ac:dyDescent="0.3">
      <c r="C61" s="9">
        <f t="shared" si="2"/>
        <v>1</v>
      </c>
      <c r="D61" s="14"/>
      <c r="E61" s="15"/>
      <c r="F61" s="16"/>
      <c r="G61" s="17"/>
      <c r="H61" s="18"/>
      <c r="I61" s="19"/>
      <c r="J61" s="18"/>
      <c r="K61" s="19"/>
      <c r="L61" s="17"/>
      <c r="M61" s="95" t="str">
        <f t="shared" si="0"/>
        <v/>
      </c>
      <c r="N61" s="13" t="str">
        <f t="shared" si="1"/>
        <v/>
      </c>
    </row>
    <row r="62" spans="3:14" x14ac:dyDescent="0.3">
      <c r="C62" s="9">
        <f t="shared" si="2"/>
        <v>1</v>
      </c>
      <c r="D62" s="14"/>
      <c r="E62" s="15"/>
      <c r="F62" s="16"/>
      <c r="G62" s="17"/>
      <c r="H62" s="18"/>
      <c r="I62" s="19"/>
      <c r="J62" s="18"/>
      <c r="K62" s="19"/>
      <c r="L62" s="17"/>
      <c r="M62" s="95" t="str">
        <f t="shared" si="0"/>
        <v/>
      </c>
      <c r="N62" s="13" t="str">
        <f t="shared" si="1"/>
        <v/>
      </c>
    </row>
    <row r="63" spans="3:14" x14ac:dyDescent="0.3">
      <c r="C63" s="9">
        <f t="shared" si="2"/>
        <v>1</v>
      </c>
      <c r="D63" s="14"/>
      <c r="E63" s="15"/>
      <c r="F63" s="16"/>
      <c r="G63" s="17"/>
      <c r="H63" s="18"/>
      <c r="I63" s="19"/>
      <c r="J63" s="18"/>
      <c r="K63" s="19"/>
      <c r="L63" s="17"/>
      <c r="M63" s="95" t="str">
        <f t="shared" si="0"/>
        <v/>
      </c>
      <c r="N63" s="13" t="str">
        <f t="shared" si="1"/>
        <v/>
      </c>
    </row>
    <row r="64" spans="3:14" x14ac:dyDescent="0.3">
      <c r="C64" s="9">
        <f t="shared" si="2"/>
        <v>1</v>
      </c>
      <c r="D64" s="14"/>
      <c r="E64" s="15"/>
      <c r="F64" s="16"/>
      <c r="G64" s="17"/>
      <c r="H64" s="18"/>
      <c r="I64" s="19"/>
      <c r="J64" s="18"/>
      <c r="K64" s="19"/>
      <c r="L64" s="17"/>
      <c r="M64" s="95" t="str">
        <f t="shared" si="0"/>
        <v/>
      </c>
      <c r="N64" s="13" t="str">
        <f t="shared" si="1"/>
        <v/>
      </c>
    </row>
    <row r="65" spans="3:14" x14ac:dyDescent="0.3">
      <c r="C65" s="9">
        <f t="shared" si="2"/>
        <v>1</v>
      </c>
      <c r="D65" s="14"/>
      <c r="E65" s="15"/>
      <c r="F65" s="16"/>
      <c r="G65" s="17"/>
      <c r="H65" s="18"/>
      <c r="I65" s="19"/>
      <c r="J65" s="18"/>
      <c r="K65" s="19"/>
      <c r="L65" s="17"/>
      <c r="M65" s="95" t="str">
        <f t="shared" si="0"/>
        <v/>
      </c>
      <c r="N65" s="13" t="str">
        <f t="shared" si="1"/>
        <v/>
      </c>
    </row>
    <row r="66" spans="3:14" x14ac:dyDescent="0.3">
      <c r="C66" s="9">
        <f t="shared" si="2"/>
        <v>1</v>
      </c>
      <c r="D66" s="14"/>
      <c r="E66" s="15"/>
      <c r="F66" s="16"/>
      <c r="G66" s="17"/>
      <c r="H66" s="18"/>
      <c r="I66" s="19"/>
      <c r="J66" s="18"/>
      <c r="K66" s="19"/>
      <c r="L66" s="17"/>
      <c r="M66" s="95" t="str">
        <f t="shared" si="0"/>
        <v/>
      </c>
      <c r="N66" s="13" t="str">
        <f t="shared" si="1"/>
        <v/>
      </c>
    </row>
    <row r="67" spans="3:14" x14ac:dyDescent="0.3">
      <c r="C67" s="9">
        <f t="shared" si="2"/>
        <v>1</v>
      </c>
      <c r="D67" s="14"/>
      <c r="E67" s="15"/>
      <c r="F67" s="16"/>
      <c r="G67" s="17"/>
      <c r="H67" s="18"/>
      <c r="I67" s="19"/>
      <c r="J67" s="18"/>
      <c r="K67" s="19"/>
      <c r="L67" s="17"/>
      <c r="M67" s="95" t="str">
        <f t="shared" si="0"/>
        <v/>
      </c>
      <c r="N67" s="13" t="str">
        <f t="shared" si="1"/>
        <v/>
      </c>
    </row>
    <row r="68" spans="3:14" x14ac:dyDescent="0.3">
      <c r="C68" s="9">
        <f t="shared" si="2"/>
        <v>1</v>
      </c>
      <c r="D68" s="14"/>
      <c r="E68" s="15"/>
      <c r="F68" s="16"/>
      <c r="G68" s="17"/>
      <c r="H68" s="18"/>
      <c r="I68" s="19"/>
      <c r="J68" s="18"/>
      <c r="K68" s="19"/>
      <c r="L68" s="17"/>
      <c r="M68" s="95" t="str">
        <f t="shared" si="0"/>
        <v/>
      </c>
      <c r="N68" s="13" t="str">
        <f t="shared" si="1"/>
        <v/>
      </c>
    </row>
    <row r="69" spans="3:14" x14ac:dyDescent="0.3">
      <c r="C69" s="9">
        <f t="shared" si="2"/>
        <v>1</v>
      </c>
      <c r="D69" s="14"/>
      <c r="E69" s="15"/>
      <c r="F69" s="16"/>
      <c r="G69" s="17"/>
      <c r="H69" s="18"/>
      <c r="I69" s="19"/>
      <c r="J69" s="18"/>
      <c r="K69" s="19"/>
      <c r="L69" s="17"/>
      <c r="M69" s="95" t="str">
        <f t="shared" si="0"/>
        <v/>
      </c>
      <c r="N69" s="13" t="str">
        <f t="shared" si="1"/>
        <v/>
      </c>
    </row>
    <row r="70" spans="3:14" x14ac:dyDescent="0.3">
      <c r="C70" s="9">
        <f t="shared" si="2"/>
        <v>1</v>
      </c>
      <c r="D70" s="14"/>
      <c r="E70" s="15"/>
      <c r="F70" s="16"/>
      <c r="G70" s="17"/>
      <c r="H70" s="18"/>
      <c r="I70" s="19"/>
      <c r="J70" s="18"/>
      <c r="K70" s="19"/>
      <c r="L70" s="17"/>
      <c r="M70" s="95" t="str">
        <f t="shared" si="0"/>
        <v/>
      </c>
      <c r="N70" s="13" t="str">
        <f t="shared" si="1"/>
        <v/>
      </c>
    </row>
    <row r="71" spans="3:14" x14ac:dyDescent="0.3">
      <c r="C71" s="9">
        <f t="shared" si="2"/>
        <v>1</v>
      </c>
      <c r="D71" s="14"/>
      <c r="E71" s="15"/>
      <c r="F71" s="16"/>
      <c r="G71" s="17"/>
      <c r="H71" s="18"/>
      <c r="I71" s="19"/>
      <c r="J71" s="18"/>
      <c r="K71" s="19"/>
      <c r="L71" s="17"/>
      <c r="M71" s="95" t="str">
        <f t="shared" ref="M71:M100" si="3">IF(I71&amp;K71&lt;&gt;"",VLOOKUP(I71&amp;K71,fif,3,FALSE),"")</f>
        <v/>
      </c>
      <c r="N71" s="13" t="str">
        <f t="shared" ref="N71:N100" si="4">IF(I71&amp;K71&lt;&gt;"",VLOOKUP(I71&amp;K71,fi,2,FALSE),"")</f>
        <v/>
      </c>
    </row>
    <row r="72" spans="3:14" x14ac:dyDescent="0.3">
      <c r="C72" s="9">
        <f t="shared" ref="C72:C100" si="5">IF(AND(D72&lt;&gt;0,D72&gt;=$C$1,D72&lt;=$C$3),D72,IF(SUM(H72:J82)&lt;&gt;0,C71,1))</f>
        <v>1</v>
      </c>
      <c r="D72" s="14"/>
      <c r="E72" s="15"/>
      <c r="F72" s="16"/>
      <c r="G72" s="17"/>
      <c r="H72" s="18"/>
      <c r="I72" s="19"/>
      <c r="J72" s="18"/>
      <c r="K72" s="19"/>
      <c r="L72" s="17"/>
      <c r="M72" s="95" t="str">
        <f t="shared" si="3"/>
        <v/>
      </c>
      <c r="N72" s="13" t="str">
        <f t="shared" si="4"/>
        <v/>
      </c>
    </row>
    <row r="73" spans="3:14" x14ac:dyDescent="0.3">
      <c r="C73" s="9">
        <f t="shared" si="5"/>
        <v>1</v>
      </c>
      <c r="D73" s="14"/>
      <c r="E73" s="15"/>
      <c r="F73" s="16"/>
      <c r="G73" s="17"/>
      <c r="H73" s="18"/>
      <c r="I73" s="19"/>
      <c r="J73" s="18"/>
      <c r="K73" s="19"/>
      <c r="L73" s="17"/>
      <c r="M73" s="95" t="str">
        <f t="shared" si="3"/>
        <v/>
      </c>
      <c r="N73" s="13" t="str">
        <f t="shared" si="4"/>
        <v/>
      </c>
    </row>
    <row r="74" spans="3:14" x14ac:dyDescent="0.3">
      <c r="C74" s="9">
        <f t="shared" si="5"/>
        <v>1</v>
      </c>
      <c r="D74" s="14"/>
      <c r="E74" s="15"/>
      <c r="F74" s="16"/>
      <c r="G74" s="17"/>
      <c r="H74" s="18"/>
      <c r="I74" s="19"/>
      <c r="J74" s="18"/>
      <c r="K74" s="19"/>
      <c r="L74" s="17"/>
      <c r="M74" s="95" t="str">
        <f t="shared" si="3"/>
        <v/>
      </c>
      <c r="N74" s="13" t="str">
        <f t="shared" si="4"/>
        <v/>
      </c>
    </row>
    <row r="75" spans="3:14" x14ac:dyDescent="0.3">
      <c r="C75" s="9">
        <f t="shared" si="5"/>
        <v>1</v>
      </c>
      <c r="D75" s="14"/>
      <c r="E75" s="15"/>
      <c r="F75" s="16"/>
      <c r="G75" s="17"/>
      <c r="H75" s="18"/>
      <c r="I75" s="19"/>
      <c r="J75" s="18"/>
      <c r="K75" s="19"/>
      <c r="L75" s="17"/>
      <c r="M75" s="95" t="str">
        <f t="shared" si="3"/>
        <v/>
      </c>
      <c r="N75" s="13" t="str">
        <f t="shared" si="4"/>
        <v/>
      </c>
    </row>
    <row r="76" spans="3:14" x14ac:dyDescent="0.3">
      <c r="C76" s="9">
        <f t="shared" si="5"/>
        <v>1</v>
      </c>
      <c r="D76" s="14"/>
      <c r="E76" s="15"/>
      <c r="F76" s="16"/>
      <c r="G76" s="17"/>
      <c r="H76" s="18"/>
      <c r="I76" s="19"/>
      <c r="J76" s="18"/>
      <c r="K76" s="19"/>
      <c r="L76" s="17"/>
      <c r="M76" s="95" t="str">
        <f t="shared" si="3"/>
        <v/>
      </c>
      <c r="N76" s="13" t="str">
        <f t="shared" si="4"/>
        <v/>
      </c>
    </row>
    <row r="77" spans="3:14" x14ac:dyDescent="0.3">
      <c r="C77" s="9">
        <f t="shared" si="5"/>
        <v>1</v>
      </c>
      <c r="D77" s="14"/>
      <c r="E77" s="15"/>
      <c r="F77" s="16"/>
      <c r="G77" s="17"/>
      <c r="H77" s="18"/>
      <c r="I77" s="19"/>
      <c r="J77" s="18"/>
      <c r="K77" s="19"/>
      <c r="L77" s="17"/>
      <c r="M77" s="95" t="str">
        <f t="shared" si="3"/>
        <v/>
      </c>
      <c r="N77" s="13" t="str">
        <f t="shared" si="4"/>
        <v/>
      </c>
    </row>
    <row r="78" spans="3:14" x14ac:dyDescent="0.3">
      <c r="C78" s="9">
        <f t="shared" si="5"/>
        <v>1</v>
      </c>
      <c r="D78" s="14"/>
      <c r="E78" s="15"/>
      <c r="F78" s="16"/>
      <c r="G78" s="17"/>
      <c r="H78" s="18"/>
      <c r="I78" s="19"/>
      <c r="J78" s="18"/>
      <c r="K78" s="19"/>
      <c r="L78" s="17"/>
      <c r="M78" s="95" t="str">
        <f t="shared" si="3"/>
        <v/>
      </c>
      <c r="N78" s="13" t="str">
        <f t="shared" si="4"/>
        <v/>
      </c>
    </row>
    <row r="79" spans="3:14" x14ac:dyDescent="0.3">
      <c r="C79" s="9">
        <f t="shared" si="5"/>
        <v>1</v>
      </c>
      <c r="D79" s="14"/>
      <c r="E79" s="15"/>
      <c r="F79" s="16"/>
      <c r="G79" s="17"/>
      <c r="H79" s="18"/>
      <c r="I79" s="19"/>
      <c r="J79" s="18"/>
      <c r="K79" s="19"/>
      <c r="L79" s="17"/>
      <c r="M79" s="95" t="str">
        <f t="shared" si="3"/>
        <v/>
      </c>
      <c r="N79" s="13" t="str">
        <f t="shared" si="4"/>
        <v/>
      </c>
    </row>
    <row r="80" spans="3:14" x14ac:dyDescent="0.3">
      <c r="C80" s="9">
        <f t="shared" si="5"/>
        <v>1</v>
      </c>
      <c r="D80" s="14"/>
      <c r="E80" s="15"/>
      <c r="F80" s="16"/>
      <c r="G80" s="17"/>
      <c r="H80" s="18"/>
      <c r="I80" s="19"/>
      <c r="J80" s="18"/>
      <c r="K80" s="19"/>
      <c r="L80" s="17"/>
      <c r="M80" s="95" t="str">
        <f t="shared" si="3"/>
        <v/>
      </c>
      <c r="N80" s="13" t="str">
        <f t="shared" si="4"/>
        <v/>
      </c>
    </row>
    <row r="81" spans="3:14" x14ac:dyDescent="0.3">
      <c r="C81" s="9">
        <f t="shared" si="5"/>
        <v>1</v>
      </c>
      <c r="D81" s="14"/>
      <c r="E81" s="15"/>
      <c r="F81" s="16"/>
      <c r="G81" s="17"/>
      <c r="H81" s="18"/>
      <c r="I81" s="19"/>
      <c r="J81" s="18"/>
      <c r="K81" s="19"/>
      <c r="L81" s="17"/>
      <c r="M81" s="95" t="str">
        <f t="shared" si="3"/>
        <v/>
      </c>
      <c r="N81" s="13" t="str">
        <f t="shared" si="4"/>
        <v/>
      </c>
    </row>
    <row r="82" spans="3:14" x14ac:dyDescent="0.3">
      <c r="C82" s="9">
        <f t="shared" si="5"/>
        <v>1</v>
      </c>
      <c r="D82" s="14"/>
      <c r="E82" s="15"/>
      <c r="F82" s="16"/>
      <c r="G82" s="17"/>
      <c r="H82" s="18"/>
      <c r="I82" s="19"/>
      <c r="J82" s="18"/>
      <c r="K82" s="19"/>
      <c r="L82" s="17"/>
      <c r="M82" s="95" t="str">
        <f t="shared" si="3"/>
        <v/>
      </c>
      <c r="N82" s="13" t="str">
        <f t="shared" si="4"/>
        <v/>
      </c>
    </row>
    <row r="83" spans="3:14" x14ac:dyDescent="0.3">
      <c r="C83" s="9">
        <f t="shared" si="5"/>
        <v>1</v>
      </c>
      <c r="D83" s="14"/>
      <c r="E83" s="15"/>
      <c r="F83" s="16"/>
      <c r="G83" s="17"/>
      <c r="H83" s="18"/>
      <c r="I83" s="19"/>
      <c r="J83" s="18"/>
      <c r="K83" s="19"/>
      <c r="L83" s="17"/>
      <c r="M83" s="95" t="str">
        <f t="shared" si="3"/>
        <v/>
      </c>
      <c r="N83" s="13" t="str">
        <f t="shared" si="4"/>
        <v/>
      </c>
    </row>
    <row r="84" spans="3:14" x14ac:dyDescent="0.3">
      <c r="C84" s="9">
        <f t="shared" si="5"/>
        <v>1</v>
      </c>
      <c r="D84" s="14"/>
      <c r="E84" s="15"/>
      <c r="F84" s="16"/>
      <c r="G84" s="17"/>
      <c r="H84" s="18"/>
      <c r="I84" s="19"/>
      <c r="J84" s="18"/>
      <c r="K84" s="19"/>
      <c r="L84" s="17"/>
      <c r="M84" s="95" t="str">
        <f t="shared" si="3"/>
        <v/>
      </c>
      <c r="N84" s="13" t="str">
        <f t="shared" si="4"/>
        <v/>
      </c>
    </row>
    <row r="85" spans="3:14" x14ac:dyDescent="0.3">
      <c r="C85" s="9">
        <f t="shared" si="5"/>
        <v>1</v>
      </c>
      <c r="D85" s="14"/>
      <c r="E85" s="15"/>
      <c r="F85" s="16"/>
      <c r="G85" s="17"/>
      <c r="H85" s="18"/>
      <c r="I85" s="19"/>
      <c r="J85" s="18"/>
      <c r="K85" s="19"/>
      <c r="L85" s="17"/>
      <c r="M85" s="95" t="str">
        <f t="shared" si="3"/>
        <v/>
      </c>
      <c r="N85" s="13" t="str">
        <f t="shared" si="4"/>
        <v/>
      </c>
    </row>
    <row r="86" spans="3:14" x14ac:dyDescent="0.3">
      <c r="C86" s="9">
        <f t="shared" si="5"/>
        <v>1</v>
      </c>
      <c r="D86" s="14"/>
      <c r="E86" s="15"/>
      <c r="F86" s="16"/>
      <c r="G86" s="17"/>
      <c r="H86" s="18"/>
      <c r="I86" s="19"/>
      <c r="J86" s="18"/>
      <c r="K86" s="19"/>
      <c r="L86" s="17"/>
      <c r="M86" s="95" t="str">
        <f t="shared" si="3"/>
        <v/>
      </c>
      <c r="N86" s="13" t="str">
        <f t="shared" si="4"/>
        <v/>
      </c>
    </row>
    <row r="87" spans="3:14" x14ac:dyDescent="0.3">
      <c r="C87" s="9">
        <f t="shared" si="5"/>
        <v>1</v>
      </c>
      <c r="D87" s="14"/>
      <c r="E87" s="15"/>
      <c r="F87" s="16"/>
      <c r="G87" s="17"/>
      <c r="H87" s="18"/>
      <c r="I87" s="19"/>
      <c r="J87" s="18"/>
      <c r="K87" s="19"/>
      <c r="L87" s="17"/>
      <c r="M87" s="95" t="str">
        <f t="shared" si="3"/>
        <v/>
      </c>
      <c r="N87" s="13" t="str">
        <f t="shared" si="4"/>
        <v/>
      </c>
    </row>
    <row r="88" spans="3:14" x14ac:dyDescent="0.3">
      <c r="C88" s="9">
        <f t="shared" si="5"/>
        <v>1</v>
      </c>
      <c r="D88" s="14"/>
      <c r="E88" s="15"/>
      <c r="F88" s="16"/>
      <c r="G88" s="17"/>
      <c r="H88" s="18"/>
      <c r="I88" s="19"/>
      <c r="J88" s="18"/>
      <c r="K88" s="19"/>
      <c r="L88" s="17"/>
      <c r="M88" s="95" t="str">
        <f t="shared" si="3"/>
        <v/>
      </c>
      <c r="N88" s="13" t="str">
        <f t="shared" si="4"/>
        <v/>
      </c>
    </row>
    <row r="89" spans="3:14" x14ac:dyDescent="0.3">
      <c r="C89" s="9">
        <f t="shared" si="5"/>
        <v>1</v>
      </c>
      <c r="D89" s="14"/>
      <c r="E89" s="15"/>
      <c r="F89" s="16"/>
      <c r="G89" s="17"/>
      <c r="H89" s="18"/>
      <c r="I89" s="19"/>
      <c r="J89" s="18"/>
      <c r="K89" s="19"/>
      <c r="L89" s="17"/>
      <c r="M89" s="95" t="str">
        <f t="shared" si="3"/>
        <v/>
      </c>
      <c r="N89" s="13" t="str">
        <f t="shared" si="4"/>
        <v/>
      </c>
    </row>
    <row r="90" spans="3:14" x14ac:dyDescent="0.3">
      <c r="C90" s="9">
        <f t="shared" si="5"/>
        <v>1</v>
      </c>
      <c r="D90" s="14"/>
      <c r="E90" s="15"/>
      <c r="F90" s="16"/>
      <c r="G90" s="17"/>
      <c r="H90" s="18"/>
      <c r="I90" s="19"/>
      <c r="J90" s="18"/>
      <c r="K90" s="19"/>
      <c r="L90" s="17"/>
      <c r="M90" s="95" t="str">
        <f t="shared" si="3"/>
        <v/>
      </c>
      <c r="N90" s="13" t="str">
        <f t="shared" si="4"/>
        <v/>
      </c>
    </row>
    <row r="91" spans="3:14" x14ac:dyDescent="0.3">
      <c r="C91" s="9">
        <f t="shared" si="5"/>
        <v>1</v>
      </c>
      <c r="D91" s="14"/>
      <c r="E91" s="15"/>
      <c r="F91" s="16"/>
      <c r="G91" s="17"/>
      <c r="H91" s="18"/>
      <c r="I91" s="19"/>
      <c r="J91" s="18"/>
      <c r="K91" s="19"/>
      <c r="L91" s="17"/>
      <c r="M91" s="95" t="str">
        <f t="shared" si="3"/>
        <v/>
      </c>
      <c r="N91" s="13" t="str">
        <f t="shared" si="4"/>
        <v/>
      </c>
    </row>
    <row r="92" spans="3:14" x14ac:dyDescent="0.3">
      <c r="C92" s="9">
        <f t="shared" si="5"/>
        <v>1</v>
      </c>
      <c r="D92" s="14"/>
      <c r="E92" s="15"/>
      <c r="F92" s="16"/>
      <c r="G92" s="17"/>
      <c r="H92" s="18"/>
      <c r="I92" s="19"/>
      <c r="J92" s="18"/>
      <c r="K92" s="19"/>
      <c r="L92" s="17"/>
      <c r="M92" s="95" t="str">
        <f t="shared" si="3"/>
        <v/>
      </c>
      <c r="N92" s="13" t="str">
        <f t="shared" si="4"/>
        <v/>
      </c>
    </row>
    <row r="93" spans="3:14" x14ac:dyDescent="0.3">
      <c r="C93" s="9">
        <f t="shared" si="5"/>
        <v>1</v>
      </c>
      <c r="D93" s="14"/>
      <c r="E93" s="15"/>
      <c r="F93" s="16"/>
      <c r="G93" s="17"/>
      <c r="H93" s="18"/>
      <c r="I93" s="19"/>
      <c r="J93" s="18"/>
      <c r="K93" s="19"/>
      <c r="L93" s="17"/>
      <c r="M93" s="95" t="str">
        <f t="shared" si="3"/>
        <v/>
      </c>
      <c r="N93" s="13" t="str">
        <f t="shared" si="4"/>
        <v/>
      </c>
    </row>
    <row r="94" spans="3:14" x14ac:dyDescent="0.3">
      <c r="C94" s="9">
        <f t="shared" si="5"/>
        <v>1</v>
      </c>
      <c r="D94" s="14"/>
      <c r="E94" s="15"/>
      <c r="F94" s="16"/>
      <c r="G94" s="17"/>
      <c r="H94" s="18"/>
      <c r="I94" s="19"/>
      <c r="J94" s="18"/>
      <c r="K94" s="19"/>
      <c r="L94" s="17"/>
      <c r="M94" s="95" t="str">
        <f t="shared" si="3"/>
        <v/>
      </c>
      <c r="N94" s="13" t="str">
        <f t="shared" si="4"/>
        <v/>
      </c>
    </row>
    <row r="95" spans="3:14" x14ac:dyDescent="0.3">
      <c r="C95" s="9">
        <f t="shared" si="5"/>
        <v>1</v>
      </c>
      <c r="D95" s="14"/>
      <c r="E95" s="15"/>
      <c r="F95" s="16"/>
      <c r="G95" s="17"/>
      <c r="H95" s="18"/>
      <c r="I95" s="19"/>
      <c r="J95" s="18"/>
      <c r="K95" s="19"/>
      <c r="L95" s="17"/>
      <c r="M95" s="95" t="str">
        <f t="shared" si="3"/>
        <v/>
      </c>
      <c r="N95" s="13" t="str">
        <f t="shared" si="4"/>
        <v/>
      </c>
    </row>
    <row r="96" spans="3:14" x14ac:dyDescent="0.3">
      <c r="C96" s="9">
        <f t="shared" si="5"/>
        <v>1</v>
      </c>
      <c r="D96" s="14"/>
      <c r="E96" s="15"/>
      <c r="F96" s="16"/>
      <c r="G96" s="17"/>
      <c r="H96" s="18"/>
      <c r="I96" s="19"/>
      <c r="J96" s="18"/>
      <c r="K96" s="19"/>
      <c r="L96" s="17"/>
      <c r="M96" s="95" t="str">
        <f t="shared" si="3"/>
        <v/>
      </c>
      <c r="N96" s="13" t="str">
        <f t="shared" si="4"/>
        <v/>
      </c>
    </row>
    <row r="97" spans="3:14" x14ac:dyDescent="0.3">
      <c r="C97" s="9">
        <f t="shared" si="5"/>
        <v>1</v>
      </c>
      <c r="D97" s="14"/>
      <c r="E97" s="15"/>
      <c r="F97" s="16"/>
      <c r="G97" s="17"/>
      <c r="H97" s="18"/>
      <c r="I97" s="19"/>
      <c r="J97" s="18"/>
      <c r="K97" s="19"/>
      <c r="L97" s="17"/>
      <c r="M97" s="95" t="str">
        <f t="shared" si="3"/>
        <v/>
      </c>
      <c r="N97" s="13" t="str">
        <f t="shared" si="4"/>
        <v/>
      </c>
    </row>
    <row r="98" spans="3:14" x14ac:dyDescent="0.3">
      <c r="C98" s="9">
        <f t="shared" si="5"/>
        <v>1</v>
      </c>
      <c r="D98" s="14"/>
      <c r="E98" s="15"/>
      <c r="F98" s="16"/>
      <c r="G98" s="17"/>
      <c r="H98" s="18"/>
      <c r="I98" s="19"/>
      <c r="J98" s="18"/>
      <c r="K98" s="19"/>
      <c r="L98" s="17"/>
      <c r="M98" s="95" t="str">
        <f t="shared" si="3"/>
        <v/>
      </c>
      <c r="N98" s="13" t="str">
        <f t="shared" si="4"/>
        <v/>
      </c>
    </row>
    <row r="99" spans="3:14" x14ac:dyDescent="0.3">
      <c r="C99" s="9">
        <f t="shared" si="5"/>
        <v>1</v>
      </c>
      <c r="D99" s="14"/>
      <c r="E99" s="15"/>
      <c r="F99" s="16"/>
      <c r="G99" s="17"/>
      <c r="H99" s="18"/>
      <c r="I99" s="19"/>
      <c r="J99" s="18"/>
      <c r="K99" s="19"/>
      <c r="L99" s="17"/>
      <c r="M99" s="95" t="str">
        <f t="shared" si="3"/>
        <v/>
      </c>
      <c r="N99" s="13" t="str">
        <f t="shared" si="4"/>
        <v/>
      </c>
    </row>
    <row r="100" spans="3:14" x14ac:dyDescent="0.3">
      <c r="C100" s="9">
        <f t="shared" si="5"/>
        <v>1</v>
      </c>
      <c r="D100" s="14"/>
      <c r="E100" s="15"/>
      <c r="F100" s="16"/>
      <c r="G100" s="17"/>
      <c r="H100" s="18"/>
      <c r="I100" s="19"/>
      <c r="J100" s="18"/>
      <c r="K100" s="19"/>
      <c r="L100" s="17"/>
      <c r="M100" s="95" t="str">
        <f t="shared" si="3"/>
        <v/>
      </c>
      <c r="N100" s="13" t="str">
        <f t="shared" si="4"/>
        <v/>
      </c>
    </row>
    <row r="101" spans="3:14" x14ac:dyDescent="0.3">
      <c r="D101" s="14"/>
      <c r="E101" s="15"/>
      <c r="F101" s="16"/>
      <c r="G101" s="17"/>
      <c r="H101" s="18"/>
      <c r="I101" s="19"/>
      <c r="J101" s="18"/>
      <c r="K101" s="19"/>
      <c r="L101" s="17"/>
      <c r="M101" s="12"/>
      <c r="N101" s="13"/>
    </row>
    <row r="102" spans="3:14" x14ac:dyDescent="0.3">
      <c r="D102" s="14"/>
      <c r="E102" s="15"/>
      <c r="F102" s="16"/>
      <c r="G102" s="17"/>
      <c r="H102" s="18"/>
      <c r="I102" s="19"/>
      <c r="J102" s="18"/>
      <c r="K102" s="19"/>
      <c r="L102" s="17"/>
      <c r="M102" s="12"/>
      <c r="N102" s="13"/>
    </row>
    <row r="103" spans="3:14" x14ac:dyDescent="0.3">
      <c r="D103" s="14"/>
      <c r="E103" s="15"/>
      <c r="F103" s="16"/>
      <c r="G103" s="17"/>
      <c r="H103" s="18"/>
      <c r="I103" s="19"/>
      <c r="J103" s="18"/>
      <c r="K103" s="19"/>
      <c r="L103" s="17"/>
      <c r="M103" s="12"/>
      <c r="N103" s="13"/>
    </row>
    <row r="104" spans="3:14" x14ac:dyDescent="0.3">
      <c r="D104" s="14"/>
      <c r="E104" s="15"/>
      <c r="F104" s="16"/>
      <c r="G104" s="17"/>
      <c r="H104" s="18"/>
      <c r="I104" s="19"/>
      <c r="J104" s="18"/>
      <c r="K104" s="19"/>
      <c r="L104" s="17"/>
      <c r="M104" s="12"/>
      <c r="N104" s="13"/>
    </row>
    <row r="105" spans="3:14" x14ac:dyDescent="0.3">
      <c r="D105" s="14"/>
      <c r="E105" s="15"/>
      <c r="F105" s="16"/>
      <c r="G105" s="17"/>
      <c r="H105" s="18"/>
      <c r="I105" s="19"/>
      <c r="J105" s="18"/>
      <c r="K105" s="19"/>
      <c r="L105" s="17"/>
      <c r="M105" s="12"/>
      <c r="N105" s="13"/>
    </row>
    <row r="106" spans="3:14" x14ac:dyDescent="0.3">
      <c r="D106" s="14"/>
      <c r="E106" s="15"/>
      <c r="F106" s="16"/>
      <c r="G106" s="17"/>
      <c r="H106" s="18"/>
      <c r="I106" s="19"/>
      <c r="J106" s="18"/>
      <c r="K106" s="19"/>
      <c r="L106" s="17"/>
      <c r="M106" s="12"/>
      <c r="N106" s="13"/>
    </row>
    <row r="107" spans="3:14" x14ac:dyDescent="0.3">
      <c r="D107" s="14"/>
      <c r="E107" s="15"/>
      <c r="F107" s="16"/>
      <c r="G107" s="17"/>
      <c r="H107" s="18"/>
      <c r="I107" s="19"/>
      <c r="J107" s="18"/>
      <c r="K107" s="19"/>
      <c r="L107" s="17"/>
      <c r="M107" s="12"/>
      <c r="N107" s="13"/>
    </row>
    <row r="108" spans="3:14" x14ac:dyDescent="0.3">
      <c r="D108" s="14"/>
      <c r="E108" s="15"/>
      <c r="F108" s="16"/>
      <c r="G108" s="17"/>
      <c r="H108" s="18"/>
      <c r="I108" s="19"/>
      <c r="J108" s="18"/>
      <c r="K108" s="19"/>
      <c r="L108" s="17"/>
      <c r="M108" s="12"/>
      <c r="N108" s="13"/>
    </row>
    <row r="109" spans="3:14" x14ac:dyDescent="0.3">
      <c r="D109" s="14"/>
      <c r="E109" s="15"/>
      <c r="F109" s="16"/>
      <c r="G109" s="17"/>
      <c r="H109" s="18"/>
      <c r="I109" s="19"/>
      <c r="J109" s="18"/>
      <c r="K109" s="19"/>
      <c r="L109" s="17"/>
      <c r="M109" s="12"/>
      <c r="N109" s="13"/>
    </row>
    <row r="110" spans="3:14" x14ac:dyDescent="0.3">
      <c r="D110" s="14"/>
      <c r="E110" s="15"/>
      <c r="F110" s="16"/>
      <c r="G110" s="17"/>
      <c r="H110" s="18"/>
      <c r="I110" s="19"/>
      <c r="J110" s="18"/>
      <c r="K110" s="19"/>
      <c r="L110" s="17"/>
      <c r="M110" s="12"/>
      <c r="N110" s="13"/>
    </row>
    <row r="111" spans="3:14" x14ac:dyDescent="0.3">
      <c r="D111" s="14"/>
      <c r="E111" s="15"/>
      <c r="F111" s="16"/>
      <c r="G111" s="17"/>
      <c r="H111" s="18"/>
      <c r="I111" s="19"/>
      <c r="J111" s="18"/>
      <c r="K111" s="19"/>
      <c r="L111" s="17"/>
      <c r="M111" s="12"/>
      <c r="N111" s="13"/>
    </row>
    <row r="112" spans="3:14" x14ac:dyDescent="0.3">
      <c r="D112" s="14"/>
      <c r="E112" s="15"/>
      <c r="F112" s="16"/>
      <c r="G112" s="17"/>
      <c r="H112" s="18"/>
      <c r="I112" s="19"/>
      <c r="J112" s="18"/>
      <c r="K112" s="19"/>
      <c r="L112" s="17"/>
      <c r="M112" s="12"/>
      <c r="N112" s="13"/>
    </row>
    <row r="113" spans="4:14" x14ac:dyDescent="0.3">
      <c r="D113" s="14"/>
      <c r="E113" s="15"/>
      <c r="F113" s="16"/>
      <c r="G113" s="17"/>
      <c r="H113" s="18"/>
      <c r="I113" s="19"/>
      <c r="J113" s="18"/>
      <c r="K113" s="19"/>
      <c r="L113" s="17"/>
      <c r="M113" s="12"/>
      <c r="N113" s="13"/>
    </row>
    <row r="114" spans="4:14" x14ac:dyDescent="0.3">
      <c r="D114" s="14"/>
      <c r="E114" s="15"/>
      <c r="F114" s="16"/>
      <c r="G114" s="17"/>
      <c r="H114" s="18"/>
      <c r="I114" s="19"/>
      <c r="J114" s="18"/>
      <c r="K114" s="19"/>
      <c r="L114" s="17"/>
      <c r="M114" s="12"/>
      <c r="N114" s="13"/>
    </row>
    <row r="115" spans="4:14" x14ac:dyDescent="0.3">
      <c r="D115" s="14"/>
      <c r="E115" s="15"/>
      <c r="F115" s="16"/>
      <c r="G115" s="17"/>
      <c r="H115" s="18"/>
      <c r="I115" s="19"/>
      <c r="J115" s="18"/>
      <c r="K115" s="19"/>
      <c r="L115" s="17"/>
      <c r="M115" s="12"/>
      <c r="N115" s="13"/>
    </row>
    <row r="116" spans="4:14" x14ac:dyDescent="0.3">
      <c r="D116" s="14"/>
      <c r="E116" s="15"/>
      <c r="F116" s="16"/>
      <c r="G116" s="17"/>
      <c r="H116" s="18"/>
      <c r="I116" s="19"/>
      <c r="J116" s="18"/>
      <c r="K116" s="19"/>
      <c r="L116" s="17"/>
      <c r="M116" s="12"/>
      <c r="N116" s="13"/>
    </row>
    <row r="117" spans="4:14" x14ac:dyDescent="0.3">
      <c r="D117" s="14"/>
      <c r="E117" s="15"/>
      <c r="F117" s="16"/>
      <c r="G117" s="17"/>
      <c r="H117" s="18"/>
      <c r="I117" s="19"/>
      <c r="J117" s="18"/>
      <c r="K117" s="19"/>
      <c r="L117" s="17"/>
      <c r="M117" s="12"/>
      <c r="N117" s="13"/>
    </row>
    <row r="118" spans="4:14" x14ac:dyDescent="0.3">
      <c r="D118" s="14"/>
      <c r="E118" s="15"/>
      <c r="F118" s="16"/>
      <c r="G118" s="17"/>
      <c r="H118" s="18"/>
      <c r="I118" s="19"/>
      <c r="J118" s="18"/>
      <c r="K118" s="19"/>
      <c r="L118" s="17"/>
      <c r="M118" s="12"/>
      <c r="N118" s="13"/>
    </row>
    <row r="119" spans="4:14" x14ac:dyDescent="0.3">
      <c r="D119" s="14"/>
      <c r="E119" s="15"/>
      <c r="F119" s="16"/>
      <c r="G119" s="17"/>
      <c r="H119" s="18"/>
      <c r="I119" s="19"/>
      <c r="J119" s="18"/>
      <c r="K119" s="19"/>
      <c r="L119" s="17"/>
      <c r="M119" s="12"/>
      <c r="N119" s="13"/>
    </row>
    <row r="120" spans="4:14" x14ac:dyDescent="0.3">
      <c r="D120" s="14"/>
      <c r="E120" s="15"/>
      <c r="F120" s="16"/>
      <c r="G120" s="17"/>
      <c r="H120" s="18"/>
      <c r="I120" s="19"/>
      <c r="J120" s="18"/>
      <c r="K120" s="19"/>
      <c r="L120" s="17"/>
      <c r="M120" s="12"/>
      <c r="N120" s="13"/>
    </row>
    <row r="121" spans="4:14" x14ac:dyDescent="0.3">
      <c r="D121" s="14"/>
      <c r="E121" s="15"/>
      <c r="F121" s="16"/>
      <c r="G121" s="17"/>
      <c r="H121" s="18"/>
      <c r="I121" s="19"/>
      <c r="J121" s="18"/>
      <c r="K121" s="19"/>
      <c r="L121" s="17"/>
      <c r="M121" s="12"/>
      <c r="N121" s="13"/>
    </row>
    <row r="122" spans="4:14" x14ac:dyDescent="0.3">
      <c r="D122" s="14"/>
      <c r="E122" s="15"/>
      <c r="F122" s="16"/>
      <c r="G122" s="17"/>
      <c r="H122" s="18"/>
      <c r="I122" s="19"/>
      <c r="J122" s="18"/>
      <c r="K122" s="19"/>
      <c r="L122" s="17"/>
      <c r="M122" s="12"/>
      <c r="N122" s="13"/>
    </row>
    <row r="123" spans="4:14" x14ac:dyDescent="0.3">
      <c r="D123" s="14"/>
      <c r="E123" s="15"/>
      <c r="F123" s="16"/>
      <c r="G123" s="17"/>
      <c r="H123" s="18"/>
      <c r="I123" s="19"/>
      <c r="J123" s="18"/>
      <c r="K123" s="19"/>
      <c r="L123" s="17"/>
      <c r="M123" s="12"/>
      <c r="N123" s="13"/>
    </row>
    <row r="124" spans="4:14" x14ac:dyDescent="0.3">
      <c r="D124" s="14"/>
      <c r="E124" s="15"/>
      <c r="F124" s="16"/>
      <c r="G124" s="17"/>
      <c r="H124" s="18"/>
      <c r="I124" s="19"/>
      <c r="J124" s="18"/>
      <c r="K124" s="19"/>
      <c r="L124" s="17"/>
      <c r="M124" s="12"/>
      <c r="N124" s="13"/>
    </row>
    <row r="125" spans="4:14" x14ac:dyDescent="0.3">
      <c r="D125" s="14"/>
      <c r="E125" s="15"/>
      <c r="F125" s="16"/>
      <c r="G125" s="17"/>
      <c r="H125" s="18"/>
      <c r="I125" s="19"/>
      <c r="J125" s="18"/>
      <c r="K125" s="19"/>
      <c r="L125" s="17"/>
      <c r="M125" s="12"/>
      <c r="N125" s="13"/>
    </row>
    <row r="126" spans="4:14" x14ac:dyDescent="0.3">
      <c r="D126" s="14"/>
      <c r="E126" s="15"/>
      <c r="F126" s="16"/>
      <c r="G126" s="17"/>
      <c r="H126" s="18"/>
      <c r="I126" s="19"/>
      <c r="J126" s="18"/>
      <c r="K126" s="19"/>
      <c r="L126" s="17"/>
      <c r="M126" s="12"/>
      <c r="N126" s="13"/>
    </row>
    <row r="127" spans="4:14" x14ac:dyDescent="0.3">
      <c r="D127" s="14"/>
      <c r="E127" s="15"/>
      <c r="F127" s="16"/>
      <c r="G127" s="17"/>
      <c r="H127" s="18"/>
      <c r="I127" s="19"/>
      <c r="J127" s="18"/>
      <c r="K127" s="19"/>
      <c r="L127" s="17"/>
      <c r="M127" s="12"/>
      <c r="N127" s="13"/>
    </row>
    <row r="128" spans="4:14" x14ac:dyDescent="0.3">
      <c r="D128" s="14"/>
      <c r="E128" s="15"/>
      <c r="F128" s="16"/>
      <c r="G128" s="17"/>
      <c r="H128" s="18"/>
      <c r="I128" s="19"/>
      <c r="J128" s="18"/>
      <c r="K128" s="19"/>
      <c r="L128" s="17"/>
      <c r="M128" s="12"/>
      <c r="N128" s="13"/>
    </row>
    <row r="129" spans="4:14" x14ac:dyDescent="0.3">
      <c r="D129" s="14"/>
      <c r="E129" s="15"/>
      <c r="F129" s="16"/>
      <c r="G129" s="17"/>
      <c r="H129" s="18"/>
      <c r="I129" s="19"/>
      <c r="J129" s="18"/>
      <c r="K129" s="19"/>
      <c r="L129" s="17"/>
      <c r="M129" s="12"/>
      <c r="N129" s="13"/>
    </row>
    <row r="130" spans="4:14" x14ac:dyDescent="0.3">
      <c r="D130" s="14"/>
      <c r="E130" s="15"/>
      <c r="F130" s="16"/>
      <c r="G130" s="17"/>
      <c r="H130" s="18"/>
      <c r="I130" s="19"/>
      <c r="J130" s="18"/>
      <c r="K130" s="19"/>
      <c r="L130" s="17"/>
      <c r="M130" s="12"/>
      <c r="N130" s="13"/>
    </row>
    <row r="131" spans="4:14" x14ac:dyDescent="0.3">
      <c r="D131" s="14"/>
      <c r="E131" s="15"/>
      <c r="F131" s="16"/>
      <c r="G131" s="17"/>
      <c r="H131" s="18"/>
      <c r="I131" s="19"/>
      <c r="J131" s="18"/>
      <c r="K131" s="19"/>
      <c r="L131" s="17"/>
      <c r="M131" s="12"/>
      <c r="N131" s="13"/>
    </row>
    <row r="132" spans="4:14" x14ac:dyDescent="0.3">
      <c r="D132" s="14"/>
      <c r="E132" s="15"/>
      <c r="F132" s="16"/>
      <c r="G132" s="17"/>
      <c r="H132" s="18"/>
      <c r="I132" s="19"/>
      <c r="J132" s="18"/>
      <c r="K132" s="19"/>
      <c r="L132" s="17"/>
      <c r="M132" s="12"/>
      <c r="N132" s="13"/>
    </row>
    <row r="133" spans="4:14" x14ac:dyDescent="0.3">
      <c r="D133" s="14"/>
      <c r="E133" s="15"/>
      <c r="F133" s="16"/>
      <c r="G133" s="17"/>
      <c r="H133" s="18"/>
      <c r="I133" s="19"/>
      <c r="J133" s="18"/>
      <c r="K133" s="19"/>
      <c r="L133" s="17"/>
      <c r="M133" s="12"/>
      <c r="N133" s="13"/>
    </row>
    <row r="134" spans="4:14" x14ac:dyDescent="0.3">
      <c r="D134" s="14"/>
      <c r="E134" s="15"/>
      <c r="F134" s="16"/>
      <c r="G134" s="17"/>
      <c r="H134" s="18"/>
      <c r="I134" s="19"/>
      <c r="J134" s="18"/>
      <c r="K134" s="19"/>
      <c r="L134" s="17"/>
      <c r="M134" s="12"/>
      <c r="N134" s="13"/>
    </row>
    <row r="135" spans="4:14" x14ac:dyDescent="0.3">
      <c r="D135" s="14"/>
      <c r="E135" s="15"/>
      <c r="F135" s="16"/>
      <c r="G135" s="17"/>
      <c r="H135" s="18"/>
      <c r="I135" s="19"/>
      <c r="J135" s="18"/>
      <c r="K135" s="19"/>
      <c r="L135" s="17"/>
      <c r="M135" s="12"/>
      <c r="N135" s="13"/>
    </row>
    <row r="136" spans="4:14" x14ac:dyDescent="0.3">
      <c r="D136" s="14"/>
      <c r="E136" s="15"/>
      <c r="F136" s="16"/>
      <c r="G136" s="17"/>
      <c r="H136" s="18"/>
      <c r="I136" s="19"/>
      <c r="J136" s="18"/>
      <c r="K136" s="19"/>
      <c r="L136" s="17"/>
      <c r="M136" s="12"/>
      <c r="N136" s="13"/>
    </row>
    <row r="137" spans="4:14" x14ac:dyDescent="0.3">
      <c r="D137" s="14"/>
      <c r="E137" s="15"/>
      <c r="F137" s="16"/>
      <c r="G137" s="17"/>
      <c r="H137" s="18"/>
      <c r="I137" s="19"/>
      <c r="J137" s="18"/>
      <c r="K137" s="19"/>
      <c r="L137" s="17"/>
      <c r="M137" s="12"/>
      <c r="N137" s="13"/>
    </row>
    <row r="138" spans="4:14" x14ac:dyDescent="0.3">
      <c r="D138" s="14"/>
      <c r="E138" s="15"/>
      <c r="F138" s="16"/>
      <c r="G138" s="17"/>
      <c r="H138" s="18"/>
      <c r="I138" s="19"/>
      <c r="J138" s="18"/>
      <c r="K138" s="19"/>
      <c r="L138" s="17"/>
      <c r="M138" s="12"/>
      <c r="N138" s="13"/>
    </row>
    <row r="139" spans="4:14" x14ac:dyDescent="0.3">
      <c r="D139" s="14"/>
      <c r="E139" s="15"/>
      <c r="F139" s="16"/>
      <c r="G139" s="17"/>
      <c r="H139" s="18"/>
      <c r="I139" s="19"/>
      <c r="J139" s="18"/>
      <c r="K139" s="19"/>
      <c r="L139" s="17"/>
      <c r="M139" s="12"/>
      <c r="N139" s="13"/>
    </row>
    <row r="140" spans="4:14" x14ac:dyDescent="0.3">
      <c r="D140" s="14"/>
      <c r="E140" s="15"/>
      <c r="F140" s="16"/>
      <c r="G140" s="17"/>
      <c r="H140" s="18"/>
      <c r="I140" s="19"/>
      <c r="J140" s="18"/>
      <c r="K140" s="19"/>
      <c r="L140" s="17"/>
      <c r="M140" s="12"/>
      <c r="N140" s="13"/>
    </row>
    <row r="141" spans="4:14" x14ac:dyDescent="0.3">
      <c r="D141" s="14"/>
      <c r="E141" s="15"/>
      <c r="F141" s="16"/>
      <c r="G141" s="17"/>
      <c r="H141" s="18"/>
      <c r="I141" s="19"/>
      <c r="J141" s="18"/>
      <c r="K141" s="19"/>
      <c r="L141" s="17"/>
      <c r="M141" s="12"/>
      <c r="N141" s="13"/>
    </row>
    <row r="142" spans="4:14" x14ac:dyDescent="0.3">
      <c r="D142" s="14"/>
      <c r="E142" s="15"/>
      <c r="F142" s="16"/>
      <c r="G142" s="17"/>
      <c r="H142" s="18"/>
      <c r="I142" s="19"/>
      <c r="J142" s="18"/>
      <c r="K142" s="19"/>
      <c r="L142" s="17"/>
      <c r="M142" s="12"/>
      <c r="N142" s="13"/>
    </row>
    <row r="143" spans="4:14" x14ac:dyDescent="0.3">
      <c r="D143" s="14"/>
      <c r="E143" s="15"/>
      <c r="F143" s="16"/>
      <c r="G143" s="17"/>
      <c r="H143" s="18"/>
      <c r="I143" s="19"/>
      <c r="J143" s="18"/>
      <c r="K143" s="19"/>
      <c r="L143" s="17"/>
      <c r="M143" s="12"/>
      <c r="N143" s="13"/>
    </row>
    <row r="144" spans="4:14" x14ac:dyDescent="0.3">
      <c r="D144" s="14"/>
      <c r="E144" s="15"/>
      <c r="F144" s="16"/>
      <c r="G144" s="17"/>
      <c r="H144" s="18"/>
      <c r="I144" s="19"/>
      <c r="J144" s="18"/>
      <c r="K144" s="19"/>
      <c r="L144" s="17"/>
      <c r="M144" s="12"/>
      <c r="N144" s="13"/>
    </row>
    <row r="145" spans="4:14" x14ac:dyDescent="0.3">
      <c r="D145" s="14"/>
      <c r="E145" s="15"/>
      <c r="F145" s="16"/>
      <c r="G145" s="17"/>
      <c r="H145" s="18"/>
      <c r="I145" s="19"/>
      <c r="J145" s="18"/>
      <c r="K145" s="19"/>
      <c r="L145" s="17"/>
      <c r="M145" s="12"/>
      <c r="N145" s="13"/>
    </row>
    <row r="146" spans="4:14" x14ac:dyDescent="0.3">
      <c r="D146" s="14"/>
      <c r="E146" s="15"/>
      <c r="F146" s="16"/>
      <c r="G146" s="17"/>
      <c r="H146" s="18"/>
      <c r="I146" s="19"/>
      <c r="J146" s="18"/>
      <c r="K146" s="19"/>
      <c r="L146" s="17"/>
      <c r="M146" s="12"/>
      <c r="N146" s="13"/>
    </row>
    <row r="147" spans="4:14" x14ac:dyDescent="0.3">
      <c r="D147" s="14"/>
      <c r="E147" s="15"/>
      <c r="F147" s="16"/>
      <c r="G147" s="17"/>
      <c r="H147" s="18"/>
      <c r="I147" s="19"/>
      <c r="J147" s="18"/>
      <c r="K147" s="19"/>
      <c r="L147" s="17"/>
      <c r="M147" s="12"/>
      <c r="N147" s="13"/>
    </row>
    <row r="148" spans="4:14" x14ac:dyDescent="0.3">
      <c r="D148" s="14"/>
      <c r="E148" s="15"/>
      <c r="F148" s="16"/>
      <c r="G148" s="17"/>
      <c r="H148" s="18"/>
      <c r="I148" s="19"/>
      <c r="J148" s="18"/>
      <c r="K148" s="19"/>
      <c r="L148" s="17"/>
      <c r="M148" s="12"/>
      <c r="N148" s="13"/>
    </row>
    <row r="149" spans="4:14" x14ac:dyDescent="0.3">
      <c r="D149" s="14"/>
      <c r="E149" s="15"/>
      <c r="F149" s="16"/>
      <c r="G149" s="17"/>
      <c r="H149" s="18"/>
      <c r="I149" s="19"/>
      <c r="J149" s="18"/>
      <c r="K149" s="19"/>
      <c r="L149" s="17"/>
      <c r="M149" s="12"/>
      <c r="N149" s="13"/>
    </row>
    <row r="150" spans="4:14" x14ac:dyDescent="0.3">
      <c r="D150" s="14"/>
      <c r="E150" s="15"/>
      <c r="F150" s="16"/>
      <c r="G150" s="17"/>
      <c r="H150" s="18"/>
      <c r="I150" s="19"/>
      <c r="J150" s="18"/>
      <c r="K150" s="19"/>
      <c r="L150" s="17"/>
      <c r="M150" s="12"/>
      <c r="N150" s="13"/>
    </row>
    <row r="151" spans="4:14" x14ac:dyDescent="0.3">
      <c r="D151" s="14"/>
      <c r="E151" s="15"/>
      <c r="F151" s="16"/>
      <c r="G151" s="17"/>
      <c r="H151" s="18"/>
      <c r="I151" s="19"/>
      <c r="J151" s="18"/>
      <c r="K151" s="19"/>
      <c r="L151" s="17"/>
      <c r="M151" s="12"/>
      <c r="N151" s="13"/>
    </row>
    <row r="152" spans="4:14" x14ac:dyDescent="0.3">
      <c r="D152" s="14"/>
      <c r="E152" s="15"/>
      <c r="F152" s="16"/>
      <c r="G152" s="17"/>
      <c r="H152" s="18"/>
      <c r="I152" s="19"/>
      <c r="J152" s="18"/>
      <c r="K152" s="19"/>
      <c r="L152" s="17"/>
      <c r="M152" s="12"/>
      <c r="N152" s="13"/>
    </row>
    <row r="153" spans="4:14" x14ac:dyDescent="0.3">
      <c r="D153" s="14"/>
      <c r="E153" s="15"/>
      <c r="F153" s="16"/>
      <c r="G153" s="17"/>
      <c r="H153" s="18"/>
      <c r="I153" s="19"/>
      <c r="J153" s="18"/>
      <c r="K153" s="19"/>
      <c r="L153" s="17"/>
      <c r="M153" s="12"/>
      <c r="N153" s="13"/>
    </row>
    <row r="154" spans="4:14" x14ac:dyDescent="0.3">
      <c r="D154" s="14"/>
      <c r="E154" s="15"/>
      <c r="F154" s="16"/>
      <c r="G154" s="17"/>
      <c r="H154" s="18"/>
      <c r="I154" s="19"/>
      <c r="J154" s="18"/>
      <c r="K154" s="19"/>
      <c r="L154" s="17"/>
      <c r="M154" s="12"/>
      <c r="N154" s="13"/>
    </row>
    <row r="155" spans="4:14" x14ac:dyDescent="0.3">
      <c r="D155" s="14"/>
      <c r="E155" s="15"/>
      <c r="F155" s="16"/>
      <c r="G155" s="17"/>
      <c r="H155" s="18"/>
      <c r="I155" s="19"/>
      <c r="J155" s="18"/>
      <c r="K155" s="19"/>
      <c r="L155" s="17"/>
      <c r="M155" s="12"/>
      <c r="N155" s="13"/>
    </row>
    <row r="156" spans="4:14" x14ac:dyDescent="0.3">
      <c r="D156" s="14"/>
      <c r="E156" s="15"/>
      <c r="F156" s="16"/>
      <c r="G156" s="17"/>
      <c r="H156" s="18"/>
      <c r="I156" s="19"/>
      <c r="J156" s="18"/>
      <c r="K156" s="19"/>
      <c r="L156" s="17"/>
      <c r="M156" s="12"/>
      <c r="N156" s="13"/>
    </row>
    <row r="157" spans="4:14" x14ac:dyDescent="0.3">
      <c r="D157" s="14"/>
      <c r="E157" s="15"/>
      <c r="F157" s="16"/>
      <c r="G157" s="17"/>
      <c r="H157" s="18"/>
      <c r="I157" s="19"/>
      <c r="J157" s="18"/>
      <c r="K157" s="19"/>
      <c r="L157" s="17"/>
      <c r="M157" s="12"/>
      <c r="N157" s="13"/>
    </row>
    <row r="158" spans="4:14" x14ac:dyDescent="0.3">
      <c r="D158" s="14"/>
      <c r="E158" s="15"/>
      <c r="F158" s="16"/>
      <c r="G158" s="17"/>
      <c r="H158" s="18"/>
      <c r="I158" s="19"/>
      <c r="J158" s="18"/>
      <c r="K158" s="19"/>
      <c r="L158" s="17"/>
      <c r="M158" s="12"/>
      <c r="N158" s="13"/>
    </row>
    <row r="159" spans="4:14" x14ac:dyDescent="0.3">
      <c r="D159" s="14"/>
      <c r="E159" s="15"/>
      <c r="F159" s="16"/>
      <c r="G159" s="17"/>
      <c r="H159" s="18"/>
      <c r="I159" s="19"/>
      <c r="J159" s="18"/>
      <c r="K159" s="19"/>
      <c r="L159" s="17"/>
      <c r="M159" s="12"/>
      <c r="N159" s="13"/>
    </row>
    <row r="160" spans="4:14" x14ac:dyDescent="0.3">
      <c r="D160" s="14"/>
      <c r="E160" s="15"/>
      <c r="F160" s="16"/>
      <c r="G160" s="17"/>
      <c r="H160" s="18"/>
      <c r="I160" s="19"/>
      <c r="J160" s="18"/>
      <c r="K160" s="19"/>
      <c r="L160" s="17"/>
      <c r="M160" s="12"/>
      <c r="N160" s="13"/>
    </row>
    <row r="161" spans="4:14" x14ac:dyDescent="0.3">
      <c r="D161" s="14"/>
      <c r="E161" s="15"/>
      <c r="F161" s="16"/>
      <c r="G161" s="17"/>
      <c r="H161" s="18"/>
      <c r="I161" s="19"/>
      <c r="J161" s="18"/>
      <c r="K161" s="19"/>
      <c r="L161" s="17"/>
      <c r="M161" s="12"/>
      <c r="N161" s="13"/>
    </row>
    <row r="162" spans="4:14" x14ac:dyDescent="0.3">
      <c r="D162" s="14"/>
      <c r="E162" s="15"/>
      <c r="F162" s="16"/>
      <c r="G162" s="17"/>
      <c r="H162" s="18"/>
      <c r="I162" s="19"/>
      <c r="J162" s="18"/>
      <c r="K162" s="19"/>
      <c r="L162" s="17"/>
      <c r="M162" s="12"/>
      <c r="N162" s="13"/>
    </row>
    <row r="163" spans="4:14" x14ac:dyDescent="0.3">
      <c r="D163" s="14"/>
      <c r="E163" s="15"/>
      <c r="F163" s="16"/>
      <c r="G163" s="17"/>
      <c r="H163" s="18"/>
      <c r="I163" s="19"/>
      <c r="J163" s="18"/>
      <c r="K163" s="19"/>
      <c r="L163" s="17"/>
      <c r="M163" s="12"/>
      <c r="N163" s="13"/>
    </row>
    <row r="164" spans="4:14" x14ac:dyDescent="0.3">
      <c r="D164" s="14"/>
      <c r="E164" s="15"/>
      <c r="F164" s="16"/>
      <c r="G164" s="17"/>
      <c r="H164" s="18"/>
      <c r="I164" s="19"/>
      <c r="J164" s="18"/>
      <c r="K164" s="19"/>
      <c r="L164" s="17"/>
      <c r="M164" s="12"/>
      <c r="N164" s="13"/>
    </row>
    <row r="165" spans="4:14" x14ac:dyDescent="0.3">
      <c r="D165" s="14"/>
      <c r="E165" s="15"/>
      <c r="F165" s="16"/>
      <c r="G165" s="17"/>
      <c r="H165" s="18"/>
      <c r="I165" s="19"/>
      <c r="J165" s="18"/>
      <c r="K165" s="19"/>
      <c r="L165" s="17"/>
      <c r="M165" s="12"/>
      <c r="N165" s="13"/>
    </row>
    <row r="166" spans="4:14" x14ac:dyDescent="0.3">
      <c r="D166" s="14"/>
      <c r="E166" s="15"/>
      <c r="F166" s="16"/>
      <c r="G166" s="17"/>
      <c r="H166" s="18"/>
      <c r="I166" s="19"/>
      <c r="J166" s="18"/>
      <c r="K166" s="19"/>
      <c r="L166" s="17"/>
      <c r="M166" s="12"/>
      <c r="N166" s="13"/>
    </row>
    <row r="167" spans="4:14" x14ac:dyDescent="0.3">
      <c r="D167" s="14"/>
      <c r="E167" s="15"/>
      <c r="F167" s="16"/>
      <c r="G167" s="17"/>
      <c r="H167" s="18"/>
      <c r="I167" s="19"/>
      <c r="J167" s="18"/>
      <c r="K167" s="19"/>
      <c r="L167" s="17"/>
      <c r="M167" s="12"/>
      <c r="N167" s="13"/>
    </row>
    <row r="168" spans="4:14" x14ac:dyDescent="0.3">
      <c r="D168" s="14"/>
      <c r="E168" s="15"/>
      <c r="F168" s="16"/>
      <c r="G168" s="17"/>
      <c r="H168" s="18"/>
      <c r="I168" s="19"/>
      <c r="J168" s="18"/>
      <c r="K168" s="19"/>
      <c r="L168" s="17"/>
      <c r="M168" s="12"/>
      <c r="N168" s="13"/>
    </row>
    <row r="169" spans="4:14" x14ac:dyDescent="0.3">
      <c r="D169" s="14"/>
      <c r="E169" s="15"/>
      <c r="F169" s="16"/>
      <c r="G169" s="17"/>
      <c r="H169" s="18"/>
      <c r="I169" s="19"/>
      <c r="J169" s="18"/>
      <c r="K169" s="19"/>
      <c r="L169" s="17"/>
      <c r="M169" s="12"/>
      <c r="N169" s="13"/>
    </row>
    <row r="170" spans="4:14" x14ac:dyDescent="0.3">
      <c r="D170" s="14"/>
      <c r="E170" s="15"/>
      <c r="F170" s="16"/>
      <c r="G170" s="17"/>
      <c r="H170" s="18"/>
      <c r="I170" s="19"/>
      <c r="J170" s="18"/>
      <c r="K170" s="19"/>
      <c r="L170" s="17"/>
      <c r="M170" s="12"/>
      <c r="N170" s="13"/>
    </row>
    <row r="171" spans="4:14" x14ac:dyDescent="0.3">
      <c r="D171" s="14"/>
      <c r="E171" s="15"/>
      <c r="F171" s="16"/>
      <c r="G171" s="17"/>
      <c r="H171" s="18"/>
      <c r="I171" s="19"/>
      <c r="J171" s="18"/>
      <c r="K171" s="19"/>
      <c r="L171" s="17"/>
      <c r="M171" s="12"/>
      <c r="N171" s="13"/>
    </row>
    <row r="172" spans="4:14" x14ac:dyDescent="0.3">
      <c r="D172" s="14"/>
      <c r="E172" s="15"/>
      <c r="F172" s="16"/>
      <c r="G172" s="17"/>
      <c r="H172" s="18"/>
      <c r="I172" s="19"/>
      <c r="J172" s="18"/>
      <c r="K172" s="19"/>
      <c r="L172" s="17"/>
      <c r="M172" s="12"/>
      <c r="N172" s="13"/>
    </row>
    <row r="173" spans="4:14" x14ac:dyDescent="0.3">
      <c r="D173" s="14"/>
      <c r="E173" s="15"/>
      <c r="F173" s="16"/>
      <c r="G173" s="17"/>
      <c r="H173" s="18"/>
      <c r="I173" s="19"/>
      <c r="J173" s="18"/>
      <c r="K173" s="19"/>
      <c r="L173" s="17"/>
      <c r="M173" s="12"/>
      <c r="N173" s="13"/>
    </row>
    <row r="174" spans="4:14" x14ac:dyDescent="0.3">
      <c r="D174" s="14"/>
      <c r="E174" s="15"/>
      <c r="F174" s="16"/>
      <c r="G174" s="17"/>
      <c r="H174" s="18"/>
      <c r="I174" s="19"/>
      <c r="J174" s="18"/>
      <c r="K174" s="19"/>
      <c r="L174" s="17"/>
      <c r="M174" s="12"/>
      <c r="N174" s="13"/>
    </row>
    <row r="175" spans="4:14" x14ac:dyDescent="0.3">
      <c r="D175" s="14"/>
      <c r="E175" s="15"/>
      <c r="F175" s="16"/>
      <c r="G175" s="17"/>
      <c r="H175" s="18"/>
      <c r="I175" s="19"/>
      <c r="J175" s="18"/>
      <c r="K175" s="19"/>
      <c r="L175" s="17"/>
      <c r="M175" s="12"/>
      <c r="N175" s="13"/>
    </row>
    <row r="176" spans="4:14" x14ac:dyDescent="0.3">
      <c r="D176" s="14"/>
      <c r="E176" s="15"/>
      <c r="F176" s="16"/>
      <c r="G176" s="17"/>
      <c r="H176" s="18"/>
      <c r="I176" s="19"/>
      <c r="J176" s="18"/>
      <c r="K176" s="19"/>
      <c r="L176" s="17"/>
      <c r="M176" s="12"/>
      <c r="N176" s="13"/>
    </row>
    <row r="177" spans="4:14" x14ac:dyDescent="0.3">
      <c r="D177" s="14"/>
      <c r="E177" s="15"/>
      <c r="F177" s="16"/>
      <c r="G177" s="17"/>
      <c r="H177" s="18"/>
      <c r="I177" s="19"/>
      <c r="J177" s="18"/>
      <c r="K177" s="19"/>
      <c r="L177" s="17"/>
      <c r="M177" s="12"/>
      <c r="N177" s="13"/>
    </row>
    <row r="178" spans="4:14" x14ac:dyDescent="0.3">
      <c r="D178" s="14"/>
      <c r="E178" s="15"/>
      <c r="F178" s="16"/>
      <c r="G178" s="17"/>
      <c r="H178" s="18"/>
      <c r="I178" s="19"/>
      <c r="J178" s="18"/>
      <c r="K178" s="19"/>
      <c r="L178" s="17"/>
      <c r="M178" s="12"/>
      <c r="N178" s="13"/>
    </row>
    <row r="179" spans="4:14" x14ac:dyDescent="0.3">
      <c r="D179" s="14"/>
      <c r="E179" s="15"/>
      <c r="F179" s="16"/>
      <c r="G179" s="17"/>
      <c r="H179" s="18"/>
      <c r="I179" s="19"/>
      <c r="J179" s="18"/>
      <c r="K179" s="19"/>
      <c r="L179" s="17"/>
      <c r="M179" s="12"/>
      <c r="N179" s="13"/>
    </row>
    <row r="180" spans="4:14" x14ac:dyDescent="0.3">
      <c r="D180" s="14"/>
      <c r="E180" s="15"/>
      <c r="F180" s="16"/>
      <c r="G180" s="17"/>
      <c r="H180" s="18"/>
      <c r="I180" s="19"/>
      <c r="J180" s="18"/>
      <c r="K180" s="19"/>
      <c r="L180" s="17"/>
      <c r="M180" s="12"/>
      <c r="N180" s="13"/>
    </row>
    <row r="181" spans="4:14" x14ac:dyDescent="0.3">
      <c r="D181" s="14"/>
      <c r="E181" s="15"/>
      <c r="F181" s="16"/>
      <c r="G181" s="17"/>
      <c r="H181" s="18"/>
      <c r="I181" s="19"/>
      <c r="J181" s="18"/>
      <c r="K181" s="19"/>
      <c r="L181" s="17"/>
      <c r="M181" s="12"/>
      <c r="N181" s="13"/>
    </row>
    <row r="182" spans="4:14" x14ac:dyDescent="0.3">
      <c r="D182" s="14"/>
      <c r="E182" s="15"/>
      <c r="F182" s="16"/>
      <c r="G182" s="17"/>
      <c r="H182" s="18"/>
      <c r="I182" s="19"/>
      <c r="J182" s="18"/>
      <c r="K182" s="19"/>
      <c r="L182" s="17"/>
      <c r="M182" s="12"/>
      <c r="N182" s="13"/>
    </row>
    <row r="183" spans="4:14" x14ac:dyDescent="0.3">
      <c r="D183" s="14"/>
      <c r="E183" s="15"/>
      <c r="F183" s="16"/>
      <c r="G183" s="17"/>
      <c r="H183" s="18"/>
      <c r="I183" s="19"/>
      <c r="J183" s="18"/>
      <c r="K183" s="19"/>
      <c r="L183" s="17"/>
      <c r="M183" s="12"/>
      <c r="N183" s="13"/>
    </row>
    <row r="184" spans="4:14" x14ac:dyDescent="0.3">
      <c r="D184" s="14"/>
      <c r="E184" s="15"/>
      <c r="F184" s="16"/>
      <c r="G184" s="17"/>
      <c r="H184" s="18"/>
      <c r="I184" s="19"/>
      <c r="J184" s="18"/>
      <c r="K184" s="19"/>
      <c r="L184" s="17"/>
      <c r="M184" s="12"/>
      <c r="N184" s="13"/>
    </row>
    <row r="185" spans="4:14" x14ac:dyDescent="0.3">
      <c r="D185" s="14"/>
      <c r="E185" s="15"/>
      <c r="F185" s="16"/>
      <c r="G185" s="17"/>
      <c r="H185" s="18"/>
      <c r="I185" s="19"/>
      <c r="J185" s="18"/>
      <c r="K185" s="19"/>
      <c r="L185" s="17"/>
      <c r="M185" s="12"/>
      <c r="N185" s="13"/>
    </row>
    <row r="186" spans="4:14" x14ac:dyDescent="0.3">
      <c r="D186" s="14"/>
      <c r="E186" s="15"/>
      <c r="F186" s="16"/>
      <c r="G186" s="17"/>
      <c r="H186" s="18"/>
      <c r="I186" s="19"/>
      <c r="J186" s="18"/>
      <c r="K186" s="19"/>
      <c r="L186" s="17"/>
      <c r="M186" s="12"/>
      <c r="N186" s="13"/>
    </row>
    <row r="187" spans="4:14" x14ac:dyDescent="0.3">
      <c r="D187" s="14"/>
      <c r="E187" s="15"/>
      <c r="F187" s="16"/>
      <c r="G187" s="17"/>
      <c r="H187" s="18"/>
      <c r="I187" s="19"/>
      <c r="J187" s="18"/>
      <c r="K187" s="19"/>
      <c r="L187" s="17"/>
      <c r="M187" s="12"/>
      <c r="N187" s="13"/>
    </row>
    <row r="188" spans="4:14" x14ac:dyDescent="0.3">
      <c r="D188" s="14"/>
      <c r="E188" s="15"/>
      <c r="F188" s="16"/>
      <c r="G188" s="17"/>
      <c r="H188" s="18"/>
      <c r="I188" s="19"/>
      <c r="J188" s="18"/>
      <c r="K188" s="19"/>
      <c r="L188" s="17"/>
      <c r="M188" s="12"/>
      <c r="N188" s="13"/>
    </row>
    <row r="189" spans="4:14" x14ac:dyDescent="0.3">
      <c r="D189" s="14"/>
      <c r="E189" s="15"/>
      <c r="F189" s="16"/>
      <c r="G189" s="17"/>
      <c r="H189" s="18"/>
      <c r="I189" s="19"/>
      <c r="J189" s="18"/>
      <c r="K189" s="19"/>
      <c r="L189" s="17"/>
      <c r="M189" s="12"/>
      <c r="N189" s="13"/>
    </row>
    <row r="190" spans="4:14" x14ac:dyDescent="0.3">
      <c r="D190" s="14"/>
      <c r="E190" s="15"/>
      <c r="F190" s="16"/>
      <c r="G190" s="17"/>
      <c r="H190" s="18"/>
      <c r="I190" s="19"/>
      <c r="J190" s="18"/>
      <c r="K190" s="19"/>
      <c r="L190" s="17"/>
      <c r="M190" s="12"/>
      <c r="N190" s="13"/>
    </row>
    <row r="191" spans="4:14" x14ac:dyDescent="0.3">
      <c r="D191" s="14"/>
      <c r="E191" s="15"/>
      <c r="F191" s="16"/>
      <c r="G191" s="17"/>
      <c r="H191" s="18"/>
      <c r="I191" s="19"/>
      <c r="J191" s="18"/>
      <c r="K191" s="19"/>
      <c r="L191" s="17"/>
      <c r="M191" s="12"/>
      <c r="N191" s="13"/>
    </row>
    <row r="192" spans="4:14" x14ac:dyDescent="0.3">
      <c r="D192" s="14"/>
      <c r="E192" s="15"/>
      <c r="F192" s="16"/>
      <c r="G192" s="17"/>
      <c r="H192" s="18"/>
      <c r="I192" s="19"/>
      <c r="J192" s="18"/>
      <c r="K192" s="19"/>
      <c r="L192" s="17"/>
      <c r="M192" s="12"/>
      <c r="N192" s="13"/>
    </row>
    <row r="193" spans="4:14" x14ac:dyDescent="0.3">
      <c r="D193" s="14"/>
      <c r="E193" s="15"/>
      <c r="F193" s="16"/>
      <c r="G193" s="17"/>
      <c r="H193" s="18"/>
      <c r="I193" s="19"/>
      <c r="J193" s="18"/>
      <c r="K193" s="19"/>
      <c r="L193" s="17"/>
      <c r="M193" s="12"/>
      <c r="N193" s="13"/>
    </row>
    <row r="194" spans="4:14" x14ac:dyDescent="0.3">
      <c r="D194" s="14"/>
      <c r="E194" s="15"/>
      <c r="F194" s="16"/>
      <c r="G194" s="17"/>
      <c r="H194" s="18"/>
      <c r="I194" s="19"/>
      <c r="J194" s="18"/>
      <c r="K194" s="19"/>
      <c r="L194" s="17"/>
      <c r="M194" s="12"/>
      <c r="N194" s="13"/>
    </row>
    <row r="195" spans="4:14" x14ac:dyDescent="0.3">
      <c r="D195" s="14"/>
      <c r="E195" s="15"/>
      <c r="F195" s="16"/>
      <c r="G195" s="17"/>
      <c r="H195" s="18"/>
      <c r="I195" s="19"/>
      <c r="J195" s="18"/>
      <c r="K195" s="19"/>
      <c r="L195" s="17"/>
      <c r="M195" s="12"/>
      <c r="N195" s="13"/>
    </row>
    <row r="196" spans="4:14" x14ac:dyDescent="0.3">
      <c r="D196" s="14"/>
      <c r="E196" s="15"/>
      <c r="F196" s="16"/>
      <c r="G196" s="17"/>
      <c r="H196" s="18"/>
      <c r="I196" s="19"/>
      <c r="J196" s="18"/>
      <c r="K196" s="19"/>
      <c r="L196" s="17"/>
      <c r="M196" s="12"/>
      <c r="N196" s="13"/>
    </row>
    <row r="197" spans="4:14" x14ac:dyDescent="0.3">
      <c r="D197" s="14"/>
      <c r="E197" s="15"/>
      <c r="F197" s="16"/>
      <c r="G197" s="17"/>
      <c r="H197" s="18"/>
      <c r="I197" s="19"/>
      <c r="J197" s="18"/>
      <c r="K197" s="19"/>
      <c r="L197" s="17"/>
      <c r="M197" s="12"/>
      <c r="N197" s="13"/>
    </row>
    <row r="198" spans="4:14" x14ac:dyDescent="0.3">
      <c r="D198" s="14"/>
      <c r="E198" s="15"/>
      <c r="F198" s="16"/>
      <c r="G198" s="17"/>
      <c r="H198" s="18"/>
      <c r="I198" s="19"/>
      <c r="J198" s="18"/>
      <c r="K198" s="19"/>
      <c r="L198" s="17"/>
      <c r="M198" s="12"/>
      <c r="N198" s="13"/>
    </row>
    <row r="199" spans="4:14" x14ac:dyDescent="0.3">
      <c r="D199" s="14"/>
      <c r="E199" s="15"/>
      <c r="F199" s="16"/>
      <c r="G199" s="17"/>
      <c r="H199" s="18"/>
      <c r="I199" s="19"/>
      <c r="J199" s="18"/>
      <c r="K199" s="19"/>
      <c r="L199" s="17"/>
      <c r="M199" s="12"/>
      <c r="N199" s="13"/>
    </row>
    <row r="200" spans="4:14" x14ac:dyDescent="0.3">
      <c r="D200" s="14"/>
      <c r="E200" s="15"/>
      <c r="F200" s="16"/>
      <c r="G200" s="17"/>
      <c r="H200" s="18"/>
      <c r="I200" s="19"/>
      <c r="J200" s="18"/>
      <c r="K200" s="19"/>
      <c r="L200" s="17"/>
      <c r="M200" s="12"/>
      <c r="N200" s="13"/>
    </row>
    <row r="201" spans="4:14" x14ac:dyDescent="0.3">
      <c r="D201" s="14"/>
      <c r="E201" s="15"/>
      <c r="F201" s="16"/>
      <c r="G201" s="17"/>
      <c r="H201" s="18"/>
      <c r="I201" s="19"/>
      <c r="J201" s="18"/>
      <c r="K201" s="19"/>
      <c r="L201" s="17"/>
      <c r="M201" s="12"/>
      <c r="N201" s="13"/>
    </row>
    <row r="202" spans="4:14" x14ac:dyDescent="0.3">
      <c r="D202" s="14"/>
      <c r="E202" s="15"/>
      <c r="F202" s="16"/>
      <c r="G202" s="17"/>
      <c r="H202" s="18"/>
      <c r="I202" s="19"/>
      <c r="J202" s="18"/>
      <c r="K202" s="19"/>
      <c r="L202" s="17"/>
      <c r="M202" s="12"/>
      <c r="N202" s="13"/>
    </row>
    <row r="203" spans="4:14" x14ac:dyDescent="0.3">
      <c r="D203" s="14"/>
      <c r="E203" s="15"/>
      <c r="F203" s="16"/>
      <c r="G203" s="17"/>
      <c r="H203" s="18"/>
      <c r="I203" s="19"/>
      <c r="J203" s="18"/>
      <c r="K203" s="19"/>
      <c r="L203" s="17"/>
      <c r="M203" s="12"/>
      <c r="N203" s="13"/>
    </row>
    <row r="204" spans="4:14" x14ac:dyDescent="0.3">
      <c r="D204" s="14"/>
      <c r="E204" s="15"/>
      <c r="F204" s="16"/>
      <c r="G204" s="17"/>
      <c r="H204" s="18"/>
      <c r="I204" s="19"/>
      <c r="J204" s="18"/>
      <c r="K204" s="19"/>
      <c r="L204" s="17"/>
      <c r="M204" s="12"/>
      <c r="N204" s="13"/>
    </row>
    <row r="205" spans="4:14" x14ac:dyDescent="0.3">
      <c r="D205" s="14"/>
      <c r="E205" s="15"/>
      <c r="F205" s="16"/>
      <c r="G205" s="17"/>
      <c r="H205" s="18"/>
      <c r="I205" s="19"/>
      <c r="J205" s="18"/>
      <c r="K205" s="19"/>
      <c r="L205" s="17"/>
      <c r="M205" s="12"/>
      <c r="N205" s="13"/>
    </row>
    <row r="206" spans="4:14" x14ac:dyDescent="0.3">
      <c r="D206" s="14"/>
      <c r="E206" s="15"/>
      <c r="F206" s="16"/>
      <c r="G206" s="17"/>
      <c r="H206" s="18"/>
      <c r="I206" s="19"/>
      <c r="J206" s="18"/>
      <c r="K206" s="19"/>
      <c r="L206" s="17"/>
      <c r="M206" s="12"/>
      <c r="N206" s="13"/>
    </row>
    <row r="207" spans="4:14" x14ac:dyDescent="0.3">
      <c r="D207" s="14"/>
      <c r="E207" s="15"/>
      <c r="F207" s="16"/>
      <c r="G207" s="17"/>
      <c r="H207" s="18"/>
      <c r="I207" s="19"/>
      <c r="J207" s="18"/>
      <c r="K207" s="19"/>
      <c r="L207" s="17"/>
      <c r="M207" s="12"/>
      <c r="N207" s="13"/>
    </row>
    <row r="208" spans="4:14" x14ac:dyDescent="0.3">
      <c r="D208" s="14"/>
      <c r="E208" s="15"/>
      <c r="F208" s="16"/>
      <c r="G208" s="17"/>
      <c r="H208" s="18"/>
      <c r="I208" s="19"/>
      <c r="J208" s="18"/>
      <c r="K208" s="19"/>
      <c r="L208" s="17"/>
      <c r="M208" s="12"/>
      <c r="N208" s="13"/>
    </row>
    <row r="209" spans="4:14" x14ac:dyDescent="0.3">
      <c r="D209" s="14"/>
      <c r="E209" s="15"/>
      <c r="F209" s="16"/>
      <c r="G209" s="17"/>
      <c r="H209" s="18"/>
      <c r="I209" s="19"/>
      <c r="J209" s="18"/>
      <c r="K209" s="19"/>
      <c r="L209" s="17"/>
      <c r="M209" s="12"/>
      <c r="N209" s="13"/>
    </row>
    <row r="210" spans="4:14" x14ac:dyDescent="0.3">
      <c r="D210" s="14"/>
      <c r="E210" s="15"/>
      <c r="F210" s="16"/>
      <c r="G210" s="17"/>
      <c r="H210" s="18"/>
      <c r="I210" s="19"/>
      <c r="J210" s="18"/>
      <c r="K210" s="19"/>
      <c r="L210" s="17"/>
      <c r="M210" s="12"/>
      <c r="N210" s="13"/>
    </row>
    <row r="211" spans="4:14" x14ac:dyDescent="0.3">
      <c r="D211" s="14"/>
      <c r="E211" s="15"/>
      <c r="F211" s="16"/>
      <c r="G211" s="17"/>
      <c r="H211" s="18"/>
      <c r="I211" s="19"/>
      <c r="J211" s="18"/>
      <c r="K211" s="19"/>
      <c r="L211" s="17"/>
      <c r="M211" s="12"/>
      <c r="N211" s="13"/>
    </row>
    <row r="212" spans="4:14" x14ac:dyDescent="0.3">
      <c r="D212" s="14"/>
      <c r="E212" s="15"/>
      <c r="F212" s="16"/>
      <c r="G212" s="17"/>
      <c r="H212" s="18"/>
      <c r="I212" s="19"/>
      <c r="J212" s="18"/>
      <c r="K212" s="19"/>
      <c r="L212" s="17"/>
      <c r="M212" s="12"/>
      <c r="N212" s="13"/>
    </row>
    <row r="213" spans="4:14" x14ac:dyDescent="0.3">
      <c r="D213" s="14"/>
      <c r="E213" s="15"/>
      <c r="F213" s="16"/>
      <c r="G213" s="17"/>
      <c r="H213" s="18"/>
      <c r="I213" s="19"/>
      <c r="J213" s="18"/>
      <c r="K213" s="19"/>
      <c r="L213" s="17"/>
      <c r="M213" s="12"/>
      <c r="N213" s="13"/>
    </row>
    <row r="214" spans="4:14" x14ac:dyDescent="0.3">
      <c r="D214" s="14"/>
      <c r="E214" s="15"/>
      <c r="F214" s="16"/>
      <c r="G214" s="17"/>
      <c r="H214" s="18"/>
      <c r="I214" s="19"/>
      <c r="J214" s="18"/>
      <c r="K214" s="19"/>
      <c r="L214" s="17"/>
      <c r="M214" s="12"/>
      <c r="N214" s="13"/>
    </row>
    <row r="215" spans="4:14" x14ac:dyDescent="0.3">
      <c r="D215" s="14"/>
      <c r="E215" s="15"/>
      <c r="F215" s="16"/>
      <c r="G215" s="17"/>
      <c r="H215" s="18"/>
      <c r="I215" s="19"/>
      <c r="J215" s="18"/>
      <c r="K215" s="19"/>
      <c r="L215" s="17"/>
      <c r="M215" s="12"/>
      <c r="N215" s="13"/>
    </row>
    <row r="216" spans="4:14" x14ac:dyDescent="0.3">
      <c r="D216" s="14"/>
      <c r="E216" s="15"/>
      <c r="F216" s="16"/>
      <c r="G216" s="17"/>
      <c r="H216" s="18"/>
      <c r="I216" s="19"/>
      <c r="J216" s="18"/>
      <c r="K216" s="19"/>
      <c r="L216" s="17"/>
      <c r="M216" s="12"/>
      <c r="N216" s="13"/>
    </row>
    <row r="217" spans="4:14" x14ac:dyDescent="0.3">
      <c r="D217" s="14"/>
      <c r="E217" s="15"/>
      <c r="F217" s="16"/>
      <c r="G217" s="17"/>
      <c r="H217" s="18"/>
      <c r="I217" s="19"/>
      <c r="J217" s="18"/>
      <c r="K217" s="19"/>
      <c r="L217" s="17"/>
      <c r="M217" s="12"/>
      <c r="N217" s="13"/>
    </row>
    <row r="218" spans="4:14" x14ac:dyDescent="0.3">
      <c r="D218" s="14"/>
      <c r="E218" s="15"/>
      <c r="F218" s="16"/>
      <c r="G218" s="17"/>
      <c r="H218" s="18"/>
      <c r="I218" s="19"/>
      <c r="J218" s="18"/>
      <c r="K218" s="19"/>
      <c r="L218" s="17"/>
      <c r="M218" s="12"/>
      <c r="N218" s="13"/>
    </row>
    <row r="219" spans="4:14" x14ac:dyDescent="0.3">
      <c r="D219" s="14"/>
      <c r="E219" s="15"/>
      <c r="F219" s="16"/>
      <c r="G219" s="17"/>
      <c r="H219" s="18"/>
      <c r="I219" s="19"/>
      <c r="J219" s="18"/>
      <c r="K219" s="19"/>
      <c r="L219" s="17"/>
      <c r="M219" s="12"/>
      <c r="N219" s="13"/>
    </row>
    <row r="220" spans="4:14" x14ac:dyDescent="0.3">
      <c r="D220" s="14"/>
      <c r="E220" s="15"/>
      <c r="F220" s="16"/>
      <c r="G220" s="17"/>
      <c r="H220" s="18"/>
      <c r="I220" s="19"/>
      <c r="J220" s="18"/>
      <c r="K220" s="19"/>
      <c r="L220" s="17"/>
      <c r="M220" s="12"/>
      <c r="N220" s="13"/>
    </row>
    <row r="221" spans="4:14" x14ac:dyDescent="0.3">
      <c r="D221" s="14"/>
      <c r="E221" s="15"/>
      <c r="F221" s="16"/>
      <c r="G221" s="17"/>
      <c r="H221" s="18"/>
      <c r="I221" s="19"/>
      <c r="J221" s="18"/>
      <c r="K221" s="19"/>
      <c r="L221" s="17"/>
      <c r="M221" s="12"/>
      <c r="N221" s="13"/>
    </row>
    <row r="222" spans="4:14" x14ac:dyDescent="0.3">
      <c r="D222" s="14"/>
      <c r="E222" s="15"/>
      <c r="F222" s="16"/>
      <c r="G222" s="17"/>
      <c r="H222" s="18"/>
      <c r="I222" s="19"/>
      <c r="J222" s="18"/>
      <c r="K222" s="19"/>
      <c r="L222" s="17"/>
      <c r="M222" s="12"/>
      <c r="N222" s="13"/>
    </row>
    <row r="223" spans="4:14" x14ac:dyDescent="0.3">
      <c r="D223" s="14"/>
      <c r="E223" s="15"/>
      <c r="F223" s="16"/>
      <c r="G223" s="17"/>
      <c r="H223" s="18"/>
      <c r="I223" s="19"/>
      <c r="J223" s="18"/>
      <c r="K223" s="19"/>
      <c r="L223" s="17"/>
      <c r="M223" s="12"/>
      <c r="N223" s="13"/>
    </row>
    <row r="224" spans="4:14" x14ac:dyDescent="0.3">
      <c r="D224" s="14"/>
      <c r="E224" s="15"/>
      <c r="F224" s="16"/>
      <c r="G224" s="17"/>
      <c r="H224" s="18"/>
      <c r="I224" s="19"/>
      <c r="J224" s="18"/>
      <c r="K224" s="19"/>
      <c r="L224" s="17"/>
      <c r="M224" s="12"/>
      <c r="N224" s="13"/>
    </row>
    <row r="225" spans="4:14" x14ac:dyDescent="0.3">
      <c r="D225" s="14"/>
      <c r="E225" s="15"/>
      <c r="F225" s="16"/>
      <c r="G225" s="17"/>
      <c r="H225" s="18"/>
      <c r="I225" s="19"/>
      <c r="J225" s="18"/>
      <c r="K225" s="19"/>
      <c r="L225" s="17"/>
      <c r="M225" s="12"/>
      <c r="N225" s="13"/>
    </row>
    <row r="226" spans="4:14" x14ac:dyDescent="0.3">
      <c r="D226" s="14"/>
      <c r="E226" s="15"/>
      <c r="F226" s="16"/>
      <c r="G226" s="17"/>
      <c r="H226" s="18"/>
      <c r="I226" s="19"/>
      <c r="J226" s="18"/>
      <c r="K226" s="19"/>
      <c r="L226" s="17"/>
      <c r="M226" s="12"/>
      <c r="N226" s="13"/>
    </row>
    <row r="227" spans="4:14" x14ac:dyDescent="0.3">
      <c r="D227" s="14"/>
      <c r="E227" s="15"/>
      <c r="F227" s="16"/>
      <c r="G227" s="17"/>
      <c r="H227" s="18"/>
      <c r="I227" s="19"/>
      <c r="J227" s="18"/>
      <c r="K227" s="19"/>
      <c r="L227" s="17"/>
      <c r="M227" s="12"/>
      <c r="N227" s="13"/>
    </row>
    <row r="228" spans="4:14" x14ac:dyDescent="0.3">
      <c r="D228" s="14"/>
      <c r="E228" s="15"/>
      <c r="F228" s="16"/>
      <c r="G228" s="17"/>
      <c r="H228" s="18"/>
      <c r="I228" s="19"/>
      <c r="J228" s="18"/>
      <c r="K228" s="19"/>
      <c r="L228" s="17"/>
      <c r="M228" s="12"/>
      <c r="N228" s="13"/>
    </row>
    <row r="229" spans="4:14" x14ac:dyDescent="0.3">
      <c r="D229" s="14"/>
      <c r="E229" s="15"/>
      <c r="F229" s="16"/>
      <c r="G229" s="17"/>
      <c r="H229" s="18"/>
      <c r="I229" s="19"/>
      <c r="J229" s="18"/>
      <c r="K229" s="19"/>
      <c r="L229" s="17"/>
      <c r="M229" s="12"/>
      <c r="N229" s="13"/>
    </row>
    <row r="230" spans="4:14" x14ac:dyDescent="0.3">
      <c r="D230" s="14"/>
      <c r="E230" s="15"/>
      <c r="F230" s="16"/>
      <c r="G230" s="17"/>
      <c r="H230" s="18"/>
      <c r="I230" s="19"/>
      <c r="J230" s="18"/>
      <c r="K230" s="19"/>
      <c r="L230" s="17"/>
      <c r="M230" s="12"/>
      <c r="N230" s="13"/>
    </row>
    <row r="231" spans="4:14" x14ac:dyDescent="0.3">
      <c r="D231" s="14"/>
      <c r="E231" s="15"/>
      <c r="F231" s="16"/>
      <c r="G231" s="17"/>
      <c r="H231" s="18"/>
      <c r="I231" s="19"/>
      <c r="J231" s="18"/>
      <c r="K231" s="19"/>
      <c r="L231" s="17"/>
      <c r="M231" s="12"/>
      <c r="N231" s="13"/>
    </row>
    <row r="232" spans="4:14" x14ac:dyDescent="0.3">
      <c r="D232" s="14"/>
      <c r="E232" s="15"/>
      <c r="F232" s="16"/>
      <c r="G232" s="17"/>
      <c r="H232" s="18"/>
      <c r="I232" s="19"/>
      <c r="J232" s="18"/>
      <c r="K232" s="19"/>
      <c r="L232" s="17"/>
      <c r="M232" s="12"/>
      <c r="N232" s="13"/>
    </row>
    <row r="233" spans="4:14" x14ac:dyDescent="0.3">
      <c r="D233" s="14"/>
      <c r="E233" s="15"/>
      <c r="F233" s="16"/>
      <c r="G233" s="17"/>
      <c r="H233" s="18"/>
      <c r="I233" s="19"/>
      <c r="J233" s="18"/>
      <c r="K233" s="19"/>
      <c r="L233" s="17"/>
      <c r="M233" s="12"/>
      <c r="N233" s="13"/>
    </row>
    <row r="234" spans="4:14" x14ac:dyDescent="0.3">
      <c r="D234" s="14"/>
      <c r="E234" s="15"/>
      <c r="F234" s="16"/>
      <c r="G234" s="17"/>
      <c r="H234" s="18"/>
      <c r="I234" s="19"/>
      <c r="J234" s="18"/>
      <c r="K234" s="19"/>
      <c r="L234" s="17"/>
      <c r="M234" s="12"/>
      <c r="N234" s="13"/>
    </row>
    <row r="235" spans="4:14" x14ac:dyDescent="0.3">
      <c r="D235" s="14"/>
      <c r="E235" s="15"/>
      <c r="F235" s="16"/>
      <c r="G235" s="17"/>
      <c r="H235" s="18"/>
      <c r="I235" s="19"/>
      <c r="J235" s="18"/>
      <c r="K235" s="19"/>
      <c r="L235" s="17"/>
      <c r="M235" s="12"/>
      <c r="N235" s="13"/>
    </row>
    <row r="236" spans="4:14" x14ac:dyDescent="0.3">
      <c r="D236" s="14"/>
      <c r="E236" s="15"/>
      <c r="F236" s="16"/>
      <c r="G236" s="17"/>
      <c r="H236" s="18"/>
      <c r="I236" s="19"/>
      <c r="J236" s="18"/>
      <c r="K236" s="19"/>
      <c r="L236" s="17"/>
      <c r="M236" s="12"/>
      <c r="N236" s="13"/>
    </row>
    <row r="237" spans="4:14" x14ac:dyDescent="0.3">
      <c r="D237" s="14"/>
      <c r="E237" s="15"/>
      <c r="F237" s="16"/>
      <c r="G237" s="17"/>
      <c r="H237" s="18"/>
      <c r="I237" s="19"/>
      <c r="J237" s="18"/>
      <c r="K237" s="19"/>
      <c r="L237" s="17"/>
      <c r="M237" s="12"/>
      <c r="N237" s="13"/>
    </row>
    <row r="238" spans="4:14" x14ac:dyDescent="0.3">
      <c r="D238" s="14"/>
      <c r="E238" s="15"/>
      <c r="F238" s="16"/>
      <c r="G238" s="17"/>
      <c r="H238" s="18"/>
      <c r="I238" s="19"/>
      <c r="J238" s="18"/>
      <c r="K238" s="19"/>
      <c r="L238" s="17"/>
      <c r="M238" s="12"/>
      <c r="N238" s="13"/>
    </row>
    <row r="239" spans="4:14" x14ac:dyDescent="0.3">
      <c r="D239" s="14"/>
      <c r="E239" s="15"/>
      <c r="F239" s="16"/>
      <c r="G239" s="17"/>
      <c r="H239" s="18"/>
      <c r="I239" s="19"/>
      <c r="J239" s="18"/>
      <c r="K239" s="19"/>
      <c r="L239" s="17"/>
      <c r="M239" s="12"/>
      <c r="N239" s="13"/>
    </row>
    <row r="240" spans="4:14" x14ac:dyDescent="0.3">
      <c r="D240" s="14"/>
      <c r="E240" s="15"/>
      <c r="F240" s="16"/>
      <c r="G240" s="17"/>
      <c r="H240" s="18"/>
      <c r="I240" s="19"/>
      <c r="J240" s="18"/>
      <c r="K240" s="19"/>
      <c r="L240" s="17"/>
      <c r="M240" s="12"/>
      <c r="N240" s="13"/>
    </row>
    <row r="241" spans="4:14" x14ac:dyDescent="0.3">
      <c r="D241" s="14"/>
      <c r="E241" s="15"/>
      <c r="F241" s="16"/>
      <c r="G241" s="17"/>
      <c r="H241" s="18"/>
      <c r="I241" s="19"/>
      <c r="J241" s="18"/>
      <c r="K241" s="19"/>
      <c r="L241" s="17"/>
      <c r="M241" s="12"/>
      <c r="N241" s="13"/>
    </row>
    <row r="242" spans="4:14" x14ac:dyDescent="0.3">
      <c r="D242" s="14"/>
      <c r="E242" s="15"/>
      <c r="F242" s="16"/>
      <c r="G242" s="17"/>
      <c r="H242" s="18"/>
      <c r="I242" s="19"/>
      <c r="J242" s="18"/>
      <c r="K242" s="19"/>
      <c r="L242" s="17"/>
      <c r="M242" s="12"/>
      <c r="N242" s="13"/>
    </row>
    <row r="243" spans="4:14" x14ac:dyDescent="0.3">
      <c r="D243" s="14"/>
      <c r="E243" s="15"/>
      <c r="F243" s="16"/>
      <c r="G243" s="17"/>
      <c r="H243" s="18"/>
      <c r="I243" s="19"/>
      <c r="J243" s="18"/>
      <c r="K243" s="19"/>
      <c r="L243" s="17"/>
      <c r="M243" s="12"/>
      <c r="N243" s="13"/>
    </row>
    <row r="244" spans="4:14" x14ac:dyDescent="0.3">
      <c r="D244" s="14"/>
      <c r="E244" s="15"/>
      <c r="F244" s="16"/>
      <c r="G244" s="17"/>
      <c r="H244" s="18"/>
      <c r="I244" s="19"/>
      <c r="J244" s="18"/>
      <c r="K244" s="19"/>
      <c r="L244" s="17"/>
      <c r="M244" s="12"/>
      <c r="N244" s="13"/>
    </row>
    <row r="245" spans="4:14" x14ac:dyDescent="0.3">
      <c r="D245" s="14"/>
      <c r="E245" s="15"/>
      <c r="F245" s="16"/>
      <c r="G245" s="17"/>
      <c r="H245" s="18"/>
      <c r="I245" s="19"/>
      <c r="J245" s="18"/>
      <c r="K245" s="19"/>
      <c r="L245" s="17"/>
      <c r="M245" s="12"/>
      <c r="N245" s="13"/>
    </row>
    <row r="246" spans="4:14" x14ac:dyDescent="0.3">
      <c r="D246" s="14"/>
      <c r="E246" s="15"/>
      <c r="F246" s="16"/>
      <c r="G246" s="17"/>
      <c r="H246" s="18"/>
      <c r="I246" s="19"/>
      <c r="J246" s="18"/>
      <c r="K246" s="19"/>
      <c r="L246" s="17"/>
      <c r="M246" s="12"/>
      <c r="N246" s="13"/>
    </row>
    <row r="247" spans="4:14" x14ac:dyDescent="0.3">
      <c r="D247" s="14"/>
      <c r="E247" s="15"/>
      <c r="F247" s="16"/>
      <c r="G247" s="17"/>
      <c r="H247" s="18"/>
      <c r="I247" s="19"/>
      <c r="J247" s="18"/>
      <c r="K247" s="19"/>
      <c r="L247" s="17"/>
      <c r="M247" s="12"/>
      <c r="N247" s="13"/>
    </row>
    <row r="248" spans="4:14" x14ac:dyDescent="0.3">
      <c r="D248" s="14"/>
      <c r="E248" s="15"/>
      <c r="F248" s="16"/>
      <c r="G248" s="17"/>
      <c r="H248" s="18"/>
      <c r="I248" s="19"/>
      <c r="J248" s="18"/>
      <c r="K248" s="19"/>
      <c r="L248" s="17"/>
      <c r="M248" s="12"/>
      <c r="N248" s="13"/>
    </row>
    <row r="249" spans="4:14" x14ac:dyDescent="0.3">
      <c r="D249" s="14"/>
      <c r="E249" s="15"/>
      <c r="F249" s="16"/>
      <c r="G249" s="17"/>
      <c r="H249" s="18"/>
      <c r="I249" s="19"/>
      <c r="J249" s="18"/>
      <c r="K249" s="19"/>
      <c r="L249" s="17"/>
      <c r="M249" s="12"/>
      <c r="N249" s="13"/>
    </row>
    <row r="250" spans="4:14" x14ac:dyDescent="0.3">
      <c r="D250" s="14"/>
      <c r="E250" s="15"/>
      <c r="F250" s="16"/>
      <c r="G250" s="17"/>
      <c r="H250" s="18"/>
      <c r="I250" s="19"/>
      <c r="J250" s="18"/>
      <c r="K250" s="19"/>
      <c r="L250" s="17"/>
      <c r="M250" s="12"/>
      <c r="N250" s="13"/>
    </row>
    <row r="251" spans="4:14" x14ac:dyDescent="0.3">
      <c r="D251" s="14"/>
      <c r="E251" s="15"/>
      <c r="F251" s="16"/>
      <c r="G251" s="17"/>
      <c r="H251" s="18"/>
      <c r="I251" s="19"/>
      <c r="J251" s="18"/>
      <c r="K251" s="19"/>
      <c r="L251" s="17"/>
      <c r="M251" s="12"/>
      <c r="N251" s="13"/>
    </row>
    <row r="252" spans="4:14" x14ac:dyDescent="0.3">
      <c r="D252" s="14"/>
      <c r="E252" s="15"/>
      <c r="F252" s="16"/>
      <c r="G252" s="17"/>
      <c r="H252" s="18"/>
      <c r="I252" s="19"/>
      <c r="J252" s="18"/>
      <c r="K252" s="19"/>
      <c r="L252" s="17"/>
      <c r="M252" s="12"/>
      <c r="N252" s="13"/>
    </row>
    <row r="253" spans="4:14" x14ac:dyDescent="0.3">
      <c r="D253" s="14"/>
      <c r="E253" s="15"/>
      <c r="F253" s="16"/>
      <c r="G253" s="17"/>
      <c r="H253" s="18"/>
      <c r="I253" s="19"/>
      <c r="J253" s="18"/>
      <c r="K253" s="19"/>
      <c r="L253" s="17"/>
      <c r="M253" s="12"/>
      <c r="N253" s="13"/>
    </row>
    <row r="254" spans="4:14" x14ac:dyDescent="0.3">
      <c r="D254" s="14"/>
      <c r="E254" s="15"/>
      <c r="F254" s="16"/>
      <c r="G254" s="17"/>
      <c r="H254" s="18"/>
      <c r="I254" s="19"/>
      <c r="J254" s="18"/>
      <c r="K254" s="19"/>
      <c r="L254" s="17"/>
      <c r="M254" s="12"/>
      <c r="N254" s="13"/>
    </row>
    <row r="255" spans="4:14" x14ac:dyDescent="0.3">
      <c r="D255" s="14"/>
      <c r="E255" s="15"/>
      <c r="F255" s="16"/>
      <c r="G255" s="17"/>
      <c r="H255" s="18"/>
      <c r="I255" s="19"/>
      <c r="J255" s="18"/>
      <c r="K255" s="19"/>
      <c r="L255" s="17"/>
      <c r="M255" s="12"/>
      <c r="N255" s="13"/>
    </row>
    <row r="256" spans="4:14" x14ac:dyDescent="0.3">
      <c r="D256" s="14"/>
      <c r="E256" s="15"/>
      <c r="F256" s="16"/>
      <c r="G256" s="17"/>
      <c r="H256" s="18"/>
      <c r="I256" s="19"/>
      <c r="J256" s="18"/>
      <c r="K256" s="19"/>
      <c r="L256" s="17"/>
      <c r="M256" s="12"/>
      <c r="N256" s="13"/>
    </row>
    <row r="257" spans="4:14" x14ac:dyDescent="0.3">
      <c r="D257" s="14"/>
      <c r="E257" s="15"/>
      <c r="F257" s="16"/>
      <c r="G257" s="17"/>
      <c r="H257" s="18"/>
      <c r="I257" s="19"/>
      <c r="J257" s="18"/>
      <c r="K257" s="19"/>
      <c r="L257" s="17"/>
      <c r="M257" s="12"/>
      <c r="N257" s="13"/>
    </row>
    <row r="258" spans="4:14" x14ac:dyDescent="0.3">
      <c r="D258" s="14"/>
      <c r="E258" s="15"/>
      <c r="F258" s="16"/>
      <c r="G258" s="17"/>
      <c r="H258" s="18"/>
      <c r="I258" s="19"/>
      <c r="J258" s="18"/>
      <c r="K258" s="19"/>
      <c r="L258" s="17"/>
      <c r="M258" s="12"/>
      <c r="N258" s="13"/>
    </row>
    <row r="259" spans="4:14" x14ac:dyDescent="0.3">
      <c r="D259" s="14"/>
      <c r="E259" s="15"/>
      <c r="F259" s="16"/>
      <c r="G259" s="17"/>
      <c r="H259" s="18"/>
      <c r="I259" s="19"/>
      <c r="J259" s="18"/>
      <c r="K259" s="19"/>
      <c r="L259" s="17"/>
      <c r="M259" s="12"/>
      <c r="N259" s="13"/>
    </row>
    <row r="260" spans="4:14" x14ac:dyDescent="0.3">
      <c r="D260" s="14"/>
      <c r="E260" s="15"/>
      <c r="F260" s="16"/>
      <c r="G260" s="17"/>
      <c r="H260" s="18"/>
      <c r="I260" s="19"/>
      <c r="J260" s="18"/>
      <c r="K260" s="19"/>
      <c r="L260" s="17"/>
      <c r="M260" s="12"/>
      <c r="N260" s="13"/>
    </row>
    <row r="261" spans="4:14" x14ac:dyDescent="0.3">
      <c r="D261" s="14"/>
      <c r="E261" s="15"/>
      <c r="F261" s="16"/>
      <c r="G261" s="17"/>
      <c r="H261" s="18"/>
      <c r="I261" s="19"/>
      <c r="J261" s="18"/>
      <c r="K261" s="19"/>
      <c r="L261" s="17"/>
      <c r="M261" s="12"/>
      <c r="N261" s="13"/>
    </row>
    <row r="262" spans="4:14" x14ac:dyDescent="0.3">
      <c r="D262" s="14"/>
      <c r="E262" s="15"/>
      <c r="F262" s="16"/>
      <c r="G262" s="17"/>
      <c r="H262" s="18"/>
      <c r="I262" s="19"/>
      <c r="J262" s="18"/>
      <c r="K262" s="19"/>
      <c r="L262" s="17"/>
      <c r="M262" s="12"/>
      <c r="N262" s="13"/>
    </row>
    <row r="263" spans="4:14" x14ac:dyDescent="0.3">
      <c r="D263" s="14"/>
      <c r="E263" s="15"/>
      <c r="F263" s="16"/>
      <c r="G263" s="17"/>
      <c r="H263" s="18"/>
      <c r="I263" s="19"/>
      <c r="J263" s="18"/>
      <c r="K263" s="19"/>
      <c r="L263" s="17"/>
      <c r="M263" s="12"/>
      <c r="N263" s="13"/>
    </row>
    <row r="264" spans="4:14" x14ac:dyDescent="0.3">
      <c r="D264" s="14"/>
      <c r="E264" s="15"/>
      <c r="F264" s="16"/>
      <c r="G264" s="17"/>
      <c r="H264" s="18"/>
      <c r="I264" s="19"/>
      <c r="J264" s="18"/>
      <c r="K264" s="19"/>
      <c r="L264" s="17"/>
      <c r="M264" s="12"/>
      <c r="N264" s="13"/>
    </row>
    <row r="265" spans="4:14" x14ac:dyDescent="0.3">
      <c r="D265" s="14"/>
      <c r="E265" s="15"/>
      <c r="F265" s="16"/>
      <c r="G265" s="17"/>
      <c r="H265" s="18"/>
      <c r="I265" s="19"/>
      <c r="J265" s="18"/>
      <c r="K265" s="19"/>
      <c r="L265" s="17"/>
      <c r="M265" s="12"/>
      <c r="N265" s="13"/>
    </row>
    <row r="266" spans="4:14" x14ac:dyDescent="0.3">
      <c r="D266" s="14"/>
      <c r="E266" s="15"/>
      <c r="F266" s="16"/>
      <c r="G266" s="17"/>
      <c r="H266" s="18"/>
      <c r="I266" s="19"/>
      <c r="J266" s="18"/>
      <c r="K266" s="19"/>
      <c r="L266" s="17"/>
      <c r="M266" s="12"/>
      <c r="N266" s="13"/>
    </row>
    <row r="267" spans="4:14" x14ac:dyDescent="0.3">
      <c r="D267" s="14"/>
      <c r="E267" s="15"/>
      <c r="F267" s="16"/>
      <c r="G267" s="17"/>
      <c r="H267" s="18"/>
      <c r="I267" s="19"/>
      <c r="J267" s="18"/>
      <c r="K267" s="19"/>
      <c r="L267" s="17"/>
      <c r="M267" s="12"/>
      <c r="N267" s="13"/>
    </row>
    <row r="268" spans="4:14" x14ac:dyDescent="0.3">
      <c r="D268" s="14"/>
      <c r="E268" s="15"/>
      <c r="F268" s="16"/>
      <c r="G268" s="17"/>
      <c r="H268" s="18"/>
      <c r="I268" s="19"/>
      <c r="J268" s="18"/>
      <c r="K268" s="19"/>
      <c r="L268" s="17"/>
      <c r="M268" s="12"/>
      <c r="N268" s="13"/>
    </row>
    <row r="269" spans="4:14" x14ac:dyDescent="0.3">
      <c r="D269" s="14"/>
      <c r="E269" s="15"/>
      <c r="F269" s="16"/>
      <c r="G269" s="17"/>
      <c r="H269" s="18"/>
      <c r="I269" s="19"/>
      <c r="J269" s="18"/>
      <c r="K269" s="19"/>
      <c r="L269" s="17"/>
      <c r="M269" s="12"/>
      <c r="N269" s="13"/>
    </row>
    <row r="270" spans="4:14" x14ac:dyDescent="0.3">
      <c r="D270" s="14"/>
      <c r="E270" s="15"/>
      <c r="F270" s="16"/>
      <c r="G270" s="17"/>
      <c r="H270" s="18"/>
      <c r="I270" s="19"/>
      <c r="J270" s="18"/>
      <c r="K270" s="19"/>
      <c r="L270" s="17"/>
      <c r="M270" s="12"/>
      <c r="N270" s="13"/>
    </row>
    <row r="271" spans="4:14" x14ac:dyDescent="0.3">
      <c r="D271" s="14"/>
      <c r="E271" s="15"/>
      <c r="F271" s="16"/>
      <c r="G271" s="17"/>
      <c r="H271" s="18"/>
      <c r="I271" s="19"/>
      <c r="J271" s="18"/>
      <c r="K271" s="19"/>
      <c r="L271" s="17"/>
      <c r="M271" s="12"/>
      <c r="N271" s="13"/>
    </row>
    <row r="272" spans="4:14" x14ac:dyDescent="0.3">
      <c r="D272" s="14"/>
      <c r="E272" s="15"/>
      <c r="F272" s="16"/>
      <c r="G272" s="17"/>
      <c r="H272" s="18"/>
      <c r="I272" s="19"/>
      <c r="J272" s="18"/>
      <c r="K272" s="19"/>
      <c r="L272" s="17"/>
      <c r="M272" s="12"/>
      <c r="N272" s="13"/>
    </row>
    <row r="273" spans="4:14" x14ac:dyDescent="0.3">
      <c r="D273" s="14"/>
      <c r="E273" s="15"/>
      <c r="F273" s="16"/>
      <c r="G273" s="17"/>
      <c r="H273" s="18"/>
      <c r="I273" s="19"/>
      <c r="J273" s="18"/>
      <c r="K273" s="19"/>
      <c r="L273" s="17"/>
      <c r="M273" s="12"/>
      <c r="N273" s="13"/>
    </row>
    <row r="274" spans="4:14" x14ac:dyDescent="0.3">
      <c r="D274" s="14"/>
      <c r="E274" s="15"/>
      <c r="F274" s="16"/>
      <c r="G274" s="17"/>
      <c r="H274" s="18"/>
      <c r="I274" s="19"/>
      <c r="J274" s="18"/>
      <c r="K274" s="19"/>
      <c r="L274" s="17"/>
      <c r="M274" s="12"/>
      <c r="N274" s="13"/>
    </row>
    <row r="275" spans="4:14" x14ac:dyDescent="0.3">
      <c r="D275" s="14"/>
      <c r="E275" s="15"/>
      <c r="F275" s="16"/>
      <c r="G275" s="17"/>
      <c r="H275" s="18"/>
      <c r="I275" s="19"/>
      <c r="J275" s="18"/>
      <c r="K275" s="19"/>
      <c r="L275" s="17"/>
      <c r="M275" s="12"/>
      <c r="N275" s="13"/>
    </row>
    <row r="276" spans="4:14" x14ac:dyDescent="0.3">
      <c r="D276" s="14"/>
      <c r="E276" s="15"/>
      <c r="F276" s="16"/>
      <c r="G276" s="17"/>
      <c r="H276" s="18"/>
      <c r="I276" s="19"/>
      <c r="J276" s="18"/>
      <c r="K276" s="19"/>
      <c r="L276" s="17"/>
      <c r="M276" s="12"/>
      <c r="N276" s="13"/>
    </row>
    <row r="277" spans="4:14" x14ac:dyDescent="0.3">
      <c r="D277" s="14"/>
      <c r="E277" s="15"/>
      <c r="F277" s="16"/>
      <c r="G277" s="17"/>
      <c r="H277" s="18"/>
      <c r="I277" s="19"/>
      <c r="J277" s="18"/>
      <c r="K277" s="19"/>
      <c r="L277" s="17"/>
      <c r="M277" s="12"/>
      <c r="N277" s="13"/>
    </row>
    <row r="278" spans="4:14" x14ac:dyDescent="0.3">
      <c r="D278" s="14"/>
      <c r="E278" s="15"/>
      <c r="F278" s="16"/>
      <c r="G278" s="17"/>
      <c r="H278" s="18"/>
      <c r="I278" s="19"/>
      <c r="J278" s="18"/>
      <c r="K278" s="19"/>
      <c r="L278" s="17"/>
      <c r="M278" s="12"/>
      <c r="N278" s="13"/>
    </row>
    <row r="279" spans="4:14" x14ac:dyDescent="0.3">
      <c r="D279" s="14"/>
      <c r="E279" s="15"/>
      <c r="F279" s="16"/>
      <c r="G279" s="17"/>
      <c r="H279" s="18"/>
      <c r="I279" s="19"/>
      <c r="J279" s="18"/>
      <c r="K279" s="19"/>
      <c r="L279" s="17"/>
      <c r="M279" s="12"/>
      <c r="N279" s="13"/>
    </row>
    <row r="280" spans="4:14" x14ac:dyDescent="0.3">
      <c r="D280" s="14"/>
      <c r="E280" s="15"/>
      <c r="F280" s="16"/>
      <c r="G280" s="17"/>
      <c r="H280" s="18"/>
      <c r="I280" s="19"/>
      <c r="J280" s="18"/>
      <c r="K280" s="19"/>
      <c r="L280" s="17"/>
      <c r="M280" s="12"/>
      <c r="N280" s="13"/>
    </row>
    <row r="281" spans="4:14" x14ac:dyDescent="0.3">
      <c r="D281" s="14"/>
      <c r="E281" s="15"/>
      <c r="F281" s="16"/>
      <c r="G281" s="17"/>
      <c r="H281" s="18"/>
      <c r="I281" s="19"/>
      <c r="J281" s="18"/>
      <c r="K281" s="19"/>
      <c r="L281" s="17"/>
      <c r="M281" s="12"/>
      <c r="N281" s="13"/>
    </row>
    <row r="282" spans="4:14" x14ac:dyDescent="0.3">
      <c r="D282" s="14"/>
      <c r="E282" s="15"/>
      <c r="F282" s="16"/>
      <c r="G282" s="17"/>
      <c r="H282" s="18"/>
      <c r="I282" s="19"/>
      <c r="J282" s="18"/>
      <c r="K282" s="19"/>
      <c r="L282" s="17"/>
      <c r="M282" s="12"/>
      <c r="N282" s="13"/>
    </row>
    <row r="283" spans="4:14" x14ac:dyDescent="0.3">
      <c r="D283" s="14"/>
      <c r="E283" s="15"/>
      <c r="F283" s="16"/>
      <c r="G283" s="17"/>
      <c r="H283" s="18"/>
      <c r="I283" s="19"/>
      <c r="J283" s="18"/>
      <c r="K283" s="19"/>
      <c r="L283" s="17"/>
      <c r="M283" s="12"/>
      <c r="N283" s="13"/>
    </row>
    <row r="284" spans="4:14" x14ac:dyDescent="0.3">
      <c r="D284" s="14"/>
      <c r="E284" s="15"/>
      <c r="F284" s="16"/>
      <c r="G284" s="17"/>
      <c r="H284" s="18"/>
      <c r="I284" s="19"/>
      <c r="J284" s="18"/>
      <c r="K284" s="19"/>
      <c r="L284" s="17"/>
      <c r="M284" s="12"/>
      <c r="N284" s="13"/>
    </row>
    <row r="285" spans="4:14" x14ac:dyDescent="0.3">
      <c r="D285" s="14"/>
      <c r="E285" s="15"/>
      <c r="F285" s="16"/>
      <c r="G285" s="17"/>
      <c r="H285" s="18"/>
      <c r="I285" s="19"/>
      <c r="J285" s="18"/>
      <c r="K285" s="19"/>
      <c r="L285" s="17"/>
      <c r="M285" s="12"/>
      <c r="N285" s="13"/>
    </row>
    <row r="286" spans="4:14" x14ac:dyDescent="0.3">
      <c r="D286" s="14"/>
      <c r="E286" s="15"/>
      <c r="F286" s="16"/>
      <c r="G286" s="17"/>
      <c r="H286" s="18"/>
      <c r="I286" s="19"/>
      <c r="J286" s="18"/>
      <c r="K286" s="19"/>
      <c r="L286" s="17"/>
      <c r="M286" s="12"/>
      <c r="N286" s="13"/>
    </row>
    <row r="287" spans="4:14" x14ac:dyDescent="0.3">
      <c r="D287" s="14"/>
      <c r="E287" s="15"/>
      <c r="F287" s="16"/>
      <c r="G287" s="17"/>
      <c r="H287" s="18"/>
      <c r="I287" s="19"/>
      <c r="J287" s="18"/>
      <c r="K287" s="19"/>
      <c r="L287" s="17"/>
      <c r="M287" s="12"/>
      <c r="N287" s="13"/>
    </row>
    <row r="288" spans="4:14" x14ac:dyDescent="0.3">
      <c r="D288" s="14"/>
      <c r="E288" s="15"/>
      <c r="F288" s="16"/>
      <c r="G288" s="17"/>
      <c r="H288" s="18"/>
      <c r="I288" s="19"/>
      <c r="J288" s="18"/>
      <c r="K288" s="19"/>
      <c r="L288" s="17"/>
      <c r="M288" s="12"/>
      <c r="N288" s="13"/>
    </row>
    <row r="289" spans="4:14" x14ac:dyDescent="0.3">
      <c r="D289" s="14"/>
      <c r="E289" s="15"/>
      <c r="F289" s="16"/>
      <c r="G289" s="17"/>
      <c r="H289" s="18"/>
      <c r="I289" s="19"/>
      <c r="J289" s="18"/>
      <c r="K289" s="19"/>
      <c r="L289" s="17"/>
      <c r="M289" s="12"/>
      <c r="N289" s="13"/>
    </row>
    <row r="290" spans="4:14" x14ac:dyDescent="0.3">
      <c r="D290" s="14"/>
      <c r="E290" s="15"/>
      <c r="F290" s="16"/>
      <c r="G290" s="17"/>
      <c r="H290" s="18"/>
      <c r="I290" s="19"/>
      <c r="J290" s="18"/>
      <c r="K290" s="19"/>
      <c r="L290" s="17"/>
      <c r="M290" s="12"/>
      <c r="N290" s="13"/>
    </row>
    <row r="291" spans="4:14" x14ac:dyDescent="0.3">
      <c r="D291" s="14"/>
      <c r="E291" s="15"/>
      <c r="F291" s="16"/>
      <c r="G291" s="17"/>
      <c r="H291" s="18"/>
      <c r="I291" s="19"/>
      <c r="J291" s="18"/>
      <c r="K291" s="19"/>
      <c r="L291" s="17"/>
      <c r="M291" s="12"/>
      <c r="N291" s="13"/>
    </row>
    <row r="292" spans="4:14" x14ac:dyDescent="0.3">
      <c r="D292" s="14"/>
      <c r="E292" s="15"/>
      <c r="F292" s="16"/>
      <c r="G292" s="17"/>
      <c r="H292" s="18"/>
      <c r="I292" s="19"/>
      <c r="J292" s="18"/>
      <c r="K292" s="19"/>
      <c r="L292" s="17"/>
      <c r="M292" s="12"/>
      <c r="N292" s="13"/>
    </row>
    <row r="293" spans="4:14" x14ac:dyDescent="0.3">
      <c r="D293" s="14"/>
      <c r="E293" s="15"/>
      <c r="F293" s="16"/>
      <c r="G293" s="17"/>
      <c r="H293" s="18"/>
      <c r="I293" s="19"/>
      <c r="J293" s="18"/>
      <c r="K293" s="19"/>
      <c r="L293" s="17"/>
      <c r="M293" s="12"/>
      <c r="N293" s="13"/>
    </row>
    <row r="294" spans="4:14" x14ac:dyDescent="0.3">
      <c r="D294" s="14"/>
      <c r="E294" s="15"/>
      <c r="F294" s="16"/>
      <c r="G294" s="17"/>
      <c r="H294" s="18"/>
      <c r="I294" s="19"/>
      <c r="J294" s="18"/>
      <c r="K294" s="19"/>
      <c r="L294" s="17"/>
      <c r="M294" s="12"/>
      <c r="N294" s="13"/>
    </row>
    <row r="295" spans="4:14" x14ac:dyDescent="0.3">
      <c r="D295" s="14"/>
      <c r="E295" s="15"/>
      <c r="F295" s="16"/>
      <c r="G295" s="17"/>
      <c r="H295" s="18"/>
      <c r="I295" s="19"/>
      <c r="J295" s="18"/>
      <c r="K295" s="19"/>
      <c r="L295" s="17"/>
      <c r="M295" s="12"/>
      <c r="N295" s="13"/>
    </row>
    <row r="296" spans="4:14" x14ac:dyDescent="0.3">
      <c r="D296" s="14"/>
      <c r="E296" s="15"/>
      <c r="F296" s="16"/>
      <c r="G296" s="17"/>
      <c r="H296" s="18"/>
      <c r="I296" s="19"/>
      <c r="J296" s="18"/>
      <c r="K296" s="19"/>
      <c r="L296" s="17"/>
      <c r="M296" s="12"/>
      <c r="N296" s="13"/>
    </row>
    <row r="297" spans="4:14" x14ac:dyDescent="0.3">
      <c r="D297" s="14"/>
      <c r="E297" s="15"/>
      <c r="F297" s="16"/>
      <c r="G297" s="17"/>
      <c r="H297" s="18"/>
      <c r="I297" s="19"/>
      <c r="J297" s="18"/>
      <c r="K297" s="19"/>
      <c r="L297" s="17"/>
      <c r="M297" s="12"/>
      <c r="N297" s="13"/>
    </row>
    <row r="298" spans="4:14" x14ac:dyDescent="0.3">
      <c r="D298" s="14"/>
      <c r="E298" s="15"/>
      <c r="F298" s="16"/>
      <c r="G298" s="17"/>
      <c r="H298" s="18"/>
      <c r="I298" s="19"/>
      <c r="J298" s="18"/>
      <c r="K298" s="19"/>
      <c r="L298" s="17"/>
      <c r="M298" s="12"/>
      <c r="N298" s="13"/>
    </row>
    <row r="299" spans="4:14" x14ac:dyDescent="0.3">
      <c r="D299" s="14"/>
      <c r="E299" s="15"/>
      <c r="F299" s="16"/>
      <c r="G299" s="17"/>
      <c r="H299" s="18"/>
      <c r="I299" s="19"/>
      <c r="J299" s="18"/>
      <c r="K299" s="19"/>
      <c r="L299" s="17"/>
      <c r="M299" s="12"/>
      <c r="N299" s="13"/>
    </row>
    <row r="300" spans="4:14" x14ac:dyDescent="0.3">
      <c r="D300" s="14"/>
      <c r="E300" s="15"/>
      <c r="F300" s="16"/>
      <c r="G300" s="17"/>
      <c r="H300" s="18"/>
      <c r="I300" s="19"/>
      <c r="J300" s="18"/>
      <c r="K300" s="19"/>
      <c r="L300" s="17"/>
      <c r="M300" s="12"/>
      <c r="N300" s="13"/>
    </row>
    <row r="301" spans="4:14" x14ac:dyDescent="0.3">
      <c r="D301" s="14"/>
      <c r="E301" s="15"/>
      <c r="F301" s="16"/>
      <c r="G301" s="17"/>
      <c r="H301" s="18"/>
      <c r="I301" s="19"/>
      <c r="J301" s="18"/>
      <c r="K301" s="19"/>
      <c r="L301" s="17"/>
      <c r="M301" s="12"/>
      <c r="N301" s="13"/>
    </row>
    <row r="302" spans="4:14" x14ac:dyDescent="0.3">
      <c r="D302" s="14"/>
      <c r="E302" s="15"/>
      <c r="F302" s="16"/>
      <c r="G302" s="17"/>
      <c r="H302" s="18"/>
      <c r="I302" s="19"/>
      <c r="J302" s="18"/>
      <c r="K302" s="19"/>
      <c r="L302" s="17"/>
      <c r="M302" s="12"/>
      <c r="N302" s="13"/>
    </row>
    <row r="303" spans="4:14" x14ac:dyDescent="0.3">
      <c r="D303" s="14"/>
      <c r="E303" s="15"/>
      <c r="F303" s="16"/>
      <c r="G303" s="17"/>
      <c r="H303" s="18"/>
      <c r="I303" s="19"/>
      <c r="J303" s="18"/>
      <c r="K303" s="19"/>
      <c r="L303" s="17"/>
      <c r="M303" s="12"/>
      <c r="N303" s="13"/>
    </row>
    <row r="304" spans="4:14" x14ac:dyDescent="0.3">
      <c r="D304" s="14"/>
      <c r="E304" s="15"/>
      <c r="F304" s="16"/>
      <c r="G304" s="17"/>
      <c r="H304" s="18"/>
      <c r="I304" s="19"/>
      <c r="J304" s="18"/>
      <c r="K304" s="19"/>
      <c r="L304" s="17"/>
      <c r="M304" s="12"/>
      <c r="N304" s="13"/>
    </row>
    <row r="305" spans="4:14" x14ac:dyDescent="0.3">
      <c r="D305" s="14"/>
      <c r="E305" s="15"/>
      <c r="F305" s="16"/>
      <c r="G305" s="17"/>
      <c r="H305" s="18"/>
      <c r="I305" s="19"/>
      <c r="J305" s="18"/>
      <c r="K305" s="19"/>
      <c r="L305" s="17"/>
      <c r="M305" s="12"/>
      <c r="N305" s="13"/>
    </row>
    <row r="306" spans="4:14" x14ac:dyDescent="0.3">
      <c r="D306" s="14"/>
      <c r="E306" s="15"/>
      <c r="F306" s="16"/>
      <c r="G306" s="17"/>
      <c r="H306" s="18"/>
      <c r="I306" s="19"/>
      <c r="J306" s="18"/>
      <c r="K306" s="19"/>
      <c r="L306" s="17"/>
      <c r="M306" s="12"/>
      <c r="N306" s="13"/>
    </row>
    <row r="307" spans="4:14" x14ac:dyDescent="0.3">
      <c r="D307" s="14"/>
      <c r="E307" s="15"/>
      <c r="F307" s="16"/>
      <c r="G307" s="17"/>
      <c r="H307" s="18"/>
      <c r="I307" s="19"/>
      <c r="J307" s="18"/>
      <c r="K307" s="19"/>
      <c r="L307" s="17"/>
      <c r="M307" s="12"/>
      <c r="N307" s="13"/>
    </row>
    <row r="308" spans="4:14" x14ac:dyDescent="0.3">
      <c r="D308" s="14"/>
      <c r="E308" s="15"/>
      <c r="F308" s="16"/>
      <c r="G308" s="17"/>
      <c r="H308" s="18"/>
      <c r="I308" s="19"/>
      <c r="J308" s="18"/>
      <c r="K308" s="19"/>
      <c r="L308" s="17"/>
      <c r="M308" s="12"/>
      <c r="N308" s="13"/>
    </row>
    <row r="309" spans="4:14" x14ac:dyDescent="0.3">
      <c r="D309" s="14"/>
      <c r="E309" s="15"/>
      <c r="F309" s="16"/>
      <c r="G309" s="17"/>
      <c r="H309" s="18"/>
      <c r="I309" s="19"/>
      <c r="J309" s="18"/>
      <c r="K309" s="19"/>
      <c r="L309" s="17"/>
      <c r="M309" s="12"/>
      <c r="N309" s="13"/>
    </row>
    <row r="310" spans="4:14" x14ac:dyDescent="0.3">
      <c r="D310" s="14"/>
      <c r="E310" s="15"/>
      <c r="F310" s="16"/>
      <c r="G310" s="17"/>
      <c r="H310" s="18"/>
      <c r="I310" s="19"/>
      <c r="J310" s="18"/>
      <c r="K310" s="19"/>
      <c r="L310" s="17"/>
      <c r="M310" s="12"/>
      <c r="N310" s="13"/>
    </row>
    <row r="311" spans="4:14" x14ac:dyDescent="0.3">
      <c r="D311" s="14"/>
      <c r="E311" s="15"/>
      <c r="F311" s="16"/>
      <c r="G311" s="17"/>
      <c r="H311" s="18"/>
      <c r="I311" s="19"/>
      <c r="J311" s="18"/>
      <c r="K311" s="19"/>
      <c r="L311" s="17"/>
      <c r="M311" s="12"/>
      <c r="N311" s="13"/>
    </row>
    <row r="312" spans="4:14" x14ac:dyDescent="0.3">
      <c r="D312" s="14"/>
      <c r="E312" s="15"/>
      <c r="F312" s="16"/>
      <c r="G312" s="17"/>
      <c r="H312" s="18"/>
      <c r="I312" s="19"/>
      <c r="J312" s="18"/>
      <c r="K312" s="19"/>
      <c r="L312" s="17"/>
      <c r="M312" s="12"/>
      <c r="N312" s="13"/>
    </row>
    <row r="313" spans="4:14" x14ac:dyDescent="0.3">
      <c r="D313" s="14"/>
      <c r="E313" s="15"/>
      <c r="F313" s="16"/>
      <c r="G313" s="17"/>
      <c r="H313" s="18"/>
      <c r="I313" s="19"/>
      <c r="J313" s="18"/>
      <c r="K313" s="19"/>
      <c r="L313" s="17"/>
      <c r="M313" s="12"/>
      <c r="N313" s="13"/>
    </row>
    <row r="314" spans="4:14" x14ac:dyDescent="0.3">
      <c r="D314" s="14"/>
      <c r="E314" s="15"/>
      <c r="F314" s="16"/>
      <c r="G314" s="17"/>
      <c r="H314" s="18"/>
      <c r="I314" s="19"/>
      <c r="J314" s="18"/>
      <c r="K314" s="19"/>
      <c r="L314" s="17"/>
      <c r="M314" s="12"/>
      <c r="N314" s="13"/>
    </row>
    <row r="315" spans="4:14" x14ac:dyDescent="0.3">
      <c r="D315" s="14"/>
      <c r="E315" s="15"/>
      <c r="F315" s="16"/>
      <c r="G315" s="17"/>
      <c r="H315" s="18"/>
      <c r="I315" s="19"/>
      <c r="J315" s="18"/>
      <c r="K315" s="19"/>
      <c r="L315" s="17"/>
      <c r="M315" s="12"/>
      <c r="N315" s="13"/>
    </row>
    <row r="316" spans="4:14" x14ac:dyDescent="0.3">
      <c r="D316" s="14"/>
      <c r="E316" s="15"/>
      <c r="F316" s="16"/>
      <c r="G316" s="17"/>
      <c r="H316" s="18"/>
      <c r="I316" s="19"/>
      <c r="J316" s="18"/>
      <c r="K316" s="19"/>
      <c r="L316" s="17"/>
      <c r="M316" s="12"/>
      <c r="N316" s="13"/>
    </row>
    <row r="317" spans="4:14" x14ac:dyDescent="0.3">
      <c r="D317" s="14"/>
      <c r="E317" s="15"/>
      <c r="F317" s="16"/>
      <c r="G317" s="17"/>
      <c r="H317" s="18"/>
      <c r="I317" s="19"/>
      <c r="J317" s="18"/>
      <c r="K317" s="19"/>
      <c r="L317" s="17"/>
      <c r="M317" s="12"/>
      <c r="N317" s="13"/>
    </row>
    <row r="318" spans="4:14" x14ac:dyDescent="0.3">
      <c r="D318" s="14"/>
      <c r="E318" s="15"/>
      <c r="F318" s="16"/>
      <c r="G318" s="17"/>
      <c r="H318" s="18"/>
      <c r="I318" s="19"/>
      <c r="J318" s="18"/>
      <c r="K318" s="19"/>
      <c r="L318" s="17"/>
      <c r="M318" s="12"/>
      <c r="N318" s="13"/>
    </row>
    <row r="319" spans="4:14" x14ac:dyDescent="0.3">
      <c r="D319" s="14"/>
      <c r="E319" s="15"/>
      <c r="F319" s="16"/>
      <c r="G319" s="17"/>
      <c r="H319" s="18"/>
      <c r="I319" s="19"/>
      <c r="J319" s="18"/>
      <c r="K319" s="19"/>
      <c r="L319" s="17"/>
      <c r="M319" s="12"/>
      <c r="N319" s="13"/>
    </row>
    <row r="320" spans="4:14" x14ac:dyDescent="0.3">
      <c r="D320" s="14"/>
      <c r="E320" s="15"/>
      <c r="F320" s="16"/>
      <c r="G320" s="17"/>
      <c r="H320" s="18"/>
      <c r="I320" s="19"/>
      <c r="J320" s="18"/>
      <c r="K320" s="19"/>
      <c r="L320" s="17"/>
      <c r="M320" s="12"/>
      <c r="N320" s="13"/>
    </row>
    <row r="321" spans="4:14" x14ac:dyDescent="0.3">
      <c r="D321" s="14"/>
      <c r="E321" s="15"/>
      <c r="F321" s="16"/>
      <c r="G321" s="17"/>
      <c r="H321" s="18"/>
      <c r="I321" s="19"/>
      <c r="J321" s="18"/>
      <c r="K321" s="19"/>
      <c r="L321" s="17"/>
      <c r="M321" s="12"/>
      <c r="N321" s="13"/>
    </row>
    <row r="322" spans="4:14" x14ac:dyDescent="0.3">
      <c r="D322" s="14"/>
      <c r="E322" s="15"/>
      <c r="F322" s="16"/>
      <c r="G322" s="17"/>
      <c r="H322" s="18"/>
      <c r="I322" s="19"/>
      <c r="J322" s="18"/>
      <c r="K322" s="19"/>
      <c r="L322" s="17"/>
      <c r="M322" s="12"/>
      <c r="N322" s="13"/>
    </row>
    <row r="323" spans="4:14" x14ac:dyDescent="0.3">
      <c r="D323" s="14"/>
      <c r="E323" s="15"/>
      <c r="F323" s="16"/>
      <c r="G323" s="17"/>
      <c r="H323" s="18"/>
      <c r="I323" s="19"/>
      <c r="J323" s="18"/>
      <c r="K323" s="19"/>
      <c r="L323" s="17"/>
      <c r="M323" s="12"/>
      <c r="N323" s="13"/>
    </row>
    <row r="324" spans="4:14" x14ac:dyDescent="0.3">
      <c r="D324" s="14"/>
      <c r="E324" s="15"/>
      <c r="F324" s="16"/>
      <c r="G324" s="17"/>
      <c r="H324" s="18"/>
      <c r="I324" s="19"/>
      <c r="J324" s="18"/>
      <c r="K324" s="19"/>
      <c r="L324" s="17"/>
      <c r="M324" s="12"/>
      <c r="N324" s="13"/>
    </row>
    <row r="325" spans="4:14" x14ac:dyDescent="0.3">
      <c r="D325" s="14"/>
      <c r="E325" s="15"/>
      <c r="F325" s="16"/>
      <c r="G325" s="17"/>
      <c r="H325" s="18"/>
      <c r="I325" s="19"/>
      <c r="J325" s="18"/>
      <c r="K325" s="19"/>
      <c r="L325" s="17"/>
      <c r="M325" s="12"/>
      <c r="N325" s="13"/>
    </row>
    <row r="326" spans="4:14" x14ac:dyDescent="0.3">
      <c r="D326" s="14"/>
      <c r="E326" s="15"/>
      <c r="F326" s="16"/>
      <c r="G326" s="17"/>
      <c r="H326" s="18"/>
      <c r="I326" s="19"/>
      <c r="J326" s="18"/>
      <c r="K326" s="19"/>
      <c r="L326" s="17"/>
      <c r="M326" s="12"/>
      <c r="N326" s="13"/>
    </row>
    <row r="327" spans="4:14" x14ac:dyDescent="0.3">
      <c r="D327" s="14"/>
      <c r="E327" s="15"/>
      <c r="F327" s="16"/>
      <c r="G327" s="17"/>
      <c r="H327" s="18"/>
      <c r="I327" s="19"/>
      <c r="J327" s="18"/>
      <c r="K327" s="19"/>
      <c r="L327" s="17"/>
      <c r="M327" s="12"/>
      <c r="N327" s="13"/>
    </row>
    <row r="328" spans="4:14" x14ac:dyDescent="0.3">
      <c r="D328" s="14"/>
      <c r="E328" s="15"/>
      <c r="F328" s="16"/>
      <c r="G328" s="17"/>
      <c r="H328" s="18"/>
      <c r="I328" s="19"/>
      <c r="J328" s="18"/>
      <c r="K328" s="19"/>
      <c r="L328" s="17"/>
      <c r="M328" s="12"/>
      <c r="N328" s="13"/>
    </row>
    <row r="329" spans="4:14" x14ac:dyDescent="0.3">
      <c r="D329" s="14"/>
      <c r="E329" s="15"/>
      <c r="F329" s="16"/>
      <c r="G329" s="17"/>
      <c r="H329" s="18"/>
      <c r="I329" s="19"/>
      <c r="J329" s="18"/>
      <c r="K329" s="19"/>
      <c r="L329" s="17"/>
      <c r="M329" s="12"/>
      <c r="N329" s="13"/>
    </row>
    <row r="330" spans="4:14" x14ac:dyDescent="0.3">
      <c r="D330" s="14"/>
      <c r="E330" s="15"/>
      <c r="F330" s="16"/>
      <c r="G330" s="17"/>
      <c r="H330" s="18"/>
      <c r="I330" s="19"/>
      <c r="J330" s="18"/>
      <c r="K330" s="19"/>
      <c r="L330" s="17"/>
      <c r="M330" s="12"/>
      <c r="N330" s="13"/>
    </row>
    <row r="331" spans="4:14" x14ac:dyDescent="0.3">
      <c r="D331" s="14"/>
      <c r="E331" s="15"/>
      <c r="F331" s="16"/>
      <c r="G331" s="17"/>
      <c r="H331" s="18"/>
      <c r="I331" s="19"/>
      <c r="J331" s="18"/>
      <c r="K331" s="19"/>
      <c r="L331" s="17"/>
      <c r="M331" s="12"/>
      <c r="N331" s="13"/>
    </row>
    <row r="332" spans="4:14" x14ac:dyDescent="0.3">
      <c r="D332" s="14"/>
      <c r="E332" s="15"/>
      <c r="F332" s="16"/>
      <c r="G332" s="17"/>
      <c r="H332" s="18"/>
      <c r="I332" s="19"/>
      <c r="J332" s="18"/>
      <c r="K332" s="19"/>
      <c r="L332" s="17"/>
      <c r="M332" s="12"/>
      <c r="N332" s="13"/>
    </row>
    <row r="333" spans="4:14" x14ac:dyDescent="0.3">
      <c r="D333" s="14"/>
      <c r="E333" s="15"/>
      <c r="F333" s="16"/>
      <c r="G333" s="17"/>
      <c r="H333" s="18"/>
      <c r="I333" s="19"/>
      <c r="J333" s="18"/>
      <c r="K333" s="19"/>
      <c r="L333" s="17"/>
      <c r="M333" s="12"/>
      <c r="N333" s="13"/>
    </row>
    <row r="334" spans="4:14" x14ac:dyDescent="0.3">
      <c r="D334" s="14"/>
      <c r="E334" s="15"/>
      <c r="F334" s="16"/>
      <c r="G334" s="17"/>
      <c r="H334" s="18"/>
      <c r="I334" s="19"/>
      <c r="J334" s="18"/>
      <c r="K334" s="19"/>
      <c r="L334" s="17"/>
      <c r="M334" s="12"/>
      <c r="N334" s="13"/>
    </row>
    <row r="335" spans="4:14" x14ac:dyDescent="0.3">
      <c r="D335" s="14"/>
      <c r="E335" s="15"/>
      <c r="F335" s="16"/>
      <c r="G335" s="17"/>
      <c r="H335" s="18"/>
      <c r="I335" s="19"/>
      <c r="J335" s="18"/>
      <c r="K335" s="19"/>
      <c r="L335" s="17"/>
      <c r="M335" s="12"/>
      <c r="N335" s="13"/>
    </row>
    <row r="336" spans="4:14" x14ac:dyDescent="0.3">
      <c r="D336" s="14"/>
      <c r="E336" s="15"/>
      <c r="F336" s="16"/>
      <c r="G336" s="17"/>
      <c r="H336" s="18"/>
      <c r="I336" s="19"/>
      <c r="J336" s="18"/>
      <c r="K336" s="19"/>
      <c r="L336" s="17"/>
      <c r="M336" s="12"/>
      <c r="N336" s="13"/>
    </row>
    <row r="337" spans="4:14" x14ac:dyDescent="0.3">
      <c r="D337" s="14"/>
      <c r="E337" s="15"/>
      <c r="F337" s="16"/>
      <c r="G337" s="17"/>
      <c r="H337" s="18"/>
      <c r="I337" s="19"/>
      <c r="J337" s="18"/>
      <c r="K337" s="19"/>
      <c r="L337" s="17"/>
      <c r="M337" s="12"/>
      <c r="N337" s="13"/>
    </row>
    <row r="338" spans="4:14" x14ac:dyDescent="0.3">
      <c r="D338" s="14"/>
      <c r="E338" s="15"/>
      <c r="F338" s="16"/>
      <c r="G338" s="17"/>
      <c r="H338" s="18"/>
      <c r="I338" s="19"/>
      <c r="J338" s="18"/>
      <c r="K338" s="19"/>
      <c r="L338" s="17"/>
      <c r="M338" s="12"/>
      <c r="N338" s="13"/>
    </row>
    <row r="339" spans="4:14" x14ac:dyDescent="0.3">
      <c r="D339" s="14"/>
      <c r="E339" s="15"/>
      <c r="F339" s="16"/>
      <c r="G339" s="17"/>
      <c r="H339" s="18"/>
      <c r="I339" s="19"/>
      <c r="J339" s="18"/>
      <c r="K339" s="19"/>
      <c r="L339" s="17"/>
      <c r="M339" s="12"/>
      <c r="N339" s="13"/>
    </row>
    <row r="340" spans="4:14" x14ac:dyDescent="0.3">
      <c r="D340" s="14"/>
      <c r="E340" s="15"/>
      <c r="F340" s="16"/>
      <c r="G340" s="17"/>
      <c r="H340" s="18"/>
      <c r="I340" s="19"/>
      <c r="J340" s="18"/>
      <c r="K340" s="19"/>
      <c r="L340" s="17"/>
      <c r="M340" s="12"/>
      <c r="N340" s="13"/>
    </row>
    <row r="341" spans="4:14" x14ac:dyDescent="0.3">
      <c r="D341" s="14"/>
      <c r="E341" s="15"/>
      <c r="F341" s="16"/>
      <c r="G341" s="17"/>
      <c r="H341" s="18"/>
      <c r="I341" s="19"/>
      <c r="J341" s="18"/>
      <c r="K341" s="19"/>
      <c r="L341" s="17"/>
      <c r="M341" s="12"/>
      <c r="N341" s="13"/>
    </row>
    <row r="342" spans="4:14" x14ac:dyDescent="0.3">
      <c r="D342" s="14"/>
      <c r="E342" s="15"/>
      <c r="F342" s="16"/>
      <c r="G342" s="17"/>
      <c r="H342" s="18"/>
      <c r="I342" s="19"/>
      <c r="J342" s="18"/>
      <c r="K342" s="19"/>
      <c r="L342" s="17"/>
      <c r="M342" s="12"/>
      <c r="N342" s="13"/>
    </row>
    <row r="343" spans="4:14" x14ac:dyDescent="0.3">
      <c r="D343" s="14"/>
      <c r="E343" s="15"/>
      <c r="F343" s="16"/>
      <c r="G343" s="17"/>
      <c r="H343" s="18"/>
      <c r="I343" s="19"/>
      <c r="J343" s="18"/>
      <c r="K343" s="19"/>
      <c r="L343" s="17"/>
      <c r="M343" s="12"/>
      <c r="N343" s="13"/>
    </row>
    <row r="344" spans="4:14" x14ac:dyDescent="0.3">
      <c r="D344" s="14"/>
      <c r="E344" s="15"/>
      <c r="F344" s="16"/>
      <c r="G344" s="17"/>
      <c r="H344" s="18"/>
      <c r="I344" s="19"/>
      <c r="J344" s="18"/>
      <c r="K344" s="19"/>
      <c r="L344" s="17"/>
      <c r="M344" s="12"/>
      <c r="N344" s="13"/>
    </row>
    <row r="345" spans="4:14" x14ac:dyDescent="0.3">
      <c r="D345" s="14"/>
      <c r="E345" s="15"/>
      <c r="F345" s="16"/>
      <c r="G345" s="17"/>
      <c r="H345" s="18"/>
      <c r="I345" s="19"/>
      <c r="J345" s="18"/>
      <c r="K345" s="19"/>
      <c r="L345" s="17"/>
      <c r="M345" s="12"/>
      <c r="N345" s="13"/>
    </row>
    <row r="346" spans="4:14" x14ac:dyDescent="0.3">
      <c r="D346" s="14"/>
      <c r="E346" s="15"/>
      <c r="F346" s="16"/>
      <c r="G346" s="17"/>
      <c r="H346" s="18"/>
      <c r="I346" s="19"/>
      <c r="J346" s="18"/>
      <c r="K346" s="19"/>
      <c r="L346" s="17"/>
      <c r="M346" s="12"/>
      <c r="N346" s="13"/>
    </row>
    <row r="347" spans="4:14" x14ac:dyDescent="0.3">
      <c r="D347" s="14"/>
      <c r="E347" s="15"/>
      <c r="F347" s="16"/>
      <c r="G347" s="17"/>
      <c r="H347" s="18"/>
      <c r="I347" s="19"/>
      <c r="J347" s="18"/>
      <c r="K347" s="19"/>
      <c r="L347" s="17"/>
      <c r="M347" s="12"/>
      <c r="N347" s="13"/>
    </row>
    <row r="348" spans="4:14" x14ac:dyDescent="0.3">
      <c r="D348" s="14"/>
      <c r="E348" s="15"/>
      <c r="F348" s="16"/>
      <c r="G348" s="17"/>
      <c r="H348" s="18"/>
      <c r="I348" s="19"/>
      <c r="J348" s="18"/>
      <c r="K348" s="19"/>
      <c r="L348" s="17"/>
      <c r="M348" s="12"/>
      <c r="N348" s="13"/>
    </row>
    <row r="349" spans="4:14" x14ac:dyDescent="0.3">
      <c r="D349" s="14"/>
      <c r="E349" s="15"/>
      <c r="F349" s="16"/>
      <c r="G349" s="17"/>
      <c r="H349" s="18"/>
      <c r="I349" s="19"/>
      <c r="J349" s="18"/>
      <c r="K349" s="19"/>
      <c r="L349" s="17"/>
      <c r="M349" s="12"/>
      <c r="N349" s="13"/>
    </row>
    <row r="350" spans="4:14" x14ac:dyDescent="0.3">
      <c r="D350" s="14"/>
      <c r="E350" s="15"/>
      <c r="F350" s="16"/>
      <c r="G350" s="17"/>
      <c r="H350" s="18"/>
      <c r="I350" s="19"/>
      <c r="J350" s="18"/>
      <c r="K350" s="19"/>
      <c r="L350" s="17"/>
      <c r="M350" s="12"/>
      <c r="N350" s="13"/>
    </row>
    <row r="351" spans="4:14" x14ac:dyDescent="0.3">
      <c r="D351" s="14"/>
      <c r="E351" s="15"/>
      <c r="F351" s="16"/>
      <c r="G351" s="17"/>
      <c r="H351" s="18"/>
      <c r="I351" s="19"/>
      <c r="J351" s="18"/>
      <c r="K351" s="19"/>
      <c r="L351" s="17"/>
      <c r="M351" s="12"/>
      <c r="N351" s="13"/>
    </row>
    <row r="352" spans="4:14" x14ac:dyDescent="0.3">
      <c r="D352" s="14"/>
      <c r="E352" s="15"/>
      <c r="F352" s="16"/>
      <c r="G352" s="17"/>
      <c r="H352" s="18"/>
      <c r="I352" s="19"/>
      <c r="J352" s="18"/>
      <c r="K352" s="19"/>
      <c r="L352" s="17"/>
      <c r="M352" s="12"/>
      <c r="N352" s="13"/>
    </row>
    <row r="353" spans="4:14" x14ac:dyDescent="0.3">
      <c r="D353" s="14"/>
      <c r="E353" s="15"/>
      <c r="F353" s="16"/>
      <c r="G353" s="17"/>
      <c r="H353" s="18"/>
      <c r="I353" s="19"/>
      <c r="J353" s="18"/>
      <c r="K353" s="19"/>
      <c r="L353" s="17"/>
      <c r="M353" s="12"/>
      <c r="N353" s="13"/>
    </row>
    <row r="354" spans="4:14" x14ac:dyDescent="0.3">
      <c r="D354" s="14"/>
      <c r="E354" s="15"/>
      <c r="F354" s="16"/>
      <c r="G354" s="17"/>
      <c r="H354" s="18"/>
      <c r="I354" s="19"/>
      <c r="J354" s="18"/>
      <c r="K354" s="19"/>
      <c r="L354" s="17"/>
      <c r="M354" s="12"/>
      <c r="N354" s="13"/>
    </row>
    <row r="355" spans="4:14" x14ac:dyDescent="0.3">
      <c r="D355" s="14"/>
      <c r="E355" s="15"/>
      <c r="F355" s="16"/>
      <c r="G355" s="17"/>
      <c r="H355" s="18"/>
      <c r="I355" s="19"/>
      <c r="J355" s="18"/>
      <c r="K355" s="19"/>
      <c r="L355" s="17"/>
      <c r="M355" s="12"/>
      <c r="N355" s="13"/>
    </row>
    <row r="356" spans="4:14" x14ac:dyDescent="0.3">
      <c r="D356" s="14"/>
      <c r="E356" s="15"/>
      <c r="F356" s="16"/>
      <c r="G356" s="17"/>
      <c r="H356" s="18"/>
      <c r="I356" s="19"/>
      <c r="J356" s="18"/>
      <c r="K356" s="19"/>
      <c r="L356" s="17"/>
      <c r="M356" s="12"/>
      <c r="N356" s="13"/>
    </row>
    <row r="357" spans="4:14" x14ac:dyDescent="0.3">
      <c r="D357" s="14"/>
      <c r="E357" s="15"/>
      <c r="F357" s="16"/>
      <c r="G357" s="17"/>
      <c r="H357" s="18"/>
      <c r="I357" s="19"/>
      <c r="J357" s="18"/>
      <c r="K357" s="19"/>
      <c r="L357" s="17"/>
      <c r="M357" s="12"/>
      <c r="N357" s="13"/>
    </row>
    <row r="358" spans="4:14" x14ac:dyDescent="0.3">
      <c r="D358" s="14"/>
      <c r="E358" s="15"/>
      <c r="F358" s="16"/>
      <c r="G358" s="17"/>
      <c r="H358" s="18"/>
      <c r="I358" s="19"/>
      <c r="J358" s="18"/>
      <c r="K358" s="19"/>
      <c r="L358" s="17"/>
      <c r="M358" s="12"/>
      <c r="N358" s="13"/>
    </row>
    <row r="359" spans="4:14" x14ac:dyDescent="0.3">
      <c r="D359" s="14"/>
      <c r="E359" s="15"/>
      <c r="F359" s="16"/>
      <c r="G359" s="17"/>
      <c r="H359" s="18"/>
      <c r="I359" s="19"/>
      <c r="J359" s="18"/>
      <c r="K359" s="19"/>
      <c r="L359" s="17"/>
      <c r="M359" s="12"/>
      <c r="N359" s="13"/>
    </row>
    <row r="360" spans="4:14" x14ac:dyDescent="0.3">
      <c r="D360" s="14"/>
      <c r="E360" s="15"/>
      <c r="F360" s="16"/>
      <c r="G360" s="17"/>
      <c r="H360" s="18"/>
      <c r="I360" s="19"/>
      <c r="J360" s="18"/>
      <c r="K360" s="19"/>
      <c r="L360" s="17"/>
      <c r="M360" s="12"/>
      <c r="N360" s="13"/>
    </row>
    <row r="361" spans="4:14" x14ac:dyDescent="0.3">
      <c r="D361" s="14"/>
      <c r="E361" s="15"/>
      <c r="F361" s="16"/>
      <c r="G361" s="17"/>
      <c r="H361" s="18"/>
      <c r="I361" s="19"/>
      <c r="J361" s="18"/>
      <c r="K361" s="19"/>
      <c r="L361" s="17"/>
      <c r="M361" s="12"/>
      <c r="N361" s="13"/>
    </row>
    <row r="362" spans="4:14" x14ac:dyDescent="0.3">
      <c r="D362" s="14"/>
      <c r="E362" s="15"/>
      <c r="F362" s="16"/>
      <c r="G362" s="17"/>
      <c r="H362" s="18"/>
      <c r="I362" s="19"/>
      <c r="J362" s="18"/>
      <c r="K362" s="19"/>
      <c r="L362" s="17"/>
      <c r="M362" s="12"/>
      <c r="N362" s="13"/>
    </row>
    <row r="363" spans="4:14" x14ac:dyDescent="0.3">
      <c r="D363" s="14"/>
      <c r="E363" s="15"/>
      <c r="F363" s="16"/>
      <c r="G363" s="17"/>
      <c r="H363" s="18"/>
      <c r="I363" s="19"/>
      <c r="J363" s="18"/>
      <c r="K363" s="19"/>
      <c r="L363" s="17"/>
      <c r="M363" s="12"/>
      <c r="N363" s="13"/>
    </row>
    <row r="364" spans="4:14" x14ac:dyDescent="0.3">
      <c r="D364" s="14"/>
      <c r="E364" s="15"/>
      <c r="F364" s="16"/>
      <c r="G364" s="17"/>
      <c r="H364" s="18"/>
      <c r="I364" s="19"/>
      <c r="J364" s="18"/>
      <c r="K364" s="19"/>
      <c r="L364" s="17"/>
      <c r="M364" s="12"/>
      <c r="N364" s="13"/>
    </row>
    <row r="365" spans="4:14" x14ac:dyDescent="0.3">
      <c r="D365" s="14"/>
      <c r="E365" s="15"/>
      <c r="F365" s="16"/>
      <c r="G365" s="17"/>
      <c r="H365" s="18"/>
      <c r="I365" s="19"/>
      <c r="J365" s="18"/>
      <c r="K365" s="19"/>
      <c r="L365" s="17"/>
      <c r="M365" s="12"/>
      <c r="N365" s="13"/>
    </row>
    <row r="366" spans="4:14" x14ac:dyDescent="0.3">
      <c r="D366" s="14"/>
      <c r="E366" s="15"/>
      <c r="F366" s="16"/>
      <c r="G366" s="17"/>
      <c r="H366" s="18"/>
      <c r="I366" s="19"/>
      <c r="J366" s="18"/>
      <c r="K366" s="19"/>
      <c r="L366" s="17"/>
      <c r="M366" s="12"/>
      <c r="N366" s="13"/>
    </row>
    <row r="367" spans="4:14" x14ac:dyDescent="0.3">
      <c r="D367" s="14"/>
      <c r="E367" s="15"/>
      <c r="F367" s="16"/>
      <c r="G367" s="17"/>
      <c r="H367" s="18"/>
      <c r="I367" s="19"/>
      <c r="J367" s="18"/>
      <c r="K367" s="19"/>
      <c r="L367" s="17"/>
      <c r="M367" s="12"/>
      <c r="N367" s="13"/>
    </row>
    <row r="368" spans="4:14" x14ac:dyDescent="0.3">
      <c r="D368" s="14"/>
      <c r="E368" s="15"/>
      <c r="F368" s="16"/>
      <c r="G368" s="17"/>
      <c r="H368" s="18"/>
      <c r="I368" s="19"/>
      <c r="J368" s="18"/>
      <c r="K368" s="19"/>
      <c r="L368" s="17"/>
      <c r="M368" s="12"/>
      <c r="N368" s="13"/>
    </row>
    <row r="369" spans="4:14" x14ac:dyDescent="0.3">
      <c r="D369" s="14"/>
      <c r="E369" s="15"/>
      <c r="F369" s="16"/>
      <c r="G369" s="17"/>
      <c r="H369" s="18"/>
      <c r="I369" s="19"/>
      <c r="J369" s="18"/>
      <c r="K369" s="19"/>
      <c r="L369" s="17"/>
      <c r="M369" s="12"/>
      <c r="N369" s="13"/>
    </row>
    <row r="370" spans="4:14" x14ac:dyDescent="0.3">
      <c r="D370" s="14"/>
      <c r="E370" s="15"/>
      <c r="F370" s="16"/>
      <c r="G370" s="17"/>
      <c r="H370" s="18"/>
      <c r="I370" s="19"/>
      <c r="J370" s="18"/>
      <c r="K370" s="19"/>
      <c r="L370" s="17"/>
      <c r="M370" s="12"/>
      <c r="N370" s="13"/>
    </row>
    <row r="371" spans="4:14" x14ac:dyDescent="0.3">
      <c r="D371" s="14"/>
      <c r="E371" s="15"/>
      <c r="F371" s="16"/>
      <c r="G371" s="17"/>
      <c r="H371" s="18"/>
      <c r="I371" s="19"/>
      <c r="J371" s="18"/>
      <c r="K371" s="19"/>
      <c r="L371" s="17"/>
      <c r="M371" s="12"/>
      <c r="N371" s="13"/>
    </row>
    <row r="372" spans="4:14" x14ac:dyDescent="0.3">
      <c r="D372" s="14"/>
      <c r="E372" s="15"/>
      <c r="F372" s="16"/>
      <c r="G372" s="17"/>
      <c r="H372" s="18"/>
      <c r="I372" s="19"/>
      <c r="J372" s="18"/>
      <c r="K372" s="19"/>
      <c r="L372" s="17"/>
      <c r="M372" s="12"/>
      <c r="N372" s="13"/>
    </row>
    <row r="373" spans="4:14" x14ac:dyDescent="0.3">
      <c r="D373" s="14"/>
      <c r="E373" s="15"/>
      <c r="F373" s="16"/>
      <c r="G373" s="17"/>
      <c r="H373" s="18"/>
      <c r="I373" s="19"/>
      <c r="J373" s="18"/>
      <c r="K373" s="19"/>
      <c r="L373" s="17"/>
      <c r="M373" s="12"/>
      <c r="N373" s="13"/>
    </row>
    <row r="374" spans="4:14" x14ac:dyDescent="0.3">
      <c r="D374" s="14"/>
      <c r="E374" s="15"/>
      <c r="F374" s="16"/>
      <c r="G374" s="17"/>
      <c r="H374" s="18"/>
      <c r="I374" s="19"/>
      <c r="J374" s="18"/>
      <c r="K374" s="19"/>
      <c r="L374" s="17"/>
      <c r="M374" s="12"/>
      <c r="N374" s="13"/>
    </row>
    <row r="375" spans="4:14" x14ac:dyDescent="0.3">
      <c r="D375" s="14"/>
      <c r="E375" s="15"/>
      <c r="F375" s="16"/>
      <c r="G375" s="17"/>
      <c r="H375" s="18"/>
      <c r="I375" s="19"/>
      <c r="J375" s="18"/>
      <c r="K375" s="19"/>
      <c r="L375" s="17"/>
      <c r="M375" s="12"/>
      <c r="N375" s="13"/>
    </row>
    <row r="376" spans="4:14" x14ac:dyDescent="0.3">
      <c r="D376" s="14"/>
      <c r="E376" s="15"/>
      <c r="F376" s="16"/>
      <c r="G376" s="17"/>
      <c r="H376" s="18"/>
      <c r="I376" s="19"/>
      <c r="J376" s="18"/>
      <c r="K376" s="19"/>
      <c r="L376" s="17"/>
      <c r="M376" s="12"/>
      <c r="N376" s="13"/>
    </row>
    <row r="377" spans="4:14" x14ac:dyDescent="0.3">
      <c r="D377" s="14"/>
      <c r="E377" s="15"/>
      <c r="F377" s="16"/>
      <c r="G377" s="17"/>
      <c r="H377" s="18"/>
      <c r="I377" s="19"/>
      <c r="J377" s="18"/>
      <c r="K377" s="19"/>
      <c r="L377" s="17"/>
      <c r="M377" s="12"/>
      <c r="N377" s="13"/>
    </row>
    <row r="378" spans="4:14" x14ac:dyDescent="0.3">
      <c r="D378" s="14"/>
      <c r="E378" s="15"/>
      <c r="F378" s="16"/>
      <c r="G378" s="17"/>
      <c r="H378" s="18"/>
      <c r="I378" s="19"/>
      <c r="J378" s="18"/>
      <c r="K378" s="19"/>
      <c r="L378" s="17"/>
      <c r="M378" s="12"/>
      <c r="N378" s="13"/>
    </row>
    <row r="379" spans="4:14" x14ac:dyDescent="0.3">
      <c r="D379" s="14"/>
      <c r="E379" s="15"/>
      <c r="F379" s="16"/>
      <c r="G379" s="17"/>
      <c r="H379" s="18"/>
      <c r="I379" s="19"/>
      <c r="J379" s="18"/>
      <c r="K379" s="19"/>
      <c r="L379" s="17"/>
      <c r="M379" s="12"/>
      <c r="N379" s="13"/>
    </row>
    <row r="380" spans="4:14" x14ac:dyDescent="0.3">
      <c r="D380" s="14"/>
      <c r="E380" s="15"/>
      <c r="F380" s="16"/>
      <c r="G380" s="17"/>
      <c r="H380" s="18"/>
      <c r="I380" s="19"/>
      <c r="J380" s="18"/>
      <c r="K380" s="19"/>
      <c r="L380" s="17"/>
      <c r="M380" s="12"/>
      <c r="N380" s="13"/>
    </row>
    <row r="381" spans="4:14" x14ac:dyDescent="0.3">
      <c r="D381" s="14"/>
      <c r="E381" s="15"/>
      <c r="F381" s="16"/>
      <c r="G381" s="17"/>
      <c r="H381" s="18"/>
      <c r="I381" s="19"/>
      <c r="J381" s="18"/>
      <c r="K381" s="19"/>
      <c r="L381" s="17"/>
      <c r="M381" s="12"/>
      <c r="N381" s="13"/>
    </row>
    <row r="382" spans="4:14" x14ac:dyDescent="0.3">
      <c r="D382" s="14"/>
      <c r="E382" s="15"/>
      <c r="F382" s="16"/>
      <c r="G382" s="17"/>
      <c r="H382" s="18"/>
      <c r="I382" s="19"/>
      <c r="J382" s="18"/>
      <c r="K382" s="19"/>
      <c r="L382" s="17"/>
      <c r="M382" s="12"/>
      <c r="N382" s="13"/>
    </row>
    <row r="383" spans="4:14" x14ac:dyDescent="0.3">
      <c r="D383" s="14"/>
      <c r="E383" s="15"/>
      <c r="F383" s="16"/>
      <c r="G383" s="17"/>
      <c r="H383" s="18"/>
      <c r="I383" s="19"/>
      <c r="J383" s="18"/>
      <c r="K383" s="19"/>
      <c r="L383" s="17"/>
      <c r="M383" s="12"/>
      <c r="N383" s="13"/>
    </row>
    <row r="384" spans="4:14" x14ac:dyDescent="0.3">
      <c r="D384" s="14"/>
      <c r="E384" s="15"/>
      <c r="F384" s="16"/>
      <c r="G384" s="17"/>
      <c r="H384" s="18"/>
      <c r="I384" s="19"/>
      <c r="J384" s="18"/>
      <c r="K384" s="19"/>
      <c r="L384" s="17"/>
      <c r="M384" s="12"/>
      <c r="N384" s="13"/>
    </row>
    <row r="385" spans="4:14" x14ac:dyDescent="0.3">
      <c r="D385" s="14"/>
      <c r="E385" s="15"/>
      <c r="F385" s="16"/>
      <c r="G385" s="17"/>
      <c r="H385" s="18"/>
      <c r="I385" s="19"/>
      <c r="J385" s="18"/>
      <c r="K385" s="19"/>
      <c r="L385" s="17"/>
      <c r="M385" s="12"/>
      <c r="N385" s="13"/>
    </row>
    <row r="386" spans="4:14" x14ac:dyDescent="0.3">
      <c r="D386" s="14"/>
      <c r="E386" s="15"/>
      <c r="F386" s="16"/>
      <c r="G386" s="17"/>
      <c r="H386" s="18"/>
      <c r="I386" s="19"/>
      <c r="J386" s="18"/>
      <c r="K386" s="19"/>
      <c r="L386" s="17"/>
      <c r="M386" s="12"/>
      <c r="N386" s="13"/>
    </row>
    <row r="387" spans="4:14" x14ac:dyDescent="0.3">
      <c r="D387" s="14"/>
      <c r="E387" s="15"/>
      <c r="F387" s="16"/>
      <c r="G387" s="17"/>
      <c r="H387" s="18"/>
      <c r="I387" s="19"/>
      <c r="J387" s="18"/>
      <c r="K387" s="19"/>
      <c r="L387" s="17"/>
      <c r="M387" s="12"/>
      <c r="N387" s="13"/>
    </row>
    <row r="388" spans="4:14" x14ac:dyDescent="0.3">
      <c r="D388" s="14"/>
      <c r="E388" s="15"/>
      <c r="F388" s="16"/>
      <c r="G388" s="17"/>
      <c r="H388" s="18"/>
      <c r="I388" s="19"/>
      <c r="J388" s="18"/>
      <c r="K388" s="19"/>
      <c r="L388" s="17"/>
      <c r="M388" s="12"/>
      <c r="N388" s="13"/>
    </row>
    <row r="389" spans="4:14" x14ac:dyDescent="0.3">
      <c r="D389" s="14"/>
      <c r="E389" s="15"/>
      <c r="F389" s="16"/>
      <c r="G389" s="17"/>
      <c r="H389" s="18"/>
      <c r="I389" s="19"/>
      <c r="J389" s="18"/>
      <c r="K389" s="19"/>
      <c r="L389" s="17"/>
      <c r="M389" s="12"/>
      <c r="N389" s="13"/>
    </row>
    <row r="390" spans="4:14" x14ac:dyDescent="0.3">
      <c r="D390" s="14"/>
      <c r="E390" s="15"/>
      <c r="F390" s="16"/>
      <c r="G390" s="17"/>
      <c r="H390" s="18"/>
      <c r="I390" s="19"/>
      <c r="J390" s="18"/>
      <c r="K390" s="19"/>
      <c r="L390" s="17"/>
      <c r="M390" s="12"/>
      <c r="N390" s="13"/>
    </row>
    <row r="391" spans="4:14" x14ac:dyDescent="0.3">
      <c r="D391" s="14"/>
      <c r="E391" s="15"/>
      <c r="F391" s="16"/>
      <c r="G391" s="17"/>
      <c r="H391" s="18"/>
      <c r="I391" s="19"/>
      <c r="J391" s="18"/>
      <c r="K391" s="19"/>
      <c r="L391" s="17"/>
      <c r="M391" s="12"/>
      <c r="N391" s="13"/>
    </row>
    <row r="392" spans="4:14" x14ac:dyDescent="0.3">
      <c r="D392" s="14"/>
      <c r="E392" s="15"/>
      <c r="F392" s="16"/>
      <c r="G392" s="17"/>
      <c r="H392" s="18"/>
      <c r="I392" s="19"/>
      <c r="J392" s="18"/>
      <c r="K392" s="19"/>
      <c r="L392" s="17"/>
      <c r="M392" s="12"/>
      <c r="N392" s="13"/>
    </row>
    <row r="393" spans="4:14" x14ac:dyDescent="0.3">
      <c r="D393" s="14"/>
      <c r="E393" s="15"/>
      <c r="F393" s="16"/>
      <c r="G393" s="17"/>
      <c r="H393" s="18"/>
      <c r="I393" s="19"/>
      <c r="J393" s="18"/>
      <c r="K393" s="19"/>
      <c r="L393" s="17"/>
      <c r="M393" s="12"/>
      <c r="N393" s="13"/>
    </row>
    <row r="394" spans="4:14" x14ac:dyDescent="0.3">
      <c r="D394" s="14"/>
      <c r="E394" s="15"/>
      <c r="F394" s="16"/>
      <c r="G394" s="17"/>
      <c r="H394" s="18"/>
      <c r="I394" s="19"/>
      <c r="J394" s="18"/>
      <c r="K394" s="19"/>
      <c r="L394" s="17"/>
      <c r="M394" s="12"/>
      <c r="N394" s="13"/>
    </row>
    <row r="395" spans="4:14" x14ac:dyDescent="0.3">
      <c r="D395" s="14"/>
      <c r="E395" s="15"/>
      <c r="F395" s="16"/>
      <c r="G395" s="17"/>
      <c r="H395" s="18"/>
      <c r="I395" s="19"/>
      <c r="J395" s="18"/>
      <c r="K395" s="19"/>
      <c r="L395" s="17"/>
      <c r="M395" s="12"/>
      <c r="N395" s="13"/>
    </row>
    <row r="396" spans="4:14" x14ac:dyDescent="0.3">
      <c r="D396" s="14"/>
      <c r="E396" s="15"/>
      <c r="F396" s="16"/>
      <c r="G396" s="17"/>
      <c r="H396" s="18"/>
      <c r="I396" s="19"/>
      <c r="J396" s="18"/>
      <c r="K396" s="19"/>
      <c r="L396" s="17"/>
      <c r="M396" s="12"/>
      <c r="N396" s="13"/>
    </row>
    <row r="397" spans="4:14" x14ac:dyDescent="0.3">
      <c r="D397" s="14"/>
      <c r="E397" s="15"/>
      <c r="F397" s="16"/>
      <c r="G397" s="17"/>
      <c r="H397" s="18"/>
      <c r="I397" s="19"/>
      <c r="J397" s="18"/>
      <c r="K397" s="19"/>
      <c r="L397" s="17"/>
      <c r="M397" s="12"/>
      <c r="N397" s="13"/>
    </row>
    <row r="398" spans="4:14" x14ac:dyDescent="0.3">
      <c r="D398" s="14"/>
      <c r="E398" s="15"/>
      <c r="F398" s="16"/>
      <c r="G398" s="17"/>
      <c r="H398" s="18"/>
      <c r="I398" s="19"/>
      <c r="J398" s="18"/>
      <c r="K398" s="19"/>
      <c r="L398" s="17"/>
      <c r="M398" s="12"/>
      <c r="N398" s="13"/>
    </row>
    <row r="399" spans="4:14" x14ac:dyDescent="0.3">
      <c r="D399" s="14"/>
      <c r="E399" s="15"/>
      <c r="F399" s="16"/>
      <c r="G399" s="17"/>
      <c r="H399" s="18"/>
      <c r="I399" s="19"/>
      <c r="J399" s="18"/>
      <c r="K399" s="19"/>
      <c r="L399" s="17"/>
      <c r="M399" s="12"/>
      <c r="N399" s="13"/>
    </row>
    <row r="400" spans="4:14" x14ac:dyDescent="0.3">
      <c r="D400" s="14"/>
      <c r="E400" s="15"/>
      <c r="F400" s="16"/>
      <c r="G400" s="17"/>
      <c r="H400" s="18"/>
      <c r="I400" s="19"/>
      <c r="J400" s="18"/>
      <c r="K400" s="19"/>
      <c r="L400" s="17"/>
      <c r="M400" s="12"/>
      <c r="N400" s="13"/>
    </row>
    <row r="401" spans="4:14" x14ac:dyDescent="0.3">
      <c r="D401" s="14"/>
      <c r="E401" s="15"/>
      <c r="F401" s="16"/>
      <c r="G401" s="17"/>
      <c r="H401" s="18"/>
      <c r="I401" s="19"/>
      <c r="J401" s="18"/>
      <c r="K401" s="19"/>
      <c r="L401" s="17"/>
      <c r="M401" s="12"/>
      <c r="N401" s="13"/>
    </row>
    <row r="402" spans="4:14" x14ac:dyDescent="0.3">
      <c r="D402" s="14"/>
      <c r="E402" s="15"/>
      <c r="F402" s="16"/>
      <c r="G402" s="17"/>
      <c r="H402" s="18"/>
      <c r="I402" s="19"/>
      <c r="J402" s="18"/>
      <c r="K402" s="19"/>
      <c r="L402" s="17"/>
      <c r="M402" s="12"/>
      <c r="N402" s="13"/>
    </row>
    <row r="403" spans="4:14" x14ac:dyDescent="0.3">
      <c r="D403" s="14"/>
      <c r="E403" s="15"/>
      <c r="F403" s="16"/>
      <c r="G403" s="17"/>
      <c r="H403" s="18"/>
      <c r="I403" s="19"/>
      <c r="J403" s="18"/>
      <c r="K403" s="19"/>
      <c r="L403" s="17"/>
      <c r="M403" s="12"/>
      <c r="N403" s="13"/>
    </row>
    <row r="404" spans="4:14" x14ac:dyDescent="0.3">
      <c r="D404" s="14"/>
      <c r="E404" s="15"/>
      <c r="F404" s="16"/>
      <c r="G404" s="17"/>
      <c r="H404" s="18"/>
      <c r="I404" s="19"/>
      <c r="J404" s="18"/>
      <c r="K404" s="19"/>
      <c r="L404" s="17"/>
      <c r="M404" s="12"/>
      <c r="N404" s="13"/>
    </row>
    <row r="405" spans="4:14" x14ac:dyDescent="0.3">
      <c r="D405" s="14"/>
      <c r="E405" s="15"/>
      <c r="F405" s="16"/>
      <c r="G405" s="17"/>
      <c r="H405" s="18"/>
      <c r="I405" s="19"/>
      <c r="J405" s="18"/>
      <c r="K405" s="19"/>
      <c r="L405" s="17"/>
      <c r="M405" s="12"/>
      <c r="N405" s="13"/>
    </row>
    <row r="406" spans="4:14" x14ac:dyDescent="0.3">
      <c r="D406" s="14"/>
      <c r="E406" s="15"/>
      <c r="F406" s="16"/>
      <c r="G406" s="17"/>
      <c r="H406" s="18"/>
      <c r="I406" s="19"/>
      <c r="J406" s="18"/>
      <c r="K406" s="19"/>
      <c r="L406" s="17"/>
      <c r="M406" s="12"/>
      <c r="N406" s="13"/>
    </row>
    <row r="407" spans="4:14" x14ac:dyDescent="0.3">
      <c r="D407" s="14"/>
      <c r="E407" s="15"/>
      <c r="F407" s="16"/>
      <c r="G407" s="17"/>
      <c r="H407" s="18"/>
      <c r="I407" s="19"/>
      <c r="J407" s="18"/>
      <c r="K407" s="19"/>
      <c r="L407" s="17"/>
      <c r="M407" s="12"/>
      <c r="N407" s="13"/>
    </row>
    <row r="408" spans="4:14" x14ac:dyDescent="0.3">
      <c r="D408" s="14"/>
      <c r="E408" s="15"/>
      <c r="F408" s="16"/>
      <c r="G408" s="17"/>
      <c r="H408" s="18"/>
      <c r="I408" s="19"/>
      <c r="J408" s="18"/>
      <c r="K408" s="19"/>
      <c r="L408" s="17"/>
      <c r="M408" s="12"/>
      <c r="N408" s="13"/>
    </row>
    <row r="409" spans="4:14" x14ac:dyDescent="0.3">
      <c r="D409" s="14"/>
      <c r="E409" s="15"/>
      <c r="F409" s="16"/>
      <c r="G409" s="17"/>
      <c r="H409" s="18"/>
      <c r="I409" s="19"/>
      <c r="J409" s="18"/>
      <c r="K409" s="19"/>
      <c r="L409" s="17"/>
      <c r="M409" s="12"/>
      <c r="N409" s="13"/>
    </row>
    <row r="410" spans="4:14" x14ac:dyDescent="0.3">
      <c r="D410" s="14"/>
      <c r="E410" s="15"/>
      <c r="F410" s="16"/>
      <c r="G410" s="17"/>
      <c r="H410" s="18"/>
      <c r="I410" s="19"/>
      <c r="J410" s="18"/>
      <c r="K410" s="19"/>
      <c r="L410" s="17"/>
      <c r="M410" s="12"/>
      <c r="N410" s="13"/>
    </row>
    <row r="411" spans="4:14" x14ac:dyDescent="0.3">
      <c r="D411" s="14"/>
      <c r="E411" s="15"/>
      <c r="F411" s="16"/>
      <c r="G411" s="17"/>
      <c r="H411" s="18"/>
      <c r="I411" s="19"/>
      <c r="J411" s="18"/>
      <c r="K411" s="19"/>
      <c r="L411" s="17"/>
      <c r="M411" s="12"/>
      <c r="N411" s="13"/>
    </row>
    <row r="412" spans="4:14" x14ac:dyDescent="0.3">
      <c r="D412" s="14"/>
      <c r="E412" s="15"/>
      <c r="F412" s="16"/>
      <c r="G412" s="17"/>
      <c r="H412" s="18"/>
      <c r="I412" s="19"/>
      <c r="J412" s="18"/>
      <c r="K412" s="19"/>
      <c r="L412" s="17"/>
      <c r="M412" s="12"/>
      <c r="N412" s="13"/>
    </row>
    <row r="413" spans="4:14" x14ac:dyDescent="0.3">
      <c r="D413" s="14"/>
      <c r="E413" s="15"/>
      <c r="F413" s="16"/>
      <c r="G413" s="17"/>
      <c r="H413" s="18"/>
      <c r="I413" s="19"/>
      <c r="J413" s="18"/>
      <c r="K413" s="19"/>
      <c r="L413" s="17"/>
      <c r="M413" s="12"/>
      <c r="N413" s="13"/>
    </row>
    <row r="414" spans="4:14" x14ac:dyDescent="0.3">
      <c r="D414" s="14"/>
      <c r="E414" s="15"/>
      <c r="F414" s="16"/>
      <c r="G414" s="17"/>
      <c r="H414" s="18"/>
      <c r="I414" s="19"/>
      <c r="J414" s="18"/>
      <c r="K414" s="19"/>
      <c r="L414" s="17"/>
      <c r="M414" s="12"/>
      <c r="N414" s="13"/>
    </row>
    <row r="415" spans="4:14" x14ac:dyDescent="0.3">
      <c r="D415" s="14"/>
      <c r="E415" s="15"/>
      <c r="F415" s="16"/>
      <c r="G415" s="17"/>
      <c r="H415" s="18"/>
      <c r="I415" s="19"/>
      <c r="J415" s="18"/>
      <c r="K415" s="19"/>
      <c r="L415" s="17"/>
      <c r="M415" s="12"/>
      <c r="N415" s="13"/>
    </row>
    <row r="416" spans="4:14" x14ac:dyDescent="0.3">
      <c r="D416" s="14"/>
      <c r="E416" s="15"/>
      <c r="F416" s="16"/>
      <c r="G416" s="17"/>
      <c r="H416" s="18"/>
      <c r="I416" s="19"/>
      <c r="J416" s="18"/>
      <c r="K416" s="19"/>
      <c r="L416" s="17"/>
      <c r="M416" s="12"/>
      <c r="N416" s="13"/>
    </row>
    <row r="417" spans="4:14" x14ac:dyDescent="0.3">
      <c r="D417" s="14"/>
      <c r="E417" s="15"/>
      <c r="F417" s="16"/>
      <c r="G417" s="17"/>
      <c r="H417" s="18"/>
      <c r="I417" s="19"/>
      <c r="J417" s="18"/>
      <c r="K417" s="19"/>
      <c r="L417" s="17"/>
      <c r="M417" s="12"/>
      <c r="N417" s="13"/>
    </row>
    <row r="418" spans="4:14" x14ac:dyDescent="0.3">
      <c r="D418" s="14"/>
      <c r="E418" s="15"/>
      <c r="F418" s="16"/>
      <c r="G418" s="17"/>
      <c r="H418" s="18"/>
      <c r="I418" s="19"/>
      <c r="J418" s="18"/>
      <c r="K418" s="19"/>
      <c r="L418" s="17"/>
      <c r="M418" s="12"/>
      <c r="N418" s="13"/>
    </row>
    <row r="419" spans="4:14" x14ac:dyDescent="0.3">
      <c r="D419" s="14"/>
      <c r="E419" s="15"/>
      <c r="F419" s="16"/>
      <c r="G419" s="17"/>
      <c r="H419" s="18"/>
      <c r="I419" s="19"/>
      <c r="J419" s="18"/>
      <c r="K419" s="19"/>
      <c r="L419" s="17"/>
      <c r="M419" s="12"/>
      <c r="N419" s="13"/>
    </row>
    <row r="420" spans="4:14" x14ac:dyDescent="0.3">
      <c r="D420" s="14"/>
      <c r="E420" s="15"/>
      <c r="F420" s="16"/>
      <c r="G420" s="17"/>
      <c r="H420" s="18"/>
      <c r="I420" s="19"/>
      <c r="J420" s="18"/>
      <c r="K420" s="19"/>
      <c r="L420" s="17"/>
      <c r="M420" s="12"/>
      <c r="N420" s="13"/>
    </row>
    <row r="421" spans="4:14" x14ac:dyDescent="0.3">
      <c r="D421" s="14"/>
      <c r="E421" s="15"/>
      <c r="F421" s="16"/>
      <c r="G421" s="17"/>
      <c r="H421" s="18"/>
      <c r="I421" s="19"/>
      <c r="J421" s="18"/>
      <c r="K421" s="19"/>
      <c r="L421" s="17"/>
      <c r="M421" s="12"/>
      <c r="N421" s="13"/>
    </row>
    <row r="422" spans="4:14" x14ac:dyDescent="0.3">
      <c r="D422" s="14"/>
      <c r="E422" s="15"/>
      <c r="F422" s="16"/>
      <c r="G422" s="17"/>
      <c r="H422" s="18"/>
      <c r="I422" s="19"/>
      <c r="J422" s="18"/>
      <c r="K422" s="19"/>
      <c r="L422" s="17"/>
      <c r="M422" s="12"/>
      <c r="N422" s="13"/>
    </row>
    <row r="423" spans="4:14" x14ac:dyDescent="0.3">
      <c r="D423" s="14"/>
      <c r="E423" s="15"/>
      <c r="F423" s="16"/>
      <c r="G423" s="17"/>
      <c r="H423" s="18"/>
      <c r="I423" s="19"/>
      <c r="J423" s="18"/>
      <c r="K423" s="19"/>
      <c r="L423" s="17"/>
      <c r="M423" s="12"/>
      <c r="N423" s="13"/>
    </row>
    <row r="424" spans="4:14" x14ac:dyDescent="0.3">
      <c r="D424" s="14"/>
      <c r="E424" s="15"/>
      <c r="F424" s="16"/>
      <c r="G424" s="17"/>
      <c r="H424" s="18"/>
      <c r="I424" s="19"/>
      <c r="J424" s="18"/>
      <c r="K424" s="19"/>
      <c r="L424" s="17"/>
      <c r="M424" s="12"/>
      <c r="N424" s="13"/>
    </row>
    <row r="425" spans="4:14" x14ac:dyDescent="0.3">
      <c r="D425" s="14"/>
      <c r="E425" s="15"/>
      <c r="F425" s="16"/>
      <c r="G425" s="17"/>
      <c r="H425" s="18"/>
      <c r="I425" s="19"/>
      <c r="J425" s="18"/>
      <c r="K425" s="19"/>
      <c r="L425" s="17"/>
      <c r="M425" s="12"/>
      <c r="N425" s="13"/>
    </row>
    <row r="426" spans="4:14" x14ac:dyDescent="0.3">
      <c r="D426" s="14"/>
      <c r="E426" s="15"/>
      <c r="F426" s="16"/>
      <c r="G426" s="17"/>
      <c r="H426" s="18"/>
      <c r="I426" s="19"/>
      <c r="J426" s="18"/>
      <c r="K426" s="19"/>
      <c r="L426" s="17"/>
      <c r="M426" s="12"/>
      <c r="N426" s="13"/>
    </row>
    <row r="427" spans="4:14" x14ac:dyDescent="0.3">
      <c r="D427" s="14"/>
      <c r="E427" s="15"/>
      <c r="F427" s="16"/>
      <c r="G427" s="17"/>
      <c r="H427" s="18"/>
      <c r="I427" s="19"/>
      <c r="J427" s="18"/>
      <c r="K427" s="19"/>
      <c r="L427" s="17"/>
      <c r="M427" s="12"/>
      <c r="N427" s="13"/>
    </row>
    <row r="428" spans="4:14" x14ac:dyDescent="0.3">
      <c r="D428" s="14"/>
      <c r="E428" s="15"/>
      <c r="F428" s="16"/>
      <c r="G428" s="17"/>
      <c r="H428" s="18"/>
      <c r="I428" s="19"/>
      <c r="J428" s="18"/>
      <c r="K428" s="19"/>
      <c r="L428" s="17"/>
      <c r="M428" s="12"/>
      <c r="N428" s="13"/>
    </row>
    <row r="429" spans="4:14" x14ac:dyDescent="0.3">
      <c r="D429" s="14"/>
      <c r="E429" s="15"/>
      <c r="F429" s="16"/>
      <c r="G429" s="17"/>
      <c r="H429" s="18"/>
      <c r="I429" s="19"/>
      <c r="J429" s="18"/>
      <c r="K429" s="19"/>
      <c r="L429" s="17"/>
      <c r="M429" s="12"/>
      <c r="N429" s="13"/>
    </row>
    <row r="430" spans="4:14" x14ac:dyDescent="0.3">
      <c r="D430" s="14"/>
      <c r="E430" s="15"/>
      <c r="F430" s="16"/>
      <c r="G430" s="17"/>
      <c r="H430" s="18"/>
      <c r="I430" s="19"/>
      <c r="J430" s="18"/>
      <c r="K430" s="19"/>
      <c r="L430" s="17"/>
      <c r="M430" s="12"/>
      <c r="N430" s="13"/>
    </row>
    <row r="431" spans="4:14" x14ac:dyDescent="0.3">
      <c r="D431" s="14"/>
      <c r="E431" s="15"/>
      <c r="F431" s="16"/>
      <c r="G431" s="17"/>
      <c r="H431" s="18"/>
      <c r="I431" s="19"/>
      <c r="J431" s="18"/>
      <c r="K431" s="19"/>
      <c r="L431" s="17"/>
      <c r="M431" s="12"/>
      <c r="N431" s="13"/>
    </row>
    <row r="432" spans="4:14" x14ac:dyDescent="0.3">
      <c r="D432" s="14"/>
      <c r="E432" s="15"/>
      <c r="F432" s="16"/>
      <c r="G432" s="17"/>
      <c r="H432" s="18"/>
      <c r="I432" s="19"/>
      <c r="J432" s="18"/>
      <c r="K432" s="19"/>
      <c r="L432" s="17"/>
      <c r="M432" s="12"/>
      <c r="N432" s="13"/>
    </row>
    <row r="433" spans="4:14" x14ac:dyDescent="0.3">
      <c r="D433" s="14"/>
      <c r="E433" s="15"/>
      <c r="F433" s="16"/>
      <c r="G433" s="17"/>
      <c r="H433" s="18"/>
      <c r="I433" s="19"/>
      <c r="J433" s="18"/>
      <c r="K433" s="19"/>
      <c r="L433" s="17"/>
      <c r="M433" s="12"/>
      <c r="N433" s="13"/>
    </row>
    <row r="434" spans="4:14" x14ac:dyDescent="0.3">
      <c r="D434" s="14"/>
      <c r="E434" s="15"/>
      <c r="F434" s="16"/>
      <c r="G434" s="17"/>
      <c r="H434" s="18"/>
      <c r="I434" s="19"/>
      <c r="J434" s="18"/>
      <c r="K434" s="19"/>
      <c r="L434" s="17"/>
      <c r="M434" s="12"/>
      <c r="N434" s="13"/>
    </row>
    <row r="435" spans="4:14" x14ac:dyDescent="0.3">
      <c r="D435" s="14"/>
      <c r="E435" s="15"/>
      <c r="F435" s="16"/>
      <c r="G435" s="17"/>
      <c r="H435" s="18"/>
      <c r="I435" s="19"/>
      <c r="J435" s="18"/>
      <c r="K435" s="19"/>
      <c r="L435" s="17"/>
      <c r="M435" s="12"/>
      <c r="N435" s="13"/>
    </row>
    <row r="436" spans="4:14" x14ac:dyDescent="0.3">
      <c r="D436" s="14"/>
      <c r="E436" s="15"/>
      <c r="F436" s="16"/>
      <c r="G436" s="17"/>
      <c r="H436" s="18"/>
      <c r="I436" s="19"/>
      <c r="J436" s="18"/>
      <c r="K436" s="19"/>
      <c r="L436" s="17"/>
      <c r="M436" s="12"/>
      <c r="N436" s="13"/>
    </row>
    <row r="437" spans="4:14" x14ac:dyDescent="0.3">
      <c r="D437" s="14"/>
      <c r="E437" s="15"/>
      <c r="F437" s="16"/>
      <c r="G437" s="17"/>
      <c r="H437" s="18"/>
      <c r="I437" s="19"/>
      <c r="J437" s="18"/>
      <c r="K437" s="19"/>
      <c r="L437" s="17"/>
      <c r="M437" s="12"/>
      <c r="N437" s="13"/>
    </row>
    <row r="438" spans="4:14" x14ac:dyDescent="0.3">
      <c r="D438" s="14"/>
      <c r="E438" s="15"/>
      <c r="F438" s="16"/>
      <c r="G438" s="17"/>
      <c r="H438" s="18"/>
      <c r="I438" s="19"/>
      <c r="J438" s="18"/>
      <c r="K438" s="19"/>
      <c r="L438" s="17"/>
      <c r="M438" s="12"/>
      <c r="N438" s="13"/>
    </row>
    <row r="439" spans="4:14" x14ac:dyDescent="0.3">
      <c r="D439" s="14"/>
      <c r="E439" s="15"/>
      <c r="F439" s="16"/>
      <c r="G439" s="17"/>
      <c r="H439" s="18"/>
      <c r="I439" s="19"/>
      <c r="J439" s="18"/>
      <c r="K439" s="19"/>
      <c r="L439" s="17"/>
      <c r="M439" s="12"/>
      <c r="N439" s="13"/>
    </row>
    <row r="440" spans="4:14" x14ac:dyDescent="0.3">
      <c r="D440" s="14"/>
      <c r="E440" s="15"/>
      <c r="F440" s="16"/>
      <c r="G440" s="17"/>
      <c r="H440" s="18"/>
      <c r="I440" s="19"/>
      <c r="J440" s="18"/>
      <c r="K440" s="19"/>
      <c r="L440" s="17"/>
      <c r="M440" s="12"/>
      <c r="N440" s="13"/>
    </row>
    <row r="441" spans="4:14" x14ac:dyDescent="0.3">
      <c r="D441" s="14"/>
      <c r="E441" s="15"/>
      <c r="F441" s="16"/>
      <c r="G441" s="17"/>
      <c r="H441" s="18"/>
      <c r="I441" s="19"/>
      <c r="J441" s="18"/>
      <c r="K441" s="19"/>
      <c r="L441" s="17"/>
      <c r="M441" s="12"/>
      <c r="N441" s="13"/>
    </row>
    <row r="442" spans="4:14" x14ac:dyDescent="0.3">
      <c r="D442" s="14"/>
      <c r="E442" s="15"/>
      <c r="F442" s="16"/>
      <c r="G442" s="17"/>
      <c r="H442" s="18"/>
      <c r="I442" s="19"/>
      <c r="J442" s="18"/>
      <c r="K442" s="19"/>
      <c r="L442" s="17"/>
      <c r="M442" s="12"/>
      <c r="N442" s="13"/>
    </row>
    <row r="443" spans="4:14" x14ac:dyDescent="0.3">
      <c r="D443" s="14"/>
      <c r="E443" s="15"/>
      <c r="F443" s="16"/>
      <c r="G443" s="17"/>
      <c r="H443" s="18"/>
      <c r="I443" s="19"/>
      <c r="J443" s="18"/>
      <c r="K443" s="19"/>
      <c r="L443" s="17"/>
      <c r="M443" s="12"/>
      <c r="N443" s="13"/>
    </row>
    <row r="444" spans="4:14" x14ac:dyDescent="0.3">
      <c r="D444" s="14"/>
      <c r="E444" s="15"/>
      <c r="F444" s="16"/>
      <c r="G444" s="17"/>
      <c r="H444" s="18"/>
      <c r="I444" s="19"/>
      <c r="J444" s="18"/>
      <c r="K444" s="19"/>
      <c r="L444" s="17"/>
      <c r="M444" s="12"/>
      <c r="N444" s="13"/>
    </row>
    <row r="445" spans="4:14" x14ac:dyDescent="0.3">
      <c r="D445" s="14"/>
      <c r="E445" s="15"/>
      <c r="F445" s="16"/>
      <c r="G445" s="17"/>
      <c r="H445" s="18"/>
      <c r="I445" s="19"/>
      <c r="J445" s="18"/>
      <c r="K445" s="19"/>
      <c r="L445" s="17"/>
      <c r="M445" s="12"/>
      <c r="N445" s="13"/>
    </row>
    <row r="446" spans="4:14" x14ac:dyDescent="0.3">
      <c r="D446" s="14"/>
      <c r="E446" s="15"/>
      <c r="F446" s="16"/>
      <c r="G446" s="17"/>
      <c r="H446" s="18"/>
      <c r="I446" s="19"/>
      <c r="J446" s="18"/>
      <c r="K446" s="19"/>
      <c r="L446" s="17"/>
      <c r="M446" s="12"/>
      <c r="N446" s="13"/>
    </row>
    <row r="447" spans="4:14" x14ac:dyDescent="0.3">
      <c r="D447" s="14"/>
      <c r="E447" s="15"/>
      <c r="F447" s="16"/>
      <c r="G447" s="17"/>
      <c r="H447" s="18"/>
      <c r="I447" s="19"/>
      <c r="J447" s="18"/>
      <c r="K447" s="19"/>
      <c r="L447" s="17"/>
      <c r="M447" s="12"/>
      <c r="N447" s="13"/>
    </row>
    <row r="448" spans="4:14" x14ac:dyDescent="0.3">
      <c r="D448" s="14"/>
      <c r="E448" s="15"/>
      <c r="F448" s="16"/>
      <c r="G448" s="17"/>
      <c r="H448" s="18"/>
      <c r="I448" s="19"/>
      <c r="J448" s="18"/>
      <c r="K448" s="19"/>
      <c r="L448" s="17"/>
      <c r="M448" s="12"/>
      <c r="N448" s="13"/>
    </row>
    <row r="449" spans="4:14" x14ac:dyDescent="0.3">
      <c r="D449" s="14"/>
      <c r="E449" s="15"/>
      <c r="F449" s="16"/>
      <c r="G449" s="17"/>
      <c r="H449" s="18"/>
      <c r="I449" s="19"/>
      <c r="J449" s="18"/>
      <c r="K449" s="19"/>
      <c r="L449" s="17"/>
      <c r="M449" s="12"/>
      <c r="N449" s="13"/>
    </row>
    <row r="450" spans="4:14" x14ac:dyDescent="0.3">
      <c r="D450" s="14"/>
      <c r="E450" s="15"/>
      <c r="F450" s="16"/>
      <c r="G450" s="17"/>
      <c r="H450" s="18"/>
      <c r="I450" s="19"/>
      <c r="J450" s="18"/>
      <c r="K450" s="19"/>
      <c r="L450" s="17"/>
      <c r="M450" s="12"/>
      <c r="N450" s="13"/>
    </row>
    <row r="451" spans="4:14" x14ac:dyDescent="0.3">
      <c r="D451" s="14"/>
      <c r="E451" s="15"/>
      <c r="F451" s="16"/>
      <c r="G451" s="17"/>
      <c r="H451" s="18"/>
      <c r="I451" s="19"/>
      <c r="J451" s="18"/>
      <c r="K451" s="19"/>
      <c r="L451" s="17"/>
      <c r="M451" s="12"/>
      <c r="N451" s="13"/>
    </row>
    <row r="452" spans="4:14" x14ac:dyDescent="0.3">
      <c r="D452" s="14"/>
      <c r="E452" s="15"/>
      <c r="F452" s="16"/>
      <c r="G452" s="17"/>
      <c r="H452" s="18"/>
      <c r="I452" s="19"/>
      <c r="J452" s="18"/>
      <c r="K452" s="19"/>
      <c r="L452" s="17"/>
      <c r="M452" s="12"/>
      <c r="N452" s="13"/>
    </row>
    <row r="453" spans="4:14" x14ac:dyDescent="0.3">
      <c r="D453" s="14"/>
      <c r="E453" s="15"/>
      <c r="F453" s="16"/>
      <c r="G453" s="17"/>
      <c r="H453" s="18"/>
      <c r="I453" s="19"/>
      <c r="J453" s="18"/>
      <c r="K453" s="19"/>
      <c r="L453" s="17"/>
      <c r="M453" s="12"/>
      <c r="N453" s="13"/>
    </row>
    <row r="454" spans="4:14" x14ac:dyDescent="0.3">
      <c r="D454" s="14"/>
      <c r="E454" s="15"/>
      <c r="F454" s="16"/>
      <c r="G454" s="17"/>
      <c r="H454" s="18"/>
      <c r="I454" s="19"/>
      <c r="J454" s="18"/>
      <c r="K454" s="19"/>
      <c r="L454" s="17"/>
      <c r="M454" s="12"/>
      <c r="N454" s="13"/>
    </row>
    <row r="455" spans="4:14" x14ac:dyDescent="0.3">
      <c r="D455" s="14"/>
      <c r="E455" s="15"/>
      <c r="F455" s="16"/>
      <c r="G455" s="17"/>
      <c r="H455" s="18"/>
      <c r="I455" s="19"/>
      <c r="J455" s="18"/>
      <c r="K455" s="19"/>
      <c r="L455" s="17"/>
      <c r="M455" s="12"/>
      <c r="N455" s="13"/>
    </row>
    <row r="456" spans="4:14" x14ac:dyDescent="0.3">
      <c r="D456" s="14"/>
      <c r="E456" s="15"/>
      <c r="F456" s="16"/>
      <c r="G456" s="17"/>
      <c r="H456" s="18"/>
      <c r="I456" s="19"/>
      <c r="J456" s="18"/>
      <c r="K456" s="19"/>
      <c r="L456" s="17"/>
      <c r="M456" s="12"/>
      <c r="N456" s="13"/>
    </row>
    <row r="457" spans="4:14" x14ac:dyDescent="0.3">
      <c r="D457" s="14"/>
      <c r="E457" s="15"/>
      <c r="F457" s="16"/>
      <c r="G457" s="17"/>
      <c r="H457" s="18"/>
      <c r="I457" s="19"/>
      <c r="J457" s="18"/>
      <c r="K457" s="19"/>
      <c r="L457" s="17"/>
      <c r="M457" s="12"/>
      <c r="N457" s="13"/>
    </row>
    <row r="458" spans="4:14" x14ac:dyDescent="0.3">
      <c r="D458" s="14"/>
      <c r="E458" s="15"/>
      <c r="F458" s="16"/>
      <c r="G458" s="17"/>
      <c r="H458" s="18"/>
      <c r="I458" s="19"/>
      <c r="J458" s="18"/>
      <c r="K458" s="19"/>
      <c r="L458" s="17"/>
      <c r="M458" s="12"/>
      <c r="N458" s="13"/>
    </row>
    <row r="459" spans="4:14" x14ac:dyDescent="0.3">
      <c r="D459" s="14"/>
      <c r="E459" s="15"/>
      <c r="F459" s="16"/>
      <c r="G459" s="17"/>
      <c r="H459" s="18"/>
      <c r="I459" s="19"/>
      <c r="J459" s="18"/>
      <c r="K459" s="19"/>
      <c r="L459" s="17"/>
      <c r="M459" s="12"/>
      <c r="N459" s="13"/>
    </row>
    <row r="460" spans="4:14" x14ac:dyDescent="0.3">
      <c r="D460" s="14"/>
      <c r="E460" s="15"/>
      <c r="F460" s="16"/>
      <c r="G460" s="17"/>
      <c r="H460" s="18"/>
      <c r="I460" s="19"/>
      <c r="J460" s="18"/>
      <c r="K460" s="19"/>
      <c r="L460" s="17"/>
      <c r="M460" s="12"/>
      <c r="N460" s="13"/>
    </row>
    <row r="461" spans="4:14" x14ac:dyDescent="0.3">
      <c r="D461" s="14"/>
      <c r="E461" s="15"/>
      <c r="F461" s="16"/>
      <c r="G461" s="17"/>
      <c r="H461" s="18"/>
      <c r="I461" s="19"/>
      <c r="J461" s="18"/>
      <c r="K461" s="19"/>
      <c r="L461" s="17"/>
      <c r="M461" s="12"/>
      <c r="N461" s="13"/>
    </row>
    <row r="462" spans="4:14" x14ac:dyDescent="0.3">
      <c r="D462" s="14"/>
      <c r="E462" s="15"/>
      <c r="F462" s="16"/>
      <c r="G462" s="17"/>
      <c r="H462" s="18"/>
      <c r="I462" s="19"/>
      <c r="J462" s="18"/>
      <c r="K462" s="19"/>
      <c r="L462" s="17"/>
      <c r="M462" s="12"/>
      <c r="N462" s="13"/>
    </row>
    <row r="463" spans="4:14" x14ac:dyDescent="0.3">
      <c r="D463" s="14"/>
      <c r="E463" s="15"/>
      <c r="F463" s="16"/>
      <c r="G463" s="17"/>
      <c r="H463" s="18"/>
      <c r="I463" s="19"/>
      <c r="J463" s="18"/>
      <c r="K463" s="19"/>
      <c r="L463" s="17"/>
      <c r="M463" s="12"/>
      <c r="N463" s="13"/>
    </row>
    <row r="464" spans="4:14" x14ac:dyDescent="0.3">
      <c r="D464" s="14"/>
      <c r="E464" s="15"/>
      <c r="F464" s="16"/>
      <c r="G464" s="17"/>
      <c r="H464" s="18"/>
      <c r="I464" s="19"/>
      <c r="J464" s="18"/>
      <c r="K464" s="19"/>
      <c r="L464" s="17"/>
      <c r="M464" s="12"/>
      <c r="N464" s="13"/>
    </row>
    <row r="465" spans="4:14" x14ac:dyDescent="0.3">
      <c r="D465" s="14"/>
      <c r="E465" s="15"/>
      <c r="F465" s="16"/>
      <c r="G465" s="17"/>
      <c r="H465" s="18"/>
      <c r="I465" s="19"/>
      <c r="J465" s="18"/>
      <c r="K465" s="19"/>
      <c r="L465" s="17"/>
      <c r="M465" s="12"/>
      <c r="N465" s="13"/>
    </row>
    <row r="466" spans="4:14" x14ac:dyDescent="0.3">
      <c r="D466" s="14"/>
      <c r="E466" s="15"/>
      <c r="F466" s="16"/>
      <c r="G466" s="17"/>
      <c r="H466" s="18"/>
      <c r="I466" s="19"/>
      <c r="J466" s="18"/>
      <c r="K466" s="19"/>
      <c r="L466" s="17"/>
      <c r="M466" s="12"/>
      <c r="N466" s="13"/>
    </row>
    <row r="467" spans="4:14" x14ac:dyDescent="0.3">
      <c r="D467" s="14"/>
      <c r="E467" s="15"/>
      <c r="F467" s="16"/>
      <c r="G467" s="17"/>
      <c r="H467" s="18"/>
      <c r="I467" s="19"/>
      <c r="J467" s="18"/>
      <c r="K467" s="19"/>
      <c r="L467" s="17"/>
      <c r="M467" s="12"/>
      <c r="N467" s="13"/>
    </row>
    <row r="468" spans="4:14" x14ac:dyDescent="0.3">
      <c r="D468" s="14"/>
      <c r="E468" s="15"/>
      <c r="F468" s="16"/>
      <c r="G468" s="17"/>
      <c r="H468" s="18"/>
      <c r="I468" s="19"/>
      <c r="J468" s="18"/>
      <c r="K468" s="19"/>
      <c r="L468" s="17"/>
      <c r="M468" s="12"/>
      <c r="N468" s="13"/>
    </row>
    <row r="469" spans="4:14" x14ac:dyDescent="0.3">
      <c r="D469" s="14"/>
      <c r="E469" s="15"/>
      <c r="F469" s="16"/>
      <c r="G469" s="17"/>
      <c r="H469" s="18"/>
      <c r="I469" s="19"/>
      <c r="J469" s="18"/>
      <c r="K469" s="19"/>
      <c r="L469" s="17"/>
      <c r="M469" s="12"/>
      <c r="N469" s="13"/>
    </row>
    <row r="470" spans="4:14" x14ac:dyDescent="0.3">
      <c r="D470" s="14"/>
      <c r="E470" s="15"/>
      <c r="F470" s="16"/>
      <c r="G470" s="17"/>
      <c r="H470" s="18"/>
      <c r="I470" s="19"/>
      <c r="J470" s="18"/>
      <c r="K470" s="19"/>
      <c r="L470" s="17"/>
      <c r="M470" s="12"/>
      <c r="N470" s="13"/>
    </row>
    <row r="471" spans="4:14" x14ac:dyDescent="0.3">
      <c r="D471" s="14"/>
      <c r="E471" s="15"/>
      <c r="F471" s="16"/>
      <c r="G471" s="17"/>
      <c r="H471" s="18"/>
      <c r="I471" s="19"/>
      <c r="J471" s="18"/>
      <c r="K471" s="19"/>
      <c r="L471" s="17"/>
      <c r="M471" s="12"/>
      <c r="N471" s="13"/>
    </row>
    <row r="472" spans="4:14" x14ac:dyDescent="0.3">
      <c r="D472" s="14"/>
      <c r="E472" s="15"/>
      <c r="F472" s="16"/>
      <c r="G472" s="17"/>
      <c r="H472" s="18"/>
      <c r="I472" s="19"/>
      <c r="J472" s="18"/>
      <c r="K472" s="19"/>
      <c r="L472" s="17"/>
      <c r="M472" s="12"/>
      <c r="N472" s="13"/>
    </row>
    <row r="473" spans="4:14" x14ac:dyDescent="0.3">
      <c r="D473" s="14"/>
      <c r="E473" s="15"/>
      <c r="F473" s="16"/>
      <c r="G473" s="17"/>
      <c r="H473" s="18"/>
      <c r="I473" s="19"/>
      <c r="J473" s="18"/>
      <c r="K473" s="19"/>
      <c r="L473" s="17"/>
      <c r="M473" s="12"/>
      <c r="N473" s="13"/>
    </row>
    <row r="474" spans="4:14" x14ac:dyDescent="0.3">
      <c r="D474" s="14"/>
      <c r="E474" s="15"/>
      <c r="F474" s="16"/>
      <c r="G474" s="17"/>
      <c r="H474" s="18"/>
      <c r="I474" s="19"/>
      <c r="J474" s="18"/>
      <c r="K474" s="19"/>
      <c r="L474" s="17"/>
      <c r="M474" s="12"/>
      <c r="N474" s="13"/>
    </row>
    <row r="475" spans="4:14" x14ac:dyDescent="0.3">
      <c r="D475" s="14"/>
      <c r="E475" s="15"/>
      <c r="F475" s="16"/>
      <c r="G475" s="17"/>
      <c r="H475" s="18"/>
      <c r="I475" s="19"/>
      <c r="J475" s="18"/>
      <c r="K475" s="19"/>
      <c r="L475" s="17"/>
      <c r="M475" s="12"/>
      <c r="N475" s="13"/>
    </row>
    <row r="476" spans="4:14" x14ac:dyDescent="0.3">
      <c r="D476" s="14"/>
      <c r="E476" s="15"/>
      <c r="F476" s="16"/>
      <c r="G476" s="17"/>
      <c r="H476" s="18"/>
      <c r="I476" s="19"/>
      <c r="J476" s="18"/>
      <c r="K476" s="19"/>
      <c r="L476" s="17"/>
      <c r="M476" s="12"/>
      <c r="N476" s="13"/>
    </row>
    <row r="477" spans="4:14" x14ac:dyDescent="0.3">
      <c r="D477" s="14"/>
      <c r="E477" s="15"/>
      <c r="F477" s="16"/>
      <c r="G477" s="17"/>
      <c r="H477" s="18"/>
      <c r="I477" s="19"/>
      <c r="J477" s="18"/>
      <c r="K477" s="19"/>
      <c r="L477" s="17"/>
      <c r="M477" s="12"/>
      <c r="N477" s="13"/>
    </row>
    <row r="478" spans="4:14" x14ac:dyDescent="0.3">
      <c r="D478" s="14"/>
      <c r="E478" s="15"/>
      <c r="F478" s="16"/>
      <c r="G478" s="17"/>
      <c r="H478" s="18"/>
      <c r="I478" s="19"/>
      <c r="J478" s="18"/>
      <c r="K478" s="19"/>
      <c r="L478" s="17"/>
      <c r="M478" s="12"/>
      <c r="N478" s="13"/>
    </row>
    <row r="479" spans="4:14" x14ac:dyDescent="0.3">
      <c r="D479" s="14"/>
      <c r="E479" s="15"/>
      <c r="F479" s="16"/>
      <c r="G479" s="17"/>
      <c r="H479" s="18"/>
      <c r="I479" s="19"/>
      <c r="J479" s="18"/>
      <c r="K479" s="19"/>
      <c r="L479" s="17"/>
      <c r="M479" s="12"/>
      <c r="N479" s="13"/>
    </row>
    <row r="480" spans="4:14" x14ac:dyDescent="0.3">
      <c r="D480" s="14"/>
      <c r="E480" s="15"/>
      <c r="F480" s="16"/>
      <c r="G480" s="17"/>
      <c r="H480" s="18"/>
      <c r="I480" s="19"/>
      <c r="J480" s="18"/>
      <c r="K480" s="19"/>
      <c r="L480" s="17"/>
      <c r="M480" s="12"/>
      <c r="N480" s="13"/>
    </row>
    <row r="481" spans="4:14" x14ac:dyDescent="0.3">
      <c r="D481" s="14"/>
      <c r="E481" s="15"/>
      <c r="F481" s="16"/>
      <c r="G481" s="17"/>
      <c r="H481" s="18"/>
      <c r="I481" s="19"/>
      <c r="J481" s="18"/>
      <c r="K481" s="19"/>
      <c r="L481" s="17"/>
      <c r="M481" s="12"/>
      <c r="N481" s="13"/>
    </row>
    <row r="482" spans="4:14" x14ac:dyDescent="0.3">
      <c r="D482" s="14"/>
      <c r="E482" s="15"/>
      <c r="F482" s="16"/>
      <c r="G482" s="17"/>
      <c r="H482" s="18"/>
      <c r="I482" s="19"/>
      <c r="J482" s="18"/>
      <c r="K482" s="19"/>
      <c r="L482" s="17"/>
      <c r="M482" s="12"/>
      <c r="N482" s="13"/>
    </row>
    <row r="483" spans="4:14" x14ac:dyDescent="0.3">
      <c r="D483" s="14"/>
      <c r="E483" s="15"/>
      <c r="F483" s="16"/>
      <c r="G483" s="17"/>
      <c r="H483" s="18"/>
      <c r="I483" s="19"/>
      <c r="J483" s="18"/>
      <c r="K483" s="19"/>
      <c r="L483" s="17"/>
      <c r="M483" s="12"/>
      <c r="N483" s="13"/>
    </row>
    <row r="484" spans="4:14" x14ac:dyDescent="0.3">
      <c r="D484" s="14"/>
      <c r="E484" s="15"/>
      <c r="F484" s="16"/>
      <c r="G484" s="17"/>
      <c r="H484" s="18"/>
      <c r="I484" s="19"/>
      <c r="J484" s="18"/>
      <c r="K484" s="19"/>
      <c r="L484" s="17"/>
      <c r="M484" s="12"/>
      <c r="N484" s="13"/>
    </row>
    <row r="485" spans="4:14" x14ac:dyDescent="0.3">
      <c r="D485" s="14"/>
      <c r="E485" s="15"/>
      <c r="F485" s="16"/>
      <c r="G485" s="17"/>
      <c r="H485" s="18"/>
      <c r="I485" s="19"/>
      <c r="J485" s="18"/>
      <c r="K485" s="19"/>
      <c r="L485" s="17"/>
      <c r="M485" s="12"/>
      <c r="N485" s="13"/>
    </row>
    <row r="486" spans="4:14" x14ac:dyDescent="0.3">
      <c r="D486" s="14"/>
      <c r="E486" s="15"/>
      <c r="F486" s="16"/>
      <c r="G486" s="17"/>
      <c r="H486" s="18"/>
      <c r="I486" s="19"/>
      <c r="J486" s="18"/>
      <c r="K486" s="19"/>
      <c r="L486" s="17"/>
      <c r="M486" s="12"/>
      <c r="N486" s="13"/>
    </row>
    <row r="487" spans="4:14" x14ac:dyDescent="0.3">
      <c r="D487" s="14"/>
      <c r="E487" s="15"/>
      <c r="F487" s="16"/>
      <c r="G487" s="17"/>
      <c r="H487" s="18"/>
      <c r="I487" s="19"/>
      <c r="J487" s="18"/>
      <c r="K487" s="19"/>
      <c r="L487" s="17"/>
      <c r="M487" s="12"/>
      <c r="N487" s="13"/>
    </row>
    <row r="488" spans="4:14" x14ac:dyDescent="0.3">
      <c r="D488" s="14"/>
      <c r="E488" s="15"/>
      <c r="F488" s="16"/>
      <c r="G488" s="17"/>
      <c r="H488" s="18"/>
      <c r="I488" s="19"/>
      <c r="J488" s="18"/>
      <c r="K488" s="19"/>
      <c r="L488" s="17"/>
      <c r="M488" s="12"/>
      <c r="N488" s="13"/>
    </row>
    <row r="489" spans="4:14" x14ac:dyDescent="0.3">
      <c r="D489" s="14"/>
      <c r="E489" s="15"/>
      <c r="F489" s="16"/>
      <c r="G489" s="17"/>
      <c r="H489" s="18"/>
      <c r="I489" s="19"/>
      <c r="J489" s="18"/>
      <c r="K489" s="19"/>
      <c r="L489" s="17"/>
      <c r="M489" s="12"/>
      <c r="N489" s="13"/>
    </row>
    <row r="490" spans="4:14" x14ac:dyDescent="0.3">
      <c r="D490" s="14"/>
      <c r="E490" s="15"/>
      <c r="F490" s="16"/>
      <c r="G490" s="17"/>
      <c r="H490" s="18"/>
      <c r="I490" s="19"/>
      <c r="J490" s="18"/>
      <c r="K490" s="19"/>
      <c r="L490" s="17"/>
      <c r="M490" s="12"/>
      <c r="N490" s="13"/>
    </row>
    <row r="491" spans="4:14" x14ac:dyDescent="0.3">
      <c r="D491" s="14"/>
      <c r="E491" s="15"/>
      <c r="F491" s="16"/>
      <c r="G491" s="17"/>
      <c r="H491" s="18"/>
      <c r="I491" s="19"/>
      <c r="J491" s="18"/>
      <c r="K491" s="19"/>
      <c r="L491" s="17"/>
      <c r="M491" s="12"/>
      <c r="N491" s="13"/>
    </row>
    <row r="492" spans="4:14" x14ac:dyDescent="0.3">
      <c r="D492" s="14"/>
      <c r="E492" s="15"/>
      <c r="F492" s="16"/>
      <c r="G492" s="17"/>
      <c r="H492" s="18"/>
      <c r="I492" s="19"/>
      <c r="J492" s="18"/>
      <c r="K492" s="19"/>
      <c r="L492" s="17"/>
      <c r="M492" s="12"/>
      <c r="N492" s="13"/>
    </row>
    <row r="493" spans="4:14" x14ac:dyDescent="0.3">
      <c r="D493" s="14"/>
      <c r="E493" s="15"/>
      <c r="F493" s="16"/>
      <c r="G493" s="17"/>
      <c r="H493" s="18"/>
      <c r="I493" s="19"/>
      <c r="J493" s="18"/>
      <c r="K493" s="19"/>
      <c r="L493" s="17"/>
      <c r="M493" s="12"/>
      <c r="N493" s="13"/>
    </row>
    <row r="494" spans="4:14" x14ac:dyDescent="0.3">
      <c r="D494" s="14"/>
      <c r="E494" s="15"/>
      <c r="F494" s="16"/>
      <c r="G494" s="17"/>
      <c r="H494" s="18"/>
      <c r="I494" s="19"/>
      <c r="J494" s="18"/>
      <c r="K494" s="19"/>
      <c r="L494" s="17"/>
      <c r="M494" s="12"/>
      <c r="N494" s="13"/>
    </row>
    <row r="495" spans="4:14" x14ac:dyDescent="0.3">
      <c r="D495" s="14"/>
      <c r="E495" s="15"/>
      <c r="F495" s="16"/>
      <c r="G495" s="17"/>
      <c r="H495" s="18"/>
      <c r="I495" s="19"/>
      <c r="J495" s="18"/>
      <c r="K495" s="19"/>
      <c r="L495" s="17"/>
      <c r="M495" s="12"/>
      <c r="N495" s="13"/>
    </row>
    <row r="496" spans="4:14" x14ac:dyDescent="0.3">
      <c r="D496" s="14"/>
      <c r="E496" s="15"/>
      <c r="F496" s="16"/>
      <c r="G496" s="17"/>
      <c r="H496" s="18"/>
      <c r="I496" s="19"/>
      <c r="J496" s="18"/>
      <c r="K496" s="19"/>
      <c r="L496" s="17"/>
      <c r="M496" s="12"/>
      <c r="N496" s="13"/>
    </row>
    <row r="497" spans="4:14" x14ac:dyDescent="0.3">
      <c r="D497" s="14"/>
      <c r="E497" s="15"/>
      <c r="F497" s="16"/>
      <c r="G497" s="17"/>
      <c r="H497" s="18"/>
      <c r="I497" s="19"/>
      <c r="J497" s="18"/>
      <c r="K497" s="19"/>
      <c r="L497" s="17"/>
      <c r="M497" s="12"/>
      <c r="N497" s="13"/>
    </row>
    <row r="498" spans="4:14" x14ac:dyDescent="0.3">
      <c r="D498" s="14"/>
      <c r="E498" s="15"/>
      <c r="F498" s="16"/>
      <c r="G498" s="17"/>
      <c r="H498" s="18"/>
      <c r="I498" s="19"/>
      <c r="J498" s="18"/>
      <c r="K498" s="19"/>
      <c r="L498" s="17"/>
      <c r="M498" s="12"/>
      <c r="N498" s="13"/>
    </row>
    <row r="499" spans="4:14" x14ac:dyDescent="0.3">
      <c r="D499" s="14"/>
      <c r="E499" s="15"/>
      <c r="F499" s="16"/>
      <c r="G499" s="17"/>
      <c r="H499" s="18"/>
      <c r="I499" s="19"/>
      <c r="J499" s="18"/>
      <c r="K499" s="19"/>
      <c r="L499" s="17"/>
      <c r="M499" s="12"/>
      <c r="N499" s="13"/>
    </row>
    <row r="500" spans="4:14" x14ac:dyDescent="0.3">
      <c r="D500" s="14"/>
      <c r="E500" s="15"/>
      <c r="F500" s="16"/>
      <c r="G500" s="17"/>
      <c r="H500" s="18"/>
      <c r="I500" s="19"/>
      <c r="J500" s="18"/>
      <c r="K500" s="19"/>
      <c r="L500" s="17"/>
      <c r="M500" s="12"/>
      <c r="N500" s="13"/>
    </row>
    <row r="501" spans="4:14" x14ac:dyDescent="0.3">
      <c r="D501" s="14"/>
      <c r="E501" s="15"/>
      <c r="F501" s="16"/>
      <c r="G501" s="17"/>
      <c r="H501" s="18"/>
      <c r="I501" s="19"/>
      <c r="J501" s="18"/>
      <c r="K501" s="19"/>
      <c r="L501" s="17"/>
      <c r="M501" s="12"/>
      <c r="N501" s="13"/>
    </row>
    <row r="502" spans="4:14" x14ac:dyDescent="0.3">
      <c r="D502" s="14"/>
      <c r="E502" s="15"/>
      <c r="F502" s="16"/>
      <c r="G502" s="17"/>
      <c r="H502" s="18"/>
      <c r="I502" s="19"/>
      <c r="J502" s="18"/>
      <c r="K502" s="19"/>
      <c r="L502" s="17"/>
      <c r="M502" s="12"/>
      <c r="N502" s="13"/>
    </row>
    <row r="503" spans="4:14" x14ac:dyDescent="0.3">
      <c r="D503" s="14"/>
      <c r="E503" s="15"/>
      <c r="F503" s="16"/>
      <c r="G503" s="17"/>
      <c r="H503" s="18"/>
      <c r="I503" s="19"/>
      <c r="J503" s="18"/>
      <c r="K503" s="19"/>
      <c r="L503" s="17"/>
      <c r="M503" s="12"/>
      <c r="N503" s="13"/>
    </row>
    <row r="504" spans="4:14" x14ac:dyDescent="0.3">
      <c r="D504" s="14"/>
      <c r="E504" s="15"/>
      <c r="F504" s="16"/>
      <c r="G504" s="17"/>
      <c r="H504" s="18"/>
      <c r="I504" s="19"/>
      <c r="J504" s="18"/>
      <c r="K504" s="19"/>
      <c r="L504" s="17"/>
      <c r="M504" s="12"/>
      <c r="N504" s="13"/>
    </row>
    <row r="505" spans="4:14" x14ac:dyDescent="0.3">
      <c r="D505" s="14"/>
      <c r="E505" s="15"/>
      <c r="F505" s="16"/>
      <c r="G505" s="17"/>
      <c r="H505" s="18"/>
      <c r="I505" s="19"/>
      <c r="J505" s="18"/>
      <c r="K505" s="19"/>
      <c r="L505" s="17"/>
      <c r="M505" s="12"/>
      <c r="N505" s="13"/>
    </row>
    <row r="506" spans="4:14" x14ac:dyDescent="0.3">
      <c r="D506" s="14"/>
      <c r="E506" s="15"/>
      <c r="F506" s="16"/>
      <c r="G506" s="17"/>
      <c r="H506" s="18"/>
      <c r="I506" s="19"/>
      <c r="J506" s="18"/>
      <c r="K506" s="19"/>
      <c r="L506" s="17"/>
      <c r="M506" s="12"/>
      <c r="N506" s="13"/>
    </row>
    <row r="507" spans="4:14" x14ac:dyDescent="0.3">
      <c r="D507" s="14"/>
      <c r="E507" s="15"/>
      <c r="F507" s="16"/>
      <c r="G507" s="17"/>
      <c r="H507" s="18"/>
      <c r="I507" s="19"/>
      <c r="J507" s="18"/>
      <c r="K507" s="19"/>
      <c r="L507" s="17"/>
      <c r="M507" s="12"/>
      <c r="N507" s="13"/>
    </row>
    <row r="508" spans="4:14" x14ac:dyDescent="0.3">
      <c r="D508" s="14"/>
      <c r="E508" s="15"/>
      <c r="F508" s="16"/>
      <c r="G508" s="17"/>
      <c r="H508" s="18"/>
      <c r="I508" s="19"/>
      <c r="J508" s="18"/>
      <c r="K508" s="19"/>
      <c r="L508" s="17"/>
      <c r="M508" s="12"/>
      <c r="N508" s="13"/>
    </row>
    <row r="509" spans="4:14" x14ac:dyDescent="0.3">
      <c r="D509" s="14"/>
      <c r="E509" s="15"/>
      <c r="F509" s="16"/>
      <c r="G509" s="17"/>
      <c r="H509" s="18"/>
      <c r="I509" s="19"/>
      <c r="J509" s="18"/>
      <c r="K509" s="19"/>
      <c r="L509" s="17"/>
      <c r="M509" s="12"/>
      <c r="N509" s="13"/>
    </row>
    <row r="510" spans="4:14" x14ac:dyDescent="0.3">
      <c r="D510" s="14"/>
      <c r="E510" s="15"/>
      <c r="F510" s="16"/>
      <c r="G510" s="17"/>
      <c r="H510" s="18"/>
      <c r="I510" s="19"/>
      <c r="J510" s="18"/>
      <c r="K510" s="19"/>
      <c r="L510" s="17"/>
      <c r="M510" s="12"/>
      <c r="N510" s="13"/>
    </row>
    <row r="511" spans="4:14" x14ac:dyDescent="0.3">
      <c r="D511" s="14"/>
      <c r="E511" s="15"/>
      <c r="F511" s="16"/>
      <c r="G511" s="17"/>
      <c r="H511" s="18"/>
      <c r="I511" s="19"/>
      <c r="J511" s="18"/>
      <c r="K511" s="19"/>
      <c r="L511" s="17"/>
      <c r="M511" s="12"/>
      <c r="N511" s="13"/>
    </row>
    <row r="512" spans="4:14" x14ac:dyDescent="0.3">
      <c r="D512" s="14"/>
      <c r="E512" s="15"/>
      <c r="F512" s="16"/>
      <c r="G512" s="17"/>
      <c r="H512" s="18"/>
      <c r="I512" s="19"/>
      <c r="J512" s="18"/>
      <c r="K512" s="19"/>
      <c r="L512" s="17"/>
      <c r="M512" s="12"/>
      <c r="N512" s="13"/>
    </row>
    <row r="513" spans="4:14" x14ac:dyDescent="0.3">
      <c r="D513" s="14"/>
      <c r="E513" s="15"/>
      <c r="F513" s="16"/>
      <c r="G513" s="17"/>
      <c r="H513" s="18"/>
      <c r="I513" s="19"/>
      <c r="J513" s="18"/>
      <c r="K513" s="19"/>
      <c r="L513" s="17"/>
      <c r="M513" s="12"/>
      <c r="N513" s="13"/>
    </row>
    <row r="514" spans="4:14" x14ac:dyDescent="0.3">
      <c r="D514" s="14"/>
      <c r="E514" s="15"/>
      <c r="F514" s="16"/>
      <c r="G514" s="17"/>
      <c r="H514" s="18"/>
      <c r="I514" s="19"/>
      <c r="J514" s="18"/>
      <c r="K514" s="19"/>
      <c r="L514" s="17"/>
      <c r="M514" s="12"/>
      <c r="N514" s="13"/>
    </row>
    <row r="515" spans="4:14" x14ac:dyDescent="0.3">
      <c r="D515" s="14"/>
      <c r="E515" s="15"/>
      <c r="F515" s="16"/>
      <c r="G515" s="17"/>
      <c r="H515" s="18"/>
      <c r="I515" s="19"/>
      <c r="J515" s="18"/>
      <c r="K515" s="19"/>
      <c r="L515" s="17"/>
      <c r="M515" s="12"/>
      <c r="N515" s="13"/>
    </row>
    <row r="516" spans="4:14" x14ac:dyDescent="0.3">
      <c r="D516" s="14"/>
      <c r="E516" s="15"/>
      <c r="F516" s="16"/>
      <c r="G516" s="17"/>
      <c r="H516" s="18"/>
      <c r="I516" s="19"/>
      <c r="J516" s="18"/>
      <c r="K516" s="19"/>
      <c r="L516" s="17"/>
      <c r="M516" s="12"/>
      <c r="N516" s="13"/>
    </row>
    <row r="517" spans="4:14" x14ac:dyDescent="0.3">
      <c r="D517" s="14"/>
      <c r="E517" s="15"/>
      <c r="F517" s="16"/>
      <c r="G517" s="17"/>
      <c r="H517" s="18"/>
      <c r="I517" s="19"/>
      <c r="J517" s="18"/>
      <c r="K517" s="19"/>
      <c r="L517" s="17"/>
      <c r="M517" s="12"/>
      <c r="N517" s="13"/>
    </row>
    <row r="518" spans="4:14" x14ac:dyDescent="0.3">
      <c r="D518" s="14"/>
      <c r="E518" s="15"/>
      <c r="F518" s="16"/>
      <c r="G518" s="17"/>
      <c r="H518" s="18"/>
      <c r="I518" s="19"/>
      <c r="J518" s="18"/>
      <c r="K518" s="19"/>
      <c r="L518" s="17"/>
      <c r="M518" s="12"/>
      <c r="N518" s="13"/>
    </row>
    <row r="519" spans="4:14" x14ac:dyDescent="0.3">
      <c r="D519" s="14"/>
      <c r="E519" s="15"/>
      <c r="F519" s="16"/>
      <c r="G519" s="17"/>
      <c r="H519" s="18"/>
      <c r="I519" s="19"/>
      <c r="J519" s="18"/>
      <c r="K519" s="19"/>
      <c r="L519" s="17"/>
      <c r="M519" s="12"/>
      <c r="N519" s="13"/>
    </row>
    <row r="520" spans="4:14" x14ac:dyDescent="0.3">
      <c r="D520" s="14"/>
      <c r="E520" s="15"/>
      <c r="F520" s="16"/>
      <c r="G520" s="17"/>
      <c r="H520" s="18"/>
      <c r="I520" s="19"/>
      <c r="J520" s="18"/>
      <c r="K520" s="19"/>
      <c r="L520" s="17"/>
      <c r="M520" s="12"/>
      <c r="N520" s="13"/>
    </row>
    <row r="521" spans="4:14" x14ac:dyDescent="0.3">
      <c r="D521" s="14"/>
      <c r="E521" s="15"/>
      <c r="F521" s="16"/>
      <c r="G521" s="17"/>
      <c r="H521" s="18"/>
      <c r="I521" s="19"/>
      <c r="J521" s="18"/>
      <c r="K521" s="19"/>
      <c r="L521" s="17"/>
      <c r="M521" s="12"/>
      <c r="N521" s="13"/>
    </row>
    <row r="522" spans="4:14" x14ac:dyDescent="0.3">
      <c r="D522" s="14"/>
      <c r="E522" s="15"/>
      <c r="F522" s="16"/>
      <c r="G522" s="17"/>
      <c r="H522" s="18"/>
      <c r="I522" s="19"/>
      <c r="J522" s="18"/>
      <c r="K522" s="19"/>
      <c r="L522" s="17"/>
      <c r="M522" s="12"/>
      <c r="N522" s="13"/>
    </row>
    <row r="523" spans="4:14" x14ac:dyDescent="0.3">
      <c r="D523" s="14"/>
      <c r="E523" s="15"/>
      <c r="F523" s="16"/>
      <c r="G523" s="17"/>
      <c r="H523" s="18"/>
      <c r="I523" s="19"/>
      <c r="J523" s="18"/>
      <c r="K523" s="19"/>
      <c r="L523" s="17"/>
      <c r="M523" s="12"/>
      <c r="N523" s="13"/>
    </row>
    <row r="524" spans="4:14" x14ac:dyDescent="0.3">
      <c r="D524" s="14"/>
      <c r="E524" s="15"/>
      <c r="F524" s="16"/>
      <c r="G524" s="17"/>
      <c r="H524" s="18"/>
      <c r="I524" s="19"/>
      <c r="J524" s="18"/>
      <c r="K524" s="19"/>
      <c r="L524" s="17"/>
      <c r="M524" s="12"/>
      <c r="N524" s="13"/>
    </row>
    <row r="525" spans="4:14" x14ac:dyDescent="0.3">
      <c r="D525" s="14"/>
      <c r="E525" s="15"/>
      <c r="F525" s="16"/>
      <c r="G525" s="17"/>
      <c r="H525" s="18"/>
      <c r="I525" s="19"/>
      <c r="J525" s="18"/>
      <c r="K525" s="19"/>
      <c r="L525" s="17"/>
      <c r="M525" s="12"/>
      <c r="N525" s="13"/>
    </row>
    <row r="526" spans="4:14" x14ac:dyDescent="0.3">
      <c r="D526" s="14"/>
      <c r="E526" s="15"/>
      <c r="F526" s="16"/>
      <c r="G526" s="17"/>
      <c r="H526" s="18"/>
      <c r="I526" s="19"/>
      <c r="J526" s="18"/>
      <c r="K526" s="19"/>
      <c r="L526" s="17"/>
      <c r="M526" s="12"/>
      <c r="N526" s="13"/>
    </row>
    <row r="527" spans="4:14" x14ac:dyDescent="0.3">
      <c r="D527" s="14"/>
      <c r="E527" s="15"/>
      <c r="F527" s="16"/>
      <c r="G527" s="17"/>
      <c r="H527" s="18"/>
      <c r="I527" s="19"/>
      <c r="J527" s="18"/>
      <c r="K527" s="19"/>
      <c r="L527" s="17"/>
      <c r="M527" s="12"/>
      <c r="N527" s="13"/>
    </row>
    <row r="528" spans="4:14" x14ac:dyDescent="0.3">
      <c r="D528" s="14"/>
      <c r="E528" s="15"/>
      <c r="F528" s="16"/>
      <c r="G528" s="17"/>
      <c r="H528" s="18"/>
      <c r="I528" s="19"/>
      <c r="J528" s="18"/>
      <c r="K528" s="19"/>
      <c r="L528" s="17"/>
      <c r="M528" s="12"/>
      <c r="N528" s="13"/>
    </row>
    <row r="529" spans="4:14" x14ac:dyDescent="0.3">
      <c r="D529" s="14"/>
      <c r="E529" s="15"/>
      <c r="F529" s="16"/>
      <c r="G529" s="17"/>
      <c r="H529" s="18"/>
      <c r="I529" s="19"/>
      <c r="J529" s="18"/>
      <c r="K529" s="19"/>
      <c r="L529" s="17"/>
      <c r="M529" s="12"/>
      <c r="N529" s="13"/>
    </row>
    <row r="530" spans="4:14" x14ac:dyDescent="0.3">
      <c r="D530" s="14"/>
      <c r="E530" s="15"/>
      <c r="F530" s="16"/>
      <c r="G530" s="17"/>
      <c r="H530" s="18"/>
      <c r="I530" s="19"/>
      <c r="J530" s="18"/>
      <c r="K530" s="19"/>
      <c r="L530" s="17"/>
      <c r="M530" s="12"/>
      <c r="N530" s="13"/>
    </row>
    <row r="531" spans="4:14" x14ac:dyDescent="0.3">
      <c r="D531" s="14"/>
      <c r="E531" s="15"/>
      <c r="F531" s="16"/>
      <c r="G531" s="17"/>
      <c r="H531" s="18"/>
      <c r="I531" s="19"/>
      <c r="J531" s="18"/>
      <c r="K531" s="19"/>
      <c r="L531" s="17"/>
      <c r="M531" s="12"/>
      <c r="N531" s="13"/>
    </row>
    <row r="532" spans="4:14" x14ac:dyDescent="0.3">
      <c r="D532" s="14"/>
      <c r="E532" s="15"/>
      <c r="F532" s="16"/>
      <c r="G532" s="17"/>
      <c r="H532" s="18"/>
      <c r="I532" s="19"/>
      <c r="J532" s="18"/>
      <c r="K532" s="19"/>
      <c r="L532" s="17"/>
      <c r="M532" s="12"/>
      <c r="N532" s="13"/>
    </row>
    <row r="533" spans="4:14" x14ac:dyDescent="0.3">
      <c r="D533" s="14"/>
      <c r="E533" s="15"/>
      <c r="F533" s="16"/>
      <c r="G533" s="17"/>
      <c r="H533" s="18"/>
      <c r="I533" s="19"/>
      <c r="J533" s="18"/>
      <c r="K533" s="19"/>
      <c r="L533" s="17"/>
      <c r="M533" s="12"/>
      <c r="N533" s="13"/>
    </row>
    <row r="534" spans="4:14" x14ac:dyDescent="0.3">
      <c r="D534" s="14"/>
      <c r="E534" s="15"/>
      <c r="F534" s="16"/>
      <c r="G534" s="17"/>
      <c r="H534" s="18"/>
      <c r="I534" s="19"/>
      <c r="J534" s="18"/>
      <c r="K534" s="19"/>
      <c r="L534" s="17"/>
      <c r="M534" s="12"/>
      <c r="N534" s="13"/>
    </row>
    <row r="535" spans="4:14" x14ac:dyDescent="0.3">
      <c r="D535" s="14"/>
      <c r="E535" s="15"/>
      <c r="F535" s="16"/>
      <c r="G535" s="17"/>
      <c r="H535" s="18"/>
      <c r="I535" s="19"/>
      <c r="J535" s="18"/>
      <c r="K535" s="19"/>
      <c r="L535" s="17"/>
      <c r="M535" s="12"/>
      <c r="N535" s="13"/>
    </row>
    <row r="536" spans="4:14" x14ac:dyDescent="0.3">
      <c r="D536" s="14"/>
      <c r="E536" s="15"/>
      <c r="F536" s="16"/>
      <c r="G536" s="17"/>
      <c r="H536" s="18"/>
      <c r="I536" s="19"/>
      <c r="J536" s="18"/>
      <c r="K536" s="19"/>
      <c r="L536" s="17"/>
      <c r="M536" s="12"/>
      <c r="N536" s="13"/>
    </row>
    <row r="537" spans="4:14" x14ac:dyDescent="0.3">
      <c r="D537" s="14"/>
      <c r="E537" s="15"/>
      <c r="F537" s="16"/>
      <c r="G537" s="17"/>
      <c r="H537" s="18"/>
      <c r="I537" s="19"/>
      <c r="J537" s="18"/>
      <c r="K537" s="19"/>
      <c r="L537" s="17"/>
      <c r="M537" s="12"/>
      <c r="N537" s="13"/>
    </row>
    <row r="538" spans="4:14" x14ac:dyDescent="0.3">
      <c r="D538" s="14"/>
      <c r="E538" s="15"/>
      <c r="F538" s="16"/>
      <c r="G538" s="17"/>
      <c r="H538" s="18"/>
      <c r="I538" s="19"/>
      <c r="J538" s="18"/>
      <c r="K538" s="19"/>
      <c r="L538" s="17"/>
      <c r="M538" s="12"/>
      <c r="N538" s="13"/>
    </row>
    <row r="539" spans="4:14" x14ac:dyDescent="0.3">
      <c r="D539" s="14"/>
      <c r="E539" s="15"/>
      <c r="F539" s="16"/>
      <c r="G539" s="17"/>
      <c r="H539" s="18"/>
      <c r="I539" s="19"/>
      <c r="J539" s="18"/>
      <c r="K539" s="19"/>
      <c r="L539" s="17"/>
      <c r="M539" s="12"/>
      <c r="N539" s="13"/>
    </row>
    <row r="540" spans="4:14" x14ac:dyDescent="0.3">
      <c r="D540" s="14"/>
      <c r="E540" s="15"/>
      <c r="F540" s="16"/>
      <c r="G540" s="17"/>
      <c r="H540" s="18"/>
      <c r="I540" s="19"/>
      <c r="J540" s="18"/>
      <c r="K540" s="19"/>
      <c r="L540" s="17"/>
      <c r="M540" s="12"/>
      <c r="N540" s="13"/>
    </row>
    <row r="541" spans="4:14" x14ac:dyDescent="0.3">
      <c r="D541" s="14"/>
      <c r="E541" s="15"/>
      <c r="F541" s="16"/>
      <c r="G541" s="17"/>
      <c r="H541" s="18"/>
      <c r="I541" s="19"/>
      <c r="J541" s="18"/>
      <c r="K541" s="19"/>
      <c r="L541" s="17"/>
      <c r="M541" s="12"/>
      <c r="N541" s="13"/>
    </row>
    <row r="542" spans="4:14" x14ac:dyDescent="0.3">
      <c r="D542" s="14"/>
      <c r="E542" s="15"/>
      <c r="F542" s="16"/>
      <c r="G542" s="17"/>
      <c r="H542" s="18"/>
      <c r="I542" s="19"/>
      <c r="J542" s="18"/>
      <c r="K542" s="19"/>
      <c r="L542" s="17"/>
      <c r="M542" s="12"/>
      <c r="N542" s="13"/>
    </row>
    <row r="543" spans="4:14" x14ac:dyDescent="0.3">
      <c r="D543" s="14"/>
      <c r="E543" s="15"/>
      <c r="F543" s="16"/>
      <c r="G543" s="17"/>
      <c r="H543" s="18"/>
      <c r="I543" s="19"/>
      <c r="J543" s="18"/>
      <c r="K543" s="19"/>
      <c r="L543" s="17"/>
      <c r="M543" s="12"/>
      <c r="N543" s="13"/>
    </row>
    <row r="544" spans="4:14" x14ac:dyDescent="0.3">
      <c r="D544" s="14"/>
      <c r="E544" s="15"/>
      <c r="F544" s="16"/>
      <c r="G544" s="17"/>
      <c r="H544" s="18"/>
      <c r="I544" s="19"/>
      <c r="J544" s="18"/>
      <c r="K544" s="19"/>
      <c r="L544" s="17"/>
      <c r="M544" s="12"/>
      <c r="N544" s="13"/>
    </row>
    <row r="545" spans="4:14" x14ac:dyDescent="0.3">
      <c r="D545" s="14"/>
      <c r="E545" s="15"/>
      <c r="F545" s="16"/>
      <c r="G545" s="17"/>
      <c r="H545" s="18"/>
      <c r="I545" s="19"/>
      <c r="J545" s="18"/>
      <c r="K545" s="19"/>
      <c r="L545" s="17"/>
      <c r="M545" s="12"/>
      <c r="N545" s="13"/>
    </row>
    <row r="546" spans="4:14" x14ac:dyDescent="0.3">
      <c r="D546" s="14"/>
      <c r="E546" s="15"/>
      <c r="F546" s="16"/>
      <c r="G546" s="17"/>
      <c r="H546" s="18"/>
      <c r="I546" s="19"/>
      <c r="J546" s="18"/>
      <c r="K546" s="19"/>
      <c r="L546" s="17"/>
      <c r="M546" s="12"/>
      <c r="N546" s="13"/>
    </row>
    <row r="547" spans="4:14" x14ac:dyDescent="0.3">
      <c r="D547" s="14"/>
      <c r="E547" s="15"/>
      <c r="F547" s="16"/>
      <c r="G547" s="17"/>
      <c r="H547" s="18"/>
      <c r="I547" s="19"/>
      <c r="J547" s="18"/>
      <c r="K547" s="19"/>
      <c r="L547" s="17"/>
      <c r="M547" s="12"/>
      <c r="N547" s="13"/>
    </row>
    <row r="548" spans="4:14" x14ac:dyDescent="0.3">
      <c r="D548" s="14"/>
      <c r="E548" s="15"/>
      <c r="F548" s="16"/>
      <c r="G548" s="17"/>
      <c r="H548" s="18"/>
      <c r="I548" s="19"/>
      <c r="J548" s="18"/>
      <c r="K548" s="19"/>
      <c r="L548" s="17"/>
      <c r="M548" s="12"/>
      <c r="N548" s="13"/>
    </row>
    <row r="549" spans="4:14" x14ac:dyDescent="0.3">
      <c r="D549" s="14"/>
      <c r="E549" s="15"/>
      <c r="F549" s="16"/>
      <c r="G549" s="17"/>
      <c r="H549" s="18"/>
      <c r="I549" s="19"/>
      <c r="J549" s="18"/>
      <c r="K549" s="19"/>
      <c r="L549" s="17"/>
      <c r="M549" s="12"/>
      <c r="N549" s="13"/>
    </row>
    <row r="550" spans="4:14" x14ac:dyDescent="0.3">
      <c r="D550" s="14"/>
      <c r="E550" s="15"/>
      <c r="F550" s="16"/>
      <c r="G550" s="17"/>
      <c r="H550" s="18"/>
      <c r="I550" s="19"/>
      <c r="J550" s="18"/>
      <c r="K550" s="19"/>
      <c r="L550" s="17"/>
      <c r="M550" s="12"/>
      <c r="N550" s="13"/>
    </row>
    <row r="551" spans="4:14" x14ac:dyDescent="0.3">
      <c r="D551" s="14"/>
      <c r="E551" s="15"/>
      <c r="F551" s="16"/>
      <c r="G551" s="17"/>
      <c r="H551" s="18"/>
      <c r="I551" s="19"/>
      <c r="J551" s="18"/>
      <c r="K551" s="19"/>
      <c r="L551" s="17"/>
      <c r="M551" s="12"/>
      <c r="N551" s="13"/>
    </row>
    <row r="552" spans="4:14" x14ac:dyDescent="0.3">
      <c r="D552" s="14"/>
      <c r="E552" s="15"/>
      <c r="F552" s="16"/>
      <c r="G552" s="17"/>
      <c r="H552" s="18"/>
      <c r="I552" s="19"/>
      <c r="J552" s="18"/>
      <c r="K552" s="19"/>
      <c r="L552" s="17"/>
      <c r="M552" s="12"/>
      <c r="N552" s="13"/>
    </row>
    <row r="553" spans="4:14" x14ac:dyDescent="0.3">
      <c r="D553" s="14"/>
      <c r="E553" s="15"/>
      <c r="F553" s="16"/>
      <c r="G553" s="17"/>
      <c r="H553" s="18"/>
      <c r="I553" s="19"/>
      <c r="J553" s="18"/>
      <c r="K553" s="19"/>
      <c r="L553" s="17"/>
      <c r="M553" s="12"/>
      <c r="N553" s="13"/>
    </row>
    <row r="554" spans="4:14" x14ac:dyDescent="0.3">
      <c r="D554" s="14"/>
      <c r="E554" s="15"/>
      <c r="F554" s="16"/>
      <c r="G554" s="17"/>
      <c r="H554" s="18"/>
      <c r="I554" s="19"/>
      <c r="J554" s="18"/>
      <c r="K554" s="19"/>
      <c r="L554" s="17"/>
      <c r="M554" s="12"/>
      <c r="N554" s="13"/>
    </row>
    <row r="555" spans="4:14" x14ac:dyDescent="0.3">
      <c r="D555" s="14"/>
      <c r="E555" s="15"/>
      <c r="F555" s="16"/>
      <c r="G555" s="17"/>
      <c r="H555" s="18"/>
      <c r="I555" s="19"/>
      <c r="J555" s="18"/>
      <c r="K555" s="19"/>
      <c r="L555" s="17"/>
      <c r="M555" s="12"/>
      <c r="N555" s="13"/>
    </row>
    <row r="556" spans="4:14" x14ac:dyDescent="0.3">
      <c r="D556" s="14"/>
      <c r="E556" s="15"/>
      <c r="F556" s="16"/>
      <c r="G556" s="17"/>
      <c r="H556" s="18"/>
      <c r="I556" s="19"/>
      <c r="J556" s="18"/>
      <c r="K556" s="19"/>
      <c r="L556" s="17"/>
      <c r="M556" s="12"/>
      <c r="N556" s="13"/>
    </row>
    <row r="557" spans="4:14" x14ac:dyDescent="0.3">
      <c r="D557" s="14"/>
      <c r="E557" s="15"/>
      <c r="F557" s="16"/>
      <c r="G557" s="17"/>
      <c r="H557" s="18"/>
      <c r="I557" s="19"/>
      <c r="J557" s="18"/>
      <c r="K557" s="19"/>
      <c r="L557" s="17"/>
      <c r="M557" s="12"/>
      <c r="N557" s="13"/>
    </row>
    <row r="558" spans="4:14" x14ac:dyDescent="0.3">
      <c r="D558" s="14"/>
      <c r="E558" s="15"/>
      <c r="F558" s="16"/>
      <c r="G558" s="17"/>
      <c r="H558" s="18"/>
      <c r="I558" s="19"/>
      <c r="J558" s="18"/>
      <c r="K558" s="19"/>
      <c r="L558" s="17"/>
      <c r="M558" s="12"/>
      <c r="N558" s="13"/>
    </row>
    <row r="559" spans="4:14" x14ac:dyDescent="0.3">
      <c r="D559" s="14"/>
      <c r="E559" s="15"/>
      <c r="F559" s="16"/>
      <c r="G559" s="17"/>
      <c r="H559" s="18"/>
      <c r="I559" s="19"/>
      <c r="J559" s="18"/>
      <c r="K559" s="19"/>
      <c r="L559" s="17"/>
      <c r="M559" s="12"/>
      <c r="N559" s="13"/>
    </row>
    <row r="560" spans="4:14" x14ac:dyDescent="0.3">
      <c r="D560" s="14"/>
      <c r="E560" s="15"/>
      <c r="F560" s="16"/>
      <c r="G560" s="17"/>
      <c r="H560" s="18"/>
      <c r="I560" s="19"/>
      <c r="J560" s="18"/>
      <c r="K560" s="19"/>
      <c r="L560" s="17"/>
      <c r="M560" s="12"/>
      <c r="N560" s="13"/>
    </row>
    <row r="561" spans="4:14" x14ac:dyDescent="0.3">
      <c r="D561" s="14"/>
      <c r="E561" s="15"/>
      <c r="F561" s="16"/>
      <c r="G561" s="17"/>
      <c r="H561" s="18"/>
      <c r="I561" s="19"/>
      <c r="J561" s="18"/>
      <c r="K561" s="19"/>
      <c r="L561" s="17"/>
      <c r="M561" s="12"/>
      <c r="N561" s="13"/>
    </row>
    <row r="562" spans="4:14" x14ac:dyDescent="0.3">
      <c r="D562" s="14"/>
      <c r="E562" s="15"/>
      <c r="F562" s="16"/>
      <c r="G562" s="17"/>
      <c r="H562" s="18"/>
      <c r="I562" s="19"/>
      <c r="J562" s="18"/>
      <c r="K562" s="19"/>
      <c r="L562" s="17"/>
      <c r="M562" s="12"/>
      <c r="N562" s="13"/>
    </row>
    <row r="563" spans="4:14" x14ac:dyDescent="0.3">
      <c r="D563" s="14"/>
      <c r="E563" s="15"/>
      <c r="F563" s="16"/>
      <c r="G563" s="17"/>
      <c r="H563" s="18"/>
      <c r="I563" s="19"/>
      <c r="J563" s="18"/>
      <c r="K563" s="19"/>
      <c r="L563" s="17"/>
      <c r="M563" s="12"/>
      <c r="N563" s="13"/>
    </row>
    <row r="564" spans="4:14" x14ac:dyDescent="0.3">
      <c r="D564" s="14"/>
      <c r="E564" s="15"/>
      <c r="F564" s="16"/>
      <c r="G564" s="17"/>
      <c r="H564" s="18"/>
      <c r="I564" s="19"/>
      <c r="J564" s="18"/>
      <c r="K564" s="19"/>
      <c r="L564" s="17"/>
      <c r="M564" s="12"/>
      <c r="N564" s="13"/>
    </row>
    <row r="565" spans="4:14" x14ac:dyDescent="0.3">
      <c r="D565" s="14"/>
      <c r="E565" s="15"/>
      <c r="F565" s="16"/>
      <c r="G565" s="17"/>
      <c r="H565" s="18"/>
      <c r="I565" s="19"/>
      <c r="J565" s="18"/>
      <c r="K565" s="19"/>
      <c r="L565" s="17"/>
      <c r="M565" s="12"/>
      <c r="N565" s="13"/>
    </row>
    <row r="566" spans="4:14" x14ac:dyDescent="0.3">
      <c r="D566" s="14"/>
      <c r="E566" s="15"/>
      <c r="F566" s="16"/>
      <c r="G566" s="17"/>
      <c r="H566" s="18"/>
      <c r="I566" s="19"/>
      <c r="J566" s="18"/>
      <c r="K566" s="19"/>
      <c r="L566" s="17"/>
      <c r="M566" s="12"/>
      <c r="N566" s="13"/>
    </row>
    <row r="567" spans="4:14" x14ac:dyDescent="0.3">
      <c r="D567" s="14"/>
      <c r="E567" s="15"/>
      <c r="F567" s="16"/>
      <c r="G567" s="17"/>
      <c r="H567" s="18"/>
      <c r="I567" s="19"/>
      <c r="J567" s="18"/>
      <c r="K567" s="19"/>
      <c r="L567" s="17"/>
      <c r="M567" s="12"/>
      <c r="N567" s="13"/>
    </row>
    <row r="568" spans="4:14" x14ac:dyDescent="0.3">
      <c r="D568" s="14"/>
      <c r="E568" s="15"/>
      <c r="F568" s="16"/>
      <c r="G568" s="17"/>
      <c r="H568" s="18"/>
      <c r="I568" s="19"/>
      <c r="J568" s="18"/>
      <c r="K568" s="19"/>
      <c r="L568" s="17"/>
      <c r="M568" s="12"/>
      <c r="N568" s="13"/>
    </row>
    <row r="569" spans="4:14" x14ac:dyDescent="0.3">
      <c r="D569" s="14"/>
      <c r="E569" s="15"/>
      <c r="F569" s="16"/>
      <c r="G569" s="17"/>
      <c r="H569" s="18"/>
      <c r="I569" s="19"/>
      <c r="J569" s="18"/>
      <c r="K569" s="19"/>
      <c r="L569" s="17"/>
      <c r="M569" s="12"/>
      <c r="N569" s="13"/>
    </row>
    <row r="570" spans="4:14" x14ac:dyDescent="0.3">
      <c r="D570" s="14"/>
      <c r="E570" s="15"/>
      <c r="F570" s="16"/>
      <c r="G570" s="17"/>
      <c r="H570" s="18"/>
      <c r="I570" s="19"/>
      <c r="J570" s="18"/>
      <c r="K570" s="19"/>
      <c r="L570" s="17"/>
      <c r="M570" s="12"/>
      <c r="N570" s="13"/>
    </row>
    <row r="571" spans="4:14" x14ac:dyDescent="0.3">
      <c r="D571" s="14"/>
      <c r="E571" s="15"/>
      <c r="F571" s="16"/>
      <c r="G571" s="17"/>
      <c r="H571" s="18"/>
      <c r="I571" s="19"/>
      <c r="J571" s="18"/>
      <c r="K571" s="19"/>
      <c r="L571" s="17"/>
      <c r="M571" s="12"/>
      <c r="N571" s="13"/>
    </row>
    <row r="572" spans="4:14" x14ac:dyDescent="0.3">
      <c r="D572" s="14"/>
      <c r="E572" s="15"/>
      <c r="F572" s="16"/>
      <c r="G572" s="17"/>
      <c r="H572" s="18"/>
      <c r="I572" s="19"/>
      <c r="J572" s="18"/>
      <c r="K572" s="19"/>
      <c r="L572" s="17"/>
      <c r="M572" s="12"/>
      <c r="N572" s="13"/>
    </row>
    <row r="573" spans="4:14" x14ac:dyDescent="0.3">
      <c r="D573" s="14"/>
      <c r="E573" s="15"/>
      <c r="F573" s="16"/>
      <c r="G573" s="17"/>
      <c r="H573" s="18"/>
      <c r="I573" s="19"/>
      <c r="J573" s="18"/>
      <c r="K573" s="19"/>
      <c r="L573" s="17"/>
      <c r="M573" s="12"/>
      <c r="N573" s="13"/>
    </row>
    <row r="574" spans="4:14" x14ac:dyDescent="0.3">
      <c r="D574" s="14"/>
      <c r="E574" s="15"/>
      <c r="F574" s="16"/>
      <c r="G574" s="17"/>
      <c r="H574" s="18"/>
      <c r="I574" s="19"/>
      <c r="J574" s="18"/>
      <c r="K574" s="19"/>
      <c r="L574" s="17"/>
      <c r="M574" s="12"/>
      <c r="N574" s="13"/>
    </row>
    <row r="575" spans="4:14" x14ac:dyDescent="0.3">
      <c r="D575" s="14"/>
      <c r="E575" s="15"/>
      <c r="F575" s="16"/>
      <c r="G575" s="17"/>
      <c r="H575" s="18"/>
      <c r="I575" s="19"/>
      <c r="J575" s="18"/>
      <c r="K575" s="19"/>
      <c r="L575" s="17"/>
      <c r="M575" s="12"/>
      <c r="N575" s="13"/>
    </row>
    <row r="576" spans="4:14" x14ac:dyDescent="0.3">
      <c r="D576" s="14"/>
      <c r="E576" s="15"/>
      <c r="F576" s="16"/>
      <c r="G576" s="17"/>
      <c r="H576" s="18"/>
      <c r="I576" s="19"/>
      <c r="J576" s="18"/>
      <c r="K576" s="19"/>
      <c r="L576" s="17"/>
      <c r="M576" s="12"/>
      <c r="N576" s="13"/>
    </row>
    <row r="577" spans="4:14" x14ac:dyDescent="0.3">
      <c r="D577" s="14"/>
      <c r="E577" s="15"/>
      <c r="F577" s="16"/>
      <c r="G577" s="17"/>
      <c r="H577" s="18"/>
      <c r="I577" s="19"/>
      <c r="J577" s="18"/>
      <c r="K577" s="19"/>
      <c r="L577" s="17"/>
      <c r="M577" s="12"/>
      <c r="N577" s="13"/>
    </row>
    <row r="578" spans="4:14" x14ac:dyDescent="0.3">
      <c r="D578" s="14"/>
      <c r="E578" s="15"/>
      <c r="F578" s="16"/>
      <c r="G578" s="17"/>
      <c r="H578" s="18"/>
      <c r="I578" s="19"/>
      <c r="J578" s="18"/>
      <c r="K578" s="19"/>
      <c r="L578" s="17"/>
      <c r="M578" s="12"/>
      <c r="N578" s="13"/>
    </row>
    <row r="579" spans="4:14" x14ac:dyDescent="0.3">
      <c r="D579" s="14"/>
      <c r="E579" s="15"/>
      <c r="F579" s="16"/>
      <c r="G579" s="17"/>
      <c r="H579" s="18"/>
      <c r="I579" s="19"/>
      <c r="J579" s="18"/>
      <c r="K579" s="19"/>
      <c r="L579" s="17"/>
      <c r="M579" s="12"/>
      <c r="N579" s="13"/>
    </row>
    <row r="580" spans="4:14" x14ac:dyDescent="0.3">
      <c r="D580" s="14"/>
      <c r="E580" s="15"/>
      <c r="F580" s="16"/>
      <c r="G580" s="17"/>
      <c r="H580" s="18"/>
      <c r="I580" s="19"/>
      <c r="J580" s="18"/>
      <c r="K580" s="19"/>
      <c r="L580" s="17"/>
      <c r="M580" s="12"/>
      <c r="N580" s="13"/>
    </row>
    <row r="581" spans="4:14" x14ac:dyDescent="0.3">
      <c r="D581" s="14"/>
      <c r="E581" s="15"/>
      <c r="F581" s="16"/>
      <c r="G581" s="17"/>
      <c r="H581" s="18"/>
      <c r="I581" s="19"/>
      <c r="J581" s="18"/>
      <c r="K581" s="19"/>
      <c r="L581" s="17"/>
      <c r="M581" s="12"/>
      <c r="N581" s="13"/>
    </row>
    <row r="582" spans="4:14" x14ac:dyDescent="0.3">
      <c r="D582" s="14"/>
      <c r="E582" s="15"/>
      <c r="F582" s="16"/>
      <c r="G582" s="17"/>
      <c r="H582" s="18"/>
      <c r="I582" s="19"/>
      <c r="J582" s="18"/>
      <c r="K582" s="19"/>
      <c r="L582" s="17"/>
      <c r="M582" s="12"/>
      <c r="N582" s="13"/>
    </row>
    <row r="583" spans="4:14" x14ac:dyDescent="0.3">
      <c r="D583" s="14"/>
      <c r="E583" s="15"/>
      <c r="F583" s="16"/>
      <c r="G583" s="17"/>
      <c r="H583" s="18"/>
      <c r="I583" s="19"/>
      <c r="J583" s="18"/>
      <c r="K583" s="19"/>
      <c r="L583" s="17"/>
      <c r="M583" s="12"/>
      <c r="N583" s="13"/>
    </row>
    <row r="584" spans="4:14" x14ac:dyDescent="0.3">
      <c r="D584" s="14"/>
      <c r="E584" s="15"/>
      <c r="F584" s="16"/>
      <c r="G584" s="17"/>
      <c r="H584" s="18"/>
      <c r="I584" s="19"/>
      <c r="J584" s="18"/>
      <c r="K584" s="19"/>
      <c r="L584" s="17"/>
      <c r="M584" s="12"/>
      <c r="N584" s="13"/>
    </row>
    <row r="585" spans="4:14" x14ac:dyDescent="0.3">
      <c r="D585" s="14"/>
      <c r="E585" s="15"/>
      <c r="F585" s="16"/>
      <c r="G585" s="17"/>
      <c r="H585" s="18"/>
      <c r="I585" s="19"/>
      <c r="J585" s="18"/>
      <c r="K585" s="19"/>
      <c r="L585" s="17"/>
      <c r="M585" s="12"/>
      <c r="N585" s="13"/>
    </row>
    <row r="586" spans="4:14" x14ac:dyDescent="0.3">
      <c r="D586" s="14"/>
      <c r="E586" s="15"/>
      <c r="F586" s="16"/>
      <c r="G586" s="17"/>
      <c r="H586" s="18"/>
      <c r="I586" s="19"/>
      <c r="J586" s="18"/>
      <c r="K586" s="19"/>
      <c r="L586" s="17"/>
      <c r="M586" s="12"/>
      <c r="N586" s="13"/>
    </row>
    <row r="587" spans="4:14" x14ac:dyDescent="0.3">
      <c r="D587" s="14"/>
      <c r="E587" s="15"/>
      <c r="F587" s="16"/>
      <c r="G587" s="17"/>
      <c r="H587" s="18"/>
      <c r="I587" s="19"/>
      <c r="J587" s="18"/>
      <c r="K587" s="19"/>
      <c r="L587" s="17"/>
      <c r="M587" s="12"/>
      <c r="N587" s="13"/>
    </row>
    <row r="588" spans="4:14" x14ac:dyDescent="0.3">
      <c r="D588" s="14"/>
      <c r="E588" s="15"/>
      <c r="F588" s="16"/>
      <c r="G588" s="17"/>
      <c r="H588" s="18"/>
      <c r="I588" s="19"/>
      <c r="J588" s="18"/>
      <c r="K588" s="19"/>
      <c r="L588" s="17"/>
      <c r="M588" s="12"/>
      <c r="N588" s="13"/>
    </row>
    <row r="589" spans="4:14" x14ac:dyDescent="0.3">
      <c r="D589" s="14"/>
      <c r="E589" s="15"/>
      <c r="F589" s="16"/>
      <c r="G589" s="17"/>
      <c r="H589" s="18"/>
      <c r="I589" s="19"/>
      <c r="J589" s="18"/>
      <c r="K589" s="19"/>
      <c r="L589" s="17"/>
      <c r="M589" s="12"/>
      <c r="N589" s="13"/>
    </row>
    <row r="590" spans="4:14" x14ac:dyDescent="0.3">
      <c r="D590" s="14"/>
      <c r="E590" s="15"/>
      <c r="F590" s="16"/>
      <c r="G590" s="17"/>
      <c r="H590" s="18"/>
      <c r="I590" s="19"/>
      <c r="J590" s="18"/>
      <c r="K590" s="19"/>
      <c r="L590" s="17"/>
      <c r="M590" s="12"/>
      <c r="N590" s="13"/>
    </row>
    <row r="591" spans="4:14" x14ac:dyDescent="0.3">
      <c r="D591" s="14"/>
      <c r="E591" s="15"/>
      <c r="F591" s="16"/>
      <c r="G591" s="17"/>
      <c r="H591" s="18"/>
      <c r="I591" s="19"/>
      <c r="J591" s="18"/>
      <c r="K591" s="19"/>
      <c r="L591" s="17"/>
      <c r="M591" s="12"/>
      <c r="N591" s="13"/>
    </row>
    <row r="592" spans="4:14" x14ac:dyDescent="0.3">
      <c r="D592" s="14"/>
      <c r="E592" s="15"/>
      <c r="F592" s="16"/>
      <c r="G592" s="17"/>
      <c r="H592" s="18"/>
      <c r="I592" s="19"/>
      <c r="J592" s="18"/>
      <c r="K592" s="19"/>
      <c r="L592" s="17"/>
      <c r="M592" s="12"/>
      <c r="N592" s="13"/>
    </row>
    <row r="593" spans="4:14" x14ac:dyDescent="0.3">
      <c r="D593" s="14"/>
      <c r="E593" s="15"/>
      <c r="F593" s="16"/>
      <c r="G593" s="17"/>
      <c r="H593" s="18"/>
      <c r="I593" s="19"/>
      <c r="J593" s="18"/>
      <c r="K593" s="19"/>
      <c r="L593" s="17"/>
      <c r="M593" s="12"/>
      <c r="N593" s="13"/>
    </row>
    <row r="594" spans="4:14" x14ac:dyDescent="0.3">
      <c r="D594" s="14"/>
      <c r="E594" s="15"/>
      <c r="F594" s="16"/>
      <c r="G594" s="17"/>
      <c r="H594" s="18"/>
      <c r="I594" s="19"/>
      <c r="J594" s="18"/>
      <c r="K594" s="19"/>
      <c r="L594" s="17"/>
      <c r="M594" s="12"/>
      <c r="N594" s="13"/>
    </row>
    <row r="595" spans="4:14" x14ac:dyDescent="0.3">
      <c r="D595" s="14"/>
      <c r="E595" s="15"/>
      <c r="F595" s="16"/>
      <c r="G595" s="17"/>
      <c r="H595" s="18"/>
      <c r="I595" s="19"/>
      <c r="J595" s="18"/>
      <c r="K595" s="19"/>
      <c r="L595" s="17"/>
      <c r="M595" s="12"/>
      <c r="N595" s="13"/>
    </row>
    <row r="596" spans="4:14" x14ac:dyDescent="0.3">
      <c r="D596" s="14"/>
      <c r="E596" s="15"/>
      <c r="F596" s="16"/>
      <c r="G596" s="17"/>
      <c r="H596" s="18"/>
      <c r="I596" s="19"/>
      <c r="J596" s="18"/>
      <c r="K596" s="19"/>
      <c r="L596" s="17"/>
      <c r="M596" s="12"/>
      <c r="N596" s="13"/>
    </row>
    <row r="597" spans="4:14" x14ac:dyDescent="0.3">
      <c r="D597" s="14"/>
      <c r="E597" s="15"/>
      <c r="F597" s="16"/>
      <c r="G597" s="17"/>
      <c r="H597" s="18"/>
      <c r="I597" s="19"/>
      <c r="J597" s="18"/>
      <c r="K597" s="19"/>
      <c r="L597" s="17"/>
      <c r="M597" s="12"/>
      <c r="N597" s="13"/>
    </row>
    <row r="598" spans="4:14" x14ac:dyDescent="0.3">
      <c r="D598" s="14"/>
      <c r="E598" s="15"/>
      <c r="F598" s="16"/>
      <c r="G598" s="17"/>
      <c r="H598" s="18"/>
      <c r="I598" s="19"/>
      <c r="J598" s="18"/>
      <c r="K598" s="19"/>
      <c r="L598" s="17"/>
      <c r="M598" s="12"/>
      <c r="N598" s="13"/>
    </row>
    <row r="599" spans="4:14" x14ac:dyDescent="0.3">
      <c r="D599" s="14"/>
      <c r="E599" s="15"/>
      <c r="F599" s="16"/>
      <c r="G599" s="17"/>
      <c r="H599" s="18"/>
      <c r="I599" s="19"/>
      <c r="J599" s="18"/>
      <c r="K599" s="19"/>
      <c r="L599" s="17"/>
      <c r="M599" s="12"/>
      <c r="N599" s="13"/>
    </row>
    <row r="600" spans="4:14" x14ac:dyDescent="0.3">
      <c r="D600" s="14"/>
      <c r="E600" s="15"/>
      <c r="F600" s="16"/>
      <c r="G600" s="17"/>
      <c r="H600" s="18"/>
      <c r="I600" s="19"/>
      <c r="J600" s="18"/>
      <c r="K600" s="19"/>
      <c r="L600" s="17"/>
      <c r="M600" s="12"/>
      <c r="N600" s="13"/>
    </row>
    <row r="601" spans="4:14" x14ac:dyDescent="0.3">
      <c r="D601" s="14"/>
      <c r="E601" s="15"/>
      <c r="F601" s="16"/>
      <c r="G601" s="17"/>
      <c r="H601" s="18"/>
      <c r="I601" s="19"/>
      <c r="J601" s="18"/>
      <c r="K601" s="19"/>
      <c r="L601" s="17"/>
      <c r="M601" s="12"/>
      <c r="N601" s="13"/>
    </row>
    <row r="602" spans="4:14" x14ac:dyDescent="0.3">
      <c r="D602" s="14"/>
      <c r="E602" s="15"/>
      <c r="F602" s="16"/>
      <c r="G602" s="17"/>
      <c r="H602" s="18"/>
      <c r="I602" s="19"/>
      <c r="J602" s="18"/>
      <c r="K602" s="19"/>
      <c r="L602" s="17"/>
      <c r="M602" s="12"/>
      <c r="N602" s="13"/>
    </row>
    <row r="603" spans="4:14" x14ac:dyDescent="0.3">
      <c r="D603" s="14"/>
      <c r="E603" s="15"/>
      <c r="F603" s="16"/>
      <c r="G603" s="17"/>
      <c r="H603" s="18"/>
      <c r="I603" s="19"/>
      <c r="J603" s="18"/>
      <c r="K603" s="19"/>
      <c r="L603" s="17"/>
      <c r="M603" s="12"/>
      <c r="N603" s="13"/>
    </row>
    <row r="604" spans="4:14" x14ac:dyDescent="0.3">
      <c r="D604" s="14"/>
      <c r="E604" s="15"/>
      <c r="F604" s="16"/>
      <c r="G604" s="17"/>
      <c r="H604" s="18"/>
      <c r="I604" s="19"/>
      <c r="J604" s="18"/>
      <c r="K604" s="19"/>
      <c r="L604" s="17"/>
      <c r="M604" s="12"/>
      <c r="N604" s="13"/>
    </row>
    <row r="605" spans="4:14" x14ac:dyDescent="0.3">
      <c r="D605" s="14"/>
      <c r="E605" s="15"/>
      <c r="F605" s="16"/>
      <c r="G605" s="17"/>
      <c r="H605" s="18"/>
      <c r="I605" s="19"/>
      <c r="J605" s="18"/>
      <c r="K605" s="19"/>
      <c r="L605" s="17"/>
      <c r="M605" s="12"/>
      <c r="N605" s="13"/>
    </row>
    <row r="606" spans="4:14" x14ac:dyDescent="0.3">
      <c r="D606" s="14"/>
      <c r="E606" s="15"/>
      <c r="F606" s="16"/>
      <c r="G606" s="17"/>
      <c r="H606" s="18"/>
      <c r="I606" s="19"/>
      <c r="J606" s="18"/>
      <c r="K606" s="19"/>
      <c r="L606" s="17"/>
      <c r="M606" s="12"/>
      <c r="N606" s="13"/>
    </row>
    <row r="607" spans="4:14" x14ac:dyDescent="0.3">
      <c r="D607" s="14"/>
      <c r="E607" s="15"/>
      <c r="F607" s="16"/>
      <c r="G607" s="17"/>
      <c r="H607" s="18"/>
      <c r="I607" s="19"/>
      <c r="J607" s="18"/>
      <c r="K607" s="19"/>
      <c r="L607" s="17"/>
      <c r="M607" s="12"/>
      <c r="N607" s="13"/>
    </row>
    <row r="608" spans="4:14" x14ac:dyDescent="0.3">
      <c r="D608" s="14"/>
      <c r="E608" s="15"/>
      <c r="F608" s="16"/>
      <c r="G608" s="17"/>
      <c r="H608" s="18"/>
      <c r="I608" s="19"/>
      <c r="J608" s="18"/>
      <c r="K608" s="19"/>
      <c r="L608" s="17"/>
      <c r="M608" s="12"/>
      <c r="N608" s="13"/>
    </row>
    <row r="609" spans="4:14" x14ac:dyDescent="0.3">
      <c r="D609" s="14"/>
      <c r="E609" s="15"/>
      <c r="F609" s="16"/>
      <c r="G609" s="17"/>
      <c r="H609" s="18"/>
      <c r="I609" s="19"/>
      <c r="J609" s="18"/>
      <c r="K609" s="19"/>
      <c r="L609" s="17"/>
      <c r="M609" s="12"/>
      <c r="N609" s="13"/>
    </row>
    <row r="610" spans="4:14" x14ac:dyDescent="0.3">
      <c r="D610" s="14"/>
      <c r="E610" s="15"/>
      <c r="F610" s="16"/>
      <c r="G610" s="17"/>
      <c r="H610" s="18"/>
      <c r="I610" s="19"/>
      <c r="J610" s="18"/>
      <c r="K610" s="19"/>
      <c r="L610" s="17"/>
      <c r="M610" s="12"/>
      <c r="N610" s="13"/>
    </row>
    <row r="611" spans="4:14" x14ac:dyDescent="0.3">
      <c r="D611" s="14"/>
      <c r="E611" s="15"/>
      <c r="F611" s="16"/>
      <c r="G611" s="17"/>
      <c r="H611" s="18"/>
      <c r="I611" s="19"/>
      <c r="J611" s="18"/>
      <c r="K611" s="19"/>
      <c r="L611" s="17"/>
      <c r="M611" s="12"/>
      <c r="N611" s="13"/>
    </row>
    <row r="612" spans="4:14" x14ac:dyDescent="0.3">
      <c r="D612" s="14"/>
      <c r="E612" s="15"/>
      <c r="F612" s="16"/>
      <c r="G612" s="17"/>
      <c r="H612" s="18"/>
      <c r="I612" s="19"/>
      <c r="J612" s="18"/>
      <c r="K612" s="19"/>
      <c r="L612" s="17"/>
      <c r="M612" s="12"/>
      <c r="N612" s="13"/>
    </row>
    <row r="613" spans="4:14" x14ac:dyDescent="0.3">
      <c r="D613" s="14"/>
      <c r="E613" s="15"/>
      <c r="F613" s="16"/>
      <c r="G613" s="17"/>
      <c r="H613" s="18"/>
      <c r="I613" s="19"/>
      <c r="J613" s="18"/>
      <c r="K613" s="19"/>
      <c r="L613" s="17"/>
      <c r="M613" s="12"/>
      <c r="N613" s="13"/>
    </row>
    <row r="614" spans="4:14" x14ac:dyDescent="0.3">
      <c r="D614" s="14"/>
      <c r="E614" s="15"/>
      <c r="F614" s="16"/>
      <c r="G614" s="17"/>
      <c r="H614" s="18"/>
      <c r="I614" s="19"/>
      <c r="J614" s="18"/>
      <c r="K614" s="19"/>
      <c r="L614" s="17"/>
      <c r="M614" s="12"/>
      <c r="N614" s="13"/>
    </row>
    <row r="615" spans="4:14" x14ac:dyDescent="0.3">
      <c r="D615" s="14"/>
      <c r="E615" s="15"/>
      <c r="F615" s="16"/>
      <c r="G615" s="17"/>
      <c r="H615" s="18"/>
      <c r="I615" s="19"/>
      <c r="J615" s="18"/>
      <c r="K615" s="19"/>
      <c r="L615" s="17"/>
      <c r="M615" s="12"/>
      <c r="N615" s="13"/>
    </row>
    <row r="616" spans="4:14" x14ac:dyDescent="0.3">
      <c r="D616" s="14"/>
      <c r="E616" s="15"/>
      <c r="F616" s="16"/>
      <c r="G616" s="17"/>
      <c r="H616" s="18"/>
      <c r="I616" s="19"/>
      <c r="J616" s="18"/>
      <c r="K616" s="19"/>
      <c r="L616" s="17"/>
      <c r="M616" s="12"/>
      <c r="N616" s="13"/>
    </row>
    <row r="617" spans="4:14" x14ac:dyDescent="0.3">
      <c r="D617" s="14"/>
      <c r="E617" s="15"/>
      <c r="F617" s="16"/>
      <c r="G617" s="17"/>
      <c r="H617" s="18"/>
      <c r="I617" s="19"/>
      <c r="J617" s="18"/>
      <c r="K617" s="19"/>
      <c r="L617" s="17"/>
      <c r="M617" s="12"/>
      <c r="N617" s="13"/>
    </row>
    <row r="618" spans="4:14" x14ac:dyDescent="0.3">
      <c r="D618" s="14"/>
      <c r="E618" s="15"/>
      <c r="F618" s="16"/>
      <c r="G618" s="17"/>
      <c r="H618" s="18"/>
      <c r="I618" s="19"/>
      <c r="J618" s="18"/>
      <c r="K618" s="19"/>
      <c r="L618" s="17"/>
      <c r="M618" s="12"/>
      <c r="N618" s="13"/>
    </row>
    <row r="619" spans="4:14" x14ac:dyDescent="0.3">
      <c r="D619" s="14"/>
      <c r="E619" s="15"/>
      <c r="F619" s="16"/>
      <c r="G619" s="17"/>
      <c r="H619" s="18"/>
      <c r="I619" s="19"/>
      <c r="J619" s="18"/>
      <c r="K619" s="19"/>
      <c r="L619" s="17"/>
      <c r="M619" s="12"/>
      <c r="N619" s="13"/>
    </row>
    <row r="620" spans="4:14" x14ac:dyDescent="0.3">
      <c r="D620" s="14"/>
      <c r="E620" s="15"/>
      <c r="F620" s="16"/>
      <c r="G620" s="17"/>
      <c r="H620" s="18"/>
      <c r="I620" s="19"/>
      <c r="J620" s="18"/>
      <c r="K620" s="19"/>
      <c r="L620" s="17"/>
      <c r="M620" s="12"/>
      <c r="N620" s="13"/>
    </row>
    <row r="621" spans="4:14" x14ac:dyDescent="0.3">
      <c r="D621" s="14"/>
      <c r="E621" s="15"/>
      <c r="F621" s="16"/>
      <c r="G621" s="17"/>
      <c r="H621" s="18"/>
      <c r="I621" s="19"/>
      <c r="J621" s="18"/>
      <c r="K621" s="19"/>
      <c r="L621" s="17"/>
      <c r="M621" s="12"/>
      <c r="N621" s="13"/>
    </row>
    <row r="622" spans="4:14" x14ac:dyDescent="0.3">
      <c r="D622" s="14"/>
      <c r="E622" s="15"/>
      <c r="F622" s="16"/>
      <c r="G622" s="17"/>
      <c r="H622" s="18"/>
      <c r="I622" s="19"/>
      <c r="J622" s="18"/>
      <c r="K622" s="19"/>
      <c r="L622" s="17"/>
      <c r="M622" s="12"/>
      <c r="N622" s="13"/>
    </row>
    <row r="623" spans="4:14" x14ac:dyDescent="0.3">
      <c r="D623" s="14"/>
      <c r="E623" s="15"/>
      <c r="F623" s="16"/>
      <c r="G623" s="17"/>
      <c r="H623" s="18"/>
      <c r="I623" s="19"/>
      <c r="J623" s="18"/>
      <c r="K623" s="19"/>
      <c r="L623" s="17"/>
      <c r="M623" s="12"/>
      <c r="N623" s="13"/>
    </row>
    <row r="624" spans="4:14" x14ac:dyDescent="0.3">
      <c r="D624" s="14"/>
      <c r="E624" s="15"/>
      <c r="F624" s="16"/>
      <c r="G624" s="17"/>
      <c r="H624" s="18"/>
      <c r="I624" s="19"/>
      <c r="J624" s="18"/>
      <c r="K624" s="19"/>
      <c r="L624" s="17"/>
      <c r="M624" s="12"/>
      <c r="N624" s="13"/>
    </row>
    <row r="625" spans="4:14" x14ac:dyDescent="0.3">
      <c r="D625" s="14"/>
      <c r="E625" s="15"/>
      <c r="F625" s="16"/>
      <c r="G625" s="17"/>
      <c r="H625" s="18"/>
      <c r="I625" s="19"/>
      <c r="J625" s="18"/>
      <c r="K625" s="19"/>
      <c r="L625" s="17"/>
      <c r="M625" s="12"/>
      <c r="N625" s="13"/>
    </row>
    <row r="626" spans="4:14" x14ac:dyDescent="0.3">
      <c r="D626" s="14"/>
      <c r="E626" s="15"/>
      <c r="F626" s="16"/>
      <c r="G626" s="17"/>
      <c r="H626" s="18"/>
      <c r="I626" s="19"/>
      <c r="J626" s="18"/>
      <c r="K626" s="19"/>
      <c r="L626" s="17"/>
      <c r="M626" s="12"/>
      <c r="N626" s="13"/>
    </row>
    <row r="627" spans="4:14" x14ac:dyDescent="0.3">
      <c r="D627" s="14"/>
      <c r="E627" s="15"/>
      <c r="F627" s="16"/>
      <c r="G627" s="17"/>
      <c r="H627" s="18"/>
      <c r="I627" s="19"/>
      <c r="J627" s="18"/>
      <c r="K627" s="19"/>
      <c r="L627" s="17"/>
      <c r="M627" s="12"/>
      <c r="N627" s="13"/>
    </row>
    <row r="628" spans="4:14" x14ac:dyDescent="0.3">
      <c r="D628" s="14"/>
      <c r="E628" s="15"/>
      <c r="F628" s="16"/>
      <c r="G628" s="17"/>
      <c r="H628" s="18"/>
      <c r="I628" s="19"/>
      <c r="J628" s="18"/>
      <c r="K628" s="19"/>
      <c r="L628" s="17"/>
      <c r="M628" s="12"/>
      <c r="N628" s="13"/>
    </row>
    <row r="629" spans="4:14" x14ac:dyDescent="0.3">
      <c r="D629" s="14"/>
      <c r="E629" s="15"/>
      <c r="F629" s="16"/>
      <c r="G629" s="17"/>
      <c r="H629" s="18"/>
      <c r="I629" s="19"/>
      <c r="J629" s="18"/>
      <c r="K629" s="19"/>
      <c r="L629" s="17"/>
      <c r="M629" s="12"/>
      <c r="N629" s="13"/>
    </row>
    <row r="630" spans="4:14" x14ac:dyDescent="0.3">
      <c r="D630" s="14"/>
      <c r="E630" s="15"/>
      <c r="F630" s="16"/>
      <c r="G630" s="17"/>
      <c r="H630" s="18"/>
      <c r="I630" s="19"/>
      <c r="J630" s="18"/>
      <c r="K630" s="19"/>
      <c r="L630" s="17"/>
      <c r="M630" s="12"/>
      <c r="N630" s="13"/>
    </row>
    <row r="631" spans="4:14" x14ac:dyDescent="0.3">
      <c r="D631" s="14"/>
      <c r="E631" s="15"/>
      <c r="F631" s="16"/>
      <c r="G631" s="17"/>
      <c r="H631" s="18"/>
      <c r="I631" s="19"/>
      <c r="J631" s="18"/>
      <c r="K631" s="19"/>
      <c r="L631" s="17"/>
      <c r="M631" s="12"/>
      <c r="N631" s="13"/>
    </row>
    <row r="632" spans="4:14" x14ac:dyDescent="0.3">
      <c r="D632" s="14"/>
      <c r="E632" s="15"/>
      <c r="F632" s="16"/>
      <c r="G632" s="17"/>
      <c r="H632" s="18"/>
      <c r="I632" s="19"/>
      <c r="J632" s="18"/>
      <c r="K632" s="19"/>
      <c r="L632" s="17"/>
      <c r="M632" s="12"/>
      <c r="N632" s="13"/>
    </row>
    <row r="633" spans="4:14" x14ac:dyDescent="0.3">
      <c r="D633" s="14"/>
      <c r="E633" s="15"/>
      <c r="F633" s="16"/>
      <c r="G633" s="17"/>
      <c r="H633" s="18"/>
      <c r="I633" s="19"/>
      <c r="J633" s="18"/>
      <c r="K633" s="19"/>
      <c r="L633" s="17"/>
      <c r="M633" s="12"/>
      <c r="N633" s="13"/>
    </row>
    <row r="634" spans="4:14" x14ac:dyDescent="0.3">
      <c r="D634" s="14"/>
      <c r="E634" s="15"/>
      <c r="F634" s="16"/>
      <c r="G634" s="17"/>
      <c r="H634" s="18"/>
      <c r="I634" s="19"/>
      <c r="J634" s="18"/>
      <c r="K634" s="19"/>
      <c r="L634" s="17"/>
      <c r="M634" s="12"/>
      <c r="N634" s="13"/>
    </row>
    <row r="635" spans="4:14" x14ac:dyDescent="0.3">
      <c r="D635" s="14"/>
      <c r="E635" s="15"/>
      <c r="F635" s="16"/>
      <c r="G635" s="17"/>
      <c r="H635" s="18"/>
      <c r="I635" s="19"/>
      <c r="J635" s="18"/>
      <c r="K635" s="19"/>
      <c r="L635" s="17"/>
      <c r="M635" s="12"/>
      <c r="N635" s="13"/>
    </row>
    <row r="636" spans="4:14" x14ac:dyDescent="0.3">
      <c r="D636" s="14"/>
      <c r="E636" s="15"/>
      <c r="F636" s="16"/>
      <c r="G636" s="17"/>
      <c r="H636" s="18"/>
      <c r="I636" s="19"/>
      <c r="J636" s="18"/>
      <c r="K636" s="19"/>
      <c r="L636" s="17"/>
      <c r="M636" s="12"/>
      <c r="N636" s="13"/>
    </row>
    <row r="637" spans="4:14" x14ac:dyDescent="0.3">
      <c r="D637" s="14"/>
      <c r="E637" s="15"/>
      <c r="F637" s="16"/>
      <c r="G637" s="17"/>
      <c r="H637" s="18"/>
      <c r="I637" s="19"/>
      <c r="J637" s="18"/>
      <c r="K637" s="19"/>
      <c r="L637" s="17"/>
      <c r="M637" s="12"/>
      <c r="N637" s="13"/>
    </row>
    <row r="638" spans="4:14" x14ac:dyDescent="0.3">
      <c r="D638" s="14"/>
      <c r="E638" s="15"/>
      <c r="F638" s="16"/>
      <c r="G638" s="17"/>
      <c r="H638" s="18"/>
      <c r="I638" s="19"/>
      <c r="J638" s="18"/>
      <c r="K638" s="19"/>
      <c r="L638" s="17"/>
      <c r="M638" s="12"/>
      <c r="N638" s="13"/>
    </row>
    <row r="639" spans="4:14" x14ac:dyDescent="0.3">
      <c r="D639" s="14"/>
      <c r="E639" s="15"/>
      <c r="F639" s="16"/>
      <c r="G639" s="17"/>
      <c r="H639" s="18"/>
      <c r="I639" s="19"/>
      <c r="J639" s="18"/>
      <c r="K639" s="19"/>
      <c r="L639" s="17"/>
      <c r="M639" s="12"/>
      <c r="N639" s="13"/>
    </row>
    <row r="640" spans="4:14" x14ac:dyDescent="0.3">
      <c r="D640" s="14"/>
      <c r="E640" s="15"/>
      <c r="F640" s="16"/>
      <c r="G640" s="17"/>
      <c r="H640" s="18"/>
      <c r="I640" s="19"/>
      <c r="J640" s="18"/>
      <c r="K640" s="19"/>
      <c r="L640" s="17"/>
      <c r="M640" s="12"/>
      <c r="N640" s="13"/>
    </row>
    <row r="641" spans="4:14" x14ac:dyDescent="0.3">
      <c r="D641" s="14"/>
      <c r="E641" s="15"/>
      <c r="F641" s="16"/>
      <c r="G641" s="17"/>
      <c r="H641" s="18"/>
      <c r="I641" s="19"/>
      <c r="J641" s="18"/>
      <c r="K641" s="19"/>
      <c r="L641" s="17"/>
      <c r="M641" s="12"/>
      <c r="N641" s="13"/>
    </row>
    <row r="642" spans="4:14" x14ac:dyDescent="0.3">
      <c r="D642" s="14"/>
      <c r="E642" s="15"/>
      <c r="F642" s="16"/>
      <c r="G642" s="17"/>
      <c r="H642" s="18"/>
      <c r="I642" s="19"/>
      <c r="J642" s="18"/>
      <c r="K642" s="19"/>
      <c r="L642" s="17"/>
      <c r="M642" s="12"/>
      <c r="N642" s="13"/>
    </row>
    <row r="643" spans="4:14" x14ac:dyDescent="0.3">
      <c r="D643" s="14"/>
      <c r="E643" s="15"/>
      <c r="F643" s="16"/>
      <c r="G643" s="17"/>
      <c r="H643" s="18"/>
      <c r="I643" s="19"/>
      <c r="J643" s="18"/>
      <c r="K643" s="19"/>
      <c r="L643" s="17"/>
      <c r="M643" s="12"/>
      <c r="N643" s="13"/>
    </row>
    <row r="644" spans="4:14" x14ac:dyDescent="0.3">
      <c r="D644" s="14"/>
      <c r="E644" s="15"/>
      <c r="F644" s="16"/>
      <c r="G644" s="17"/>
      <c r="H644" s="18"/>
      <c r="I644" s="19"/>
      <c r="J644" s="18"/>
      <c r="K644" s="19"/>
      <c r="L644" s="17"/>
      <c r="M644" s="12"/>
      <c r="N644" s="13"/>
    </row>
    <row r="645" spans="4:14" x14ac:dyDescent="0.3">
      <c r="D645" s="14"/>
      <c r="E645" s="15"/>
      <c r="F645" s="16"/>
      <c r="G645" s="17"/>
      <c r="H645" s="18"/>
      <c r="I645" s="19"/>
      <c r="J645" s="18"/>
      <c r="K645" s="19"/>
      <c r="L645" s="17"/>
      <c r="M645" s="12"/>
      <c r="N645" s="13"/>
    </row>
    <row r="646" spans="4:14" x14ac:dyDescent="0.3">
      <c r="D646" s="14"/>
      <c r="E646" s="15"/>
      <c r="F646" s="16"/>
      <c r="G646" s="17"/>
      <c r="H646" s="18"/>
      <c r="I646" s="19"/>
      <c r="J646" s="18"/>
      <c r="K646" s="19"/>
      <c r="L646" s="17"/>
      <c r="M646" s="12"/>
      <c r="N646" s="13"/>
    </row>
    <row r="647" spans="4:14" x14ac:dyDescent="0.3">
      <c r="D647" s="14"/>
      <c r="E647" s="15"/>
      <c r="F647" s="16"/>
      <c r="G647" s="17"/>
      <c r="H647" s="18"/>
      <c r="I647" s="19"/>
      <c r="J647" s="18"/>
      <c r="K647" s="19"/>
      <c r="L647" s="17"/>
      <c r="M647" s="12"/>
      <c r="N647" s="13"/>
    </row>
    <row r="648" spans="4:14" x14ac:dyDescent="0.3">
      <c r="D648" s="14"/>
      <c r="E648" s="15"/>
      <c r="F648" s="16"/>
      <c r="G648" s="17"/>
      <c r="H648" s="18"/>
      <c r="I648" s="19"/>
      <c r="J648" s="18"/>
      <c r="K648" s="19"/>
      <c r="L648" s="17"/>
      <c r="M648" s="12"/>
      <c r="N648" s="13"/>
    </row>
    <row r="649" spans="4:14" x14ac:dyDescent="0.3">
      <c r="D649" s="14"/>
      <c r="E649" s="15"/>
      <c r="F649" s="16"/>
      <c r="G649" s="17"/>
      <c r="H649" s="18"/>
      <c r="I649" s="19"/>
      <c r="J649" s="18"/>
      <c r="K649" s="19"/>
      <c r="L649" s="17"/>
      <c r="M649" s="12"/>
      <c r="N649" s="13"/>
    </row>
    <row r="650" spans="4:14" x14ac:dyDescent="0.3">
      <c r="D650" s="14"/>
      <c r="E650" s="15"/>
      <c r="F650" s="16"/>
      <c r="G650" s="17"/>
      <c r="H650" s="18"/>
      <c r="I650" s="19"/>
      <c r="J650" s="18"/>
      <c r="K650" s="19"/>
      <c r="L650" s="17"/>
      <c r="M650" s="12"/>
      <c r="N650" s="13"/>
    </row>
    <row r="651" spans="4:14" x14ac:dyDescent="0.3">
      <c r="D651" s="14"/>
      <c r="E651" s="15"/>
      <c r="F651" s="16"/>
      <c r="G651" s="17"/>
      <c r="H651" s="18"/>
      <c r="I651" s="19"/>
      <c r="J651" s="18"/>
      <c r="K651" s="19"/>
      <c r="L651" s="17"/>
      <c r="M651" s="12"/>
      <c r="N651" s="13"/>
    </row>
    <row r="652" spans="4:14" x14ac:dyDescent="0.3">
      <c r="D652" s="14"/>
      <c r="E652" s="15"/>
      <c r="F652" s="16"/>
      <c r="G652" s="17"/>
      <c r="H652" s="18"/>
      <c r="I652" s="19"/>
      <c r="J652" s="18"/>
      <c r="K652" s="19"/>
      <c r="L652" s="17"/>
      <c r="M652" s="12"/>
      <c r="N652" s="13"/>
    </row>
    <row r="653" spans="4:14" x14ac:dyDescent="0.3">
      <c r="D653" s="14"/>
      <c r="E653" s="15"/>
      <c r="F653" s="16"/>
      <c r="G653" s="17"/>
      <c r="H653" s="18"/>
      <c r="I653" s="19"/>
      <c r="J653" s="18"/>
      <c r="K653" s="19"/>
      <c r="L653" s="17"/>
      <c r="M653" s="12"/>
      <c r="N653" s="13"/>
    </row>
    <row r="654" spans="4:14" x14ac:dyDescent="0.3">
      <c r="D654" s="14"/>
      <c r="E654" s="15"/>
      <c r="F654" s="16"/>
      <c r="G654" s="17"/>
      <c r="H654" s="18"/>
      <c r="I654" s="19"/>
      <c r="J654" s="18"/>
      <c r="K654" s="19"/>
      <c r="L654" s="17"/>
      <c r="M654" s="12"/>
      <c r="N654" s="13"/>
    </row>
    <row r="655" spans="4:14" x14ac:dyDescent="0.3">
      <c r="D655" s="14"/>
      <c r="E655" s="15"/>
      <c r="F655" s="16"/>
      <c r="G655" s="17"/>
      <c r="H655" s="18"/>
      <c r="I655" s="19"/>
      <c r="J655" s="18"/>
      <c r="K655" s="19"/>
      <c r="L655" s="17"/>
      <c r="M655" s="12"/>
      <c r="N655" s="13"/>
    </row>
    <row r="656" spans="4:14" x14ac:dyDescent="0.3">
      <c r="D656" s="14"/>
      <c r="E656" s="15"/>
      <c r="F656" s="16"/>
      <c r="G656" s="17"/>
      <c r="H656" s="18"/>
      <c r="I656" s="19"/>
      <c r="J656" s="18"/>
      <c r="K656" s="19"/>
      <c r="L656" s="17"/>
      <c r="M656" s="12"/>
      <c r="N656" s="13"/>
    </row>
    <row r="657" spans="4:14" x14ac:dyDescent="0.3">
      <c r="D657" s="14"/>
      <c r="E657" s="15"/>
      <c r="F657" s="16"/>
      <c r="G657" s="17"/>
      <c r="H657" s="18"/>
      <c r="I657" s="19"/>
      <c r="J657" s="18"/>
      <c r="K657" s="19"/>
      <c r="L657" s="17"/>
      <c r="M657" s="12"/>
      <c r="N657" s="13"/>
    </row>
    <row r="658" spans="4:14" x14ac:dyDescent="0.3">
      <c r="D658" s="14"/>
      <c r="E658" s="15"/>
      <c r="F658" s="16"/>
      <c r="G658" s="17"/>
      <c r="H658" s="18"/>
      <c r="I658" s="19"/>
      <c r="J658" s="18"/>
      <c r="K658" s="19"/>
      <c r="L658" s="17"/>
      <c r="M658" s="12"/>
      <c r="N658" s="13"/>
    </row>
    <row r="659" spans="4:14" x14ac:dyDescent="0.3">
      <c r="D659" s="14"/>
      <c r="E659" s="15"/>
      <c r="F659" s="16"/>
      <c r="G659" s="17"/>
      <c r="H659" s="18"/>
      <c r="I659" s="19"/>
      <c r="J659" s="18"/>
      <c r="K659" s="19"/>
      <c r="L659" s="17"/>
      <c r="M659" s="12"/>
      <c r="N659" s="13"/>
    </row>
    <row r="660" spans="4:14" x14ac:dyDescent="0.3">
      <c r="D660" s="14"/>
      <c r="E660" s="15"/>
      <c r="F660" s="16"/>
      <c r="G660" s="17"/>
      <c r="H660" s="18"/>
      <c r="I660" s="19"/>
      <c r="J660" s="18"/>
      <c r="K660" s="19"/>
      <c r="L660" s="17"/>
      <c r="M660" s="12"/>
      <c r="N660" s="13"/>
    </row>
    <row r="661" spans="4:14" x14ac:dyDescent="0.3">
      <c r="D661" s="14"/>
      <c r="E661" s="15"/>
      <c r="F661" s="16"/>
      <c r="G661" s="17"/>
      <c r="H661" s="18"/>
      <c r="I661" s="19"/>
      <c r="J661" s="18"/>
      <c r="K661" s="19"/>
      <c r="L661" s="17"/>
      <c r="M661" s="12"/>
      <c r="N661" s="13"/>
    </row>
    <row r="662" spans="4:14" x14ac:dyDescent="0.3">
      <c r="D662" s="14"/>
      <c r="E662" s="15"/>
      <c r="F662" s="16"/>
      <c r="G662" s="17"/>
      <c r="H662" s="18"/>
      <c r="I662" s="19"/>
      <c r="J662" s="18"/>
      <c r="K662" s="19"/>
      <c r="L662" s="17"/>
      <c r="M662" s="12"/>
      <c r="N662" s="13"/>
    </row>
    <row r="663" spans="4:14" x14ac:dyDescent="0.3">
      <c r="D663" s="14"/>
      <c r="E663" s="15"/>
      <c r="F663" s="16"/>
      <c r="G663" s="17"/>
      <c r="H663" s="18"/>
      <c r="I663" s="19"/>
      <c r="J663" s="18"/>
      <c r="K663" s="19"/>
      <c r="L663" s="17"/>
      <c r="M663" s="12"/>
      <c r="N663" s="13"/>
    </row>
    <row r="664" spans="4:14" x14ac:dyDescent="0.3">
      <c r="D664" s="14"/>
      <c r="E664" s="15"/>
      <c r="F664" s="16"/>
      <c r="G664" s="17"/>
      <c r="H664" s="18"/>
      <c r="I664" s="19"/>
      <c r="J664" s="18"/>
      <c r="K664" s="19"/>
      <c r="L664" s="17"/>
      <c r="M664" s="12"/>
      <c r="N664" s="13"/>
    </row>
    <row r="665" spans="4:14" x14ac:dyDescent="0.3">
      <c r="D665" s="14"/>
      <c r="E665" s="15"/>
      <c r="F665" s="16"/>
      <c r="G665" s="17"/>
      <c r="H665" s="18"/>
      <c r="I665" s="19"/>
      <c r="J665" s="18"/>
      <c r="K665" s="19"/>
      <c r="L665" s="17"/>
      <c r="M665" s="12"/>
      <c r="N665" s="13"/>
    </row>
    <row r="666" spans="4:14" x14ac:dyDescent="0.3">
      <c r="D666" s="14"/>
      <c r="E666" s="15"/>
      <c r="F666" s="16"/>
      <c r="G666" s="17"/>
      <c r="H666" s="18"/>
      <c r="I666" s="19"/>
      <c r="J666" s="18"/>
      <c r="K666" s="19"/>
      <c r="L666" s="17"/>
      <c r="M666" s="12"/>
      <c r="N666" s="13"/>
    </row>
    <row r="667" spans="4:14" x14ac:dyDescent="0.3">
      <c r="D667" s="14"/>
      <c r="E667" s="15"/>
      <c r="F667" s="16"/>
      <c r="G667" s="17"/>
      <c r="H667" s="18"/>
      <c r="I667" s="19"/>
      <c r="J667" s="18"/>
      <c r="K667" s="19"/>
      <c r="L667" s="17"/>
      <c r="M667" s="12"/>
      <c r="N667" s="13"/>
    </row>
    <row r="668" spans="4:14" x14ac:dyDescent="0.3">
      <c r="D668" s="14"/>
      <c r="E668" s="15"/>
      <c r="F668" s="16"/>
      <c r="G668" s="17"/>
      <c r="H668" s="18"/>
      <c r="I668" s="19"/>
      <c r="J668" s="18"/>
      <c r="K668" s="19"/>
      <c r="L668" s="17"/>
      <c r="M668" s="12"/>
      <c r="N668" s="13"/>
    </row>
    <row r="669" spans="4:14" x14ac:dyDescent="0.3">
      <c r="D669" s="14"/>
      <c r="E669" s="15"/>
      <c r="F669" s="16"/>
      <c r="G669" s="17"/>
      <c r="H669" s="18"/>
      <c r="I669" s="19"/>
      <c r="J669" s="18"/>
      <c r="K669" s="19"/>
      <c r="L669" s="17"/>
      <c r="M669" s="12"/>
      <c r="N669" s="13"/>
    </row>
    <row r="670" spans="4:14" x14ac:dyDescent="0.3">
      <c r="D670" s="14"/>
      <c r="E670" s="15"/>
      <c r="F670" s="16"/>
      <c r="G670" s="17"/>
      <c r="H670" s="18"/>
      <c r="I670" s="19"/>
      <c r="J670" s="18"/>
      <c r="K670" s="19"/>
      <c r="L670" s="17"/>
      <c r="M670" s="12"/>
      <c r="N670" s="13"/>
    </row>
    <row r="671" spans="4:14" x14ac:dyDescent="0.3">
      <c r="D671" s="14"/>
      <c r="E671" s="15"/>
      <c r="F671" s="16"/>
      <c r="G671" s="17"/>
      <c r="H671" s="18"/>
      <c r="I671" s="19"/>
      <c r="J671" s="18"/>
      <c r="K671" s="19"/>
      <c r="L671" s="17"/>
      <c r="M671" s="12"/>
      <c r="N671" s="13"/>
    </row>
    <row r="672" spans="4:14" x14ac:dyDescent="0.3">
      <c r="D672" s="14"/>
      <c r="E672" s="15"/>
      <c r="F672" s="16"/>
      <c r="G672" s="17"/>
      <c r="H672" s="18"/>
      <c r="I672" s="19"/>
      <c r="J672" s="18"/>
      <c r="K672" s="19"/>
      <c r="L672" s="17"/>
      <c r="M672" s="12"/>
      <c r="N672" s="13"/>
    </row>
    <row r="673" spans="4:14" x14ac:dyDescent="0.3">
      <c r="D673" s="14"/>
      <c r="E673" s="15"/>
      <c r="F673" s="16"/>
      <c r="G673" s="17"/>
      <c r="H673" s="18"/>
      <c r="I673" s="19"/>
      <c r="J673" s="18"/>
      <c r="K673" s="19"/>
      <c r="L673" s="17"/>
      <c r="M673" s="12"/>
      <c r="N673" s="13"/>
    </row>
    <row r="674" spans="4:14" x14ac:dyDescent="0.3">
      <c r="D674" s="14"/>
      <c r="E674" s="15"/>
      <c r="F674" s="16"/>
      <c r="G674" s="17"/>
      <c r="H674" s="18"/>
      <c r="I674" s="19"/>
      <c r="J674" s="18"/>
      <c r="K674" s="19"/>
      <c r="L674" s="17"/>
      <c r="M674" s="12"/>
      <c r="N674" s="13"/>
    </row>
    <row r="675" spans="4:14" x14ac:dyDescent="0.3">
      <c r="D675" s="14"/>
      <c r="E675" s="15"/>
      <c r="F675" s="16"/>
      <c r="G675" s="17"/>
      <c r="H675" s="18"/>
      <c r="I675" s="19"/>
      <c r="J675" s="18"/>
      <c r="K675" s="19"/>
      <c r="L675" s="17"/>
      <c r="M675" s="12"/>
      <c r="N675" s="13"/>
    </row>
    <row r="676" spans="4:14" x14ac:dyDescent="0.3">
      <c r="D676" s="14"/>
      <c r="E676" s="15"/>
      <c r="F676" s="16"/>
      <c r="G676" s="17"/>
      <c r="H676" s="18"/>
      <c r="I676" s="19"/>
      <c r="J676" s="18"/>
      <c r="K676" s="19"/>
      <c r="L676" s="17"/>
      <c r="M676" s="12"/>
      <c r="N676" s="13"/>
    </row>
    <row r="677" spans="4:14" x14ac:dyDescent="0.3">
      <c r="D677" s="14"/>
      <c r="E677" s="15"/>
      <c r="F677" s="16"/>
      <c r="G677" s="17"/>
      <c r="H677" s="18"/>
      <c r="I677" s="19"/>
      <c r="J677" s="18"/>
      <c r="K677" s="19"/>
      <c r="L677" s="17"/>
      <c r="M677" s="12"/>
      <c r="N677" s="13"/>
    </row>
    <row r="678" spans="4:14" x14ac:dyDescent="0.3">
      <c r="D678" s="14"/>
      <c r="E678" s="15"/>
      <c r="F678" s="16"/>
      <c r="G678" s="17"/>
      <c r="H678" s="18"/>
      <c r="I678" s="19"/>
      <c r="J678" s="18"/>
      <c r="K678" s="19"/>
      <c r="L678" s="17"/>
      <c r="M678" s="12"/>
      <c r="N678" s="13"/>
    </row>
    <row r="679" spans="4:14" x14ac:dyDescent="0.3">
      <c r="D679" s="14"/>
      <c r="E679" s="15"/>
      <c r="F679" s="16"/>
      <c r="G679" s="17"/>
      <c r="H679" s="18"/>
      <c r="I679" s="19"/>
      <c r="J679" s="18"/>
      <c r="K679" s="19"/>
      <c r="L679" s="17"/>
      <c r="M679" s="12"/>
      <c r="N679" s="13"/>
    </row>
    <row r="680" spans="4:14" x14ac:dyDescent="0.3">
      <c r="D680" s="14"/>
      <c r="E680" s="15"/>
      <c r="F680" s="16"/>
      <c r="G680" s="17"/>
      <c r="H680" s="18"/>
      <c r="I680" s="19"/>
      <c r="J680" s="18"/>
      <c r="K680" s="19"/>
      <c r="L680" s="17"/>
      <c r="M680" s="12"/>
      <c r="N680" s="13"/>
    </row>
    <row r="681" spans="4:14" x14ac:dyDescent="0.3">
      <c r="D681" s="14"/>
      <c r="E681" s="15"/>
      <c r="F681" s="16"/>
      <c r="G681" s="17"/>
      <c r="H681" s="18"/>
      <c r="I681" s="19"/>
      <c r="J681" s="18"/>
      <c r="K681" s="19"/>
      <c r="L681" s="17"/>
      <c r="M681" s="12"/>
      <c r="N681" s="13"/>
    </row>
    <row r="682" spans="4:14" x14ac:dyDescent="0.3">
      <c r="D682" s="14"/>
      <c r="E682" s="15"/>
      <c r="F682" s="16"/>
      <c r="G682" s="17"/>
      <c r="H682" s="18"/>
      <c r="I682" s="19"/>
      <c r="J682" s="18"/>
      <c r="K682" s="19"/>
      <c r="L682" s="17"/>
      <c r="M682" s="12"/>
      <c r="N682" s="13"/>
    </row>
    <row r="683" spans="4:14" x14ac:dyDescent="0.3">
      <c r="D683" s="14"/>
      <c r="E683" s="15"/>
      <c r="F683" s="16"/>
      <c r="G683" s="17"/>
      <c r="H683" s="18"/>
      <c r="I683" s="19"/>
      <c r="J683" s="18"/>
      <c r="K683" s="19"/>
      <c r="L683" s="17"/>
      <c r="M683" s="12"/>
      <c r="N683" s="13"/>
    </row>
    <row r="684" spans="4:14" x14ac:dyDescent="0.3">
      <c r="D684" s="14"/>
      <c r="E684" s="15"/>
      <c r="F684" s="16"/>
      <c r="G684" s="17"/>
      <c r="H684" s="18"/>
      <c r="I684" s="19"/>
      <c r="J684" s="18"/>
      <c r="K684" s="19"/>
      <c r="L684" s="17"/>
      <c r="M684" s="12"/>
      <c r="N684" s="13"/>
    </row>
    <row r="685" spans="4:14" x14ac:dyDescent="0.3">
      <c r="D685" s="14"/>
      <c r="E685" s="15"/>
      <c r="F685" s="16"/>
      <c r="G685" s="17"/>
      <c r="H685" s="18"/>
      <c r="I685" s="19"/>
      <c r="J685" s="18"/>
      <c r="K685" s="19"/>
      <c r="L685" s="17"/>
      <c r="M685" s="12"/>
      <c r="N685" s="13"/>
    </row>
    <row r="686" spans="4:14" x14ac:dyDescent="0.3">
      <c r="D686" s="14"/>
      <c r="E686" s="15"/>
      <c r="F686" s="16"/>
      <c r="G686" s="17"/>
      <c r="H686" s="18"/>
      <c r="I686" s="19"/>
      <c r="J686" s="18"/>
      <c r="K686" s="19"/>
      <c r="L686" s="17"/>
      <c r="M686" s="12"/>
      <c r="N686" s="13"/>
    </row>
    <row r="687" spans="4:14" x14ac:dyDescent="0.3">
      <c r="D687" s="14"/>
      <c r="E687" s="15"/>
      <c r="F687" s="16"/>
      <c r="G687" s="17"/>
      <c r="H687" s="18"/>
      <c r="I687" s="19"/>
      <c r="J687" s="18"/>
      <c r="K687" s="19"/>
      <c r="L687" s="17"/>
      <c r="M687" s="12"/>
      <c r="N687" s="13"/>
    </row>
    <row r="688" spans="4:14" x14ac:dyDescent="0.3">
      <c r="D688" s="14"/>
      <c r="E688" s="15"/>
      <c r="F688" s="16"/>
      <c r="G688" s="17"/>
      <c r="H688" s="18"/>
      <c r="I688" s="19"/>
      <c r="J688" s="18"/>
      <c r="K688" s="19"/>
      <c r="L688" s="17"/>
      <c r="M688" s="12"/>
      <c r="N688" s="13"/>
    </row>
    <row r="689" spans="4:14" x14ac:dyDescent="0.3">
      <c r="D689" s="14"/>
      <c r="E689" s="15"/>
      <c r="F689" s="16"/>
      <c r="G689" s="17"/>
      <c r="H689" s="18"/>
      <c r="I689" s="19"/>
      <c r="J689" s="18"/>
      <c r="K689" s="19"/>
      <c r="L689" s="17"/>
      <c r="M689" s="12"/>
      <c r="N689" s="13"/>
    </row>
    <row r="690" spans="4:14" x14ac:dyDescent="0.3">
      <c r="D690" s="14"/>
      <c r="E690" s="15"/>
      <c r="F690" s="16"/>
      <c r="G690" s="17"/>
      <c r="H690" s="18"/>
      <c r="I690" s="19"/>
      <c r="J690" s="18"/>
      <c r="K690" s="19"/>
      <c r="L690" s="17"/>
      <c r="M690" s="12"/>
      <c r="N690" s="13"/>
    </row>
    <row r="691" spans="4:14" x14ac:dyDescent="0.3">
      <c r="D691" s="14"/>
      <c r="E691" s="15"/>
      <c r="F691" s="16"/>
      <c r="G691" s="17"/>
      <c r="H691" s="18"/>
      <c r="I691" s="19"/>
      <c r="J691" s="18"/>
      <c r="K691" s="19"/>
      <c r="L691" s="17"/>
      <c r="M691" s="12"/>
      <c r="N691" s="13"/>
    </row>
    <row r="692" spans="4:14" x14ac:dyDescent="0.3">
      <c r="D692" s="14"/>
      <c r="E692" s="15"/>
      <c r="F692" s="16"/>
      <c r="G692" s="17"/>
      <c r="H692" s="18"/>
      <c r="I692" s="19"/>
      <c r="J692" s="18"/>
      <c r="K692" s="19"/>
      <c r="L692" s="17"/>
      <c r="M692" s="12"/>
      <c r="N692" s="13"/>
    </row>
    <row r="693" spans="4:14" x14ac:dyDescent="0.3">
      <c r="D693" s="14"/>
      <c r="E693" s="15"/>
      <c r="F693" s="16"/>
      <c r="G693" s="17"/>
      <c r="H693" s="18"/>
      <c r="I693" s="19"/>
      <c r="J693" s="18"/>
      <c r="K693" s="19"/>
      <c r="L693" s="17"/>
      <c r="M693" s="12"/>
      <c r="N693" s="13"/>
    </row>
    <row r="694" spans="4:14" x14ac:dyDescent="0.3">
      <c r="D694" s="14"/>
      <c r="E694" s="15"/>
      <c r="F694" s="16"/>
      <c r="G694" s="17"/>
      <c r="H694" s="18"/>
      <c r="I694" s="19"/>
      <c r="J694" s="18"/>
      <c r="K694" s="19"/>
      <c r="L694" s="17"/>
      <c r="M694" s="12"/>
      <c r="N694" s="13"/>
    </row>
    <row r="695" spans="4:14" x14ac:dyDescent="0.3">
      <c r="D695" s="14"/>
      <c r="E695" s="15"/>
      <c r="F695" s="16"/>
      <c r="G695" s="17"/>
      <c r="H695" s="18"/>
      <c r="I695" s="19"/>
      <c r="J695" s="18"/>
      <c r="K695" s="19"/>
      <c r="L695" s="17"/>
      <c r="M695" s="12"/>
      <c r="N695" s="13"/>
    </row>
    <row r="696" spans="4:14" x14ac:dyDescent="0.3">
      <c r="D696" s="14"/>
      <c r="E696" s="15"/>
      <c r="F696" s="16"/>
      <c r="G696" s="17"/>
      <c r="H696" s="18"/>
      <c r="I696" s="19"/>
      <c r="J696" s="18"/>
      <c r="K696" s="19"/>
      <c r="L696" s="17"/>
      <c r="M696" s="12"/>
      <c r="N696" s="13"/>
    </row>
    <row r="697" spans="4:14" x14ac:dyDescent="0.3">
      <c r="D697" s="14"/>
      <c r="E697" s="15"/>
      <c r="F697" s="16"/>
      <c r="G697" s="17"/>
      <c r="H697" s="18"/>
      <c r="I697" s="19"/>
      <c r="J697" s="18"/>
      <c r="K697" s="19"/>
      <c r="L697" s="17"/>
      <c r="M697" s="12"/>
      <c r="N697" s="13"/>
    </row>
    <row r="698" spans="4:14" x14ac:dyDescent="0.3">
      <c r="D698" s="14"/>
      <c r="E698" s="15"/>
      <c r="F698" s="16"/>
      <c r="G698" s="17"/>
      <c r="H698" s="18"/>
      <c r="I698" s="19"/>
      <c r="J698" s="18"/>
      <c r="K698" s="19"/>
      <c r="L698" s="17"/>
      <c r="M698" s="12"/>
      <c r="N698" s="13"/>
    </row>
    <row r="699" spans="4:14" x14ac:dyDescent="0.3">
      <c r="D699" s="14"/>
      <c r="E699" s="15"/>
      <c r="F699" s="16"/>
      <c r="G699" s="17"/>
      <c r="H699" s="18"/>
      <c r="I699" s="19"/>
      <c r="J699" s="18"/>
      <c r="K699" s="19"/>
      <c r="L699" s="17"/>
      <c r="M699" s="12"/>
      <c r="N699" s="13"/>
    </row>
    <row r="700" spans="4:14" x14ac:dyDescent="0.3">
      <c r="D700" s="14"/>
      <c r="E700" s="15"/>
      <c r="F700" s="16"/>
      <c r="G700" s="17"/>
      <c r="H700" s="18"/>
      <c r="I700" s="19"/>
      <c r="J700" s="18"/>
      <c r="K700" s="19"/>
      <c r="L700" s="17"/>
      <c r="M700" s="12"/>
      <c r="N700" s="13"/>
    </row>
    <row r="701" spans="4:14" x14ac:dyDescent="0.3">
      <c r="D701" s="14"/>
      <c r="E701" s="15"/>
      <c r="F701" s="16"/>
      <c r="G701" s="17"/>
      <c r="H701" s="18"/>
      <c r="I701" s="19"/>
      <c r="J701" s="18"/>
      <c r="K701" s="19"/>
      <c r="L701" s="17"/>
      <c r="M701" s="12"/>
      <c r="N701" s="13"/>
    </row>
    <row r="702" spans="4:14" x14ac:dyDescent="0.3">
      <c r="D702" s="14"/>
      <c r="E702" s="15"/>
      <c r="F702" s="16"/>
      <c r="G702" s="17"/>
      <c r="H702" s="18"/>
      <c r="I702" s="19"/>
      <c r="J702" s="18"/>
      <c r="K702" s="19"/>
      <c r="L702" s="17"/>
      <c r="M702" s="12"/>
      <c r="N702" s="13"/>
    </row>
    <row r="703" spans="4:14" x14ac:dyDescent="0.3">
      <c r="D703" s="14"/>
      <c r="E703" s="15"/>
      <c r="F703" s="16"/>
      <c r="G703" s="17"/>
      <c r="H703" s="18"/>
      <c r="I703" s="19"/>
      <c r="J703" s="18"/>
      <c r="K703" s="19"/>
      <c r="L703" s="17"/>
      <c r="M703" s="12"/>
      <c r="N703" s="13"/>
    </row>
    <row r="704" spans="4:14" x14ac:dyDescent="0.3">
      <c r="D704" s="14"/>
      <c r="E704" s="15"/>
      <c r="F704" s="16"/>
      <c r="G704" s="17"/>
      <c r="H704" s="18"/>
      <c r="I704" s="19"/>
      <c r="J704" s="18"/>
      <c r="K704" s="19"/>
      <c r="L704" s="17"/>
      <c r="M704" s="12"/>
      <c r="N704" s="13"/>
    </row>
    <row r="705" spans="4:14" x14ac:dyDescent="0.3">
      <c r="D705" s="14"/>
      <c r="E705" s="15"/>
      <c r="F705" s="16"/>
      <c r="G705" s="17"/>
      <c r="H705" s="18"/>
      <c r="I705" s="19"/>
      <c r="J705" s="18"/>
      <c r="K705" s="19"/>
      <c r="L705" s="17"/>
      <c r="M705" s="12"/>
      <c r="N705" s="13"/>
    </row>
    <row r="706" spans="4:14" x14ac:dyDescent="0.3">
      <c r="D706" s="14"/>
      <c r="E706" s="15"/>
      <c r="F706" s="16"/>
      <c r="G706" s="17"/>
      <c r="H706" s="18"/>
      <c r="I706" s="19"/>
      <c r="J706" s="18"/>
      <c r="K706" s="19"/>
      <c r="L706" s="17"/>
      <c r="M706" s="12"/>
      <c r="N706" s="13"/>
    </row>
    <row r="707" spans="4:14" x14ac:dyDescent="0.3">
      <c r="D707" s="14"/>
      <c r="E707" s="15"/>
      <c r="F707" s="16"/>
      <c r="G707" s="17"/>
      <c r="H707" s="18"/>
      <c r="I707" s="19"/>
      <c r="J707" s="18"/>
      <c r="K707" s="19"/>
      <c r="L707" s="17"/>
      <c r="M707" s="12"/>
      <c r="N707" s="13"/>
    </row>
    <row r="708" spans="4:14" x14ac:dyDescent="0.3">
      <c r="D708" s="14"/>
      <c r="E708" s="15"/>
      <c r="F708" s="16"/>
      <c r="G708" s="17"/>
      <c r="H708" s="18"/>
      <c r="I708" s="19"/>
      <c r="J708" s="18"/>
      <c r="K708" s="19"/>
      <c r="L708" s="17"/>
      <c r="M708" s="12"/>
      <c r="N708" s="13"/>
    </row>
    <row r="709" spans="4:14" x14ac:dyDescent="0.3">
      <c r="D709" s="14"/>
      <c r="E709" s="15"/>
      <c r="F709" s="16"/>
      <c r="G709" s="17"/>
      <c r="H709" s="18"/>
      <c r="I709" s="19"/>
      <c r="J709" s="18"/>
      <c r="K709" s="19"/>
      <c r="L709" s="17"/>
      <c r="M709" s="12"/>
      <c r="N709" s="13"/>
    </row>
    <row r="710" spans="4:14" x14ac:dyDescent="0.3">
      <c r="D710" s="14"/>
      <c r="E710" s="15"/>
      <c r="F710" s="16"/>
      <c r="G710" s="17"/>
      <c r="H710" s="18"/>
      <c r="I710" s="19"/>
      <c r="J710" s="18"/>
      <c r="K710" s="19"/>
      <c r="L710" s="17"/>
      <c r="M710" s="12"/>
      <c r="N710" s="13"/>
    </row>
    <row r="711" spans="4:14" x14ac:dyDescent="0.3">
      <c r="D711" s="14"/>
      <c r="E711" s="15"/>
      <c r="F711" s="16"/>
      <c r="G711" s="17"/>
      <c r="H711" s="18"/>
      <c r="I711" s="19"/>
      <c r="J711" s="18"/>
      <c r="K711" s="19"/>
      <c r="L711" s="17"/>
      <c r="M711" s="12"/>
      <c r="N711" s="13"/>
    </row>
    <row r="712" spans="4:14" x14ac:dyDescent="0.3">
      <c r="D712" s="14"/>
      <c r="E712" s="15"/>
      <c r="F712" s="16"/>
      <c r="G712" s="17"/>
      <c r="H712" s="18"/>
      <c r="I712" s="19"/>
      <c r="J712" s="18"/>
      <c r="K712" s="19"/>
      <c r="L712" s="17"/>
      <c r="M712" s="12"/>
      <c r="N712" s="13"/>
    </row>
    <row r="713" spans="4:14" x14ac:dyDescent="0.3">
      <c r="D713" s="14"/>
      <c r="E713" s="15"/>
      <c r="F713" s="16"/>
      <c r="G713" s="17"/>
      <c r="H713" s="18"/>
      <c r="I713" s="19"/>
      <c r="J713" s="18"/>
      <c r="K713" s="19"/>
      <c r="L713" s="17"/>
      <c r="M713" s="12"/>
      <c r="N713" s="13"/>
    </row>
    <row r="714" spans="4:14" x14ac:dyDescent="0.3">
      <c r="D714" s="14"/>
      <c r="E714" s="15"/>
      <c r="F714" s="16"/>
      <c r="G714" s="17"/>
      <c r="H714" s="18"/>
      <c r="I714" s="19"/>
      <c r="J714" s="18"/>
      <c r="K714" s="19"/>
      <c r="L714" s="17"/>
      <c r="M714" s="12"/>
      <c r="N714" s="13"/>
    </row>
    <row r="715" spans="4:14" x14ac:dyDescent="0.3">
      <c r="D715" s="14"/>
      <c r="E715" s="15"/>
      <c r="F715" s="16"/>
      <c r="G715" s="17"/>
      <c r="H715" s="18"/>
      <c r="I715" s="19"/>
      <c r="J715" s="18"/>
      <c r="K715" s="19"/>
      <c r="L715" s="17"/>
      <c r="M715" s="12"/>
      <c r="N715" s="13"/>
    </row>
    <row r="716" spans="4:14" x14ac:dyDescent="0.3">
      <c r="D716" s="14"/>
      <c r="E716" s="15"/>
      <c r="F716" s="16"/>
      <c r="G716" s="17"/>
      <c r="H716" s="18"/>
      <c r="I716" s="19"/>
      <c r="J716" s="18"/>
      <c r="K716" s="19"/>
      <c r="L716" s="17"/>
      <c r="M716" s="12"/>
      <c r="N716" s="13"/>
    </row>
    <row r="717" spans="4:14" x14ac:dyDescent="0.3">
      <c r="D717" s="14"/>
      <c r="E717" s="15"/>
      <c r="F717" s="16"/>
      <c r="G717" s="17"/>
      <c r="H717" s="18"/>
      <c r="I717" s="19"/>
      <c r="J717" s="18"/>
      <c r="K717" s="19"/>
      <c r="L717" s="17"/>
      <c r="M717" s="12"/>
      <c r="N717" s="13"/>
    </row>
    <row r="718" spans="4:14" x14ac:dyDescent="0.3">
      <c r="D718" s="14"/>
      <c r="E718" s="15"/>
      <c r="F718" s="16"/>
      <c r="G718" s="17"/>
      <c r="H718" s="18"/>
      <c r="I718" s="19"/>
      <c r="J718" s="18"/>
      <c r="K718" s="19"/>
      <c r="L718" s="17"/>
      <c r="M718" s="12"/>
      <c r="N718" s="13"/>
    </row>
    <row r="719" spans="4:14" x14ac:dyDescent="0.3">
      <c r="D719" s="14"/>
      <c r="E719" s="15"/>
      <c r="F719" s="16"/>
      <c r="G719" s="17"/>
      <c r="H719" s="18"/>
      <c r="I719" s="19"/>
      <c r="J719" s="18"/>
      <c r="K719" s="19"/>
      <c r="L719" s="17"/>
      <c r="M719" s="12"/>
      <c r="N719" s="13"/>
    </row>
    <row r="720" spans="4:14" x14ac:dyDescent="0.3">
      <c r="D720" s="14"/>
      <c r="E720" s="15"/>
      <c r="F720" s="16"/>
      <c r="G720" s="17"/>
      <c r="H720" s="18"/>
      <c r="I720" s="19"/>
      <c r="J720" s="18"/>
      <c r="K720" s="19"/>
      <c r="L720" s="17"/>
      <c r="M720" s="12"/>
      <c r="N720" s="13"/>
    </row>
    <row r="721" spans="4:14" x14ac:dyDescent="0.3">
      <c r="D721" s="14"/>
      <c r="E721" s="15"/>
      <c r="F721" s="16"/>
      <c r="G721" s="17"/>
      <c r="H721" s="18"/>
      <c r="I721" s="19"/>
      <c r="J721" s="18"/>
      <c r="K721" s="19"/>
      <c r="L721" s="17"/>
      <c r="M721" s="12"/>
      <c r="N721" s="13"/>
    </row>
    <row r="722" spans="4:14" x14ac:dyDescent="0.3">
      <c r="D722" s="14"/>
      <c r="E722" s="15"/>
      <c r="F722" s="16"/>
      <c r="G722" s="17"/>
      <c r="H722" s="18"/>
      <c r="I722" s="19"/>
      <c r="J722" s="18"/>
      <c r="K722" s="19"/>
      <c r="L722" s="17"/>
      <c r="M722" s="12"/>
      <c r="N722" s="13"/>
    </row>
    <row r="723" spans="4:14" x14ac:dyDescent="0.3">
      <c r="D723" s="14"/>
      <c r="E723" s="15"/>
      <c r="F723" s="16"/>
      <c r="G723" s="17"/>
      <c r="H723" s="18"/>
      <c r="I723" s="19"/>
      <c r="J723" s="18"/>
      <c r="K723" s="19"/>
      <c r="L723" s="17"/>
      <c r="M723" s="12"/>
      <c r="N723" s="13"/>
    </row>
    <row r="724" spans="4:14" x14ac:dyDescent="0.3">
      <c r="D724" s="14"/>
      <c r="E724" s="15"/>
      <c r="F724" s="16"/>
      <c r="G724" s="17"/>
      <c r="H724" s="18"/>
      <c r="I724" s="19"/>
      <c r="J724" s="18"/>
      <c r="K724" s="19"/>
      <c r="L724" s="17"/>
      <c r="M724" s="12"/>
      <c r="N724" s="13"/>
    </row>
    <row r="725" spans="4:14" x14ac:dyDescent="0.3">
      <c r="D725" s="14"/>
      <c r="E725" s="15"/>
      <c r="F725" s="16"/>
      <c r="G725" s="17"/>
      <c r="H725" s="18"/>
      <c r="I725" s="19"/>
      <c r="J725" s="18"/>
      <c r="K725" s="19"/>
      <c r="L725" s="17"/>
      <c r="M725" s="12"/>
      <c r="N725" s="13"/>
    </row>
    <row r="726" spans="4:14" x14ac:dyDescent="0.3">
      <c r="D726" s="14"/>
      <c r="E726" s="15"/>
      <c r="F726" s="16"/>
      <c r="G726" s="17"/>
      <c r="H726" s="18"/>
      <c r="I726" s="19"/>
      <c r="J726" s="18"/>
      <c r="K726" s="19"/>
      <c r="L726" s="17"/>
      <c r="M726" s="12"/>
      <c r="N726" s="13"/>
    </row>
    <row r="727" spans="4:14" x14ac:dyDescent="0.3">
      <c r="D727" s="14"/>
      <c r="E727" s="15"/>
      <c r="F727" s="16"/>
      <c r="G727" s="17"/>
      <c r="H727" s="18"/>
      <c r="I727" s="19"/>
      <c r="J727" s="18"/>
      <c r="K727" s="19"/>
      <c r="L727" s="17"/>
      <c r="M727" s="12"/>
      <c r="N727" s="13"/>
    </row>
    <row r="728" spans="4:14" x14ac:dyDescent="0.3">
      <c r="D728" s="14"/>
      <c r="E728" s="15"/>
      <c r="F728" s="16"/>
      <c r="G728" s="17"/>
      <c r="H728" s="18"/>
      <c r="I728" s="19"/>
      <c r="J728" s="18"/>
      <c r="K728" s="19"/>
      <c r="L728" s="17"/>
      <c r="M728" s="12"/>
      <c r="N728" s="13"/>
    </row>
    <row r="729" spans="4:14" x14ac:dyDescent="0.3">
      <c r="D729" s="14"/>
      <c r="E729" s="15"/>
      <c r="F729" s="16"/>
      <c r="G729" s="17"/>
      <c r="H729" s="18"/>
      <c r="I729" s="19"/>
      <c r="J729" s="18"/>
      <c r="K729" s="19"/>
      <c r="L729" s="17"/>
      <c r="M729" s="12"/>
      <c r="N729" s="13"/>
    </row>
    <row r="730" spans="4:14" x14ac:dyDescent="0.3">
      <c r="D730" s="14"/>
      <c r="E730" s="15"/>
      <c r="F730" s="16"/>
      <c r="G730" s="17"/>
      <c r="H730" s="18"/>
      <c r="I730" s="19"/>
      <c r="J730" s="18"/>
      <c r="K730" s="19"/>
      <c r="L730" s="17"/>
      <c r="M730" s="12"/>
      <c r="N730" s="13"/>
    </row>
    <row r="731" spans="4:14" x14ac:dyDescent="0.3">
      <c r="D731" s="14"/>
      <c r="E731" s="15"/>
      <c r="F731" s="16"/>
      <c r="G731" s="17"/>
      <c r="H731" s="18"/>
      <c r="I731" s="19"/>
      <c r="J731" s="18"/>
      <c r="K731" s="19"/>
      <c r="L731" s="17"/>
      <c r="M731" s="12"/>
      <c r="N731" s="13"/>
    </row>
    <row r="732" spans="4:14" x14ac:dyDescent="0.3">
      <c r="D732" s="14"/>
      <c r="E732" s="15"/>
      <c r="F732" s="16"/>
      <c r="G732" s="17"/>
      <c r="H732" s="18"/>
      <c r="I732" s="19"/>
      <c r="J732" s="18"/>
      <c r="K732" s="19"/>
      <c r="L732" s="17"/>
      <c r="M732" s="12"/>
      <c r="N732" s="13"/>
    </row>
    <row r="733" spans="4:14" x14ac:dyDescent="0.3">
      <c r="D733" s="14"/>
      <c r="E733" s="15"/>
      <c r="F733" s="16"/>
      <c r="G733" s="17"/>
      <c r="H733" s="18"/>
      <c r="I733" s="19"/>
      <c r="J733" s="18"/>
      <c r="K733" s="19"/>
      <c r="L733" s="17"/>
      <c r="M733" s="12"/>
      <c r="N733" s="13"/>
    </row>
    <row r="734" spans="4:14" x14ac:dyDescent="0.3">
      <c r="D734" s="14"/>
      <c r="E734" s="15"/>
      <c r="F734" s="16"/>
      <c r="G734" s="17"/>
      <c r="H734" s="18"/>
      <c r="I734" s="19"/>
      <c r="J734" s="18"/>
      <c r="K734" s="19"/>
      <c r="L734" s="17"/>
      <c r="M734" s="12"/>
      <c r="N734" s="13"/>
    </row>
    <row r="735" spans="4:14" x14ac:dyDescent="0.3">
      <c r="D735" s="14"/>
      <c r="E735" s="15"/>
      <c r="F735" s="16"/>
      <c r="G735" s="17"/>
      <c r="H735" s="18"/>
      <c r="I735" s="19"/>
      <c r="J735" s="18"/>
      <c r="K735" s="19"/>
      <c r="L735" s="17"/>
      <c r="M735" s="12"/>
      <c r="N735" s="13"/>
    </row>
    <row r="736" spans="4:14" x14ac:dyDescent="0.3">
      <c r="D736" s="14"/>
      <c r="E736" s="15"/>
      <c r="F736" s="16"/>
      <c r="G736" s="17"/>
      <c r="H736" s="18"/>
      <c r="I736" s="19"/>
      <c r="J736" s="18"/>
      <c r="K736" s="19"/>
      <c r="L736" s="17"/>
      <c r="M736" s="12"/>
      <c r="N736" s="13"/>
    </row>
    <row r="737" spans="4:14" x14ac:dyDescent="0.3">
      <c r="D737" s="14"/>
      <c r="E737" s="15"/>
      <c r="F737" s="16"/>
      <c r="G737" s="17"/>
      <c r="H737" s="18"/>
      <c r="I737" s="19"/>
      <c r="J737" s="18"/>
      <c r="K737" s="19"/>
      <c r="L737" s="17"/>
      <c r="M737" s="12"/>
      <c r="N737" s="13"/>
    </row>
    <row r="738" spans="4:14" x14ac:dyDescent="0.3">
      <c r="D738" s="14"/>
      <c r="E738" s="15"/>
      <c r="F738" s="16"/>
      <c r="G738" s="17"/>
      <c r="H738" s="18"/>
      <c r="I738" s="19"/>
      <c r="J738" s="18"/>
      <c r="K738" s="19"/>
      <c r="L738" s="17"/>
      <c r="M738" s="12"/>
      <c r="N738" s="13"/>
    </row>
    <row r="739" spans="4:14" x14ac:dyDescent="0.3">
      <c r="D739" s="14"/>
      <c r="E739" s="15"/>
      <c r="F739" s="16"/>
      <c r="G739" s="17"/>
      <c r="H739" s="18"/>
      <c r="I739" s="19"/>
      <c r="J739" s="18"/>
      <c r="K739" s="19"/>
      <c r="L739" s="17"/>
      <c r="M739" s="12"/>
      <c r="N739" s="13"/>
    </row>
    <row r="740" spans="4:14" x14ac:dyDescent="0.3">
      <c r="D740" s="14"/>
      <c r="E740" s="15"/>
      <c r="F740" s="16"/>
      <c r="G740" s="17"/>
      <c r="H740" s="18"/>
      <c r="I740" s="19"/>
      <c r="J740" s="18"/>
      <c r="K740" s="19"/>
      <c r="L740" s="17"/>
      <c r="M740" s="12"/>
      <c r="N740" s="13"/>
    </row>
    <row r="741" spans="4:14" x14ac:dyDescent="0.3">
      <c r="D741" s="14"/>
      <c r="E741" s="15"/>
      <c r="F741" s="16"/>
      <c r="G741" s="17"/>
      <c r="H741" s="18"/>
      <c r="I741" s="19"/>
      <c r="J741" s="18"/>
      <c r="K741" s="19"/>
      <c r="L741" s="17"/>
      <c r="M741" s="12"/>
      <c r="N741" s="13"/>
    </row>
    <row r="742" spans="4:14" x14ac:dyDescent="0.3">
      <c r="D742" s="14"/>
      <c r="E742" s="15"/>
      <c r="F742" s="16"/>
      <c r="G742" s="17"/>
      <c r="H742" s="18"/>
      <c r="I742" s="19"/>
      <c r="J742" s="18"/>
      <c r="K742" s="19"/>
      <c r="L742" s="17"/>
      <c r="M742" s="12"/>
      <c r="N742" s="13"/>
    </row>
    <row r="743" spans="4:14" x14ac:dyDescent="0.3">
      <c r="D743" s="14"/>
      <c r="E743" s="15"/>
      <c r="F743" s="16"/>
      <c r="G743" s="17"/>
      <c r="H743" s="18"/>
      <c r="I743" s="19"/>
      <c r="J743" s="18"/>
      <c r="K743" s="19"/>
      <c r="L743" s="17"/>
      <c r="M743" s="12"/>
      <c r="N743" s="13"/>
    </row>
    <row r="744" spans="4:14" x14ac:dyDescent="0.3">
      <c r="D744" s="14"/>
      <c r="E744" s="15"/>
      <c r="F744" s="16"/>
      <c r="G744" s="17"/>
      <c r="H744" s="18"/>
      <c r="I744" s="19"/>
      <c r="J744" s="18"/>
      <c r="K744" s="19"/>
      <c r="L744" s="17"/>
      <c r="M744" s="12"/>
      <c r="N744" s="13"/>
    </row>
    <row r="745" spans="4:14" x14ac:dyDescent="0.3">
      <c r="D745" s="14"/>
      <c r="E745" s="15"/>
      <c r="F745" s="16"/>
      <c r="G745" s="17"/>
      <c r="H745" s="18"/>
      <c r="I745" s="19"/>
      <c r="J745" s="18"/>
      <c r="K745" s="19"/>
      <c r="L745" s="17"/>
      <c r="M745" s="12"/>
      <c r="N745" s="13"/>
    </row>
    <row r="746" spans="4:14" x14ac:dyDescent="0.3">
      <c r="D746" s="14"/>
      <c r="E746" s="15"/>
      <c r="F746" s="16"/>
      <c r="G746" s="17"/>
      <c r="H746" s="18"/>
      <c r="I746" s="19"/>
      <c r="J746" s="18"/>
      <c r="K746" s="19"/>
      <c r="L746" s="17"/>
      <c r="M746" s="12"/>
      <c r="N746" s="13"/>
    </row>
    <row r="747" spans="4:14" x14ac:dyDescent="0.3">
      <c r="D747" s="14"/>
      <c r="E747" s="15"/>
      <c r="F747" s="16"/>
      <c r="G747" s="17"/>
      <c r="H747" s="18"/>
      <c r="I747" s="19"/>
      <c r="J747" s="18"/>
      <c r="K747" s="19"/>
      <c r="L747" s="17"/>
      <c r="M747" s="12"/>
      <c r="N747" s="13"/>
    </row>
    <row r="748" spans="4:14" x14ac:dyDescent="0.3">
      <c r="D748" s="14"/>
      <c r="E748" s="15"/>
      <c r="F748" s="16"/>
      <c r="G748" s="17"/>
      <c r="H748" s="18"/>
      <c r="I748" s="19"/>
      <c r="J748" s="18"/>
      <c r="K748" s="19"/>
      <c r="L748" s="17"/>
      <c r="M748" s="12"/>
      <c r="N748" s="13"/>
    </row>
    <row r="749" spans="4:14" x14ac:dyDescent="0.3">
      <c r="D749" s="14"/>
      <c r="E749" s="15"/>
      <c r="F749" s="16"/>
      <c r="G749" s="17"/>
      <c r="H749" s="18"/>
      <c r="I749" s="19"/>
      <c r="J749" s="18"/>
      <c r="K749" s="19"/>
      <c r="L749" s="17"/>
      <c r="M749" s="12"/>
      <c r="N749" s="13"/>
    </row>
    <row r="750" spans="4:14" x14ac:dyDescent="0.3">
      <c r="D750" s="14"/>
      <c r="E750" s="15"/>
      <c r="F750" s="16"/>
      <c r="G750" s="17"/>
      <c r="H750" s="18"/>
      <c r="I750" s="19"/>
      <c r="J750" s="18"/>
      <c r="K750" s="19"/>
      <c r="L750" s="17"/>
      <c r="M750" s="12"/>
      <c r="N750" s="13"/>
    </row>
    <row r="751" spans="4:14" x14ac:dyDescent="0.3">
      <c r="D751" s="14"/>
      <c r="E751" s="15"/>
      <c r="F751" s="16"/>
      <c r="G751" s="17"/>
      <c r="H751" s="18"/>
      <c r="I751" s="19"/>
      <c r="J751" s="18"/>
      <c r="K751" s="19"/>
      <c r="L751" s="17"/>
      <c r="M751" s="12"/>
      <c r="N751" s="13"/>
    </row>
    <row r="752" spans="4:14" x14ac:dyDescent="0.3">
      <c r="D752" s="14"/>
      <c r="E752" s="15"/>
      <c r="F752" s="16"/>
      <c r="G752" s="17"/>
      <c r="H752" s="18"/>
      <c r="I752" s="19"/>
      <c r="J752" s="18"/>
      <c r="K752" s="19"/>
      <c r="L752" s="17"/>
      <c r="M752" s="12"/>
      <c r="N752" s="13"/>
    </row>
    <row r="753" spans="4:14" x14ac:dyDescent="0.3">
      <c r="D753" s="14"/>
      <c r="E753" s="15"/>
      <c r="F753" s="16"/>
      <c r="G753" s="17"/>
      <c r="H753" s="18"/>
      <c r="I753" s="19"/>
      <c r="J753" s="18"/>
      <c r="K753" s="19"/>
      <c r="L753" s="17"/>
      <c r="M753" s="12"/>
      <c r="N753" s="13"/>
    </row>
    <row r="754" spans="4:14" x14ac:dyDescent="0.3">
      <c r="D754" s="14"/>
      <c r="E754" s="15"/>
      <c r="F754" s="16"/>
      <c r="G754" s="17"/>
      <c r="H754" s="18"/>
      <c r="I754" s="19"/>
      <c r="J754" s="18"/>
      <c r="K754" s="19"/>
      <c r="L754" s="17"/>
      <c r="M754" s="12"/>
      <c r="N754" s="13"/>
    </row>
    <row r="755" spans="4:14" x14ac:dyDescent="0.3">
      <c r="D755" s="14"/>
      <c r="E755" s="15"/>
      <c r="F755" s="16"/>
      <c r="G755" s="17"/>
      <c r="H755" s="18"/>
      <c r="I755" s="19"/>
      <c r="J755" s="18"/>
      <c r="K755" s="19"/>
      <c r="L755" s="17"/>
      <c r="M755" s="12"/>
      <c r="N755" s="13"/>
    </row>
    <row r="756" spans="4:14" x14ac:dyDescent="0.3">
      <c r="D756" s="14"/>
      <c r="E756" s="15"/>
      <c r="F756" s="16"/>
      <c r="G756" s="17"/>
      <c r="H756" s="18"/>
      <c r="I756" s="19"/>
      <c r="J756" s="18"/>
      <c r="K756" s="19"/>
      <c r="L756" s="17"/>
      <c r="M756" s="12"/>
      <c r="N756" s="13"/>
    </row>
    <row r="757" spans="4:14" x14ac:dyDescent="0.3">
      <c r="D757" s="14"/>
      <c r="E757" s="15"/>
      <c r="F757" s="16"/>
      <c r="G757" s="17"/>
      <c r="H757" s="18"/>
      <c r="I757" s="19"/>
      <c r="J757" s="18"/>
      <c r="K757" s="19"/>
      <c r="L757" s="17"/>
      <c r="M757" s="12"/>
      <c r="N757" s="13"/>
    </row>
    <row r="758" spans="4:14" x14ac:dyDescent="0.3">
      <c r="D758" s="14"/>
      <c r="E758" s="15"/>
      <c r="F758" s="16"/>
      <c r="G758" s="17"/>
      <c r="H758" s="18"/>
      <c r="I758" s="19"/>
      <c r="J758" s="18"/>
      <c r="K758" s="19"/>
      <c r="L758" s="17"/>
      <c r="M758" s="12"/>
      <c r="N758" s="13"/>
    </row>
    <row r="759" spans="4:14" x14ac:dyDescent="0.3">
      <c r="D759" s="14"/>
      <c r="E759" s="15"/>
      <c r="F759" s="16"/>
      <c r="G759" s="17"/>
      <c r="H759" s="18"/>
      <c r="I759" s="19"/>
      <c r="J759" s="18"/>
      <c r="K759" s="19"/>
      <c r="L759" s="17"/>
      <c r="M759" s="12"/>
      <c r="N759" s="13"/>
    </row>
    <row r="760" spans="4:14" x14ac:dyDescent="0.3">
      <c r="D760" s="14"/>
      <c r="E760" s="15"/>
      <c r="F760" s="16"/>
      <c r="G760" s="17"/>
      <c r="H760" s="18"/>
      <c r="I760" s="19"/>
      <c r="J760" s="18"/>
      <c r="K760" s="19"/>
      <c r="L760" s="17"/>
      <c r="M760" s="12"/>
      <c r="N760" s="13"/>
    </row>
    <row r="761" spans="4:14" x14ac:dyDescent="0.3">
      <c r="D761" s="14"/>
      <c r="E761" s="15"/>
      <c r="F761" s="16"/>
      <c r="G761" s="17"/>
      <c r="H761" s="18"/>
      <c r="I761" s="19"/>
      <c r="J761" s="18"/>
      <c r="K761" s="19"/>
      <c r="L761" s="17"/>
      <c r="M761" s="12"/>
      <c r="N761" s="13"/>
    </row>
    <row r="762" spans="4:14" x14ac:dyDescent="0.3">
      <c r="D762" s="14"/>
      <c r="E762" s="15"/>
      <c r="F762" s="16"/>
      <c r="G762" s="17"/>
      <c r="H762" s="18"/>
      <c r="I762" s="19"/>
      <c r="J762" s="18"/>
      <c r="K762" s="19"/>
      <c r="L762" s="17"/>
      <c r="M762" s="12"/>
      <c r="N762" s="13"/>
    </row>
    <row r="763" spans="4:14" x14ac:dyDescent="0.3">
      <c r="D763" s="14"/>
      <c r="E763" s="15"/>
      <c r="F763" s="16"/>
      <c r="G763" s="17"/>
      <c r="H763" s="18"/>
      <c r="I763" s="19"/>
      <c r="J763" s="18"/>
      <c r="K763" s="19"/>
      <c r="L763" s="17"/>
      <c r="M763" s="12"/>
      <c r="N763" s="13"/>
    </row>
    <row r="764" spans="4:14" x14ac:dyDescent="0.3">
      <c r="D764" s="14"/>
      <c r="E764" s="15"/>
      <c r="F764" s="16"/>
      <c r="G764" s="17"/>
      <c r="H764" s="18"/>
      <c r="I764" s="19"/>
      <c r="J764" s="18"/>
      <c r="K764" s="19"/>
      <c r="L764" s="17"/>
      <c r="M764" s="12"/>
      <c r="N764" s="13"/>
    </row>
    <row r="765" spans="4:14" x14ac:dyDescent="0.3">
      <c r="D765" s="14"/>
      <c r="E765" s="15"/>
      <c r="F765" s="16"/>
      <c r="G765" s="17"/>
      <c r="H765" s="18"/>
      <c r="I765" s="19"/>
      <c r="J765" s="18"/>
      <c r="K765" s="19"/>
      <c r="L765" s="17"/>
      <c r="M765" s="12"/>
      <c r="N765" s="13"/>
    </row>
    <row r="766" spans="4:14" x14ac:dyDescent="0.3">
      <c r="D766" s="14"/>
      <c r="E766" s="15"/>
      <c r="F766" s="16"/>
      <c r="G766" s="17"/>
      <c r="H766" s="18"/>
      <c r="I766" s="19"/>
      <c r="J766" s="18"/>
      <c r="K766" s="19"/>
      <c r="L766" s="17"/>
      <c r="M766" s="12"/>
      <c r="N766" s="13"/>
    </row>
    <row r="767" spans="4:14" x14ac:dyDescent="0.3">
      <c r="D767" s="14"/>
      <c r="E767" s="15"/>
      <c r="F767" s="16"/>
      <c r="G767" s="17"/>
      <c r="H767" s="18"/>
      <c r="I767" s="19"/>
      <c r="J767" s="18"/>
      <c r="K767" s="19"/>
      <c r="L767" s="17"/>
      <c r="M767" s="12"/>
      <c r="N767" s="13"/>
    </row>
    <row r="768" spans="4:14" x14ac:dyDescent="0.3">
      <c r="D768" s="14"/>
      <c r="E768" s="15"/>
      <c r="F768" s="16"/>
      <c r="G768" s="17"/>
      <c r="H768" s="18"/>
      <c r="I768" s="19"/>
      <c r="J768" s="18"/>
      <c r="K768" s="19"/>
      <c r="L768" s="17"/>
      <c r="M768" s="12"/>
      <c r="N768" s="13"/>
    </row>
    <row r="769" spans="4:14" x14ac:dyDescent="0.3">
      <c r="D769" s="14"/>
      <c r="E769" s="15"/>
      <c r="F769" s="16"/>
      <c r="G769" s="17"/>
      <c r="H769" s="18"/>
      <c r="I769" s="19"/>
      <c r="J769" s="18"/>
      <c r="K769" s="19"/>
      <c r="L769" s="17"/>
      <c r="M769" s="12"/>
      <c r="N769" s="13"/>
    </row>
    <row r="770" spans="4:14" x14ac:dyDescent="0.3">
      <c r="D770" s="14"/>
      <c r="E770" s="15"/>
      <c r="F770" s="16"/>
      <c r="G770" s="17"/>
      <c r="H770" s="18"/>
      <c r="I770" s="19"/>
      <c r="J770" s="18"/>
      <c r="K770" s="19"/>
      <c r="L770" s="17"/>
      <c r="M770" s="12"/>
      <c r="N770" s="13"/>
    </row>
    <row r="771" spans="4:14" x14ac:dyDescent="0.3">
      <c r="D771" s="14"/>
      <c r="E771" s="15"/>
      <c r="F771" s="16"/>
      <c r="G771" s="17"/>
      <c r="H771" s="18"/>
      <c r="I771" s="19"/>
      <c r="J771" s="18"/>
      <c r="K771" s="19"/>
      <c r="L771" s="17"/>
      <c r="M771" s="12"/>
      <c r="N771" s="13"/>
    </row>
    <row r="772" spans="4:14" x14ac:dyDescent="0.3">
      <c r="D772" s="14"/>
      <c r="E772" s="15"/>
      <c r="F772" s="16"/>
      <c r="G772" s="17"/>
      <c r="H772" s="18"/>
      <c r="I772" s="19"/>
      <c r="J772" s="18"/>
      <c r="K772" s="19"/>
      <c r="L772" s="17"/>
      <c r="M772" s="12"/>
      <c r="N772" s="13"/>
    </row>
    <row r="773" spans="4:14" x14ac:dyDescent="0.3">
      <c r="D773" s="14"/>
      <c r="E773" s="15"/>
      <c r="F773" s="16"/>
      <c r="G773" s="17"/>
      <c r="H773" s="18"/>
      <c r="I773" s="19"/>
      <c r="J773" s="18"/>
      <c r="K773" s="19"/>
      <c r="L773" s="17"/>
      <c r="M773" s="12"/>
      <c r="N773" s="13"/>
    </row>
    <row r="774" spans="4:14" x14ac:dyDescent="0.3">
      <c r="D774" s="14"/>
      <c r="E774" s="15"/>
      <c r="F774" s="16"/>
      <c r="G774" s="17"/>
      <c r="H774" s="18"/>
      <c r="I774" s="19"/>
      <c r="J774" s="18"/>
      <c r="K774" s="19"/>
      <c r="L774" s="17"/>
      <c r="M774" s="12"/>
      <c r="N774" s="13"/>
    </row>
    <row r="775" spans="4:14" x14ac:dyDescent="0.3">
      <c r="D775" s="14"/>
      <c r="E775" s="15"/>
      <c r="F775" s="16"/>
      <c r="G775" s="17"/>
      <c r="H775" s="18"/>
      <c r="I775" s="19"/>
      <c r="J775" s="18"/>
      <c r="K775" s="19"/>
      <c r="L775" s="17"/>
      <c r="M775" s="12"/>
      <c r="N775" s="13"/>
    </row>
    <row r="776" spans="4:14" x14ac:dyDescent="0.3">
      <c r="D776" s="14"/>
      <c r="E776" s="15"/>
      <c r="F776" s="16"/>
      <c r="G776" s="17"/>
      <c r="H776" s="18"/>
      <c r="I776" s="19"/>
      <c r="J776" s="18"/>
      <c r="K776" s="19"/>
      <c r="L776" s="17"/>
      <c r="M776" s="12"/>
      <c r="N776" s="13"/>
    </row>
    <row r="777" spans="4:14" x14ac:dyDescent="0.3">
      <c r="D777" s="14"/>
      <c r="E777" s="15"/>
      <c r="F777" s="16"/>
      <c r="G777" s="17"/>
      <c r="H777" s="18"/>
      <c r="I777" s="19"/>
      <c r="J777" s="18"/>
      <c r="K777" s="19"/>
      <c r="L777" s="17"/>
      <c r="M777" s="12"/>
      <c r="N777" s="13"/>
    </row>
    <row r="778" spans="4:14" x14ac:dyDescent="0.3">
      <c r="D778" s="14"/>
      <c r="E778" s="15"/>
      <c r="F778" s="16"/>
      <c r="G778" s="17"/>
      <c r="H778" s="18"/>
      <c r="I778" s="19"/>
      <c r="J778" s="18"/>
      <c r="K778" s="19"/>
      <c r="L778" s="17"/>
      <c r="M778" s="12"/>
      <c r="N778" s="13"/>
    </row>
    <row r="779" spans="4:14" x14ac:dyDescent="0.3">
      <c r="D779" s="14"/>
      <c r="E779" s="15"/>
      <c r="F779" s="16"/>
      <c r="G779" s="17"/>
      <c r="H779" s="18"/>
      <c r="I779" s="19"/>
      <c r="J779" s="18"/>
      <c r="K779" s="19"/>
      <c r="L779" s="17"/>
      <c r="M779" s="12"/>
      <c r="N779" s="13"/>
    </row>
    <row r="780" spans="4:14" x14ac:dyDescent="0.3">
      <c r="D780" s="14"/>
      <c r="E780" s="15"/>
      <c r="F780" s="16"/>
      <c r="G780" s="17"/>
      <c r="H780" s="18"/>
      <c r="I780" s="19"/>
      <c r="J780" s="18"/>
      <c r="K780" s="19"/>
      <c r="L780" s="17"/>
      <c r="M780" s="12"/>
      <c r="N780" s="13"/>
    </row>
    <row r="781" spans="4:14" x14ac:dyDescent="0.3">
      <c r="D781" s="14"/>
      <c r="E781" s="15"/>
      <c r="F781" s="16"/>
      <c r="G781" s="17"/>
      <c r="H781" s="18"/>
      <c r="I781" s="19"/>
      <c r="J781" s="18"/>
      <c r="K781" s="19"/>
      <c r="L781" s="17"/>
      <c r="M781" s="12"/>
      <c r="N781" s="13"/>
    </row>
    <row r="782" spans="4:14" x14ac:dyDescent="0.3">
      <c r="D782" s="14"/>
      <c r="E782" s="15"/>
      <c r="F782" s="16"/>
      <c r="G782" s="17"/>
      <c r="H782" s="18"/>
      <c r="I782" s="19"/>
      <c r="J782" s="18"/>
      <c r="K782" s="19"/>
      <c r="L782" s="17"/>
      <c r="M782" s="12"/>
      <c r="N782" s="13"/>
    </row>
    <row r="783" spans="4:14" x14ac:dyDescent="0.3">
      <c r="D783" s="14"/>
      <c r="E783" s="15"/>
      <c r="F783" s="16"/>
      <c r="G783" s="17"/>
      <c r="H783" s="18"/>
      <c r="I783" s="19"/>
      <c r="J783" s="18"/>
      <c r="K783" s="19"/>
      <c r="L783" s="17"/>
      <c r="M783" s="12"/>
      <c r="N783" s="13"/>
    </row>
    <row r="784" spans="4:14" x14ac:dyDescent="0.3">
      <c r="D784" s="14"/>
      <c r="E784" s="15"/>
      <c r="F784" s="16"/>
      <c r="G784" s="17"/>
      <c r="H784" s="18"/>
      <c r="I784" s="19"/>
      <c r="J784" s="18"/>
      <c r="K784" s="19"/>
      <c r="L784" s="17"/>
      <c r="M784" s="12"/>
      <c r="N784" s="13"/>
    </row>
    <row r="785" spans="4:14" x14ac:dyDescent="0.3">
      <c r="D785" s="14"/>
      <c r="E785" s="15"/>
      <c r="F785" s="16"/>
      <c r="G785" s="17"/>
      <c r="H785" s="18"/>
      <c r="I785" s="19"/>
      <c r="J785" s="18"/>
      <c r="K785" s="19"/>
      <c r="L785" s="17"/>
      <c r="M785" s="12"/>
      <c r="N785" s="13"/>
    </row>
    <row r="786" spans="4:14" x14ac:dyDescent="0.3">
      <c r="D786" s="14"/>
      <c r="E786" s="15"/>
      <c r="F786" s="16"/>
      <c r="G786" s="17"/>
      <c r="H786" s="18"/>
      <c r="I786" s="19"/>
      <c r="J786" s="18"/>
      <c r="K786" s="19"/>
      <c r="L786" s="17"/>
      <c r="M786" s="12"/>
      <c r="N786" s="13"/>
    </row>
    <row r="787" spans="4:14" x14ac:dyDescent="0.3">
      <c r="D787" s="14"/>
      <c r="E787" s="15"/>
      <c r="F787" s="16"/>
      <c r="G787" s="17"/>
      <c r="H787" s="18"/>
      <c r="I787" s="19"/>
      <c r="J787" s="18"/>
      <c r="K787" s="19"/>
      <c r="L787" s="17"/>
      <c r="M787" s="12"/>
      <c r="N787" s="13"/>
    </row>
    <row r="788" spans="4:14" x14ac:dyDescent="0.3">
      <c r="D788" s="14"/>
      <c r="E788" s="15"/>
      <c r="F788" s="16"/>
      <c r="G788" s="17"/>
      <c r="H788" s="18"/>
      <c r="I788" s="19"/>
      <c r="J788" s="18"/>
      <c r="K788" s="19"/>
      <c r="L788" s="17"/>
      <c r="M788" s="12"/>
      <c r="N788" s="13"/>
    </row>
    <row r="789" spans="4:14" x14ac:dyDescent="0.3">
      <c r="D789" s="14"/>
      <c r="E789" s="15"/>
      <c r="F789" s="16"/>
      <c r="G789" s="17"/>
      <c r="H789" s="18"/>
      <c r="I789" s="19"/>
      <c r="J789" s="18"/>
      <c r="K789" s="19"/>
      <c r="L789" s="17"/>
      <c r="M789" s="12"/>
      <c r="N789" s="13"/>
    </row>
    <row r="790" spans="4:14" x14ac:dyDescent="0.3">
      <c r="D790" s="14"/>
      <c r="E790" s="15"/>
      <c r="F790" s="16"/>
      <c r="G790" s="17"/>
      <c r="H790" s="18"/>
      <c r="I790" s="19"/>
      <c r="J790" s="18"/>
      <c r="K790" s="19"/>
      <c r="L790" s="17"/>
      <c r="M790" s="12"/>
      <c r="N790" s="13"/>
    </row>
    <row r="791" spans="4:14" x14ac:dyDescent="0.3">
      <c r="D791" s="14"/>
      <c r="E791" s="15"/>
      <c r="F791" s="16"/>
      <c r="G791" s="17"/>
      <c r="H791" s="18"/>
      <c r="I791" s="19"/>
      <c r="J791" s="18"/>
      <c r="K791" s="19"/>
      <c r="L791" s="17"/>
      <c r="M791" s="12"/>
      <c r="N791" s="13"/>
    </row>
    <row r="792" spans="4:14" x14ac:dyDescent="0.3">
      <c r="D792" s="14"/>
      <c r="E792" s="15"/>
      <c r="F792" s="16"/>
      <c r="G792" s="17"/>
      <c r="H792" s="18"/>
      <c r="I792" s="19"/>
      <c r="J792" s="18"/>
      <c r="K792" s="19"/>
      <c r="L792" s="17"/>
      <c r="M792" s="12"/>
      <c r="N792" s="13"/>
    </row>
    <row r="793" spans="4:14" x14ac:dyDescent="0.3">
      <c r="D793" s="14"/>
      <c r="E793" s="15"/>
      <c r="F793" s="16"/>
      <c r="G793" s="17"/>
      <c r="H793" s="18"/>
      <c r="I793" s="19"/>
      <c r="J793" s="18"/>
      <c r="K793" s="19"/>
      <c r="L793" s="17"/>
      <c r="M793" s="12"/>
      <c r="N793" s="13"/>
    </row>
    <row r="794" spans="4:14" x14ac:dyDescent="0.3">
      <c r="D794" s="14"/>
      <c r="E794" s="15"/>
      <c r="F794" s="16"/>
      <c r="G794" s="17"/>
      <c r="H794" s="18"/>
      <c r="I794" s="19"/>
      <c r="J794" s="18"/>
      <c r="K794" s="19"/>
      <c r="L794" s="17"/>
      <c r="M794" s="12"/>
      <c r="N794" s="13"/>
    </row>
    <row r="795" spans="4:14" x14ac:dyDescent="0.3">
      <c r="D795" s="14"/>
      <c r="E795" s="15"/>
      <c r="F795" s="16"/>
      <c r="G795" s="17"/>
      <c r="H795" s="18"/>
      <c r="I795" s="19"/>
      <c r="J795" s="18"/>
      <c r="K795" s="19"/>
      <c r="L795" s="17"/>
      <c r="M795" s="12"/>
      <c r="N795" s="13"/>
    </row>
    <row r="796" spans="4:14" x14ac:dyDescent="0.3">
      <c r="D796" s="14"/>
      <c r="E796" s="15"/>
      <c r="F796" s="16"/>
      <c r="G796" s="17"/>
      <c r="H796" s="18"/>
      <c r="I796" s="19"/>
      <c r="J796" s="18"/>
      <c r="K796" s="19"/>
      <c r="L796" s="17"/>
      <c r="M796" s="12"/>
      <c r="N796" s="13"/>
    </row>
    <row r="797" spans="4:14" x14ac:dyDescent="0.3">
      <c r="D797" s="14"/>
      <c r="E797" s="15"/>
      <c r="F797" s="16"/>
      <c r="G797" s="17"/>
      <c r="H797" s="18"/>
      <c r="I797" s="19"/>
      <c r="J797" s="18"/>
      <c r="K797" s="19"/>
      <c r="L797" s="17"/>
      <c r="M797" s="12"/>
      <c r="N797" s="13"/>
    </row>
    <row r="798" spans="4:14" x14ac:dyDescent="0.3">
      <c r="D798" s="14"/>
      <c r="E798" s="15"/>
      <c r="F798" s="16"/>
      <c r="G798" s="17"/>
      <c r="H798" s="18"/>
      <c r="I798" s="19"/>
      <c r="J798" s="18"/>
      <c r="K798" s="19"/>
      <c r="L798" s="17"/>
      <c r="M798" s="12"/>
      <c r="N798" s="13"/>
    </row>
    <row r="799" spans="4:14" x14ac:dyDescent="0.3">
      <c r="D799" s="14"/>
      <c r="E799" s="15"/>
      <c r="F799" s="16"/>
      <c r="G799" s="17"/>
      <c r="H799" s="18"/>
      <c r="I799" s="19"/>
      <c r="J799" s="18"/>
      <c r="K799" s="19"/>
      <c r="L799" s="17"/>
      <c r="M799" s="12"/>
      <c r="N799" s="13"/>
    </row>
    <row r="800" spans="4:14" x14ac:dyDescent="0.3">
      <c r="D800" s="14"/>
      <c r="E800" s="15"/>
      <c r="F800" s="16"/>
      <c r="G800" s="17"/>
      <c r="H800" s="18"/>
      <c r="I800" s="19"/>
      <c r="J800" s="18"/>
      <c r="K800" s="19"/>
      <c r="L800" s="17"/>
      <c r="M800" s="12"/>
      <c r="N800" s="13"/>
    </row>
    <row r="801" spans="4:14" x14ac:dyDescent="0.3">
      <c r="D801" s="14"/>
      <c r="E801" s="15"/>
      <c r="F801" s="16"/>
      <c r="G801" s="17"/>
      <c r="H801" s="18"/>
      <c r="I801" s="19"/>
      <c r="J801" s="18"/>
      <c r="K801" s="19"/>
      <c r="L801" s="17"/>
      <c r="M801" s="12"/>
      <c r="N801" s="13"/>
    </row>
    <row r="802" spans="4:14" x14ac:dyDescent="0.3">
      <c r="D802" s="14"/>
      <c r="E802" s="15"/>
      <c r="F802" s="16"/>
      <c r="G802" s="17"/>
      <c r="H802" s="18"/>
      <c r="I802" s="19"/>
      <c r="J802" s="18"/>
      <c r="K802" s="19"/>
      <c r="L802" s="17"/>
      <c r="M802" s="12"/>
      <c r="N802" s="13"/>
    </row>
    <row r="803" spans="4:14" x14ac:dyDescent="0.3">
      <c r="D803" s="14"/>
      <c r="E803" s="15"/>
      <c r="F803" s="16"/>
      <c r="G803" s="17"/>
      <c r="H803" s="18"/>
      <c r="I803" s="19"/>
      <c r="J803" s="18"/>
      <c r="K803" s="19"/>
      <c r="L803" s="17"/>
      <c r="M803" s="12"/>
      <c r="N803" s="13"/>
    </row>
    <row r="804" spans="4:14" x14ac:dyDescent="0.3">
      <c r="D804" s="14"/>
      <c r="E804" s="15"/>
      <c r="F804" s="16"/>
      <c r="G804" s="17"/>
      <c r="H804" s="18"/>
      <c r="I804" s="19"/>
      <c r="J804" s="18"/>
      <c r="K804" s="19"/>
      <c r="L804" s="17"/>
      <c r="M804" s="12"/>
      <c r="N804" s="13"/>
    </row>
    <row r="805" spans="4:14" x14ac:dyDescent="0.3">
      <c r="D805" s="14"/>
      <c r="E805" s="15"/>
      <c r="F805" s="16"/>
      <c r="G805" s="17"/>
      <c r="H805" s="18"/>
      <c r="I805" s="19"/>
      <c r="J805" s="18"/>
      <c r="K805" s="19"/>
      <c r="L805" s="17"/>
      <c r="M805" s="12"/>
      <c r="N805" s="13"/>
    </row>
    <row r="806" spans="4:14" x14ac:dyDescent="0.3">
      <c r="D806" s="14"/>
      <c r="E806" s="15"/>
      <c r="F806" s="16"/>
      <c r="G806" s="17"/>
      <c r="H806" s="18"/>
      <c r="I806" s="19"/>
      <c r="J806" s="18"/>
      <c r="K806" s="19"/>
      <c r="L806" s="17"/>
      <c r="M806" s="12"/>
      <c r="N806" s="13"/>
    </row>
    <row r="807" spans="4:14" x14ac:dyDescent="0.3">
      <c r="D807" s="14"/>
      <c r="E807" s="15"/>
      <c r="F807" s="16"/>
      <c r="G807" s="17"/>
      <c r="H807" s="18"/>
      <c r="I807" s="19"/>
      <c r="J807" s="18"/>
      <c r="K807" s="19"/>
      <c r="L807" s="17"/>
      <c r="M807" s="12"/>
      <c r="N807" s="13"/>
    </row>
    <row r="808" spans="4:14" x14ac:dyDescent="0.3">
      <c r="D808" s="14"/>
      <c r="E808" s="15"/>
      <c r="F808" s="16"/>
      <c r="G808" s="17"/>
      <c r="H808" s="18"/>
      <c r="I808" s="19"/>
      <c r="J808" s="18"/>
      <c r="K808" s="19"/>
      <c r="L808" s="17"/>
      <c r="M808" s="12"/>
      <c r="N808" s="13"/>
    </row>
    <row r="809" spans="4:14" x14ac:dyDescent="0.3">
      <c r="D809" s="14"/>
      <c r="E809" s="15"/>
      <c r="F809" s="16"/>
      <c r="G809" s="17"/>
      <c r="H809" s="18"/>
      <c r="I809" s="19"/>
      <c r="J809" s="18"/>
      <c r="K809" s="19"/>
      <c r="L809" s="17"/>
      <c r="M809" s="12"/>
      <c r="N809" s="13"/>
    </row>
    <row r="810" spans="4:14" x14ac:dyDescent="0.3">
      <c r="D810" s="14"/>
      <c r="E810" s="15"/>
      <c r="F810" s="16"/>
      <c r="G810" s="17"/>
      <c r="H810" s="18"/>
      <c r="I810" s="19"/>
      <c r="J810" s="18"/>
      <c r="K810" s="19"/>
      <c r="L810" s="17"/>
      <c r="M810" s="12"/>
      <c r="N810" s="13"/>
    </row>
    <row r="811" spans="4:14" x14ac:dyDescent="0.3">
      <c r="D811" s="14"/>
      <c r="E811" s="15"/>
      <c r="F811" s="16"/>
      <c r="G811" s="17"/>
      <c r="H811" s="18"/>
      <c r="I811" s="19"/>
      <c r="J811" s="18"/>
      <c r="K811" s="19"/>
      <c r="L811" s="17"/>
      <c r="M811" s="12"/>
      <c r="N811" s="13"/>
    </row>
    <row r="812" spans="4:14" x14ac:dyDescent="0.3">
      <c r="D812" s="14"/>
      <c r="E812" s="15"/>
      <c r="F812" s="16"/>
      <c r="G812" s="17"/>
      <c r="H812" s="18"/>
      <c r="I812" s="19"/>
      <c r="J812" s="18"/>
      <c r="K812" s="19"/>
      <c r="L812" s="17"/>
      <c r="M812" s="12"/>
      <c r="N812" s="13"/>
    </row>
    <row r="813" spans="4:14" x14ac:dyDescent="0.3">
      <c r="D813" s="14"/>
      <c r="E813" s="15"/>
      <c r="F813" s="16"/>
      <c r="G813" s="17"/>
      <c r="H813" s="18"/>
      <c r="I813" s="19"/>
      <c r="J813" s="18"/>
      <c r="K813" s="19"/>
      <c r="L813" s="17"/>
      <c r="M813" s="12"/>
      <c r="N813" s="13"/>
    </row>
    <row r="814" spans="4:14" x14ac:dyDescent="0.3">
      <c r="D814" s="14"/>
      <c r="E814" s="15"/>
      <c r="F814" s="16"/>
      <c r="G814" s="17"/>
      <c r="H814" s="18"/>
      <c r="I814" s="19"/>
      <c r="J814" s="18"/>
      <c r="K814" s="19"/>
      <c r="L814" s="17"/>
      <c r="M814" s="12"/>
      <c r="N814" s="13"/>
    </row>
    <row r="815" spans="4:14" x14ac:dyDescent="0.3">
      <c r="D815" s="14"/>
      <c r="E815" s="15"/>
      <c r="F815" s="16"/>
      <c r="G815" s="17"/>
      <c r="H815" s="18"/>
      <c r="I815" s="19"/>
      <c r="J815" s="18"/>
      <c r="K815" s="19"/>
      <c r="L815" s="17"/>
      <c r="M815" s="12"/>
      <c r="N815" s="13"/>
    </row>
    <row r="816" spans="4:14" x14ac:dyDescent="0.3">
      <c r="D816" s="14"/>
      <c r="E816" s="15"/>
      <c r="F816" s="16"/>
      <c r="G816" s="17"/>
      <c r="H816" s="18"/>
      <c r="I816" s="19"/>
      <c r="J816" s="18"/>
      <c r="K816" s="19"/>
      <c r="L816" s="17"/>
      <c r="M816" s="12"/>
      <c r="N816" s="13"/>
    </row>
    <row r="817" spans="4:14" x14ac:dyDescent="0.3">
      <c r="D817" s="14"/>
      <c r="E817" s="15"/>
      <c r="F817" s="16"/>
      <c r="G817" s="17"/>
      <c r="H817" s="18"/>
      <c r="I817" s="19"/>
      <c r="J817" s="18"/>
      <c r="K817" s="19"/>
      <c r="L817" s="17"/>
      <c r="M817" s="12"/>
      <c r="N817" s="13"/>
    </row>
    <row r="818" spans="4:14" x14ac:dyDescent="0.3">
      <c r="D818" s="14"/>
      <c r="E818" s="15"/>
      <c r="F818" s="16"/>
      <c r="G818" s="17"/>
      <c r="H818" s="18"/>
      <c r="I818" s="19"/>
      <c r="J818" s="18"/>
      <c r="K818" s="19"/>
      <c r="L818" s="17"/>
      <c r="M818" s="12"/>
      <c r="N818" s="13"/>
    </row>
    <row r="819" spans="4:14" x14ac:dyDescent="0.3">
      <c r="D819" s="14"/>
      <c r="E819" s="15"/>
      <c r="F819" s="16"/>
      <c r="G819" s="17"/>
      <c r="H819" s="18"/>
      <c r="I819" s="19"/>
      <c r="J819" s="18"/>
      <c r="K819" s="19"/>
      <c r="L819" s="17"/>
      <c r="M819" s="12"/>
      <c r="N819" s="13"/>
    </row>
    <row r="820" spans="4:14" x14ac:dyDescent="0.3">
      <c r="D820" s="14"/>
      <c r="E820" s="15"/>
      <c r="F820" s="16"/>
      <c r="G820" s="17"/>
      <c r="H820" s="18"/>
      <c r="I820" s="19"/>
      <c r="J820" s="18"/>
      <c r="K820" s="19"/>
      <c r="L820" s="17"/>
      <c r="M820" s="12"/>
      <c r="N820" s="13"/>
    </row>
    <row r="821" spans="4:14" x14ac:dyDescent="0.3">
      <c r="D821" s="14"/>
      <c r="E821" s="15"/>
      <c r="F821" s="16"/>
      <c r="G821" s="17"/>
      <c r="H821" s="18"/>
      <c r="I821" s="19"/>
      <c r="J821" s="18"/>
      <c r="K821" s="19"/>
      <c r="L821" s="17"/>
      <c r="M821" s="12"/>
      <c r="N821" s="13"/>
    </row>
    <row r="822" spans="4:14" x14ac:dyDescent="0.3">
      <c r="D822" s="14"/>
      <c r="E822" s="15"/>
      <c r="F822" s="16"/>
      <c r="G822" s="17"/>
      <c r="H822" s="18"/>
      <c r="I822" s="19"/>
      <c r="J822" s="18"/>
      <c r="K822" s="19"/>
      <c r="L822" s="17"/>
      <c r="M822" s="12"/>
      <c r="N822" s="13"/>
    </row>
    <row r="823" spans="4:14" x14ac:dyDescent="0.3">
      <c r="D823" s="14"/>
      <c r="E823" s="15"/>
      <c r="F823" s="16"/>
      <c r="G823" s="17"/>
      <c r="H823" s="18"/>
      <c r="I823" s="19"/>
      <c r="J823" s="18"/>
      <c r="K823" s="19"/>
      <c r="L823" s="17"/>
      <c r="M823" s="12"/>
      <c r="N823" s="13"/>
    </row>
    <row r="824" spans="4:14" x14ac:dyDescent="0.3">
      <c r="D824" s="14"/>
      <c r="E824" s="15"/>
      <c r="F824" s="16"/>
      <c r="G824" s="17"/>
      <c r="H824" s="18"/>
      <c r="I824" s="19"/>
      <c r="J824" s="18"/>
      <c r="K824" s="19"/>
      <c r="L824" s="17"/>
      <c r="M824" s="12"/>
      <c r="N824" s="13"/>
    </row>
    <row r="825" spans="4:14" x14ac:dyDescent="0.3">
      <c r="D825" s="14"/>
      <c r="E825" s="15"/>
      <c r="F825" s="16"/>
      <c r="G825" s="17"/>
      <c r="H825" s="18"/>
      <c r="I825" s="19"/>
      <c r="J825" s="18"/>
      <c r="K825" s="19"/>
      <c r="L825" s="17"/>
      <c r="M825" s="12"/>
      <c r="N825" s="13"/>
    </row>
    <row r="826" spans="4:14" x14ac:dyDescent="0.3">
      <c r="D826" s="14"/>
      <c r="E826" s="15"/>
      <c r="F826" s="16"/>
      <c r="G826" s="17"/>
      <c r="H826" s="18"/>
      <c r="I826" s="19"/>
      <c r="J826" s="18"/>
      <c r="K826" s="19"/>
      <c r="L826" s="17"/>
      <c r="M826" s="12"/>
      <c r="N826" s="13"/>
    </row>
    <row r="827" spans="4:14" x14ac:dyDescent="0.3">
      <c r="D827" s="14"/>
      <c r="E827" s="15"/>
      <c r="F827" s="16"/>
      <c r="G827" s="17"/>
      <c r="H827" s="18"/>
      <c r="I827" s="19"/>
      <c r="J827" s="18"/>
      <c r="K827" s="19"/>
      <c r="L827" s="17"/>
      <c r="M827" s="12"/>
      <c r="N827" s="13"/>
    </row>
    <row r="828" spans="4:14" x14ac:dyDescent="0.3">
      <c r="D828" s="14"/>
      <c r="E828" s="15"/>
      <c r="F828" s="16"/>
      <c r="G828" s="17"/>
      <c r="H828" s="18"/>
      <c r="I828" s="19"/>
      <c r="J828" s="18"/>
      <c r="K828" s="19"/>
      <c r="L828" s="17"/>
      <c r="M828" s="12"/>
      <c r="N828" s="13"/>
    </row>
    <row r="829" spans="4:14" x14ac:dyDescent="0.3">
      <c r="D829" s="14"/>
      <c r="E829" s="15"/>
      <c r="F829" s="16"/>
      <c r="G829" s="17"/>
      <c r="H829" s="18"/>
      <c r="I829" s="19"/>
      <c r="J829" s="18"/>
      <c r="K829" s="19"/>
      <c r="L829" s="17"/>
      <c r="M829" s="12"/>
      <c r="N829" s="13"/>
    </row>
    <row r="830" spans="4:14" x14ac:dyDescent="0.3">
      <c r="D830" s="14"/>
      <c r="E830" s="15"/>
      <c r="F830" s="16"/>
      <c r="G830" s="17"/>
      <c r="H830" s="18"/>
      <c r="I830" s="19"/>
      <c r="J830" s="18"/>
      <c r="K830" s="19"/>
      <c r="L830" s="17"/>
      <c r="M830" s="12"/>
      <c r="N830" s="13"/>
    </row>
    <row r="831" spans="4:14" x14ac:dyDescent="0.3">
      <c r="D831" s="14"/>
      <c r="E831" s="15"/>
      <c r="F831" s="16"/>
      <c r="G831" s="17"/>
      <c r="H831" s="18"/>
      <c r="I831" s="19"/>
      <c r="J831" s="18"/>
      <c r="K831" s="19"/>
      <c r="L831" s="17"/>
      <c r="M831" s="12"/>
      <c r="N831" s="13"/>
    </row>
    <row r="832" spans="4:14" x14ac:dyDescent="0.3">
      <c r="D832" s="14"/>
      <c r="E832" s="15"/>
      <c r="F832" s="16"/>
      <c r="G832" s="17"/>
      <c r="H832" s="18"/>
      <c r="I832" s="19"/>
      <c r="J832" s="18"/>
      <c r="K832" s="19"/>
      <c r="L832" s="17"/>
      <c r="M832" s="12"/>
      <c r="N832" s="13"/>
    </row>
    <row r="833" spans="4:14" x14ac:dyDescent="0.3">
      <c r="D833" s="14"/>
      <c r="E833" s="15"/>
      <c r="F833" s="16"/>
      <c r="G833" s="17"/>
      <c r="H833" s="18"/>
      <c r="I833" s="19"/>
      <c r="J833" s="18"/>
      <c r="K833" s="19"/>
      <c r="L833" s="17"/>
      <c r="M833" s="12"/>
      <c r="N833" s="13"/>
    </row>
    <row r="834" spans="4:14" x14ac:dyDescent="0.3">
      <c r="D834" s="14"/>
      <c r="E834" s="15"/>
      <c r="F834" s="16"/>
      <c r="G834" s="17"/>
      <c r="H834" s="18"/>
      <c r="I834" s="19"/>
      <c r="J834" s="18"/>
      <c r="K834" s="19"/>
      <c r="L834" s="17"/>
      <c r="M834" s="12"/>
      <c r="N834" s="13"/>
    </row>
    <row r="835" spans="4:14" x14ac:dyDescent="0.3">
      <c r="D835" s="14"/>
      <c r="E835" s="15"/>
      <c r="F835" s="16"/>
      <c r="G835" s="17"/>
      <c r="H835" s="18"/>
      <c r="I835" s="19"/>
      <c r="J835" s="18"/>
      <c r="K835" s="19"/>
      <c r="L835" s="17"/>
      <c r="M835" s="12"/>
      <c r="N835" s="13"/>
    </row>
    <row r="836" spans="4:14" x14ac:dyDescent="0.3">
      <c r="D836" s="14"/>
      <c r="E836" s="15"/>
      <c r="F836" s="16"/>
      <c r="G836" s="17"/>
      <c r="H836" s="18"/>
      <c r="I836" s="19"/>
      <c r="J836" s="18"/>
      <c r="K836" s="19"/>
      <c r="L836" s="17"/>
      <c r="M836" s="12"/>
      <c r="N836" s="13"/>
    </row>
    <row r="837" spans="4:14" x14ac:dyDescent="0.3">
      <c r="D837" s="14"/>
      <c r="E837" s="15"/>
      <c r="F837" s="16"/>
      <c r="G837" s="17"/>
      <c r="H837" s="18"/>
      <c r="I837" s="19"/>
      <c r="J837" s="18"/>
      <c r="K837" s="19"/>
      <c r="L837" s="17"/>
      <c r="M837" s="12"/>
      <c r="N837" s="13"/>
    </row>
    <row r="838" spans="4:14" x14ac:dyDescent="0.3">
      <c r="D838" s="14"/>
      <c r="E838" s="15"/>
      <c r="F838" s="16"/>
      <c r="G838" s="17"/>
      <c r="H838" s="18"/>
      <c r="I838" s="19"/>
      <c r="J838" s="18"/>
      <c r="K838" s="19"/>
      <c r="L838" s="17"/>
      <c r="M838" s="12"/>
      <c r="N838" s="13"/>
    </row>
    <row r="839" spans="4:14" x14ac:dyDescent="0.3">
      <c r="D839" s="14"/>
      <c r="E839" s="15"/>
      <c r="F839" s="16"/>
      <c r="G839" s="17"/>
      <c r="H839" s="18"/>
      <c r="I839" s="19"/>
      <c r="J839" s="18"/>
      <c r="K839" s="19"/>
      <c r="L839" s="17"/>
      <c r="M839" s="12"/>
      <c r="N839" s="13"/>
    </row>
    <row r="840" spans="4:14" x14ac:dyDescent="0.3">
      <c r="D840" s="14"/>
      <c r="E840" s="15"/>
      <c r="F840" s="16"/>
      <c r="G840" s="17"/>
      <c r="H840" s="18"/>
      <c r="I840" s="19"/>
      <c r="J840" s="18"/>
      <c r="K840" s="19"/>
      <c r="L840" s="17"/>
      <c r="M840" s="12"/>
      <c r="N840" s="13"/>
    </row>
    <row r="841" spans="4:14" x14ac:dyDescent="0.3">
      <c r="D841" s="14"/>
      <c r="E841" s="15"/>
      <c r="F841" s="16"/>
      <c r="G841" s="17"/>
      <c r="H841" s="18"/>
      <c r="I841" s="19"/>
      <c r="J841" s="18"/>
      <c r="K841" s="19"/>
      <c r="L841" s="17"/>
      <c r="M841" s="12"/>
      <c r="N841" s="13"/>
    </row>
    <row r="842" spans="4:14" x14ac:dyDescent="0.3">
      <c r="D842" s="14"/>
      <c r="E842" s="15"/>
      <c r="F842" s="16"/>
      <c r="G842" s="17"/>
      <c r="H842" s="18"/>
      <c r="I842" s="19"/>
      <c r="J842" s="18"/>
      <c r="K842" s="19"/>
      <c r="L842" s="17"/>
      <c r="M842" s="12"/>
      <c r="N842" s="13"/>
    </row>
    <row r="843" spans="4:14" x14ac:dyDescent="0.3">
      <c r="D843" s="14"/>
      <c r="E843" s="15"/>
      <c r="F843" s="16"/>
      <c r="G843" s="17"/>
      <c r="H843" s="18"/>
      <c r="I843" s="19"/>
      <c r="J843" s="18"/>
      <c r="K843" s="19"/>
      <c r="L843" s="17"/>
      <c r="M843" s="12"/>
      <c r="N843" s="13"/>
    </row>
    <row r="844" spans="4:14" x14ac:dyDescent="0.3">
      <c r="D844" s="14"/>
      <c r="E844" s="15"/>
      <c r="F844" s="16"/>
      <c r="G844" s="17"/>
      <c r="H844" s="18"/>
      <c r="I844" s="19"/>
      <c r="J844" s="18"/>
      <c r="K844" s="19"/>
      <c r="L844" s="17"/>
      <c r="M844" s="12"/>
      <c r="N844" s="13"/>
    </row>
    <row r="845" spans="4:14" x14ac:dyDescent="0.3">
      <c r="D845" s="14"/>
      <c r="E845" s="15"/>
      <c r="F845" s="16"/>
      <c r="G845" s="17"/>
      <c r="H845" s="18"/>
      <c r="I845" s="19"/>
      <c r="J845" s="18"/>
      <c r="K845" s="19"/>
      <c r="L845" s="17"/>
      <c r="M845" s="12"/>
      <c r="N845" s="13"/>
    </row>
    <row r="846" spans="4:14" x14ac:dyDescent="0.3">
      <c r="D846" s="14"/>
      <c r="E846" s="15"/>
      <c r="F846" s="16"/>
      <c r="G846" s="17"/>
      <c r="H846" s="18"/>
      <c r="I846" s="19"/>
      <c r="J846" s="18"/>
      <c r="K846" s="19"/>
      <c r="L846" s="17"/>
      <c r="M846" s="12"/>
      <c r="N846" s="13"/>
    </row>
    <row r="847" spans="4:14" x14ac:dyDescent="0.3">
      <c r="D847" s="14"/>
      <c r="E847" s="15"/>
      <c r="F847" s="16"/>
      <c r="G847" s="17"/>
      <c r="H847" s="18"/>
      <c r="I847" s="19"/>
      <c r="J847" s="18"/>
      <c r="K847" s="19"/>
      <c r="L847" s="17"/>
      <c r="M847" s="12"/>
      <c r="N847" s="13"/>
    </row>
    <row r="848" spans="4:14" x14ac:dyDescent="0.3">
      <c r="D848" s="14"/>
      <c r="E848" s="15"/>
      <c r="F848" s="16"/>
      <c r="G848" s="17"/>
      <c r="H848" s="18"/>
      <c r="I848" s="19"/>
      <c r="J848" s="18"/>
      <c r="K848" s="19"/>
      <c r="L848" s="17"/>
      <c r="M848" s="12"/>
      <c r="N848" s="13"/>
    </row>
    <row r="849" spans="4:14" x14ac:dyDescent="0.3">
      <c r="D849" s="14"/>
      <c r="E849" s="15"/>
      <c r="F849" s="16"/>
      <c r="G849" s="17"/>
      <c r="H849" s="18"/>
      <c r="I849" s="19"/>
      <c r="J849" s="18"/>
      <c r="K849" s="19"/>
      <c r="L849" s="17"/>
      <c r="M849" s="12"/>
      <c r="N849" s="13"/>
    </row>
    <row r="850" spans="4:14" x14ac:dyDescent="0.3">
      <c r="D850" s="14"/>
      <c r="E850" s="15"/>
      <c r="F850" s="16"/>
      <c r="G850" s="17"/>
      <c r="H850" s="18"/>
      <c r="I850" s="19"/>
      <c r="J850" s="18"/>
      <c r="K850" s="19"/>
      <c r="L850" s="17"/>
      <c r="M850" s="12"/>
      <c r="N850" s="13"/>
    </row>
    <row r="851" spans="4:14" x14ac:dyDescent="0.3">
      <c r="D851" s="14"/>
      <c r="E851" s="15"/>
      <c r="F851" s="16"/>
      <c r="G851" s="17"/>
      <c r="H851" s="18"/>
      <c r="I851" s="19"/>
      <c r="J851" s="18"/>
      <c r="K851" s="19"/>
      <c r="L851" s="17"/>
      <c r="M851" s="12"/>
      <c r="N851" s="13"/>
    </row>
    <row r="852" spans="4:14" x14ac:dyDescent="0.3">
      <c r="D852" s="14"/>
      <c r="E852" s="15"/>
      <c r="F852" s="16"/>
      <c r="G852" s="17"/>
      <c r="H852" s="18"/>
      <c r="I852" s="19"/>
      <c r="J852" s="18"/>
      <c r="K852" s="19"/>
      <c r="L852" s="17"/>
      <c r="M852" s="12"/>
      <c r="N852" s="13"/>
    </row>
    <row r="853" spans="4:14" x14ac:dyDescent="0.3">
      <c r="D853" s="14"/>
      <c r="E853" s="15"/>
      <c r="F853" s="16"/>
      <c r="G853" s="17"/>
      <c r="H853" s="18"/>
      <c r="I853" s="19"/>
      <c r="J853" s="18"/>
      <c r="K853" s="19"/>
      <c r="L853" s="17"/>
      <c r="M853" s="12"/>
      <c r="N853" s="13"/>
    </row>
    <row r="854" spans="4:14" x14ac:dyDescent="0.3">
      <c r="D854" s="14"/>
      <c r="E854" s="15"/>
      <c r="F854" s="16"/>
      <c r="G854" s="17"/>
      <c r="H854" s="18"/>
      <c r="I854" s="19"/>
      <c r="J854" s="18"/>
      <c r="K854" s="19"/>
      <c r="L854" s="17"/>
      <c r="M854" s="12"/>
      <c r="N854" s="13"/>
    </row>
    <row r="855" spans="4:14" x14ac:dyDescent="0.3">
      <c r="D855" s="14"/>
      <c r="E855" s="15"/>
      <c r="F855" s="16"/>
      <c r="G855" s="17"/>
      <c r="H855" s="18"/>
      <c r="I855" s="19"/>
      <c r="J855" s="18"/>
      <c r="K855" s="19"/>
      <c r="L855" s="17"/>
      <c r="M855" s="12"/>
      <c r="N855" s="13"/>
    </row>
    <row r="856" spans="4:14" x14ac:dyDescent="0.3">
      <c r="D856" s="14"/>
      <c r="E856" s="15"/>
      <c r="F856" s="16"/>
      <c r="G856" s="17"/>
      <c r="H856" s="18"/>
      <c r="I856" s="19"/>
      <c r="J856" s="18"/>
      <c r="K856" s="19"/>
      <c r="L856" s="17"/>
      <c r="M856" s="12"/>
      <c r="N856" s="13"/>
    </row>
    <row r="857" spans="4:14" x14ac:dyDescent="0.3">
      <c r="D857" s="14"/>
      <c r="E857" s="15"/>
      <c r="F857" s="16"/>
      <c r="G857" s="17"/>
      <c r="H857" s="18"/>
      <c r="I857" s="19"/>
      <c r="J857" s="18"/>
      <c r="K857" s="19"/>
      <c r="L857" s="17"/>
      <c r="M857" s="12"/>
      <c r="N857" s="13"/>
    </row>
    <row r="858" spans="4:14" x14ac:dyDescent="0.3">
      <c r="D858" s="14"/>
      <c r="E858" s="15"/>
      <c r="F858" s="16"/>
      <c r="G858" s="17"/>
      <c r="H858" s="18"/>
      <c r="I858" s="19"/>
      <c r="J858" s="18"/>
      <c r="K858" s="19"/>
      <c r="L858" s="17"/>
      <c r="M858" s="12"/>
      <c r="N858" s="13"/>
    </row>
    <row r="859" spans="4:14" x14ac:dyDescent="0.3">
      <c r="D859" s="14"/>
      <c r="E859" s="15"/>
      <c r="F859" s="16"/>
      <c r="G859" s="17"/>
      <c r="H859" s="18"/>
      <c r="I859" s="19"/>
      <c r="J859" s="18"/>
      <c r="K859" s="19"/>
      <c r="L859" s="17"/>
      <c r="M859" s="12"/>
      <c r="N859" s="13"/>
    </row>
    <row r="860" spans="4:14" x14ac:dyDescent="0.3">
      <c r="D860" s="14"/>
      <c r="E860" s="15"/>
      <c r="F860" s="16"/>
      <c r="G860" s="17"/>
      <c r="H860" s="18"/>
      <c r="I860" s="19"/>
      <c r="J860" s="18"/>
      <c r="K860" s="19"/>
      <c r="L860" s="17"/>
      <c r="M860" s="12"/>
      <c r="N860" s="13"/>
    </row>
    <row r="861" spans="4:14" x14ac:dyDescent="0.3">
      <c r="D861" s="14"/>
      <c r="E861" s="15"/>
      <c r="F861" s="16"/>
      <c r="G861" s="17"/>
      <c r="H861" s="18"/>
      <c r="I861" s="19"/>
      <c r="J861" s="18"/>
      <c r="K861" s="19"/>
      <c r="L861" s="17"/>
      <c r="M861" s="12"/>
      <c r="N861" s="13"/>
    </row>
    <row r="862" spans="4:14" x14ac:dyDescent="0.3">
      <c r="D862" s="14"/>
      <c r="E862" s="15"/>
      <c r="F862" s="16"/>
      <c r="G862" s="17"/>
      <c r="H862" s="18"/>
      <c r="I862" s="19"/>
      <c r="J862" s="18"/>
      <c r="K862" s="19"/>
      <c r="L862" s="17"/>
      <c r="M862" s="12"/>
      <c r="N862" s="13"/>
    </row>
    <row r="863" spans="4:14" x14ac:dyDescent="0.3">
      <c r="D863" s="14"/>
      <c r="E863" s="15"/>
      <c r="F863" s="16"/>
      <c r="G863" s="17"/>
      <c r="H863" s="18"/>
      <c r="I863" s="19"/>
      <c r="J863" s="18"/>
      <c r="K863" s="19"/>
      <c r="L863" s="17"/>
      <c r="M863" s="12"/>
      <c r="N863" s="13"/>
    </row>
    <row r="864" spans="4:14" x14ac:dyDescent="0.3">
      <c r="D864" s="14"/>
      <c r="E864" s="15"/>
      <c r="F864" s="16"/>
      <c r="G864" s="17"/>
      <c r="H864" s="18"/>
      <c r="I864" s="19"/>
      <c r="J864" s="18"/>
      <c r="K864" s="19"/>
      <c r="L864" s="17"/>
      <c r="M864" s="12"/>
      <c r="N864" s="13"/>
    </row>
    <row r="865" spans="4:14" x14ac:dyDescent="0.3">
      <c r="D865" s="14"/>
      <c r="E865" s="15"/>
      <c r="F865" s="16"/>
      <c r="G865" s="17"/>
      <c r="H865" s="18"/>
      <c r="I865" s="19"/>
      <c r="J865" s="18"/>
      <c r="K865" s="19"/>
      <c r="L865" s="17"/>
      <c r="M865" s="12"/>
      <c r="N865" s="13"/>
    </row>
    <row r="866" spans="4:14" x14ac:dyDescent="0.3">
      <c r="D866" s="14"/>
      <c r="E866" s="15"/>
      <c r="F866" s="16"/>
      <c r="G866" s="17"/>
      <c r="H866" s="18"/>
      <c r="I866" s="19"/>
      <c r="J866" s="18"/>
      <c r="K866" s="19"/>
      <c r="L866" s="17"/>
      <c r="M866" s="12"/>
      <c r="N866" s="13"/>
    </row>
    <row r="867" spans="4:14" x14ac:dyDescent="0.3">
      <c r="D867" s="14"/>
      <c r="E867" s="15"/>
      <c r="F867" s="16"/>
      <c r="G867" s="17"/>
      <c r="H867" s="18"/>
      <c r="I867" s="19"/>
      <c r="J867" s="18"/>
      <c r="K867" s="19"/>
      <c r="L867" s="17"/>
      <c r="M867" s="12"/>
      <c r="N867" s="13"/>
    </row>
    <row r="868" spans="4:14" x14ac:dyDescent="0.3">
      <c r="D868" s="14"/>
      <c r="E868" s="15"/>
      <c r="F868" s="16"/>
      <c r="G868" s="17"/>
      <c r="H868" s="18"/>
      <c r="I868" s="19"/>
      <c r="J868" s="18"/>
      <c r="K868" s="19"/>
      <c r="L868" s="17"/>
      <c r="M868" s="12"/>
      <c r="N868" s="13"/>
    </row>
    <row r="869" spans="4:14" x14ac:dyDescent="0.3">
      <c r="D869" s="14"/>
      <c r="E869" s="15"/>
      <c r="F869" s="16"/>
      <c r="G869" s="17"/>
      <c r="H869" s="18"/>
      <c r="I869" s="19"/>
      <c r="J869" s="18"/>
      <c r="K869" s="19"/>
      <c r="L869" s="17"/>
      <c r="M869" s="12"/>
      <c r="N869" s="13"/>
    </row>
    <row r="870" spans="4:14" x14ac:dyDescent="0.3">
      <c r="D870" s="14"/>
      <c r="E870" s="15"/>
      <c r="F870" s="16"/>
      <c r="G870" s="17"/>
      <c r="H870" s="18"/>
      <c r="I870" s="19"/>
      <c r="J870" s="18"/>
      <c r="K870" s="19"/>
      <c r="L870" s="17"/>
      <c r="M870" s="12"/>
      <c r="N870" s="13"/>
    </row>
    <row r="871" spans="4:14" x14ac:dyDescent="0.3">
      <c r="D871" s="14"/>
      <c r="E871" s="15"/>
      <c r="F871" s="16"/>
      <c r="G871" s="17"/>
      <c r="H871" s="18"/>
      <c r="I871" s="19"/>
      <c r="J871" s="18"/>
      <c r="K871" s="19"/>
      <c r="L871" s="17"/>
      <c r="M871" s="12"/>
      <c r="N871" s="13"/>
    </row>
    <row r="872" spans="4:14" x14ac:dyDescent="0.3">
      <c r="D872" s="14"/>
      <c r="E872" s="15"/>
      <c r="F872" s="16"/>
      <c r="G872" s="17"/>
      <c r="H872" s="18"/>
      <c r="I872" s="19"/>
      <c r="J872" s="18"/>
      <c r="K872" s="19"/>
      <c r="L872" s="17"/>
      <c r="M872" s="12"/>
      <c r="N872" s="13"/>
    </row>
    <row r="873" spans="4:14" x14ac:dyDescent="0.3">
      <c r="D873" s="14"/>
      <c r="E873" s="15"/>
      <c r="F873" s="16"/>
      <c r="G873" s="17"/>
      <c r="H873" s="18"/>
      <c r="I873" s="19"/>
      <c r="J873" s="18"/>
      <c r="K873" s="19"/>
      <c r="L873" s="17"/>
      <c r="M873" s="12"/>
      <c r="N873" s="13"/>
    </row>
    <row r="874" spans="4:14" x14ac:dyDescent="0.3">
      <c r="D874" s="14"/>
      <c r="E874" s="15"/>
      <c r="F874" s="16"/>
      <c r="G874" s="17"/>
      <c r="H874" s="18"/>
      <c r="I874" s="19"/>
      <c r="J874" s="18"/>
      <c r="K874" s="19"/>
      <c r="L874" s="17"/>
      <c r="M874" s="12"/>
      <c r="N874" s="13"/>
    </row>
    <row r="875" spans="4:14" x14ac:dyDescent="0.3">
      <c r="D875" s="14"/>
      <c r="E875" s="15"/>
      <c r="F875" s="16"/>
      <c r="G875" s="17"/>
      <c r="H875" s="18"/>
      <c r="I875" s="19"/>
      <c r="J875" s="18"/>
      <c r="K875" s="19"/>
      <c r="L875" s="17"/>
      <c r="M875" s="12"/>
      <c r="N875" s="13"/>
    </row>
    <row r="876" spans="4:14" x14ac:dyDescent="0.3">
      <c r="D876" s="14"/>
      <c r="E876" s="15"/>
      <c r="F876" s="16"/>
      <c r="G876" s="17"/>
      <c r="H876" s="18"/>
      <c r="I876" s="19"/>
      <c r="J876" s="18"/>
      <c r="K876" s="19"/>
      <c r="L876" s="17"/>
      <c r="M876" s="12"/>
      <c r="N876" s="13"/>
    </row>
    <row r="877" spans="4:14" x14ac:dyDescent="0.3">
      <c r="D877" s="14"/>
      <c r="E877" s="15"/>
      <c r="F877" s="16"/>
      <c r="G877" s="17"/>
      <c r="H877" s="18"/>
      <c r="I877" s="19"/>
      <c r="J877" s="18"/>
      <c r="K877" s="19"/>
      <c r="L877" s="17"/>
      <c r="M877" s="12"/>
      <c r="N877" s="13"/>
    </row>
    <row r="878" spans="4:14" x14ac:dyDescent="0.3">
      <c r="D878" s="14"/>
      <c r="E878" s="15"/>
      <c r="F878" s="16"/>
      <c r="G878" s="17"/>
      <c r="H878" s="18"/>
      <c r="I878" s="19"/>
      <c r="J878" s="18"/>
      <c r="K878" s="19"/>
      <c r="L878" s="17"/>
      <c r="M878" s="12"/>
      <c r="N878" s="13"/>
    </row>
    <row r="879" spans="4:14" x14ac:dyDescent="0.3">
      <c r="D879" s="14"/>
      <c r="E879" s="15"/>
      <c r="F879" s="16"/>
      <c r="G879" s="17"/>
      <c r="H879" s="18"/>
      <c r="I879" s="19"/>
      <c r="J879" s="18"/>
      <c r="K879" s="19"/>
      <c r="L879" s="17"/>
      <c r="M879" s="12"/>
      <c r="N879" s="13"/>
    </row>
    <row r="880" spans="4:14" x14ac:dyDescent="0.3">
      <c r="D880" s="14"/>
      <c r="E880" s="15"/>
      <c r="F880" s="16"/>
      <c r="G880" s="17"/>
      <c r="H880" s="18"/>
      <c r="I880" s="19"/>
      <c r="J880" s="18"/>
      <c r="K880" s="19"/>
      <c r="L880" s="17"/>
      <c r="M880" s="12"/>
      <c r="N880" s="13"/>
    </row>
    <row r="881" spans="4:14" x14ac:dyDescent="0.3">
      <c r="D881" s="14"/>
      <c r="E881" s="15"/>
      <c r="F881" s="16"/>
      <c r="G881" s="17"/>
      <c r="H881" s="18"/>
      <c r="I881" s="19"/>
      <c r="J881" s="18"/>
      <c r="K881" s="19"/>
      <c r="L881" s="17"/>
      <c r="M881" s="12"/>
      <c r="N881" s="13"/>
    </row>
    <row r="882" spans="4:14" x14ac:dyDescent="0.3">
      <c r="D882" s="14"/>
      <c r="E882" s="15"/>
      <c r="F882" s="16"/>
      <c r="G882" s="17"/>
      <c r="H882" s="18"/>
      <c r="I882" s="19"/>
      <c r="J882" s="18"/>
      <c r="K882" s="19"/>
      <c r="L882" s="17"/>
      <c r="M882" s="12"/>
      <c r="N882" s="13"/>
    </row>
    <row r="883" spans="4:14" x14ac:dyDescent="0.3">
      <c r="D883" s="14"/>
      <c r="E883" s="15"/>
      <c r="F883" s="16"/>
      <c r="G883" s="17"/>
      <c r="H883" s="18"/>
      <c r="I883" s="19"/>
      <c r="J883" s="18"/>
      <c r="K883" s="19"/>
      <c r="L883" s="17"/>
      <c r="M883" s="12"/>
      <c r="N883" s="13"/>
    </row>
    <row r="884" spans="4:14" x14ac:dyDescent="0.3">
      <c r="D884" s="14"/>
      <c r="E884" s="15"/>
      <c r="F884" s="16"/>
      <c r="G884" s="17"/>
      <c r="H884" s="18"/>
      <c r="I884" s="19"/>
      <c r="J884" s="18"/>
      <c r="K884" s="19"/>
      <c r="L884" s="17"/>
      <c r="M884" s="12"/>
      <c r="N884" s="13"/>
    </row>
    <row r="885" spans="4:14" x14ac:dyDescent="0.3">
      <c r="D885" s="14"/>
      <c r="E885" s="15"/>
      <c r="F885" s="16"/>
      <c r="G885" s="17"/>
      <c r="H885" s="18"/>
      <c r="I885" s="19"/>
      <c r="J885" s="18"/>
      <c r="K885" s="19"/>
      <c r="L885" s="17"/>
      <c r="M885" s="12"/>
      <c r="N885" s="13"/>
    </row>
    <row r="886" spans="4:14" x14ac:dyDescent="0.3">
      <c r="D886" s="14"/>
      <c r="E886" s="15"/>
      <c r="F886" s="16"/>
      <c r="G886" s="17"/>
      <c r="H886" s="18"/>
      <c r="I886" s="19"/>
      <c r="J886" s="18"/>
      <c r="K886" s="19"/>
      <c r="L886" s="17"/>
      <c r="M886" s="12"/>
      <c r="N886" s="13"/>
    </row>
    <row r="887" spans="4:14" x14ac:dyDescent="0.3">
      <c r="D887" s="14"/>
      <c r="E887" s="15"/>
      <c r="F887" s="16"/>
      <c r="G887" s="17"/>
      <c r="H887" s="18"/>
      <c r="I887" s="19"/>
      <c r="J887" s="18"/>
      <c r="K887" s="19"/>
      <c r="L887" s="17"/>
      <c r="M887" s="12"/>
      <c r="N887" s="13"/>
    </row>
    <row r="888" spans="4:14" x14ac:dyDescent="0.3">
      <c r="D888" s="14"/>
      <c r="E888" s="15"/>
      <c r="F888" s="16"/>
      <c r="G888" s="17"/>
      <c r="H888" s="18"/>
      <c r="I888" s="19"/>
      <c r="J888" s="18"/>
      <c r="K888" s="19"/>
      <c r="L888" s="17"/>
      <c r="M888" s="12"/>
      <c r="N888" s="13"/>
    </row>
    <row r="889" spans="4:14" x14ac:dyDescent="0.3">
      <c r="D889" s="14"/>
      <c r="E889" s="15"/>
      <c r="F889" s="16"/>
      <c r="G889" s="17"/>
      <c r="H889" s="18"/>
      <c r="I889" s="19"/>
      <c r="J889" s="18"/>
      <c r="K889" s="19"/>
      <c r="L889" s="17"/>
      <c r="M889" s="12"/>
      <c r="N889" s="13"/>
    </row>
    <row r="890" spans="4:14" x14ac:dyDescent="0.3">
      <c r="D890" s="14"/>
      <c r="E890" s="15"/>
      <c r="F890" s="16"/>
      <c r="G890" s="17"/>
      <c r="H890" s="18"/>
      <c r="I890" s="19"/>
      <c r="J890" s="18"/>
      <c r="K890" s="19"/>
      <c r="L890" s="17"/>
      <c r="M890" s="12"/>
      <c r="N890" s="13"/>
    </row>
    <row r="891" spans="4:14" x14ac:dyDescent="0.3">
      <c r="D891" s="14"/>
      <c r="E891" s="15"/>
      <c r="F891" s="16"/>
      <c r="G891" s="17"/>
      <c r="H891" s="18"/>
      <c r="I891" s="19"/>
      <c r="J891" s="18"/>
      <c r="K891" s="19"/>
      <c r="L891" s="17"/>
      <c r="M891" s="12"/>
      <c r="N891" s="13"/>
    </row>
    <row r="892" spans="4:14" x14ac:dyDescent="0.3">
      <c r="D892" s="14"/>
      <c r="E892" s="15"/>
      <c r="F892" s="16"/>
      <c r="G892" s="17"/>
      <c r="H892" s="18"/>
      <c r="I892" s="19"/>
      <c r="J892" s="18"/>
      <c r="K892" s="19"/>
      <c r="L892" s="17"/>
      <c r="M892" s="12"/>
      <c r="N892" s="13"/>
    </row>
    <row r="893" spans="4:14" x14ac:dyDescent="0.3">
      <c r="D893" s="14"/>
      <c r="E893" s="15"/>
      <c r="F893" s="16"/>
      <c r="G893" s="17"/>
      <c r="H893" s="18"/>
      <c r="I893" s="19"/>
      <c r="J893" s="18"/>
      <c r="K893" s="19"/>
      <c r="L893" s="17"/>
      <c r="M893" s="12"/>
      <c r="N893" s="13"/>
    </row>
    <row r="894" spans="4:14" x14ac:dyDescent="0.3">
      <c r="D894" s="14"/>
      <c r="E894" s="15"/>
      <c r="F894" s="16"/>
      <c r="G894" s="17"/>
      <c r="H894" s="18"/>
      <c r="I894" s="19"/>
      <c r="J894" s="18"/>
      <c r="K894" s="19"/>
      <c r="L894" s="17"/>
      <c r="M894" s="12"/>
      <c r="N894" s="13"/>
    </row>
    <row r="895" spans="4:14" x14ac:dyDescent="0.3">
      <c r="D895" s="14"/>
      <c r="E895" s="15"/>
      <c r="F895" s="16"/>
      <c r="G895" s="17"/>
      <c r="H895" s="18"/>
      <c r="I895" s="19"/>
      <c r="J895" s="18"/>
      <c r="K895" s="19"/>
      <c r="L895" s="17"/>
      <c r="M895" s="12"/>
      <c r="N895" s="13"/>
    </row>
    <row r="896" spans="4:14" x14ac:dyDescent="0.3">
      <c r="D896" s="14"/>
      <c r="E896" s="15"/>
      <c r="F896" s="16"/>
      <c r="G896" s="17"/>
      <c r="H896" s="18"/>
      <c r="I896" s="19"/>
      <c r="J896" s="18"/>
      <c r="K896" s="19"/>
      <c r="L896" s="17"/>
      <c r="M896" s="12"/>
      <c r="N896" s="13"/>
    </row>
    <row r="897" spans="4:14" x14ac:dyDescent="0.3">
      <c r="D897" s="14"/>
      <c r="E897" s="15"/>
      <c r="F897" s="16"/>
      <c r="G897" s="17"/>
      <c r="H897" s="18"/>
      <c r="I897" s="19"/>
      <c r="J897" s="18"/>
      <c r="K897" s="19"/>
      <c r="L897" s="17"/>
      <c r="M897" s="12"/>
      <c r="N897" s="13"/>
    </row>
    <row r="898" spans="4:14" x14ac:dyDescent="0.3">
      <c r="D898" s="14"/>
      <c r="E898" s="15"/>
      <c r="F898" s="16"/>
      <c r="G898" s="17"/>
      <c r="H898" s="18"/>
      <c r="I898" s="19"/>
      <c r="J898" s="18"/>
      <c r="K898" s="19"/>
      <c r="L898" s="17"/>
      <c r="M898" s="12"/>
      <c r="N898" s="13"/>
    </row>
    <row r="899" spans="4:14" x14ac:dyDescent="0.3">
      <c r="D899" s="14"/>
      <c r="E899" s="15"/>
      <c r="F899" s="16"/>
      <c r="G899" s="17"/>
      <c r="H899" s="18"/>
      <c r="I899" s="19"/>
      <c r="J899" s="18"/>
      <c r="K899" s="19"/>
      <c r="L899" s="17"/>
      <c r="M899" s="12"/>
      <c r="N899" s="13"/>
    </row>
    <row r="900" spans="4:14" x14ac:dyDescent="0.3">
      <c r="D900" s="14"/>
      <c r="E900" s="15"/>
      <c r="F900" s="16"/>
      <c r="G900" s="17"/>
      <c r="H900" s="18"/>
      <c r="I900" s="19"/>
      <c r="J900" s="18"/>
      <c r="K900" s="19"/>
      <c r="L900" s="17"/>
      <c r="M900" s="12"/>
      <c r="N900" s="13"/>
    </row>
    <row r="901" spans="4:14" x14ac:dyDescent="0.3">
      <c r="D901" s="14"/>
      <c r="E901" s="15"/>
      <c r="F901" s="16"/>
      <c r="G901" s="17"/>
      <c r="H901" s="18"/>
      <c r="I901" s="19"/>
      <c r="J901" s="18"/>
      <c r="K901" s="19"/>
      <c r="L901" s="17"/>
      <c r="M901" s="12"/>
      <c r="N901" s="13"/>
    </row>
    <row r="902" spans="4:14" x14ac:dyDescent="0.3">
      <c r="D902" s="14"/>
      <c r="E902" s="15"/>
      <c r="F902" s="16"/>
      <c r="G902" s="17"/>
      <c r="H902" s="18"/>
      <c r="I902" s="19"/>
      <c r="J902" s="18"/>
      <c r="K902" s="19"/>
      <c r="L902" s="17"/>
      <c r="M902" s="12"/>
      <c r="N902" s="13"/>
    </row>
    <row r="903" spans="4:14" x14ac:dyDescent="0.3">
      <c r="D903" s="14"/>
      <c r="E903" s="15"/>
      <c r="F903" s="16"/>
      <c r="G903" s="17"/>
      <c r="H903" s="18"/>
      <c r="I903" s="19"/>
      <c r="J903" s="18"/>
      <c r="K903" s="19"/>
      <c r="L903" s="17"/>
      <c r="M903" s="12"/>
      <c r="N903" s="13"/>
    </row>
    <row r="904" spans="4:14" x14ac:dyDescent="0.3">
      <c r="D904" s="14"/>
      <c r="E904" s="15"/>
      <c r="F904" s="16"/>
      <c r="G904" s="17"/>
      <c r="H904" s="18"/>
      <c r="I904" s="19"/>
      <c r="J904" s="18"/>
      <c r="K904" s="19"/>
      <c r="L904" s="17"/>
      <c r="M904" s="12"/>
      <c r="N904" s="13"/>
    </row>
    <row r="905" spans="4:14" x14ac:dyDescent="0.3">
      <c r="D905" s="14"/>
      <c r="E905" s="15"/>
      <c r="F905" s="16"/>
      <c r="G905" s="17"/>
      <c r="H905" s="18"/>
      <c r="I905" s="19"/>
      <c r="J905" s="18"/>
      <c r="K905" s="19"/>
      <c r="L905" s="17"/>
      <c r="M905" s="12"/>
      <c r="N905" s="13"/>
    </row>
    <row r="906" spans="4:14" x14ac:dyDescent="0.3">
      <c r="D906" s="14"/>
      <c r="E906" s="15"/>
      <c r="F906" s="16"/>
      <c r="G906" s="17"/>
      <c r="H906" s="18"/>
      <c r="I906" s="19"/>
      <c r="J906" s="18"/>
      <c r="K906" s="19"/>
      <c r="L906" s="17"/>
      <c r="M906" s="12"/>
      <c r="N906" s="13"/>
    </row>
    <row r="907" spans="4:14" x14ac:dyDescent="0.3">
      <c r="D907" s="14"/>
      <c r="E907" s="15"/>
      <c r="F907" s="16"/>
      <c r="G907" s="17"/>
      <c r="H907" s="18"/>
      <c r="I907" s="19"/>
      <c r="J907" s="18"/>
      <c r="K907" s="19"/>
      <c r="L907" s="17"/>
      <c r="M907" s="12"/>
      <c r="N907" s="13"/>
    </row>
    <row r="908" spans="4:14" x14ac:dyDescent="0.3">
      <c r="D908" s="14"/>
      <c r="E908" s="15"/>
      <c r="F908" s="16"/>
      <c r="G908" s="17"/>
      <c r="H908" s="18"/>
      <c r="I908" s="19"/>
      <c r="J908" s="18"/>
      <c r="K908" s="19"/>
      <c r="L908" s="17"/>
      <c r="M908" s="12"/>
      <c r="N908" s="13"/>
    </row>
    <row r="909" spans="4:14" x14ac:dyDescent="0.3">
      <c r="D909" s="14"/>
      <c r="E909" s="15"/>
      <c r="F909" s="16"/>
      <c r="G909" s="17"/>
      <c r="H909" s="18"/>
      <c r="I909" s="19"/>
      <c r="J909" s="18"/>
      <c r="K909" s="19"/>
      <c r="L909" s="17"/>
      <c r="M909" s="12"/>
      <c r="N909" s="13"/>
    </row>
    <row r="910" spans="4:14" x14ac:dyDescent="0.3">
      <c r="D910" s="14"/>
      <c r="E910" s="15"/>
      <c r="F910" s="16"/>
      <c r="G910" s="17"/>
      <c r="H910" s="18"/>
      <c r="I910" s="19"/>
      <c r="J910" s="18"/>
      <c r="K910" s="19"/>
      <c r="L910" s="17"/>
      <c r="M910" s="12"/>
      <c r="N910" s="13"/>
    </row>
    <row r="911" spans="4:14" x14ac:dyDescent="0.3">
      <c r="D911" s="14"/>
      <c r="E911" s="15"/>
      <c r="F911" s="16"/>
      <c r="G911" s="17"/>
      <c r="H911" s="18"/>
      <c r="I911" s="19"/>
      <c r="J911" s="18"/>
      <c r="K911" s="19"/>
      <c r="L911" s="17"/>
      <c r="M911" s="12"/>
      <c r="N911" s="13"/>
    </row>
    <row r="912" spans="4:14" x14ac:dyDescent="0.3">
      <c r="D912" s="14"/>
      <c r="E912" s="15"/>
      <c r="F912" s="16"/>
      <c r="G912" s="17"/>
      <c r="H912" s="18"/>
      <c r="I912" s="19"/>
      <c r="J912" s="18"/>
      <c r="K912" s="19"/>
      <c r="L912" s="17"/>
      <c r="M912" s="12"/>
      <c r="N912" s="13"/>
    </row>
    <row r="913" spans="4:14" x14ac:dyDescent="0.3">
      <c r="D913" s="14"/>
      <c r="E913" s="15"/>
      <c r="F913" s="16"/>
      <c r="G913" s="17"/>
      <c r="H913" s="18"/>
      <c r="I913" s="19"/>
      <c r="J913" s="18"/>
      <c r="K913" s="19"/>
      <c r="L913" s="17"/>
      <c r="M913" s="12"/>
      <c r="N913" s="13"/>
    </row>
    <row r="914" spans="4:14" x14ac:dyDescent="0.3">
      <c r="D914" s="14"/>
      <c r="E914" s="15"/>
      <c r="F914" s="16"/>
      <c r="G914" s="17"/>
      <c r="H914" s="18"/>
      <c r="I914" s="19"/>
      <c r="J914" s="18"/>
      <c r="K914" s="19"/>
      <c r="L914" s="17"/>
      <c r="M914" s="12"/>
      <c r="N914" s="13"/>
    </row>
    <row r="915" spans="4:14" x14ac:dyDescent="0.3">
      <c r="D915" s="14"/>
      <c r="E915" s="15"/>
      <c r="F915" s="16"/>
      <c r="G915" s="17"/>
      <c r="H915" s="18"/>
      <c r="I915" s="19"/>
      <c r="J915" s="18"/>
      <c r="K915" s="19"/>
      <c r="L915" s="17"/>
      <c r="M915" s="12"/>
      <c r="N915" s="13"/>
    </row>
    <row r="916" spans="4:14" x14ac:dyDescent="0.3">
      <c r="D916" s="14"/>
      <c r="E916" s="15"/>
      <c r="F916" s="16"/>
      <c r="G916" s="17"/>
      <c r="H916" s="18"/>
      <c r="I916" s="19"/>
      <c r="J916" s="18"/>
      <c r="K916" s="19"/>
      <c r="L916" s="17"/>
      <c r="M916" s="12"/>
      <c r="N916" s="13"/>
    </row>
    <row r="917" spans="4:14" x14ac:dyDescent="0.3">
      <c r="D917" s="14"/>
      <c r="E917" s="15"/>
      <c r="F917" s="16"/>
      <c r="G917" s="17"/>
      <c r="H917" s="18"/>
      <c r="I917" s="19"/>
      <c r="J917" s="18"/>
      <c r="K917" s="19"/>
      <c r="L917" s="17"/>
      <c r="M917" s="12"/>
      <c r="N917" s="13"/>
    </row>
    <row r="918" spans="4:14" x14ac:dyDescent="0.3">
      <c r="D918" s="14"/>
      <c r="E918" s="15"/>
      <c r="F918" s="16"/>
      <c r="G918" s="17"/>
      <c r="H918" s="18"/>
      <c r="I918" s="19"/>
      <c r="J918" s="18"/>
      <c r="K918" s="19"/>
      <c r="L918" s="17"/>
      <c r="M918" s="12"/>
      <c r="N918" s="13"/>
    </row>
    <row r="919" spans="4:14" x14ac:dyDescent="0.3">
      <c r="D919" s="14"/>
      <c r="E919" s="15"/>
      <c r="F919" s="16"/>
      <c r="G919" s="17"/>
      <c r="H919" s="18"/>
      <c r="I919" s="19"/>
      <c r="J919" s="18"/>
      <c r="K919" s="19"/>
      <c r="L919" s="17"/>
      <c r="M919" s="12"/>
      <c r="N919" s="13"/>
    </row>
    <row r="920" spans="4:14" x14ac:dyDescent="0.3">
      <c r="D920" s="14"/>
      <c r="E920" s="15"/>
      <c r="F920" s="16"/>
      <c r="G920" s="17"/>
      <c r="H920" s="18"/>
      <c r="I920" s="19"/>
      <c r="J920" s="18"/>
      <c r="K920" s="19"/>
      <c r="L920" s="17"/>
      <c r="M920" s="12"/>
      <c r="N920" s="13"/>
    </row>
    <row r="921" spans="4:14" x14ac:dyDescent="0.3">
      <c r="D921" s="14"/>
      <c r="E921" s="15"/>
      <c r="F921" s="16"/>
      <c r="G921" s="17"/>
      <c r="H921" s="18"/>
      <c r="I921" s="19"/>
      <c r="J921" s="18"/>
      <c r="K921" s="19"/>
      <c r="L921" s="17"/>
      <c r="M921" s="12"/>
      <c r="N921" s="13"/>
    </row>
    <row r="922" spans="4:14" x14ac:dyDescent="0.3">
      <c r="D922" s="14"/>
      <c r="E922" s="15"/>
      <c r="F922" s="16"/>
      <c r="G922" s="17"/>
      <c r="H922" s="18"/>
      <c r="I922" s="19"/>
      <c r="J922" s="18"/>
      <c r="K922" s="19"/>
      <c r="L922" s="17"/>
      <c r="M922" s="12"/>
      <c r="N922" s="13"/>
    </row>
    <row r="923" spans="4:14" x14ac:dyDescent="0.3">
      <c r="D923" s="14"/>
      <c r="E923" s="15"/>
      <c r="F923" s="16"/>
      <c r="G923" s="17"/>
      <c r="H923" s="18"/>
      <c r="I923" s="19"/>
      <c r="J923" s="18"/>
      <c r="K923" s="19"/>
      <c r="L923" s="17"/>
      <c r="M923" s="12"/>
      <c r="N923" s="13"/>
    </row>
    <row r="924" spans="4:14" x14ac:dyDescent="0.3">
      <c r="D924" s="14"/>
      <c r="E924" s="15"/>
      <c r="F924" s="16"/>
      <c r="G924" s="17"/>
      <c r="H924" s="18"/>
      <c r="I924" s="19"/>
      <c r="J924" s="18"/>
      <c r="K924" s="19"/>
      <c r="L924" s="17"/>
      <c r="M924" s="12"/>
      <c r="N924" s="13"/>
    </row>
    <row r="925" spans="4:14" x14ac:dyDescent="0.3">
      <c r="D925" s="14"/>
      <c r="E925" s="15"/>
      <c r="F925" s="16"/>
      <c r="G925" s="17"/>
      <c r="H925" s="18"/>
      <c r="I925" s="19"/>
      <c r="J925" s="18"/>
      <c r="K925" s="19"/>
      <c r="L925" s="17"/>
      <c r="M925" s="12"/>
      <c r="N925" s="13"/>
    </row>
    <row r="926" spans="4:14" x14ac:dyDescent="0.3">
      <c r="D926" s="14"/>
      <c r="E926" s="15"/>
      <c r="F926" s="16"/>
      <c r="G926" s="17"/>
      <c r="H926" s="18"/>
      <c r="I926" s="19"/>
      <c r="J926" s="18"/>
      <c r="K926" s="19"/>
      <c r="L926" s="17"/>
      <c r="M926" s="12"/>
      <c r="N926" s="13"/>
    </row>
    <row r="927" spans="4:14" x14ac:dyDescent="0.3">
      <c r="D927" s="14"/>
      <c r="E927" s="15"/>
      <c r="F927" s="16"/>
      <c r="G927" s="17"/>
      <c r="H927" s="18"/>
      <c r="I927" s="19"/>
      <c r="J927" s="18"/>
      <c r="K927" s="19"/>
      <c r="L927" s="17"/>
      <c r="M927" s="12"/>
      <c r="N927" s="13"/>
    </row>
    <row r="928" spans="4:14" x14ac:dyDescent="0.3">
      <c r="D928" s="14"/>
      <c r="E928" s="15"/>
      <c r="F928" s="16"/>
      <c r="G928" s="17"/>
      <c r="H928" s="18"/>
      <c r="I928" s="19"/>
      <c r="J928" s="18"/>
      <c r="K928" s="19"/>
      <c r="L928" s="17"/>
      <c r="M928" s="12"/>
      <c r="N928" s="13"/>
    </row>
    <row r="929" spans="4:14" x14ac:dyDescent="0.3">
      <c r="D929" s="14"/>
      <c r="E929" s="15"/>
      <c r="F929" s="16"/>
      <c r="G929" s="17"/>
      <c r="H929" s="18"/>
      <c r="I929" s="19"/>
      <c r="J929" s="18"/>
      <c r="K929" s="19"/>
      <c r="L929" s="17"/>
      <c r="M929" s="12"/>
      <c r="N929" s="13"/>
    </row>
    <row r="930" spans="4:14" x14ac:dyDescent="0.3">
      <c r="D930" s="14"/>
      <c r="E930" s="15"/>
      <c r="F930" s="16"/>
      <c r="G930" s="17"/>
      <c r="H930" s="18"/>
      <c r="I930" s="19"/>
      <c r="J930" s="18"/>
      <c r="K930" s="19"/>
      <c r="L930" s="17"/>
      <c r="M930" s="12"/>
      <c r="N930" s="13"/>
    </row>
    <row r="931" spans="4:14" x14ac:dyDescent="0.3">
      <c r="D931" s="14"/>
      <c r="E931" s="15"/>
      <c r="F931" s="16"/>
      <c r="G931" s="17"/>
      <c r="H931" s="18"/>
      <c r="I931" s="19"/>
      <c r="J931" s="18"/>
      <c r="K931" s="19"/>
      <c r="L931" s="17"/>
      <c r="M931" s="12"/>
      <c r="N931" s="13"/>
    </row>
    <row r="932" spans="4:14" x14ac:dyDescent="0.3">
      <c r="D932" s="14"/>
      <c r="E932" s="15"/>
      <c r="F932" s="16"/>
      <c r="G932" s="17"/>
      <c r="H932" s="18"/>
      <c r="I932" s="19"/>
      <c r="J932" s="18"/>
      <c r="K932" s="19"/>
      <c r="L932" s="17"/>
      <c r="M932" s="12"/>
      <c r="N932" s="13"/>
    </row>
    <row r="933" spans="4:14" x14ac:dyDescent="0.3">
      <c r="D933" s="14"/>
      <c r="E933" s="15"/>
      <c r="F933" s="16"/>
      <c r="G933" s="17"/>
      <c r="H933" s="18"/>
      <c r="I933" s="19"/>
      <c r="J933" s="18"/>
      <c r="K933" s="19"/>
      <c r="L933" s="17"/>
      <c r="M933" s="12"/>
      <c r="N933" s="13"/>
    </row>
    <row r="934" spans="4:14" x14ac:dyDescent="0.3">
      <c r="D934" s="14"/>
      <c r="E934" s="15"/>
      <c r="F934" s="16"/>
      <c r="G934" s="17"/>
      <c r="H934" s="18"/>
      <c r="I934" s="19"/>
      <c r="J934" s="18"/>
      <c r="K934" s="19"/>
      <c r="L934" s="17"/>
      <c r="M934" s="12"/>
      <c r="N934" s="13"/>
    </row>
    <row r="935" spans="4:14" x14ac:dyDescent="0.3">
      <c r="D935" s="14"/>
      <c r="E935" s="15"/>
      <c r="F935" s="16"/>
      <c r="G935" s="17"/>
      <c r="H935" s="18"/>
      <c r="I935" s="19"/>
      <c r="J935" s="18"/>
      <c r="K935" s="19"/>
      <c r="L935" s="17"/>
      <c r="M935" s="12"/>
      <c r="N935" s="13"/>
    </row>
    <row r="936" spans="4:14" x14ac:dyDescent="0.3">
      <c r="D936" s="14"/>
      <c r="E936" s="15"/>
      <c r="F936" s="16"/>
      <c r="G936" s="17"/>
      <c r="H936" s="18"/>
      <c r="I936" s="19"/>
      <c r="J936" s="18"/>
      <c r="K936" s="19"/>
      <c r="L936" s="17"/>
      <c r="M936" s="12"/>
      <c r="N936" s="13"/>
    </row>
    <row r="937" spans="4:14" x14ac:dyDescent="0.3">
      <c r="D937" s="14"/>
      <c r="E937" s="15"/>
      <c r="F937" s="16"/>
      <c r="G937" s="17"/>
      <c r="H937" s="18"/>
      <c r="I937" s="19"/>
      <c r="J937" s="18"/>
      <c r="K937" s="19"/>
      <c r="L937" s="17"/>
      <c r="M937" s="12"/>
      <c r="N937" s="13"/>
    </row>
    <row r="938" spans="4:14" x14ac:dyDescent="0.3">
      <c r="D938" s="14"/>
      <c r="E938" s="15"/>
      <c r="F938" s="16"/>
      <c r="G938" s="17"/>
      <c r="H938" s="18"/>
      <c r="I938" s="19"/>
      <c r="J938" s="18"/>
      <c r="K938" s="19"/>
      <c r="L938" s="17"/>
      <c r="M938" s="12"/>
      <c r="N938" s="13"/>
    </row>
    <row r="939" spans="4:14" x14ac:dyDescent="0.3">
      <c r="D939" s="14"/>
      <c r="E939" s="15"/>
      <c r="F939" s="16"/>
      <c r="G939" s="17"/>
      <c r="H939" s="18"/>
      <c r="I939" s="19"/>
      <c r="J939" s="18"/>
      <c r="K939" s="19"/>
      <c r="L939" s="17"/>
      <c r="M939" s="12"/>
      <c r="N939" s="13"/>
    </row>
    <row r="940" spans="4:14" x14ac:dyDescent="0.3">
      <c r="D940" s="14"/>
      <c r="E940" s="15"/>
      <c r="F940" s="16"/>
      <c r="G940" s="17"/>
      <c r="H940" s="18"/>
      <c r="I940" s="19"/>
      <c r="J940" s="18"/>
      <c r="K940" s="19"/>
      <c r="L940" s="17"/>
      <c r="M940" s="12"/>
      <c r="N940" s="13"/>
    </row>
    <row r="941" spans="4:14" x14ac:dyDescent="0.3">
      <c r="D941" s="14"/>
      <c r="E941" s="15"/>
      <c r="F941" s="16"/>
      <c r="G941" s="17"/>
      <c r="H941" s="18"/>
      <c r="I941" s="19"/>
      <c r="J941" s="18"/>
      <c r="K941" s="19"/>
      <c r="L941" s="17"/>
      <c r="M941" s="12"/>
      <c r="N941" s="13"/>
    </row>
    <row r="942" spans="4:14" x14ac:dyDescent="0.3">
      <c r="D942" s="14"/>
      <c r="E942" s="15"/>
      <c r="F942" s="16"/>
      <c r="G942" s="17"/>
      <c r="H942" s="18"/>
      <c r="I942" s="19"/>
      <c r="J942" s="18"/>
      <c r="K942" s="19"/>
      <c r="L942" s="17"/>
      <c r="M942" s="12"/>
      <c r="N942" s="13"/>
    </row>
    <row r="943" spans="4:14" x14ac:dyDescent="0.3">
      <c r="D943" s="14"/>
      <c r="E943" s="15"/>
      <c r="F943" s="16"/>
      <c r="G943" s="17"/>
      <c r="H943" s="18"/>
      <c r="I943" s="19"/>
      <c r="J943" s="18"/>
      <c r="K943" s="19"/>
      <c r="L943" s="17"/>
      <c r="M943" s="12"/>
      <c r="N943" s="13"/>
    </row>
    <row r="944" spans="4:14" x14ac:dyDescent="0.3">
      <c r="D944" s="14"/>
      <c r="E944" s="15"/>
      <c r="F944" s="16"/>
      <c r="G944" s="17"/>
      <c r="H944" s="18"/>
      <c r="I944" s="19"/>
      <c r="J944" s="18"/>
      <c r="K944" s="19"/>
      <c r="L944" s="17"/>
      <c r="M944" s="12"/>
      <c r="N944" s="13"/>
    </row>
    <row r="945" spans="4:14" x14ac:dyDescent="0.3">
      <c r="D945" s="14"/>
      <c r="E945" s="15"/>
      <c r="F945" s="16"/>
      <c r="G945" s="17"/>
      <c r="H945" s="18"/>
      <c r="I945" s="19"/>
      <c r="J945" s="18"/>
      <c r="K945" s="19"/>
      <c r="L945" s="17"/>
      <c r="M945" s="12"/>
      <c r="N945" s="13"/>
    </row>
    <row r="946" spans="4:14" x14ac:dyDescent="0.3">
      <c r="D946" s="14"/>
      <c r="E946" s="15"/>
      <c r="F946" s="16"/>
      <c r="G946" s="17"/>
      <c r="H946" s="18"/>
      <c r="I946" s="19"/>
      <c r="J946" s="18"/>
      <c r="K946" s="19"/>
      <c r="L946" s="17"/>
      <c r="M946" s="12"/>
      <c r="N946" s="13"/>
    </row>
    <row r="947" spans="4:14" x14ac:dyDescent="0.3">
      <c r="D947" s="14"/>
      <c r="E947" s="15"/>
      <c r="F947" s="16"/>
      <c r="G947" s="17"/>
      <c r="H947" s="18"/>
      <c r="I947" s="19"/>
      <c r="J947" s="18"/>
      <c r="K947" s="19"/>
      <c r="L947" s="17"/>
      <c r="M947" s="12"/>
      <c r="N947" s="13"/>
    </row>
    <row r="948" spans="4:14" x14ac:dyDescent="0.3">
      <c r="D948" s="14"/>
      <c r="E948" s="15"/>
      <c r="F948" s="16"/>
      <c r="G948" s="17"/>
      <c r="H948" s="18"/>
      <c r="I948" s="19"/>
      <c r="J948" s="18"/>
      <c r="K948" s="19"/>
      <c r="L948" s="17"/>
      <c r="M948" s="12"/>
      <c r="N948" s="13"/>
    </row>
    <row r="949" spans="4:14" x14ac:dyDescent="0.3">
      <c r="D949" s="14"/>
      <c r="E949" s="15"/>
      <c r="F949" s="16"/>
      <c r="G949" s="17"/>
      <c r="H949" s="18"/>
      <c r="I949" s="19"/>
      <c r="J949" s="18"/>
      <c r="K949" s="19"/>
      <c r="L949" s="17"/>
      <c r="M949" s="12"/>
      <c r="N949" s="13"/>
    </row>
    <row r="950" spans="4:14" x14ac:dyDescent="0.3">
      <c r="D950" s="14"/>
      <c r="E950" s="15"/>
      <c r="F950" s="16"/>
      <c r="G950" s="17"/>
      <c r="H950" s="18"/>
      <c r="I950" s="19"/>
      <c r="J950" s="18"/>
      <c r="K950" s="19"/>
      <c r="L950" s="17"/>
      <c r="M950" s="12"/>
      <c r="N950" s="13"/>
    </row>
    <row r="951" spans="4:14" x14ac:dyDescent="0.3">
      <c r="D951" s="14"/>
      <c r="E951" s="15"/>
      <c r="F951" s="16"/>
      <c r="G951" s="17"/>
      <c r="H951" s="18"/>
      <c r="I951" s="19"/>
      <c r="J951" s="18"/>
      <c r="K951" s="19"/>
      <c r="L951" s="17"/>
      <c r="M951" s="12"/>
      <c r="N951" s="13"/>
    </row>
    <row r="952" spans="4:14" x14ac:dyDescent="0.3">
      <c r="D952" s="14"/>
      <c r="E952" s="15"/>
      <c r="F952" s="16"/>
      <c r="G952" s="17"/>
      <c r="H952" s="18"/>
      <c r="I952" s="19"/>
      <c r="J952" s="18"/>
      <c r="K952" s="19"/>
      <c r="L952" s="17"/>
      <c r="M952" s="12"/>
      <c r="N952" s="13"/>
    </row>
    <row r="953" spans="4:14" x14ac:dyDescent="0.3">
      <c r="D953" s="14"/>
      <c r="E953" s="15"/>
      <c r="F953" s="16"/>
      <c r="G953" s="17"/>
      <c r="H953" s="18"/>
      <c r="I953" s="19"/>
      <c r="J953" s="18"/>
      <c r="K953" s="19"/>
      <c r="L953" s="17"/>
      <c r="M953" s="12"/>
      <c r="N953" s="13"/>
    </row>
    <row r="954" spans="4:14" x14ac:dyDescent="0.3">
      <c r="D954" s="14"/>
      <c r="E954" s="15"/>
      <c r="F954" s="16"/>
      <c r="G954" s="17"/>
      <c r="H954" s="18"/>
      <c r="I954" s="19"/>
      <c r="J954" s="18"/>
      <c r="K954" s="19"/>
      <c r="L954" s="17"/>
      <c r="M954" s="12"/>
      <c r="N954" s="13"/>
    </row>
    <row r="955" spans="4:14" x14ac:dyDescent="0.3">
      <c r="D955" s="14"/>
      <c r="E955" s="15"/>
      <c r="F955" s="16"/>
      <c r="G955" s="17"/>
      <c r="H955" s="18"/>
      <c r="I955" s="19"/>
      <c r="J955" s="18"/>
      <c r="K955" s="19"/>
      <c r="L955" s="17"/>
      <c r="M955" s="12"/>
      <c r="N955" s="13"/>
    </row>
    <row r="956" spans="4:14" x14ac:dyDescent="0.3">
      <c r="D956" s="14"/>
      <c r="E956" s="15"/>
      <c r="F956" s="16"/>
      <c r="G956" s="17"/>
      <c r="H956" s="18"/>
      <c r="I956" s="19"/>
      <c r="J956" s="18"/>
      <c r="K956" s="19"/>
      <c r="L956" s="17"/>
      <c r="M956" s="12"/>
      <c r="N956" s="13"/>
    </row>
    <row r="957" spans="4:14" x14ac:dyDescent="0.3">
      <c r="D957" s="14"/>
      <c r="E957" s="15"/>
      <c r="F957" s="16"/>
      <c r="G957" s="17"/>
      <c r="H957" s="18"/>
      <c r="I957" s="19"/>
      <c r="J957" s="18"/>
      <c r="K957" s="19"/>
      <c r="L957" s="17"/>
      <c r="M957" s="12"/>
      <c r="N957" s="13"/>
    </row>
    <row r="958" spans="4:14" x14ac:dyDescent="0.3">
      <c r="D958" s="14"/>
      <c r="E958" s="15"/>
      <c r="F958" s="16"/>
      <c r="G958" s="17"/>
      <c r="H958" s="18"/>
      <c r="I958" s="19"/>
      <c r="J958" s="18"/>
      <c r="K958" s="19"/>
      <c r="L958" s="17"/>
      <c r="M958" s="12"/>
      <c r="N958" s="13"/>
    </row>
    <row r="959" spans="4:14" x14ac:dyDescent="0.3">
      <c r="D959" s="14"/>
      <c r="E959" s="15"/>
      <c r="F959" s="16"/>
      <c r="G959" s="17"/>
      <c r="H959" s="18"/>
      <c r="I959" s="19"/>
      <c r="J959" s="18"/>
      <c r="K959" s="19"/>
      <c r="L959" s="17"/>
      <c r="M959" s="12"/>
      <c r="N959" s="13"/>
    </row>
    <row r="960" spans="4:14" x14ac:dyDescent="0.3">
      <c r="D960" s="14"/>
      <c r="E960" s="15"/>
      <c r="F960" s="16"/>
      <c r="G960" s="17"/>
      <c r="H960" s="18"/>
      <c r="I960" s="19"/>
      <c r="J960" s="18"/>
      <c r="K960" s="19"/>
      <c r="L960" s="17"/>
      <c r="M960" s="12"/>
      <c r="N960" s="13"/>
    </row>
    <row r="961" spans="4:14" x14ac:dyDescent="0.3">
      <c r="D961" s="14"/>
      <c r="E961" s="15"/>
      <c r="F961" s="16"/>
      <c r="G961" s="17"/>
      <c r="H961" s="18"/>
      <c r="I961" s="19"/>
      <c r="J961" s="18"/>
      <c r="K961" s="19"/>
      <c r="L961" s="17"/>
      <c r="M961" s="12"/>
      <c r="N961" s="13"/>
    </row>
    <row r="962" spans="4:14" x14ac:dyDescent="0.3">
      <c r="D962" s="14"/>
      <c r="E962" s="15"/>
      <c r="F962" s="16"/>
      <c r="G962" s="17"/>
      <c r="H962" s="18"/>
      <c r="I962" s="19"/>
      <c r="J962" s="18"/>
      <c r="K962" s="19"/>
      <c r="L962" s="17"/>
      <c r="M962" s="12"/>
      <c r="N962" s="13"/>
    </row>
    <row r="963" spans="4:14" x14ac:dyDescent="0.3">
      <c r="D963" s="14"/>
      <c r="E963" s="15"/>
      <c r="F963" s="16"/>
      <c r="G963" s="17"/>
      <c r="H963" s="18"/>
      <c r="I963" s="19"/>
      <c r="J963" s="18"/>
      <c r="K963" s="19"/>
      <c r="L963" s="17"/>
      <c r="M963" s="12"/>
      <c r="N963" s="13"/>
    </row>
    <row r="964" spans="4:14" x14ac:dyDescent="0.3">
      <c r="D964" s="14"/>
      <c r="E964" s="15"/>
      <c r="F964" s="16"/>
      <c r="G964" s="17"/>
      <c r="H964" s="18"/>
      <c r="I964" s="19"/>
      <c r="J964" s="18"/>
      <c r="K964" s="19"/>
      <c r="L964" s="17"/>
      <c r="M964" s="12"/>
      <c r="N964" s="13"/>
    </row>
    <row r="965" spans="4:14" x14ac:dyDescent="0.3">
      <c r="D965" s="14"/>
      <c r="E965" s="15"/>
      <c r="F965" s="16"/>
      <c r="G965" s="17"/>
      <c r="H965" s="18"/>
      <c r="I965" s="19"/>
      <c r="J965" s="18"/>
      <c r="K965" s="19"/>
      <c r="L965" s="17"/>
      <c r="M965" s="12"/>
      <c r="N965" s="13"/>
    </row>
    <row r="966" spans="4:14" x14ac:dyDescent="0.3">
      <c r="D966" s="14"/>
      <c r="E966" s="15"/>
      <c r="F966" s="16"/>
      <c r="G966" s="17"/>
      <c r="H966" s="18"/>
      <c r="I966" s="19"/>
      <c r="J966" s="18"/>
      <c r="K966" s="19"/>
      <c r="L966" s="17"/>
      <c r="M966" s="12"/>
      <c r="N966" s="13"/>
    </row>
    <row r="967" spans="4:14" x14ac:dyDescent="0.3">
      <c r="D967" s="14"/>
      <c r="E967" s="15"/>
      <c r="F967" s="16"/>
      <c r="G967" s="17"/>
      <c r="H967" s="18"/>
      <c r="I967" s="19"/>
      <c r="J967" s="18"/>
      <c r="K967" s="19"/>
      <c r="L967" s="17"/>
      <c r="M967" s="12"/>
      <c r="N967" s="13"/>
    </row>
    <row r="968" spans="4:14" x14ac:dyDescent="0.3">
      <c r="D968" s="14"/>
      <c r="E968" s="15"/>
      <c r="F968" s="16"/>
      <c r="G968" s="17"/>
      <c r="H968" s="18"/>
      <c r="I968" s="19"/>
      <c r="J968" s="18"/>
      <c r="K968" s="19"/>
      <c r="L968" s="17"/>
      <c r="M968" s="12"/>
      <c r="N968" s="13"/>
    </row>
    <row r="969" spans="4:14" x14ac:dyDescent="0.3">
      <c r="D969" s="14"/>
      <c r="E969" s="15"/>
      <c r="F969" s="16"/>
      <c r="G969" s="17"/>
      <c r="H969" s="18"/>
      <c r="I969" s="19"/>
      <c r="J969" s="18"/>
      <c r="K969" s="19"/>
      <c r="L969" s="17"/>
      <c r="M969" s="12"/>
      <c r="N969" s="13"/>
    </row>
    <row r="970" spans="4:14" x14ac:dyDescent="0.3">
      <c r="D970" s="14"/>
      <c r="E970" s="15"/>
      <c r="F970" s="16"/>
      <c r="G970" s="17"/>
      <c r="H970" s="18"/>
      <c r="I970" s="19"/>
      <c r="J970" s="18"/>
      <c r="K970" s="19"/>
      <c r="L970" s="17"/>
      <c r="M970" s="12"/>
      <c r="N970" s="13"/>
    </row>
    <row r="971" spans="4:14" x14ac:dyDescent="0.3">
      <c r="D971" s="14"/>
      <c r="E971" s="15"/>
      <c r="F971" s="16"/>
      <c r="G971" s="17"/>
      <c r="H971" s="18"/>
      <c r="I971" s="19"/>
      <c r="J971" s="18"/>
      <c r="K971" s="19"/>
      <c r="L971" s="17"/>
      <c r="M971" s="12"/>
      <c r="N971" s="13"/>
    </row>
    <row r="972" spans="4:14" x14ac:dyDescent="0.3">
      <c r="D972" s="14"/>
      <c r="E972" s="15"/>
      <c r="F972" s="16"/>
      <c r="G972" s="17"/>
      <c r="H972" s="18"/>
      <c r="I972" s="19"/>
      <c r="J972" s="18"/>
      <c r="K972" s="19"/>
      <c r="L972" s="17"/>
      <c r="M972" s="12"/>
      <c r="N972" s="13"/>
    </row>
    <row r="973" spans="4:14" x14ac:dyDescent="0.3">
      <c r="D973" s="14"/>
      <c r="E973" s="15"/>
      <c r="F973" s="16"/>
      <c r="G973" s="17"/>
      <c r="H973" s="18"/>
      <c r="I973" s="19"/>
      <c r="J973" s="18"/>
      <c r="K973" s="19"/>
      <c r="L973" s="17"/>
      <c r="M973" s="12"/>
      <c r="N973" s="13"/>
    </row>
    <row r="974" spans="4:14" x14ac:dyDescent="0.3">
      <c r="D974" s="14"/>
      <c r="E974" s="15"/>
      <c r="F974" s="16"/>
      <c r="G974" s="17"/>
      <c r="H974" s="18"/>
      <c r="I974" s="19"/>
      <c r="J974" s="18"/>
      <c r="K974" s="19"/>
      <c r="L974" s="17"/>
      <c r="M974" s="12"/>
      <c r="N974" s="13"/>
    </row>
    <row r="975" spans="4:14" x14ac:dyDescent="0.3">
      <c r="D975" s="14"/>
      <c r="E975" s="15"/>
      <c r="F975" s="16"/>
      <c r="G975" s="17"/>
      <c r="H975" s="18"/>
      <c r="I975" s="19"/>
      <c r="J975" s="18"/>
      <c r="K975" s="19"/>
      <c r="L975" s="17"/>
      <c r="M975" s="12"/>
      <c r="N975" s="13"/>
    </row>
    <row r="976" spans="4:14" x14ac:dyDescent="0.3">
      <c r="D976" s="14"/>
      <c r="E976" s="15"/>
      <c r="F976" s="16"/>
      <c r="G976" s="17"/>
      <c r="H976" s="18"/>
      <c r="I976" s="19"/>
      <c r="J976" s="18"/>
      <c r="K976" s="19"/>
      <c r="L976" s="17"/>
      <c r="M976" s="12"/>
      <c r="N976" s="13"/>
    </row>
    <row r="977" spans="4:14" x14ac:dyDescent="0.3">
      <c r="D977" s="14"/>
      <c r="E977" s="15"/>
      <c r="F977" s="16"/>
      <c r="G977" s="17"/>
      <c r="H977" s="18"/>
      <c r="I977" s="19"/>
      <c r="J977" s="18"/>
      <c r="K977" s="19"/>
      <c r="L977" s="17"/>
      <c r="M977" s="12"/>
      <c r="N977" s="13"/>
    </row>
    <row r="978" spans="4:14" x14ac:dyDescent="0.3">
      <c r="D978" s="14"/>
      <c r="E978" s="15"/>
      <c r="F978" s="16"/>
      <c r="G978" s="17"/>
      <c r="H978" s="18"/>
      <c r="I978" s="19"/>
      <c r="J978" s="18"/>
      <c r="K978" s="19"/>
      <c r="L978" s="17"/>
      <c r="M978" s="12"/>
      <c r="N978" s="13"/>
    </row>
    <row r="979" spans="4:14" x14ac:dyDescent="0.3">
      <c r="D979" s="14"/>
      <c r="E979" s="15"/>
      <c r="F979" s="16"/>
      <c r="G979" s="17"/>
      <c r="H979" s="18"/>
      <c r="I979" s="19"/>
      <c r="J979" s="18"/>
      <c r="K979" s="19"/>
      <c r="L979" s="17"/>
      <c r="M979" s="12"/>
      <c r="N979" s="13"/>
    </row>
    <row r="980" spans="4:14" x14ac:dyDescent="0.3">
      <c r="D980" s="14"/>
      <c r="E980" s="15"/>
      <c r="F980" s="16"/>
      <c r="G980" s="17"/>
      <c r="H980" s="18"/>
      <c r="I980" s="19"/>
      <c r="J980" s="18"/>
      <c r="K980" s="19"/>
      <c r="L980" s="17"/>
      <c r="M980" s="12"/>
      <c r="N980" s="13"/>
    </row>
    <row r="981" spans="4:14" x14ac:dyDescent="0.3">
      <c r="D981" s="14"/>
      <c r="E981" s="15"/>
      <c r="F981" s="16"/>
      <c r="G981" s="17"/>
      <c r="H981" s="18"/>
      <c r="I981" s="19"/>
      <c r="J981" s="18"/>
      <c r="K981" s="19"/>
      <c r="L981" s="17"/>
      <c r="M981" s="12"/>
      <c r="N981" s="13"/>
    </row>
    <row r="982" spans="4:14" x14ac:dyDescent="0.3">
      <c r="D982" s="14"/>
      <c r="E982" s="15"/>
      <c r="F982" s="16"/>
      <c r="G982" s="17"/>
      <c r="H982" s="18"/>
      <c r="I982" s="19"/>
      <c r="J982" s="18"/>
      <c r="K982" s="19"/>
      <c r="L982" s="17"/>
      <c r="M982" s="12"/>
      <c r="N982" s="13"/>
    </row>
    <row r="983" spans="4:14" x14ac:dyDescent="0.3">
      <c r="D983" s="14"/>
      <c r="E983" s="15"/>
      <c r="F983" s="16"/>
      <c r="G983" s="17"/>
      <c r="H983" s="18"/>
      <c r="I983" s="19"/>
      <c r="J983" s="18"/>
      <c r="K983" s="19"/>
      <c r="L983" s="17"/>
      <c r="M983" s="12"/>
      <c r="N983" s="13"/>
    </row>
    <row r="984" spans="4:14" x14ac:dyDescent="0.3">
      <c r="D984" s="14"/>
      <c r="E984" s="15"/>
      <c r="F984" s="16"/>
      <c r="G984" s="17"/>
      <c r="H984" s="18"/>
      <c r="I984" s="19"/>
      <c r="J984" s="18"/>
      <c r="K984" s="19"/>
      <c r="L984" s="17"/>
      <c r="M984" s="12"/>
      <c r="N984" s="13"/>
    </row>
    <row r="985" spans="4:14" x14ac:dyDescent="0.3">
      <c r="D985" s="14"/>
      <c r="E985" s="15"/>
      <c r="F985" s="16"/>
      <c r="G985" s="17"/>
      <c r="H985" s="18"/>
      <c r="I985" s="19"/>
      <c r="J985" s="18"/>
      <c r="K985" s="19"/>
      <c r="L985" s="17"/>
      <c r="M985" s="12"/>
      <c r="N985" s="13"/>
    </row>
    <row r="986" spans="4:14" x14ac:dyDescent="0.3">
      <c r="D986" s="14"/>
      <c r="E986" s="15"/>
      <c r="F986" s="16"/>
      <c r="G986" s="17"/>
      <c r="H986" s="18"/>
      <c r="I986" s="19"/>
      <c r="J986" s="18"/>
      <c r="K986" s="19"/>
      <c r="L986" s="17"/>
      <c r="M986" s="12"/>
      <c r="N986" s="13"/>
    </row>
    <row r="987" spans="4:14" x14ac:dyDescent="0.3">
      <c r="D987" s="14"/>
      <c r="E987" s="15"/>
      <c r="F987" s="16"/>
      <c r="G987" s="17"/>
      <c r="H987" s="18"/>
      <c r="I987" s="19"/>
      <c r="J987" s="18"/>
      <c r="K987" s="19"/>
      <c r="L987" s="17"/>
      <c r="M987" s="12"/>
      <c r="N987" s="13"/>
    </row>
    <row r="988" spans="4:14" x14ac:dyDescent="0.3">
      <c r="D988" s="14"/>
      <c r="E988" s="15"/>
      <c r="F988" s="16"/>
      <c r="G988" s="17"/>
      <c r="H988" s="18"/>
      <c r="I988" s="19"/>
      <c r="J988" s="18"/>
      <c r="K988" s="19"/>
      <c r="L988" s="17"/>
      <c r="M988" s="12"/>
      <c r="N988" s="13"/>
    </row>
    <row r="989" spans="4:14" x14ac:dyDescent="0.3">
      <c r="D989" s="14"/>
      <c r="E989" s="15"/>
      <c r="F989" s="16"/>
      <c r="G989" s="17"/>
      <c r="H989" s="18"/>
      <c r="I989" s="19"/>
      <c r="J989" s="18"/>
      <c r="K989" s="19"/>
      <c r="L989" s="17"/>
      <c r="M989" s="12"/>
      <c r="N989" s="13"/>
    </row>
    <row r="990" spans="4:14" x14ac:dyDescent="0.3">
      <c r="D990" s="14"/>
      <c r="E990" s="15"/>
      <c r="F990" s="16"/>
      <c r="G990" s="17"/>
      <c r="H990" s="18"/>
      <c r="I990" s="19"/>
      <c r="J990" s="18"/>
      <c r="K990" s="19"/>
      <c r="L990" s="17"/>
      <c r="M990" s="12"/>
      <c r="N990" s="13"/>
    </row>
    <row r="991" spans="4:14" x14ac:dyDescent="0.3">
      <c r="D991" s="14"/>
      <c r="E991" s="15"/>
      <c r="F991" s="16"/>
      <c r="G991" s="17"/>
      <c r="H991" s="18"/>
      <c r="I991" s="19"/>
      <c r="J991" s="18"/>
      <c r="K991" s="19"/>
      <c r="L991" s="17"/>
      <c r="M991" s="12"/>
      <c r="N991" s="13"/>
    </row>
    <row r="992" spans="4:14" x14ac:dyDescent="0.3">
      <c r="D992" s="14"/>
      <c r="E992" s="15"/>
      <c r="F992" s="16"/>
      <c r="G992" s="17"/>
      <c r="H992" s="18"/>
      <c r="I992" s="19"/>
      <c r="J992" s="18"/>
      <c r="K992" s="19"/>
      <c r="L992" s="17"/>
      <c r="M992" s="12"/>
      <c r="N992" s="13"/>
    </row>
    <row r="993" spans="4:14" x14ac:dyDescent="0.3">
      <c r="D993" s="14"/>
      <c r="E993" s="15"/>
      <c r="F993" s="16"/>
      <c r="G993" s="17"/>
      <c r="H993" s="18"/>
      <c r="I993" s="19"/>
      <c r="J993" s="18"/>
      <c r="K993" s="19"/>
      <c r="L993" s="17"/>
      <c r="M993" s="12"/>
      <c r="N993" s="13"/>
    </row>
    <row r="994" spans="4:14" x14ac:dyDescent="0.3">
      <c r="D994" s="14"/>
      <c r="E994" s="15"/>
      <c r="F994" s="16"/>
      <c r="G994" s="17"/>
      <c r="H994" s="18"/>
      <c r="I994" s="19"/>
      <c r="J994" s="18"/>
      <c r="K994" s="19"/>
      <c r="L994" s="17"/>
      <c r="M994" s="12"/>
      <c r="N994" s="13"/>
    </row>
    <row r="995" spans="4:14" x14ac:dyDescent="0.3">
      <c r="D995" s="14"/>
      <c r="E995" s="15"/>
      <c r="F995" s="16"/>
      <c r="G995" s="17"/>
      <c r="H995" s="18"/>
      <c r="I995" s="19"/>
      <c r="J995" s="18"/>
      <c r="K995" s="19"/>
      <c r="L995" s="17"/>
      <c r="M995" s="12"/>
      <c r="N995" s="13"/>
    </row>
    <row r="996" spans="4:14" x14ac:dyDescent="0.3">
      <c r="D996" s="14"/>
      <c r="E996" s="15"/>
      <c r="F996" s="16"/>
      <c r="G996" s="17"/>
      <c r="H996" s="18"/>
      <c r="I996" s="19"/>
      <c r="J996" s="18"/>
      <c r="K996" s="19"/>
      <c r="L996" s="17"/>
      <c r="M996" s="12"/>
      <c r="N996" s="13"/>
    </row>
    <row r="997" spans="4:14" x14ac:dyDescent="0.3">
      <c r="D997" s="14"/>
      <c r="E997" s="15"/>
      <c r="F997" s="16"/>
      <c r="G997" s="17"/>
      <c r="H997" s="18"/>
      <c r="I997" s="19"/>
      <c r="J997" s="18"/>
      <c r="K997" s="19"/>
      <c r="L997" s="17"/>
      <c r="M997" s="12"/>
      <c r="N997" s="13"/>
    </row>
    <row r="998" spans="4:14" x14ac:dyDescent="0.3">
      <c r="D998" s="14"/>
      <c r="E998" s="15"/>
      <c r="F998" s="16"/>
      <c r="G998" s="17"/>
      <c r="H998" s="18"/>
      <c r="I998" s="19"/>
      <c r="J998" s="18"/>
      <c r="K998" s="19"/>
      <c r="L998" s="17"/>
      <c r="M998" s="12"/>
      <c r="N998" s="13"/>
    </row>
    <row r="999" spans="4:14" x14ac:dyDescent="0.3">
      <c r="D999" s="14"/>
      <c r="E999" s="15"/>
      <c r="F999" s="16"/>
      <c r="G999" s="17"/>
      <c r="H999" s="18"/>
      <c r="I999" s="19"/>
      <c r="J999" s="18"/>
      <c r="K999" s="19"/>
      <c r="L999" s="17"/>
      <c r="M999" s="12"/>
      <c r="N999" s="13"/>
    </row>
    <row r="1000" spans="4:14" x14ac:dyDescent="0.3">
      <c r="D1000" s="14"/>
      <c r="E1000" s="15"/>
      <c r="F1000" s="16"/>
      <c r="G1000" s="17"/>
      <c r="H1000" s="18"/>
      <c r="I1000" s="19"/>
      <c r="J1000" s="18"/>
      <c r="K1000" s="19"/>
      <c r="L1000" s="17"/>
      <c r="M1000" s="12"/>
      <c r="N1000" s="13"/>
    </row>
  </sheetData>
  <sheetProtection algorithmName="SHA-512" hashValue="wpRfJIvSBZ3AuLoQBJZ86hr+85Q8hYK86Xzuht3espAD/u1NcCWPNMWLp2HvYKagpnz6mAO7XUsXrBRLnEehWQ==" saltValue="iQASKuLAJ4SFVZWw7J1I+w==" spinCount="100000" sheet="1" objects="1" scenarios="1"/>
  <mergeCells count="2">
    <mergeCell ref="D1:F2"/>
    <mergeCell ref="D3:F3"/>
  </mergeCells>
  <conditionalFormatting sqref="D7">
    <cfRule type="cellIs" dxfId="134" priority="17" stopIfTrue="1" operator="equal">
      <formula>0</formula>
    </cfRule>
  </conditionalFormatting>
  <conditionalFormatting sqref="D3:F3">
    <cfRule type="cellIs" dxfId="133" priority="1" stopIfTrue="1" operator="equal">
      <formula>0</formula>
    </cfRule>
  </conditionalFormatting>
  <conditionalFormatting sqref="H6">
    <cfRule type="cellIs" dxfId="132" priority="2" stopIfTrue="1" operator="equal">
      <formula>0</formula>
    </cfRule>
  </conditionalFormatting>
  <conditionalFormatting sqref="H7:H1000">
    <cfRule type="expression" dxfId="131" priority="12" stopIfTrue="1">
      <formula>J7&amp;K7&lt;&gt;""</formula>
    </cfRule>
    <cfRule type="expression" priority="13" stopIfTrue="1">
      <formula>H7&lt;&gt;""</formula>
    </cfRule>
    <cfRule type="expression" dxfId="130" priority="14" stopIfTrue="1">
      <formula>I7&lt;&gt;""</formula>
    </cfRule>
  </conditionalFormatting>
  <conditionalFormatting sqref="I7:I1000">
    <cfRule type="expression" dxfId="129" priority="9" stopIfTrue="1">
      <formula>J7&amp;K7&lt;&gt;""</formula>
    </cfRule>
    <cfRule type="expression" priority="10" stopIfTrue="1">
      <formula>I7&lt;&gt;""</formula>
    </cfRule>
    <cfRule type="expression" dxfId="128" priority="11" stopIfTrue="1">
      <formula>H7&lt;&gt;""</formula>
    </cfRule>
  </conditionalFormatting>
  <conditionalFormatting sqref="J7:J1000">
    <cfRule type="expression" dxfId="127" priority="6" stopIfTrue="1">
      <formula>H7&amp;I7&lt;&gt;""</formula>
    </cfRule>
    <cfRule type="expression" priority="7" stopIfTrue="1">
      <formula>J7&lt;&gt;0</formula>
    </cfRule>
    <cfRule type="expression" dxfId="126" priority="8" stopIfTrue="1">
      <formula>K7&lt;&gt;""</formula>
    </cfRule>
  </conditionalFormatting>
  <conditionalFormatting sqref="K7:K1000">
    <cfRule type="expression" dxfId="125" priority="3" stopIfTrue="1">
      <formula>H7&amp;I7&lt;&gt;""</formula>
    </cfRule>
    <cfRule type="expression" priority="4" stopIfTrue="1">
      <formula>K7&lt;&gt;""</formula>
    </cfRule>
    <cfRule type="expression" dxfId="124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23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0E00-000000000000}">
      <formula1>kiadl</formula1>
    </dataValidation>
    <dataValidation type="list" allowBlank="1" showInputMessage="1" showErrorMessage="1" errorTitle="Hiba!" error="A helyes költségvetési tételek elérhetőek a lenyílóban." sqref="I7:I1000" xr:uid="{00000000-0002-0000-0E00-000001000000}">
      <formula1>bevl</formula1>
    </dataValidation>
    <dataValidation type="custom" allowBlank="1" showInputMessage="1" showErrorMessage="1" errorTitle="Hiba!" error="Ide csak szám írható, legtöbb két tizedessel!" sqref="H6:H1000 J7:J1000" xr:uid="{00000000-0002-0000-0E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E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Hibak!AM3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zGf1Xk+qAX3Pf1SHVvCwrGRYUJjB6lPyh0qp3HnJaLbTYwL+ODDX08UM+Mg2OSK0zIzBiMiwfsIzUQRVtchIzA==" saltValue="NoAwR3Bmj3Ko0f/FVZ+R7A==" spinCount="100000" sheet="1" objects="1" scenarios="1"/>
  <mergeCells count="2">
    <mergeCell ref="D1:F2"/>
    <mergeCell ref="D3:F3"/>
  </mergeCells>
  <conditionalFormatting sqref="D7">
    <cfRule type="cellIs" dxfId="122" priority="17" stopIfTrue="1" operator="equal">
      <formula>0</formula>
    </cfRule>
  </conditionalFormatting>
  <conditionalFormatting sqref="D3:F3">
    <cfRule type="cellIs" dxfId="121" priority="1" stopIfTrue="1" operator="equal">
      <formula>0</formula>
    </cfRule>
  </conditionalFormatting>
  <conditionalFormatting sqref="H6">
    <cfRule type="cellIs" dxfId="120" priority="2" stopIfTrue="1" operator="equal">
      <formula>0</formula>
    </cfRule>
  </conditionalFormatting>
  <conditionalFormatting sqref="H7:H1000">
    <cfRule type="expression" dxfId="119" priority="12" stopIfTrue="1">
      <formula>J7&amp;K7&lt;&gt;""</formula>
    </cfRule>
    <cfRule type="expression" priority="13" stopIfTrue="1">
      <formula>H7&lt;&gt;""</formula>
    </cfRule>
    <cfRule type="expression" dxfId="118" priority="14" stopIfTrue="1">
      <formula>I7&lt;&gt;""</formula>
    </cfRule>
  </conditionalFormatting>
  <conditionalFormatting sqref="I7:I1000">
    <cfRule type="expression" dxfId="117" priority="9" stopIfTrue="1">
      <formula>J7&amp;K7&lt;&gt;""</formula>
    </cfRule>
    <cfRule type="expression" priority="10" stopIfTrue="1">
      <formula>I7&lt;&gt;""</formula>
    </cfRule>
    <cfRule type="expression" dxfId="116" priority="11" stopIfTrue="1">
      <formula>H7&lt;&gt;""</formula>
    </cfRule>
  </conditionalFormatting>
  <conditionalFormatting sqref="J7:J1000">
    <cfRule type="expression" dxfId="115" priority="6" stopIfTrue="1">
      <formula>H7&amp;I7&lt;&gt;""</formula>
    </cfRule>
    <cfRule type="expression" priority="7" stopIfTrue="1">
      <formula>J7&lt;&gt;0</formula>
    </cfRule>
    <cfRule type="expression" dxfId="114" priority="8" stopIfTrue="1">
      <formula>K7&lt;&gt;""</formula>
    </cfRule>
  </conditionalFormatting>
  <conditionalFormatting sqref="K7:K1000">
    <cfRule type="expression" dxfId="113" priority="3" stopIfTrue="1">
      <formula>H7&amp;I7&lt;&gt;""</formula>
    </cfRule>
    <cfRule type="expression" priority="4" stopIfTrue="1">
      <formula>K7&lt;&gt;""</formula>
    </cfRule>
    <cfRule type="expression" dxfId="112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111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0F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0F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0F00-000002000000}">
      <formula1>bevm</formula1>
    </dataValidation>
    <dataValidation type="list" allowBlank="1" showInputMessage="1" showErrorMessage="1" errorTitle="Hiba!" error="A helyes költségvetési tételek elérhetőek a lenyílóban." sqref="K7:K1000" xr:uid="{00000000-0002-0000-0F00-000003000000}">
      <formula1>kiadm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Hibak!AN3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JHI6hqRLTNeHXPYfvFBe8E9lEBqtpka+SqDJjEQ1041o0LJsYHfW1z1k/3sxhq5VLZxnZEwjIDy7tMzVIlOjug==" saltValue="HLhZVAGr/tt/9SPcqS6W6w==" spinCount="100000" sheet="1" objects="1" scenarios="1"/>
  <mergeCells count="2">
    <mergeCell ref="D1:F2"/>
    <mergeCell ref="D3:F3"/>
  </mergeCells>
  <conditionalFormatting sqref="D7">
    <cfRule type="cellIs" dxfId="110" priority="17" stopIfTrue="1" operator="equal">
      <formula>0</formula>
    </cfRule>
  </conditionalFormatting>
  <conditionalFormatting sqref="D3:F3">
    <cfRule type="cellIs" dxfId="109" priority="1" stopIfTrue="1" operator="equal">
      <formula>0</formula>
    </cfRule>
  </conditionalFormatting>
  <conditionalFormatting sqref="H6">
    <cfRule type="cellIs" dxfId="108" priority="2" stopIfTrue="1" operator="equal">
      <formula>0</formula>
    </cfRule>
  </conditionalFormatting>
  <conditionalFormatting sqref="H7:H1000">
    <cfRule type="expression" dxfId="107" priority="12" stopIfTrue="1">
      <formula>J7&amp;K7&lt;&gt;""</formula>
    </cfRule>
    <cfRule type="expression" priority="13" stopIfTrue="1">
      <formula>H7&lt;&gt;""</formula>
    </cfRule>
    <cfRule type="expression" dxfId="106" priority="14" stopIfTrue="1">
      <formula>I7&lt;&gt;""</formula>
    </cfRule>
  </conditionalFormatting>
  <conditionalFormatting sqref="I7:I1000">
    <cfRule type="expression" dxfId="105" priority="9" stopIfTrue="1">
      <formula>J7&amp;K7&lt;&gt;""</formula>
    </cfRule>
    <cfRule type="expression" priority="10" stopIfTrue="1">
      <formula>I7&lt;&gt;""</formula>
    </cfRule>
    <cfRule type="expression" dxfId="104" priority="11" stopIfTrue="1">
      <formula>H7&lt;&gt;""</formula>
    </cfRule>
  </conditionalFormatting>
  <conditionalFormatting sqref="J7:J1000">
    <cfRule type="expression" dxfId="103" priority="6" stopIfTrue="1">
      <formula>H7&amp;I7&lt;&gt;""</formula>
    </cfRule>
    <cfRule type="expression" priority="7" stopIfTrue="1">
      <formula>J7&lt;&gt;0</formula>
    </cfRule>
    <cfRule type="expression" dxfId="102" priority="8" stopIfTrue="1">
      <formula>K7&lt;&gt;""</formula>
    </cfRule>
  </conditionalFormatting>
  <conditionalFormatting sqref="K7:K1000">
    <cfRule type="expression" dxfId="101" priority="3" stopIfTrue="1">
      <formula>H7&amp;I7&lt;&gt;""</formula>
    </cfRule>
    <cfRule type="expression" priority="4" stopIfTrue="1">
      <formula>K7&lt;&gt;""</formula>
    </cfRule>
    <cfRule type="expression" dxfId="100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99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1000-000000000000}">
      <formula1>kiadn</formula1>
    </dataValidation>
    <dataValidation type="list" allowBlank="1" showInputMessage="1" showErrorMessage="1" errorTitle="Hiba!" error="A helyes költségvetési tételek elérhetőek a lenyílóban." sqref="I7:I1000" xr:uid="{00000000-0002-0000-1000-000001000000}">
      <formula1>bevn</formula1>
    </dataValidation>
    <dataValidation type="custom" allowBlank="1" showInputMessage="1" showErrorMessage="1" errorTitle="Hiba!" error="Ide csak szám írható, legtöbb két tizedessel!" sqref="H6:H1000 J7:J1000" xr:uid="{00000000-0002-0000-10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0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Hibak!AO3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rLMDIAo6Sr9o8BYFZ4p4RMLm1MdH0airJp5qCzj6ZtprjWL55iXhtN63OUX+KR3gGFyeosnlJKmMi+1m6+coMQ==" saltValue="SiFXsdGfx+m+Wcvdk3uQcw==" spinCount="100000" sheet="1" objects="1" scenarios="1"/>
  <mergeCells count="2">
    <mergeCell ref="D1:F2"/>
    <mergeCell ref="D3:F3"/>
  </mergeCells>
  <conditionalFormatting sqref="D7">
    <cfRule type="cellIs" dxfId="98" priority="17" stopIfTrue="1" operator="equal">
      <formula>0</formula>
    </cfRule>
  </conditionalFormatting>
  <conditionalFormatting sqref="D3:F3">
    <cfRule type="cellIs" dxfId="97" priority="1" stopIfTrue="1" operator="equal">
      <formula>0</formula>
    </cfRule>
  </conditionalFormatting>
  <conditionalFormatting sqref="H6">
    <cfRule type="cellIs" dxfId="96" priority="2" stopIfTrue="1" operator="equal">
      <formula>0</formula>
    </cfRule>
  </conditionalFormatting>
  <conditionalFormatting sqref="H7:H1000">
    <cfRule type="expression" dxfId="95" priority="12" stopIfTrue="1">
      <formula>J7&amp;K7&lt;&gt;""</formula>
    </cfRule>
    <cfRule type="expression" priority="13" stopIfTrue="1">
      <formula>H7&lt;&gt;""</formula>
    </cfRule>
    <cfRule type="expression" dxfId="94" priority="14" stopIfTrue="1">
      <formula>I7&lt;&gt;""</formula>
    </cfRule>
  </conditionalFormatting>
  <conditionalFormatting sqref="I7:I1000">
    <cfRule type="expression" dxfId="93" priority="9" stopIfTrue="1">
      <formula>J7&amp;K7&lt;&gt;""</formula>
    </cfRule>
    <cfRule type="expression" priority="10" stopIfTrue="1">
      <formula>I7&lt;&gt;""</formula>
    </cfRule>
    <cfRule type="expression" dxfId="92" priority="11" stopIfTrue="1">
      <formula>H7&lt;&gt;""</formula>
    </cfRule>
  </conditionalFormatting>
  <conditionalFormatting sqref="J7:J1000">
    <cfRule type="expression" dxfId="91" priority="6" stopIfTrue="1">
      <formula>H7&amp;I7&lt;&gt;""</formula>
    </cfRule>
    <cfRule type="expression" priority="7" stopIfTrue="1">
      <formula>J7&lt;&gt;0</formula>
    </cfRule>
    <cfRule type="expression" dxfId="90" priority="8" stopIfTrue="1">
      <formula>K7&lt;&gt;""</formula>
    </cfRule>
  </conditionalFormatting>
  <conditionalFormatting sqref="K7:K1000">
    <cfRule type="expression" dxfId="89" priority="3" stopIfTrue="1">
      <formula>H7&amp;I7&lt;&gt;""</formula>
    </cfRule>
    <cfRule type="expression" priority="4" stopIfTrue="1">
      <formula>K7&lt;&gt;""</formula>
    </cfRule>
    <cfRule type="expression" dxfId="88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87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1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11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1100-000002000000}">
      <formula1>bevo</formula1>
    </dataValidation>
    <dataValidation type="list" allowBlank="1" showInputMessage="1" showErrorMessage="1" errorTitle="Hiba!" error="A helyes költségvetési tételek elérhetőek a lenyílóban." sqref="K7:K1000" xr:uid="{00000000-0002-0000-1100-000003000000}">
      <formula1>kiado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Hibak!AP3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4g/copsC5UVqzWM/80GrQ0wksEawsXNyLQ1MYNggJCXJvuyeMpYCVLNUkWeWboD5dYXJPAJL3RZhkmlP1jyiUw==" saltValue="IdVQA4D6dwKhPmsPBBio5A==" spinCount="100000" sheet="1" objects="1" scenarios="1"/>
  <mergeCells count="2">
    <mergeCell ref="D1:F2"/>
    <mergeCell ref="D3:F3"/>
  </mergeCells>
  <conditionalFormatting sqref="D7">
    <cfRule type="cellIs" dxfId="86" priority="17" stopIfTrue="1" operator="equal">
      <formula>0</formula>
    </cfRule>
  </conditionalFormatting>
  <conditionalFormatting sqref="D3:F3">
    <cfRule type="cellIs" dxfId="85" priority="1" stopIfTrue="1" operator="equal">
      <formula>0</formula>
    </cfRule>
  </conditionalFormatting>
  <conditionalFormatting sqref="H6">
    <cfRule type="cellIs" dxfId="84" priority="2" stopIfTrue="1" operator="equal">
      <formula>0</formula>
    </cfRule>
  </conditionalFormatting>
  <conditionalFormatting sqref="H7:H1000">
    <cfRule type="expression" dxfId="83" priority="12" stopIfTrue="1">
      <formula>J7&amp;K7&lt;&gt;""</formula>
    </cfRule>
    <cfRule type="expression" priority="13" stopIfTrue="1">
      <formula>H7&lt;&gt;""</formula>
    </cfRule>
    <cfRule type="expression" dxfId="82" priority="14" stopIfTrue="1">
      <formula>I7&lt;&gt;""</formula>
    </cfRule>
  </conditionalFormatting>
  <conditionalFormatting sqref="I7:I1000">
    <cfRule type="expression" dxfId="81" priority="9" stopIfTrue="1">
      <formula>J7&amp;K7&lt;&gt;""</formula>
    </cfRule>
    <cfRule type="expression" priority="10" stopIfTrue="1">
      <formula>I7&lt;&gt;""</formula>
    </cfRule>
    <cfRule type="expression" dxfId="80" priority="11" stopIfTrue="1">
      <formula>H7&lt;&gt;""</formula>
    </cfRule>
  </conditionalFormatting>
  <conditionalFormatting sqref="J7:J1000">
    <cfRule type="expression" dxfId="79" priority="6" stopIfTrue="1">
      <formula>H7&amp;I7&lt;&gt;""</formula>
    </cfRule>
    <cfRule type="expression" priority="7" stopIfTrue="1">
      <formula>J7&lt;&gt;0</formula>
    </cfRule>
    <cfRule type="expression" dxfId="78" priority="8" stopIfTrue="1">
      <formula>K7&lt;&gt;""</formula>
    </cfRule>
  </conditionalFormatting>
  <conditionalFormatting sqref="K7:K1000">
    <cfRule type="expression" dxfId="77" priority="3" stopIfTrue="1">
      <formula>H7&amp;I7&lt;&gt;""</formula>
    </cfRule>
    <cfRule type="expression" priority="4" stopIfTrue="1">
      <formula>K7&lt;&gt;""</formula>
    </cfRule>
    <cfRule type="expression" dxfId="76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75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1200-000000000000}">
      <formula1>kiadp</formula1>
    </dataValidation>
    <dataValidation type="list" allowBlank="1" showInputMessage="1" showErrorMessage="1" errorTitle="Hiba!" error="A helyes költségvetési tételek elérhetőek a lenyílóban." sqref="I7:I1000" xr:uid="{00000000-0002-0000-1200-000001000000}">
      <formula1>bevp</formula1>
    </dataValidation>
    <dataValidation type="custom" allowBlank="1" showInputMessage="1" showErrorMessage="1" errorTitle="Hiba!" error="Ide csak szám írható, legtöbb két tizedessel!" sqref="H6:H1000 J7:J1000" xr:uid="{00000000-0002-0000-12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2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Hibak!AQ3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eumfsm+hzyRp7EL/1LP2hvrkDPlX34dBSa2G7VDpwLRpFfKVUA95i6dZH2xGMpPOmdkFm1+m4oKBInX2G2ZgYw==" saltValue="04Foxkw7HlAlu6Q3q2O0Xg==" spinCount="100000" sheet="1" objects="1" scenarios="1"/>
  <mergeCells count="2">
    <mergeCell ref="D1:F2"/>
    <mergeCell ref="D3:F3"/>
  </mergeCells>
  <conditionalFormatting sqref="D7">
    <cfRule type="cellIs" dxfId="74" priority="17" stopIfTrue="1" operator="equal">
      <formula>0</formula>
    </cfRule>
  </conditionalFormatting>
  <conditionalFormatting sqref="D3:F3">
    <cfRule type="cellIs" dxfId="73" priority="1" stopIfTrue="1" operator="equal">
      <formula>0</formula>
    </cfRule>
  </conditionalFormatting>
  <conditionalFormatting sqref="H6">
    <cfRule type="cellIs" dxfId="72" priority="2" stopIfTrue="1" operator="equal">
      <formula>0</formula>
    </cfRule>
  </conditionalFormatting>
  <conditionalFormatting sqref="H7:H1000">
    <cfRule type="expression" dxfId="71" priority="12" stopIfTrue="1">
      <formula>J7&amp;K7&lt;&gt;""</formula>
    </cfRule>
    <cfRule type="expression" priority="13" stopIfTrue="1">
      <formula>H7&lt;&gt;""</formula>
    </cfRule>
    <cfRule type="expression" dxfId="70" priority="14" stopIfTrue="1">
      <formula>I7&lt;&gt;""</formula>
    </cfRule>
  </conditionalFormatting>
  <conditionalFormatting sqref="I7:I1000">
    <cfRule type="expression" dxfId="69" priority="9" stopIfTrue="1">
      <formula>J7&amp;K7&lt;&gt;""</formula>
    </cfRule>
    <cfRule type="expression" priority="10" stopIfTrue="1">
      <formula>I7&lt;&gt;""</formula>
    </cfRule>
    <cfRule type="expression" dxfId="68" priority="11" stopIfTrue="1">
      <formula>H7&lt;&gt;""</formula>
    </cfRule>
  </conditionalFormatting>
  <conditionalFormatting sqref="J7:J1000">
    <cfRule type="expression" dxfId="67" priority="6" stopIfTrue="1">
      <formula>H7&amp;I7&lt;&gt;""</formula>
    </cfRule>
    <cfRule type="expression" priority="7" stopIfTrue="1">
      <formula>J7&lt;&gt;0</formula>
    </cfRule>
    <cfRule type="expression" dxfId="66" priority="8" stopIfTrue="1">
      <formula>K7&lt;&gt;""</formula>
    </cfRule>
  </conditionalFormatting>
  <conditionalFormatting sqref="K7:K1000">
    <cfRule type="expression" dxfId="65" priority="3" stopIfTrue="1">
      <formula>H7&amp;I7&lt;&gt;""</formula>
    </cfRule>
    <cfRule type="expression" priority="4" stopIfTrue="1">
      <formula>K7&lt;&gt;""</formula>
    </cfRule>
    <cfRule type="expression" dxfId="64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63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3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13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1300-000002000000}">
      <formula1>bevq</formula1>
    </dataValidation>
    <dataValidation type="list" allowBlank="1" showInputMessage="1" showErrorMessage="1" errorTitle="Hiba!" error="A helyes költségvetési tételek elérhetőek a lenyílóban." sqref="K7:K1000" xr:uid="{00000000-0002-0000-1300-000003000000}">
      <formula1>kiadq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Hibak!AR3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vpn3EQS2Gk32zAxYe9atl1VsHMvn6WhAJZsullS1wMVEXqi2WVQ0N5E8jAmwItfztwRLlAaYfd/eSfdjlcempg==" saltValue="jemlSj99Fpv5zRO+38dlig==" spinCount="100000" sheet="1" objects="1" scenarios="1"/>
  <mergeCells count="2">
    <mergeCell ref="D1:F2"/>
    <mergeCell ref="D3:F3"/>
  </mergeCells>
  <conditionalFormatting sqref="D7">
    <cfRule type="cellIs" dxfId="62" priority="17" stopIfTrue="1" operator="equal">
      <formula>0</formula>
    </cfRule>
  </conditionalFormatting>
  <conditionalFormatting sqref="D3:F3">
    <cfRule type="cellIs" dxfId="61" priority="1" stopIfTrue="1" operator="equal">
      <formula>0</formula>
    </cfRule>
  </conditionalFormatting>
  <conditionalFormatting sqref="H6">
    <cfRule type="cellIs" dxfId="60" priority="2" stopIfTrue="1" operator="equal">
      <formula>0</formula>
    </cfRule>
  </conditionalFormatting>
  <conditionalFormatting sqref="H7:H1000">
    <cfRule type="expression" dxfId="59" priority="12" stopIfTrue="1">
      <formula>J7&amp;K7&lt;&gt;""</formula>
    </cfRule>
    <cfRule type="expression" priority="13" stopIfTrue="1">
      <formula>H7&lt;&gt;""</formula>
    </cfRule>
    <cfRule type="expression" dxfId="58" priority="14" stopIfTrue="1">
      <formula>I7&lt;&gt;""</formula>
    </cfRule>
  </conditionalFormatting>
  <conditionalFormatting sqref="I7:I1000">
    <cfRule type="expression" dxfId="57" priority="9" stopIfTrue="1">
      <formula>J7&amp;K7&lt;&gt;""</formula>
    </cfRule>
    <cfRule type="expression" priority="10" stopIfTrue="1">
      <formula>I7&lt;&gt;""</formula>
    </cfRule>
    <cfRule type="expression" dxfId="56" priority="11" stopIfTrue="1">
      <formula>H7&lt;&gt;""</formula>
    </cfRule>
  </conditionalFormatting>
  <conditionalFormatting sqref="J7:J1000">
    <cfRule type="expression" dxfId="55" priority="6" stopIfTrue="1">
      <formula>H7&amp;I7&lt;&gt;""</formula>
    </cfRule>
    <cfRule type="expression" priority="7" stopIfTrue="1">
      <formula>J7&lt;&gt;0</formula>
    </cfRule>
    <cfRule type="expression" dxfId="54" priority="8" stopIfTrue="1">
      <formula>K7&lt;&gt;""</formula>
    </cfRule>
  </conditionalFormatting>
  <conditionalFormatting sqref="K7:K1000">
    <cfRule type="expression" dxfId="53" priority="3" stopIfTrue="1">
      <formula>H7&amp;I7&lt;&gt;""</formula>
    </cfRule>
    <cfRule type="expression" priority="4" stopIfTrue="1">
      <formula>K7&lt;&gt;""</formula>
    </cfRule>
    <cfRule type="expression" dxfId="52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51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1400-000000000000}">
      <formula1>kiadr</formula1>
    </dataValidation>
    <dataValidation type="list" allowBlank="1" showInputMessage="1" showErrorMessage="1" errorTitle="Hiba!" error="A helyes költségvetési tételek elérhetőek a lenyílóban." sqref="I7:I1000" xr:uid="{00000000-0002-0000-1400-000001000000}">
      <formula1>bevr</formula1>
    </dataValidation>
    <dataValidation type="custom" allowBlank="1" showInputMessage="1" showErrorMessage="1" errorTitle="Hiba!" error="Ide csak szám írható, legtöbb két tizedessel!" sqref="H6:H1000 J7:J1000" xr:uid="{00000000-0002-0000-14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4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Hibak!AS3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UBYxzID+zFIDFqWxuvNLkWUwEqW9icILKXfPpl38DjKdaWbTNhMKiHTQx2rCu2B29MdEh8gqmfLf0kH0P4eoUQ==" saltValue="x/SffcrIaTbVKulF89joeA==" spinCount="100000" sheet="1" objects="1" scenarios="1"/>
  <mergeCells count="2">
    <mergeCell ref="D1:F2"/>
    <mergeCell ref="D3:F3"/>
  </mergeCells>
  <conditionalFormatting sqref="D7">
    <cfRule type="cellIs" dxfId="50" priority="17" stopIfTrue="1" operator="equal">
      <formula>0</formula>
    </cfRule>
  </conditionalFormatting>
  <conditionalFormatting sqref="D3:F3">
    <cfRule type="cellIs" dxfId="49" priority="1" stopIfTrue="1" operator="equal">
      <formula>0</formula>
    </cfRule>
  </conditionalFormatting>
  <conditionalFormatting sqref="H6">
    <cfRule type="cellIs" dxfId="48" priority="2" stopIfTrue="1" operator="equal">
      <formula>0</formula>
    </cfRule>
  </conditionalFormatting>
  <conditionalFormatting sqref="H7:H1000">
    <cfRule type="expression" dxfId="47" priority="12" stopIfTrue="1">
      <formula>J7&amp;K7&lt;&gt;""</formula>
    </cfRule>
    <cfRule type="expression" priority="13" stopIfTrue="1">
      <formula>H7&lt;&gt;""</formula>
    </cfRule>
    <cfRule type="expression" dxfId="46" priority="14" stopIfTrue="1">
      <formula>I7&lt;&gt;""</formula>
    </cfRule>
  </conditionalFormatting>
  <conditionalFormatting sqref="I7:I1000">
    <cfRule type="expression" dxfId="45" priority="9" stopIfTrue="1">
      <formula>J7&amp;K7&lt;&gt;""</formula>
    </cfRule>
    <cfRule type="expression" priority="10" stopIfTrue="1">
      <formula>I7&lt;&gt;""</formula>
    </cfRule>
    <cfRule type="expression" dxfId="44" priority="11" stopIfTrue="1">
      <formula>H7&lt;&gt;""</formula>
    </cfRule>
  </conditionalFormatting>
  <conditionalFormatting sqref="J7:J1000">
    <cfRule type="expression" dxfId="43" priority="6" stopIfTrue="1">
      <formula>H7&amp;I7&lt;&gt;""</formula>
    </cfRule>
    <cfRule type="expression" priority="7" stopIfTrue="1">
      <formula>J7&lt;&gt;0</formula>
    </cfRule>
    <cfRule type="expression" dxfId="42" priority="8" stopIfTrue="1">
      <formula>K7&lt;&gt;""</formula>
    </cfRule>
  </conditionalFormatting>
  <conditionalFormatting sqref="K7:K1000">
    <cfRule type="expression" dxfId="41" priority="3" stopIfTrue="1">
      <formula>H7&amp;I7&lt;&gt;""</formula>
    </cfRule>
    <cfRule type="expression" priority="4" stopIfTrue="1">
      <formula>K7&lt;&gt;""</formula>
    </cfRule>
    <cfRule type="expression" dxfId="40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39" priority="16" stopIfTrue="1">
      <formula>$I7&amp;$K7&lt;&gt;""</formula>
    </cfRule>
  </conditionalFormatting>
  <dataValidations count="4"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500-000000000000}">
      <formula1>$C$2</formula1>
      <formula2>$C$3</formula2>
    </dataValidation>
    <dataValidation type="custom" allowBlank="1" showInputMessage="1" showErrorMessage="1" errorTitle="Hiba!" error="Ide csak szám írható, legtöbb két tizedessel!" sqref="H6:H1000 J7:J1000" xr:uid="{00000000-0002-0000-1500-000001000000}">
      <formula1>IF(ROUND(H6,2)=H6,TRUE,FALSE)</formula1>
    </dataValidation>
    <dataValidation type="list" allowBlank="1" showInputMessage="1" showErrorMessage="1" errorTitle="Hiba!" error="A helyes költségvetési tételek elérhetőek a lenyílóban." sqref="I7:I1000" xr:uid="{00000000-0002-0000-1500-000002000000}">
      <formula1>bevs</formula1>
    </dataValidation>
    <dataValidation type="list" allowBlank="1" showInputMessage="1" showErrorMessage="1" errorTitle="Hiba!" error="A helyes költségvetési tételek elérhetőek a lenyílóban." sqref="K7:K1000" xr:uid="{00000000-0002-0000-1500-000003000000}">
      <formula1>kiads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000"/>
  <sheetViews>
    <sheetView topLeftCell="D1" workbookViewId="0"/>
  </sheetViews>
  <sheetFormatPr defaultColWidth="0" defaultRowHeight="15" customHeight="1" zeroHeight="1" x14ac:dyDescent="0.3"/>
  <cols>
    <col min="1" max="2" width="9.109375" style="1" hidden="1" customWidth="1"/>
    <col min="3" max="3" width="10.109375" style="9" hidden="1" customWidth="1"/>
    <col min="4" max="4" width="11.88671875" style="1" customWidth="1"/>
    <col min="5" max="5" width="12" style="1" customWidth="1"/>
    <col min="6" max="6" width="10.88671875" style="1" customWidth="1"/>
    <col min="7" max="7" width="27.109375" style="1" bestFit="1" customWidth="1"/>
    <col min="8" max="8" width="14" style="1" bestFit="1" customWidth="1"/>
    <col min="9" max="9" width="22.88671875" style="1" customWidth="1"/>
    <col min="10" max="10" width="14" style="1" customWidth="1"/>
    <col min="11" max="11" width="22.88671875" style="1" customWidth="1"/>
    <col min="12" max="12" width="24.109375" style="1" customWidth="1"/>
    <col min="13" max="13" width="1.88671875" style="1" customWidth="1"/>
    <col min="14" max="14" width="13.44140625" style="1" customWidth="1"/>
    <col min="15" max="16384" width="9.109375" style="1" hidden="1"/>
  </cols>
  <sheetData>
    <row r="1" spans="1:14" ht="14.4" x14ac:dyDescent="0.3">
      <c r="C1" s="9">
        <f>DATE(Hibak!$A$1,1,1)</f>
        <v>46023</v>
      </c>
      <c r="D1" s="173" t="str">
        <f>A!D1</f>
        <v>Református Egyházközség</v>
      </c>
      <c r="E1" s="173"/>
      <c r="F1" s="173"/>
      <c r="G1" s="27" t="s">
        <v>1047</v>
      </c>
      <c r="H1" s="21">
        <f>SUMIF($C$7:$C$10000,$C$2,$H$6:$H$10000)</f>
        <v>0</v>
      </c>
      <c r="J1" s="22">
        <f>C2</f>
        <v>46023</v>
      </c>
      <c r="K1" s="23"/>
      <c r="N1" s="26" t="s">
        <v>1048</v>
      </c>
    </row>
    <row r="2" spans="1:14" ht="14.4" x14ac:dyDescent="0.3">
      <c r="C2" s="9">
        <f>IF(MAX(C7:C10000)&gt;C1,MAX(C7:C10000),C1)</f>
        <v>46023</v>
      </c>
      <c r="D2" s="173"/>
      <c r="E2" s="173"/>
      <c r="F2" s="173"/>
      <c r="G2" s="27" t="s">
        <v>1049</v>
      </c>
      <c r="H2" s="21">
        <f>SUMIF($C$7:$C$10000,$C$2,$J$6:$J$10000)</f>
        <v>0</v>
      </c>
      <c r="N2" s="26" t="s">
        <v>1102</v>
      </c>
    </row>
    <row r="3" spans="1:14" ht="14.4" x14ac:dyDescent="0.3">
      <c r="C3" s="9">
        <f>DATE(Hibak!$A$1,12,31)</f>
        <v>46387</v>
      </c>
      <c r="D3" s="186"/>
      <c r="E3" s="186"/>
      <c r="F3" s="186"/>
      <c r="G3" s="27" t="s">
        <v>1050</v>
      </c>
      <c r="H3" s="21">
        <f>SUM(SUM(H6:H10000),-SUM(J7:J10000))</f>
        <v>0</v>
      </c>
      <c r="I3" s="9"/>
    </row>
    <row r="4" spans="1:14" ht="14.4" x14ac:dyDescent="0.3">
      <c r="D4" s="11" t="str">
        <f>Hibak!AT3</f>
        <v/>
      </c>
      <c r="N4" s="25" t="s">
        <v>1060</v>
      </c>
    </row>
    <row r="5" spans="1:14" s="24" customFormat="1" ht="14.4" x14ac:dyDescent="0.3">
      <c r="A5" s="1"/>
      <c r="B5" s="1"/>
      <c r="C5" s="9"/>
      <c r="D5" s="24" t="s">
        <v>1051</v>
      </c>
      <c r="E5" s="24" t="s">
        <v>1052</v>
      </c>
      <c r="F5" s="24" t="s">
        <v>1053</v>
      </c>
      <c r="G5" s="24" t="s">
        <v>1162</v>
      </c>
      <c r="H5" s="24" t="s">
        <v>1059</v>
      </c>
      <c r="I5" s="24" t="s">
        <v>1055</v>
      </c>
      <c r="J5" s="24" t="s">
        <v>1056</v>
      </c>
      <c r="K5" s="24" t="s">
        <v>1057</v>
      </c>
      <c r="L5" s="24" t="s">
        <v>1054</v>
      </c>
      <c r="N5" s="25" t="s">
        <v>1061</v>
      </c>
    </row>
    <row r="6" spans="1:14" ht="14.4" x14ac:dyDescent="0.3">
      <c r="G6" s="20" t="s">
        <v>1058</v>
      </c>
      <c r="H6" s="10"/>
    </row>
    <row r="7" spans="1:14" ht="14.4" x14ac:dyDescent="0.3">
      <c r="C7" s="9">
        <f>IF(AND(D7&lt;&gt;0,D7&gt;=$C$1,D7&lt;=$C$3),D7,IF(SUM(H7:J17)&lt;&gt;0,C6,1))</f>
        <v>1</v>
      </c>
      <c r="D7" s="60"/>
      <c r="E7" s="61"/>
      <c r="F7" s="62"/>
      <c r="G7" s="63"/>
      <c r="H7" s="64"/>
      <c r="I7" s="65"/>
      <c r="J7" s="64"/>
      <c r="K7" s="65"/>
      <c r="L7" s="63"/>
      <c r="M7" s="12"/>
      <c r="N7" s="13" t="str">
        <f t="shared" ref="N7:N70" si="0">IF(I7&amp;K7&lt;&gt;"",VLOOKUP(I7&amp;K7,fi,2,FALSE),"")</f>
        <v/>
      </c>
    </row>
    <row r="8" spans="1:14" ht="14.4" x14ac:dyDescent="0.3">
      <c r="C8" s="9">
        <f t="shared" ref="C8:C71" si="1">IF(AND(D8&lt;&gt;0,D8&gt;=$C$1,D8&lt;=$C$3),D8,IF(SUM(H8:J18)&lt;&gt;0,C7,1))</f>
        <v>1</v>
      </c>
      <c r="D8" s="60"/>
      <c r="E8" s="61"/>
      <c r="F8" s="62"/>
      <c r="G8" s="63"/>
      <c r="H8" s="64"/>
      <c r="I8" s="65"/>
      <c r="J8" s="64"/>
      <c r="K8" s="65"/>
      <c r="L8" s="63"/>
      <c r="M8" s="12"/>
      <c r="N8" s="13" t="str">
        <f t="shared" si="0"/>
        <v/>
      </c>
    </row>
    <row r="9" spans="1:14" ht="14.4" x14ac:dyDescent="0.3">
      <c r="C9" s="9">
        <f t="shared" si="1"/>
        <v>1</v>
      </c>
      <c r="D9" s="60"/>
      <c r="E9" s="61"/>
      <c r="F9" s="62"/>
      <c r="G9" s="63"/>
      <c r="H9" s="64"/>
      <c r="I9" s="65"/>
      <c r="J9" s="64"/>
      <c r="K9" s="65"/>
      <c r="L9" s="63"/>
      <c r="M9" s="12"/>
      <c r="N9" s="13" t="str">
        <f t="shared" si="0"/>
        <v/>
      </c>
    </row>
    <row r="10" spans="1:14" ht="14.4" x14ac:dyDescent="0.3">
      <c r="C10" s="9">
        <f t="shared" si="1"/>
        <v>1</v>
      </c>
      <c r="D10" s="60"/>
      <c r="E10" s="61"/>
      <c r="F10" s="62"/>
      <c r="G10" s="63"/>
      <c r="H10" s="64"/>
      <c r="I10" s="65"/>
      <c r="J10" s="64"/>
      <c r="K10" s="65"/>
      <c r="L10" s="63"/>
      <c r="M10" s="12"/>
      <c r="N10" s="13" t="str">
        <f t="shared" si="0"/>
        <v/>
      </c>
    </row>
    <row r="11" spans="1:14" ht="14.4" x14ac:dyDescent="0.3">
      <c r="C11" s="9">
        <f t="shared" si="1"/>
        <v>1</v>
      </c>
      <c r="D11" s="60"/>
      <c r="E11" s="61"/>
      <c r="F11" s="62"/>
      <c r="G11" s="63"/>
      <c r="H11" s="64"/>
      <c r="I11" s="65"/>
      <c r="J11" s="64"/>
      <c r="K11" s="65"/>
      <c r="L11" s="63"/>
      <c r="M11" s="12"/>
      <c r="N11" s="13" t="str">
        <f t="shared" si="0"/>
        <v/>
      </c>
    </row>
    <row r="12" spans="1:14" ht="14.4" x14ac:dyDescent="0.3">
      <c r="C12" s="9">
        <f t="shared" si="1"/>
        <v>1</v>
      </c>
      <c r="D12" s="60"/>
      <c r="E12" s="61"/>
      <c r="F12" s="62"/>
      <c r="G12" s="63"/>
      <c r="H12" s="64"/>
      <c r="I12" s="65"/>
      <c r="J12" s="64"/>
      <c r="K12" s="65"/>
      <c r="L12" s="63"/>
      <c r="M12" s="12"/>
      <c r="N12" s="13" t="str">
        <f t="shared" si="0"/>
        <v/>
      </c>
    </row>
    <row r="13" spans="1:14" ht="14.4" x14ac:dyDescent="0.3">
      <c r="C13" s="9">
        <f t="shared" si="1"/>
        <v>1</v>
      </c>
      <c r="D13" s="60"/>
      <c r="E13" s="61"/>
      <c r="F13" s="62"/>
      <c r="G13" s="63"/>
      <c r="H13" s="64"/>
      <c r="I13" s="65"/>
      <c r="J13" s="64"/>
      <c r="K13" s="65"/>
      <c r="L13" s="63"/>
      <c r="M13" s="12"/>
      <c r="N13" s="13" t="str">
        <f t="shared" si="0"/>
        <v/>
      </c>
    </row>
    <row r="14" spans="1:14" ht="14.4" x14ac:dyDescent="0.3">
      <c r="C14" s="9">
        <f t="shared" si="1"/>
        <v>1</v>
      </c>
      <c r="D14" s="60"/>
      <c r="E14" s="61"/>
      <c r="F14" s="62"/>
      <c r="G14" s="63"/>
      <c r="H14" s="64"/>
      <c r="I14" s="65"/>
      <c r="J14" s="64"/>
      <c r="K14" s="65"/>
      <c r="L14" s="63"/>
      <c r="M14" s="12"/>
      <c r="N14" s="13" t="str">
        <f t="shared" si="0"/>
        <v/>
      </c>
    </row>
    <row r="15" spans="1:14" ht="14.4" x14ac:dyDescent="0.3">
      <c r="C15" s="9">
        <f t="shared" si="1"/>
        <v>1</v>
      </c>
      <c r="D15" s="60"/>
      <c r="E15" s="61"/>
      <c r="F15" s="62"/>
      <c r="G15" s="63"/>
      <c r="H15" s="64"/>
      <c r="I15" s="65"/>
      <c r="J15" s="64"/>
      <c r="K15" s="65"/>
      <c r="L15" s="63"/>
      <c r="M15" s="12"/>
      <c r="N15" s="13" t="str">
        <f t="shared" si="0"/>
        <v/>
      </c>
    </row>
    <row r="16" spans="1:14" ht="14.4" x14ac:dyDescent="0.3">
      <c r="C16" s="9">
        <f t="shared" si="1"/>
        <v>1</v>
      </c>
      <c r="D16" s="60"/>
      <c r="E16" s="61"/>
      <c r="F16" s="62"/>
      <c r="G16" s="63"/>
      <c r="H16" s="64"/>
      <c r="I16" s="65"/>
      <c r="J16" s="64"/>
      <c r="K16" s="65"/>
      <c r="L16" s="63"/>
      <c r="M16" s="12"/>
      <c r="N16" s="13" t="str">
        <f t="shared" si="0"/>
        <v/>
      </c>
    </row>
    <row r="17" spans="3:14" ht="14.4" x14ac:dyDescent="0.3">
      <c r="C17" s="9">
        <f t="shared" si="1"/>
        <v>1</v>
      </c>
      <c r="D17" s="60"/>
      <c r="E17" s="61"/>
      <c r="F17" s="62"/>
      <c r="G17" s="63"/>
      <c r="H17" s="64"/>
      <c r="I17" s="65"/>
      <c r="J17" s="64"/>
      <c r="K17" s="65"/>
      <c r="L17" s="63"/>
      <c r="M17" s="12"/>
      <c r="N17" s="13" t="str">
        <f t="shared" si="0"/>
        <v/>
      </c>
    </row>
    <row r="18" spans="3:14" ht="14.4" x14ac:dyDescent="0.3">
      <c r="C18" s="9">
        <f t="shared" si="1"/>
        <v>1</v>
      </c>
      <c r="D18" s="60"/>
      <c r="E18" s="61"/>
      <c r="F18" s="62"/>
      <c r="G18" s="63"/>
      <c r="H18" s="64"/>
      <c r="I18" s="65"/>
      <c r="J18" s="64"/>
      <c r="K18" s="65"/>
      <c r="L18" s="63"/>
      <c r="M18" s="12"/>
      <c r="N18" s="13" t="str">
        <f t="shared" si="0"/>
        <v/>
      </c>
    </row>
    <row r="19" spans="3:14" ht="14.4" x14ac:dyDescent="0.3">
      <c r="C19" s="9">
        <f t="shared" si="1"/>
        <v>1</v>
      </c>
      <c r="D19" s="60"/>
      <c r="E19" s="61"/>
      <c r="F19" s="62"/>
      <c r="G19" s="63"/>
      <c r="H19" s="64"/>
      <c r="I19" s="65"/>
      <c r="J19" s="64"/>
      <c r="K19" s="65"/>
      <c r="L19" s="63"/>
      <c r="M19" s="12"/>
      <c r="N19" s="13" t="str">
        <f t="shared" si="0"/>
        <v/>
      </c>
    </row>
    <row r="20" spans="3:14" ht="14.4" x14ac:dyDescent="0.3">
      <c r="C20" s="9">
        <f t="shared" si="1"/>
        <v>1</v>
      </c>
      <c r="D20" s="60"/>
      <c r="E20" s="61"/>
      <c r="F20" s="62"/>
      <c r="G20" s="63"/>
      <c r="H20" s="64"/>
      <c r="I20" s="65"/>
      <c r="J20" s="64"/>
      <c r="K20" s="65"/>
      <c r="L20" s="63"/>
      <c r="M20" s="12"/>
      <c r="N20" s="13" t="str">
        <f t="shared" si="0"/>
        <v/>
      </c>
    </row>
    <row r="21" spans="3:14" ht="14.4" x14ac:dyDescent="0.3">
      <c r="C21" s="9">
        <f t="shared" si="1"/>
        <v>1</v>
      </c>
      <c r="D21" s="60"/>
      <c r="E21" s="61"/>
      <c r="F21" s="62"/>
      <c r="G21" s="63"/>
      <c r="H21" s="64"/>
      <c r="I21" s="65"/>
      <c r="J21" s="64"/>
      <c r="K21" s="65"/>
      <c r="L21" s="63"/>
      <c r="M21" s="12"/>
      <c r="N21" s="13" t="str">
        <f t="shared" si="0"/>
        <v/>
      </c>
    </row>
    <row r="22" spans="3:14" ht="14.4" x14ac:dyDescent="0.3">
      <c r="C22" s="9">
        <f t="shared" si="1"/>
        <v>1</v>
      </c>
      <c r="D22" s="60"/>
      <c r="E22" s="61"/>
      <c r="F22" s="62"/>
      <c r="G22" s="63"/>
      <c r="H22" s="64"/>
      <c r="I22" s="65"/>
      <c r="J22" s="64"/>
      <c r="K22" s="65"/>
      <c r="L22" s="63"/>
      <c r="M22" s="12"/>
      <c r="N22" s="13" t="str">
        <f t="shared" si="0"/>
        <v/>
      </c>
    </row>
    <row r="23" spans="3:14" ht="14.4" x14ac:dyDescent="0.3">
      <c r="C23" s="9">
        <f t="shared" si="1"/>
        <v>1</v>
      </c>
      <c r="D23" s="60"/>
      <c r="E23" s="61"/>
      <c r="F23" s="62"/>
      <c r="G23" s="63"/>
      <c r="H23" s="64"/>
      <c r="I23" s="65"/>
      <c r="J23" s="64"/>
      <c r="K23" s="65"/>
      <c r="L23" s="63"/>
      <c r="M23" s="12"/>
      <c r="N23" s="13" t="str">
        <f t="shared" si="0"/>
        <v/>
      </c>
    </row>
    <row r="24" spans="3:14" ht="14.4" x14ac:dyDescent="0.3">
      <c r="C24" s="9">
        <f t="shared" si="1"/>
        <v>1</v>
      </c>
      <c r="D24" s="60"/>
      <c r="E24" s="61"/>
      <c r="F24" s="62"/>
      <c r="G24" s="63"/>
      <c r="H24" s="64"/>
      <c r="I24" s="65"/>
      <c r="J24" s="64"/>
      <c r="K24" s="65"/>
      <c r="L24" s="63"/>
      <c r="M24" s="12"/>
      <c r="N24" s="13" t="str">
        <f t="shared" si="0"/>
        <v/>
      </c>
    </row>
    <row r="25" spans="3:14" ht="14.4" x14ac:dyDescent="0.3">
      <c r="C25" s="9">
        <f t="shared" si="1"/>
        <v>1</v>
      </c>
      <c r="D25" s="60"/>
      <c r="E25" s="61"/>
      <c r="F25" s="62"/>
      <c r="G25" s="63"/>
      <c r="H25" s="64"/>
      <c r="I25" s="65"/>
      <c r="J25" s="64"/>
      <c r="K25" s="65"/>
      <c r="L25" s="63"/>
      <c r="M25" s="12"/>
      <c r="N25" s="13" t="str">
        <f t="shared" si="0"/>
        <v/>
      </c>
    </row>
    <row r="26" spans="3:14" ht="14.4" x14ac:dyDescent="0.3">
      <c r="C26" s="9">
        <f t="shared" si="1"/>
        <v>1</v>
      </c>
      <c r="D26" s="60"/>
      <c r="E26" s="61"/>
      <c r="F26" s="62"/>
      <c r="G26" s="63"/>
      <c r="H26" s="64"/>
      <c r="I26" s="65"/>
      <c r="J26" s="64"/>
      <c r="K26" s="65"/>
      <c r="L26" s="63"/>
      <c r="M26" s="12"/>
      <c r="N26" s="13" t="str">
        <f t="shared" si="0"/>
        <v/>
      </c>
    </row>
    <row r="27" spans="3:14" ht="14.4" x14ac:dyDescent="0.3">
      <c r="C27" s="9">
        <f t="shared" si="1"/>
        <v>1</v>
      </c>
      <c r="D27" s="60"/>
      <c r="E27" s="61"/>
      <c r="F27" s="62"/>
      <c r="G27" s="63"/>
      <c r="H27" s="64"/>
      <c r="I27" s="65"/>
      <c r="J27" s="64"/>
      <c r="K27" s="65"/>
      <c r="L27" s="63"/>
      <c r="M27" s="12"/>
      <c r="N27" s="13" t="str">
        <f t="shared" si="0"/>
        <v/>
      </c>
    </row>
    <row r="28" spans="3:14" ht="14.4" x14ac:dyDescent="0.3">
      <c r="C28" s="9">
        <f t="shared" si="1"/>
        <v>1</v>
      </c>
      <c r="D28" s="60"/>
      <c r="E28" s="61"/>
      <c r="F28" s="62"/>
      <c r="G28" s="63"/>
      <c r="H28" s="64"/>
      <c r="I28" s="65"/>
      <c r="J28" s="64"/>
      <c r="K28" s="65"/>
      <c r="L28" s="63"/>
      <c r="M28" s="12"/>
      <c r="N28" s="13" t="str">
        <f t="shared" si="0"/>
        <v/>
      </c>
    </row>
    <row r="29" spans="3:14" ht="14.4" x14ac:dyDescent="0.3">
      <c r="C29" s="9">
        <f t="shared" si="1"/>
        <v>1</v>
      </c>
      <c r="D29" s="60"/>
      <c r="E29" s="61"/>
      <c r="F29" s="62"/>
      <c r="G29" s="63"/>
      <c r="H29" s="64"/>
      <c r="I29" s="65"/>
      <c r="J29" s="64"/>
      <c r="K29" s="65"/>
      <c r="L29" s="63"/>
      <c r="M29" s="12"/>
      <c r="N29" s="13" t="str">
        <f t="shared" si="0"/>
        <v/>
      </c>
    </row>
    <row r="30" spans="3:14" ht="14.4" x14ac:dyDescent="0.3">
      <c r="C30" s="9">
        <f t="shared" si="1"/>
        <v>1</v>
      </c>
      <c r="D30" s="60"/>
      <c r="E30" s="61"/>
      <c r="F30" s="62"/>
      <c r="G30" s="63"/>
      <c r="H30" s="64"/>
      <c r="I30" s="65"/>
      <c r="J30" s="64"/>
      <c r="K30" s="65"/>
      <c r="L30" s="63"/>
      <c r="M30" s="12"/>
      <c r="N30" s="13" t="str">
        <f t="shared" si="0"/>
        <v/>
      </c>
    </row>
    <row r="31" spans="3:14" ht="14.4" x14ac:dyDescent="0.3">
      <c r="C31" s="9">
        <f t="shared" si="1"/>
        <v>1</v>
      </c>
      <c r="D31" s="60"/>
      <c r="E31" s="61"/>
      <c r="F31" s="62"/>
      <c r="G31" s="63"/>
      <c r="H31" s="64"/>
      <c r="I31" s="65"/>
      <c r="J31" s="64"/>
      <c r="K31" s="65"/>
      <c r="L31" s="63"/>
      <c r="M31" s="12"/>
      <c r="N31" s="13" t="str">
        <f t="shared" si="0"/>
        <v/>
      </c>
    </row>
    <row r="32" spans="3:14" ht="14.4" x14ac:dyDescent="0.3">
      <c r="C32" s="9">
        <f t="shared" si="1"/>
        <v>1</v>
      </c>
      <c r="D32" s="60"/>
      <c r="E32" s="61"/>
      <c r="F32" s="62"/>
      <c r="G32" s="63"/>
      <c r="H32" s="64"/>
      <c r="I32" s="65"/>
      <c r="J32" s="64"/>
      <c r="K32" s="65"/>
      <c r="L32" s="63"/>
      <c r="M32" s="12"/>
      <c r="N32" s="13" t="str">
        <f t="shared" si="0"/>
        <v/>
      </c>
    </row>
    <row r="33" spans="3:14" ht="14.4" x14ac:dyDescent="0.3">
      <c r="C33" s="9">
        <f t="shared" si="1"/>
        <v>1</v>
      </c>
      <c r="D33" s="60"/>
      <c r="E33" s="61"/>
      <c r="F33" s="62"/>
      <c r="G33" s="63"/>
      <c r="H33" s="64"/>
      <c r="I33" s="65"/>
      <c r="J33" s="64"/>
      <c r="K33" s="65"/>
      <c r="L33" s="63"/>
      <c r="M33" s="12"/>
      <c r="N33" s="13" t="str">
        <f t="shared" si="0"/>
        <v/>
      </c>
    </row>
    <row r="34" spans="3:14" ht="14.4" x14ac:dyDescent="0.3">
      <c r="C34" s="9">
        <f t="shared" si="1"/>
        <v>1</v>
      </c>
      <c r="D34" s="60"/>
      <c r="E34" s="61"/>
      <c r="F34" s="62"/>
      <c r="G34" s="63"/>
      <c r="H34" s="64"/>
      <c r="I34" s="65"/>
      <c r="J34" s="64"/>
      <c r="K34" s="65"/>
      <c r="L34" s="63"/>
      <c r="M34" s="12"/>
      <c r="N34" s="13" t="str">
        <f t="shared" si="0"/>
        <v/>
      </c>
    </row>
    <row r="35" spans="3:14" ht="14.4" x14ac:dyDescent="0.3">
      <c r="C35" s="9">
        <f t="shared" si="1"/>
        <v>1</v>
      </c>
      <c r="D35" s="60"/>
      <c r="E35" s="61"/>
      <c r="F35" s="62"/>
      <c r="G35" s="63"/>
      <c r="H35" s="64"/>
      <c r="I35" s="65"/>
      <c r="J35" s="64"/>
      <c r="K35" s="65"/>
      <c r="L35" s="63"/>
      <c r="M35" s="12"/>
      <c r="N35" s="13" t="str">
        <f t="shared" si="0"/>
        <v/>
      </c>
    </row>
    <row r="36" spans="3:14" ht="14.4" x14ac:dyDescent="0.3">
      <c r="C36" s="9">
        <f t="shared" si="1"/>
        <v>1</v>
      </c>
      <c r="D36" s="60"/>
      <c r="E36" s="61"/>
      <c r="F36" s="62"/>
      <c r="G36" s="63"/>
      <c r="H36" s="64"/>
      <c r="I36" s="65"/>
      <c r="J36" s="64"/>
      <c r="K36" s="65"/>
      <c r="L36" s="63"/>
      <c r="M36" s="12"/>
      <c r="N36" s="13" t="str">
        <f t="shared" si="0"/>
        <v/>
      </c>
    </row>
    <row r="37" spans="3:14" ht="14.4" x14ac:dyDescent="0.3">
      <c r="C37" s="9">
        <f t="shared" si="1"/>
        <v>1</v>
      </c>
      <c r="D37" s="60"/>
      <c r="E37" s="61"/>
      <c r="F37" s="62"/>
      <c r="G37" s="63"/>
      <c r="H37" s="64"/>
      <c r="I37" s="65"/>
      <c r="J37" s="64"/>
      <c r="K37" s="65"/>
      <c r="L37" s="63"/>
      <c r="M37" s="12"/>
      <c r="N37" s="13" t="str">
        <f t="shared" si="0"/>
        <v/>
      </c>
    </row>
    <row r="38" spans="3:14" ht="14.4" x14ac:dyDescent="0.3">
      <c r="C38" s="9">
        <f t="shared" si="1"/>
        <v>1</v>
      </c>
      <c r="D38" s="60"/>
      <c r="E38" s="61"/>
      <c r="F38" s="62"/>
      <c r="G38" s="63"/>
      <c r="H38" s="64"/>
      <c r="I38" s="65"/>
      <c r="J38" s="64"/>
      <c r="K38" s="65"/>
      <c r="L38" s="63"/>
      <c r="M38" s="12"/>
      <c r="N38" s="13" t="str">
        <f t="shared" si="0"/>
        <v/>
      </c>
    </row>
    <row r="39" spans="3:14" ht="14.4" x14ac:dyDescent="0.3">
      <c r="C39" s="9">
        <f t="shared" si="1"/>
        <v>1</v>
      </c>
      <c r="D39" s="60"/>
      <c r="E39" s="61"/>
      <c r="F39" s="62"/>
      <c r="G39" s="63"/>
      <c r="H39" s="64"/>
      <c r="I39" s="65"/>
      <c r="J39" s="64"/>
      <c r="K39" s="65"/>
      <c r="L39" s="63"/>
      <c r="M39" s="12"/>
      <c r="N39" s="13" t="str">
        <f t="shared" si="0"/>
        <v/>
      </c>
    </row>
    <row r="40" spans="3:14" ht="14.4" x14ac:dyDescent="0.3">
      <c r="C40" s="9">
        <f t="shared" si="1"/>
        <v>1</v>
      </c>
      <c r="D40" s="60"/>
      <c r="E40" s="61"/>
      <c r="F40" s="62"/>
      <c r="G40" s="63"/>
      <c r="H40" s="64"/>
      <c r="I40" s="65"/>
      <c r="J40" s="64"/>
      <c r="K40" s="65"/>
      <c r="L40" s="63"/>
      <c r="M40" s="12"/>
      <c r="N40" s="13" t="str">
        <f t="shared" si="0"/>
        <v/>
      </c>
    </row>
    <row r="41" spans="3:14" ht="14.4" x14ac:dyDescent="0.3">
      <c r="C41" s="9">
        <f t="shared" si="1"/>
        <v>1</v>
      </c>
      <c r="D41" s="60"/>
      <c r="E41" s="61"/>
      <c r="F41" s="62"/>
      <c r="G41" s="63"/>
      <c r="H41" s="64"/>
      <c r="I41" s="65"/>
      <c r="J41" s="64"/>
      <c r="K41" s="65"/>
      <c r="L41" s="63"/>
      <c r="M41" s="12"/>
      <c r="N41" s="13" t="str">
        <f t="shared" si="0"/>
        <v/>
      </c>
    </row>
    <row r="42" spans="3:14" ht="14.4" x14ac:dyDescent="0.3">
      <c r="C42" s="9">
        <f t="shared" si="1"/>
        <v>1</v>
      </c>
      <c r="D42" s="60"/>
      <c r="E42" s="61"/>
      <c r="F42" s="62"/>
      <c r="G42" s="63"/>
      <c r="H42" s="64"/>
      <c r="I42" s="65"/>
      <c r="J42" s="64"/>
      <c r="K42" s="65"/>
      <c r="L42" s="63"/>
      <c r="M42" s="12"/>
      <c r="N42" s="13" t="str">
        <f t="shared" si="0"/>
        <v/>
      </c>
    </row>
    <row r="43" spans="3:14" ht="14.4" x14ac:dyDescent="0.3">
      <c r="C43" s="9">
        <f t="shared" si="1"/>
        <v>1</v>
      </c>
      <c r="D43" s="60"/>
      <c r="E43" s="61"/>
      <c r="F43" s="62"/>
      <c r="G43" s="63"/>
      <c r="H43" s="64"/>
      <c r="I43" s="65"/>
      <c r="J43" s="64"/>
      <c r="K43" s="65"/>
      <c r="L43" s="63"/>
      <c r="M43" s="12"/>
      <c r="N43" s="13" t="str">
        <f t="shared" si="0"/>
        <v/>
      </c>
    </row>
    <row r="44" spans="3:14" ht="14.4" x14ac:dyDescent="0.3">
      <c r="C44" s="9">
        <f t="shared" si="1"/>
        <v>1</v>
      </c>
      <c r="D44" s="60"/>
      <c r="E44" s="61"/>
      <c r="F44" s="62"/>
      <c r="G44" s="63"/>
      <c r="H44" s="64"/>
      <c r="I44" s="65"/>
      <c r="J44" s="64"/>
      <c r="K44" s="65"/>
      <c r="L44" s="63"/>
      <c r="M44" s="12"/>
      <c r="N44" s="13" t="str">
        <f t="shared" si="0"/>
        <v/>
      </c>
    </row>
    <row r="45" spans="3:14" ht="14.4" x14ac:dyDescent="0.3">
      <c r="C45" s="9">
        <f t="shared" si="1"/>
        <v>1</v>
      </c>
      <c r="D45" s="60"/>
      <c r="E45" s="61"/>
      <c r="F45" s="62"/>
      <c r="G45" s="63"/>
      <c r="H45" s="64"/>
      <c r="I45" s="65"/>
      <c r="J45" s="64"/>
      <c r="K45" s="65"/>
      <c r="L45" s="63"/>
      <c r="M45" s="12"/>
      <c r="N45" s="13" t="str">
        <f t="shared" si="0"/>
        <v/>
      </c>
    </row>
    <row r="46" spans="3:14" ht="14.4" x14ac:dyDescent="0.3">
      <c r="C46" s="9">
        <f t="shared" si="1"/>
        <v>1</v>
      </c>
      <c r="D46" s="60"/>
      <c r="E46" s="61"/>
      <c r="F46" s="62"/>
      <c r="G46" s="63"/>
      <c r="H46" s="64"/>
      <c r="I46" s="65"/>
      <c r="J46" s="64"/>
      <c r="K46" s="65"/>
      <c r="L46" s="63"/>
      <c r="M46" s="12"/>
      <c r="N46" s="13" t="str">
        <f t="shared" si="0"/>
        <v/>
      </c>
    </row>
    <row r="47" spans="3:14" ht="14.4" x14ac:dyDescent="0.3">
      <c r="C47" s="9">
        <f t="shared" si="1"/>
        <v>1</v>
      </c>
      <c r="D47" s="60"/>
      <c r="E47" s="61"/>
      <c r="F47" s="62"/>
      <c r="G47" s="63"/>
      <c r="H47" s="64"/>
      <c r="I47" s="65"/>
      <c r="J47" s="64"/>
      <c r="K47" s="65"/>
      <c r="L47" s="63"/>
      <c r="M47" s="12"/>
      <c r="N47" s="13" t="str">
        <f t="shared" si="0"/>
        <v/>
      </c>
    </row>
    <row r="48" spans="3:14" ht="14.4" x14ac:dyDescent="0.3">
      <c r="C48" s="9">
        <f t="shared" si="1"/>
        <v>1</v>
      </c>
      <c r="D48" s="60"/>
      <c r="E48" s="61"/>
      <c r="F48" s="62"/>
      <c r="G48" s="63"/>
      <c r="H48" s="64"/>
      <c r="I48" s="65"/>
      <c r="J48" s="64"/>
      <c r="K48" s="65"/>
      <c r="L48" s="63"/>
      <c r="M48" s="12"/>
      <c r="N48" s="13" t="str">
        <f t="shared" si="0"/>
        <v/>
      </c>
    </row>
    <row r="49" spans="3:14" ht="14.4" x14ac:dyDescent="0.3">
      <c r="C49" s="9">
        <f t="shared" si="1"/>
        <v>1</v>
      </c>
      <c r="D49" s="60"/>
      <c r="E49" s="61"/>
      <c r="F49" s="62"/>
      <c r="G49" s="63"/>
      <c r="H49" s="64"/>
      <c r="I49" s="65"/>
      <c r="J49" s="64"/>
      <c r="K49" s="65"/>
      <c r="L49" s="63"/>
      <c r="M49" s="12"/>
      <c r="N49" s="13" t="str">
        <f t="shared" si="0"/>
        <v/>
      </c>
    </row>
    <row r="50" spans="3:14" ht="14.4" x14ac:dyDescent="0.3">
      <c r="C50" s="9">
        <f t="shared" si="1"/>
        <v>1</v>
      </c>
      <c r="D50" s="60"/>
      <c r="E50" s="61"/>
      <c r="F50" s="62"/>
      <c r="G50" s="63"/>
      <c r="H50" s="64"/>
      <c r="I50" s="65"/>
      <c r="J50" s="64"/>
      <c r="K50" s="65"/>
      <c r="L50" s="63"/>
      <c r="M50" s="12"/>
      <c r="N50" s="13" t="str">
        <f t="shared" si="0"/>
        <v/>
      </c>
    </row>
    <row r="51" spans="3:14" ht="14.4" x14ac:dyDescent="0.3">
      <c r="C51" s="9">
        <f t="shared" si="1"/>
        <v>1</v>
      </c>
      <c r="D51" s="60"/>
      <c r="E51" s="61"/>
      <c r="F51" s="62"/>
      <c r="G51" s="63"/>
      <c r="H51" s="64"/>
      <c r="I51" s="65"/>
      <c r="J51" s="64"/>
      <c r="K51" s="65"/>
      <c r="L51" s="63"/>
      <c r="M51" s="12"/>
      <c r="N51" s="13" t="str">
        <f t="shared" si="0"/>
        <v/>
      </c>
    </row>
    <row r="52" spans="3:14" ht="14.4" x14ac:dyDescent="0.3">
      <c r="C52" s="9">
        <f t="shared" si="1"/>
        <v>1</v>
      </c>
      <c r="D52" s="60"/>
      <c r="E52" s="61"/>
      <c r="F52" s="62"/>
      <c r="G52" s="63"/>
      <c r="H52" s="64"/>
      <c r="I52" s="65"/>
      <c r="J52" s="64"/>
      <c r="K52" s="65"/>
      <c r="L52" s="63"/>
      <c r="M52" s="12"/>
      <c r="N52" s="13" t="str">
        <f t="shared" si="0"/>
        <v/>
      </c>
    </row>
    <row r="53" spans="3:14" ht="14.4" x14ac:dyDescent="0.3">
      <c r="C53" s="9">
        <f t="shared" si="1"/>
        <v>1</v>
      </c>
      <c r="D53" s="60"/>
      <c r="E53" s="61"/>
      <c r="F53" s="62"/>
      <c r="G53" s="63"/>
      <c r="H53" s="64"/>
      <c r="I53" s="65"/>
      <c r="J53" s="64"/>
      <c r="K53" s="65"/>
      <c r="L53" s="63"/>
      <c r="M53" s="12"/>
      <c r="N53" s="13" t="str">
        <f t="shared" si="0"/>
        <v/>
      </c>
    </row>
    <row r="54" spans="3:14" ht="14.4" x14ac:dyDescent="0.3">
      <c r="C54" s="9">
        <f t="shared" si="1"/>
        <v>1</v>
      </c>
      <c r="D54" s="60"/>
      <c r="E54" s="61"/>
      <c r="F54" s="62"/>
      <c r="G54" s="63"/>
      <c r="H54" s="64"/>
      <c r="I54" s="65"/>
      <c r="J54" s="64"/>
      <c r="K54" s="65"/>
      <c r="L54" s="63"/>
      <c r="M54" s="12"/>
      <c r="N54" s="13" t="str">
        <f t="shared" si="0"/>
        <v/>
      </c>
    </row>
    <row r="55" spans="3:14" ht="14.4" x14ac:dyDescent="0.3">
      <c r="C55" s="9">
        <f t="shared" si="1"/>
        <v>1</v>
      </c>
      <c r="D55" s="60"/>
      <c r="E55" s="61"/>
      <c r="F55" s="62"/>
      <c r="G55" s="63"/>
      <c r="H55" s="64"/>
      <c r="I55" s="65"/>
      <c r="J55" s="64"/>
      <c r="K55" s="65"/>
      <c r="L55" s="63"/>
      <c r="M55" s="12"/>
      <c r="N55" s="13" t="str">
        <f t="shared" si="0"/>
        <v/>
      </c>
    </row>
    <row r="56" spans="3:14" ht="14.4" x14ac:dyDescent="0.3">
      <c r="C56" s="9">
        <f t="shared" si="1"/>
        <v>1</v>
      </c>
      <c r="D56" s="60"/>
      <c r="E56" s="61"/>
      <c r="F56" s="62"/>
      <c r="G56" s="63"/>
      <c r="H56" s="64"/>
      <c r="I56" s="65"/>
      <c r="J56" s="64"/>
      <c r="K56" s="65"/>
      <c r="L56" s="63"/>
      <c r="M56" s="12"/>
      <c r="N56" s="13" t="str">
        <f t="shared" si="0"/>
        <v/>
      </c>
    </row>
    <row r="57" spans="3:14" ht="14.4" x14ac:dyDescent="0.3">
      <c r="C57" s="9">
        <f t="shared" si="1"/>
        <v>1</v>
      </c>
      <c r="D57" s="60"/>
      <c r="E57" s="61"/>
      <c r="F57" s="62"/>
      <c r="G57" s="63"/>
      <c r="H57" s="64"/>
      <c r="I57" s="65"/>
      <c r="J57" s="64"/>
      <c r="K57" s="65"/>
      <c r="L57" s="63"/>
      <c r="M57" s="12"/>
      <c r="N57" s="13" t="str">
        <f t="shared" si="0"/>
        <v/>
      </c>
    </row>
    <row r="58" spans="3:14" ht="14.4" x14ac:dyDescent="0.3">
      <c r="C58" s="9">
        <f t="shared" si="1"/>
        <v>1</v>
      </c>
      <c r="D58" s="60"/>
      <c r="E58" s="61"/>
      <c r="F58" s="62"/>
      <c r="G58" s="63"/>
      <c r="H58" s="64"/>
      <c r="I58" s="65"/>
      <c r="J58" s="64"/>
      <c r="K58" s="65"/>
      <c r="L58" s="63"/>
      <c r="M58" s="12"/>
      <c r="N58" s="13" t="str">
        <f t="shared" si="0"/>
        <v/>
      </c>
    </row>
    <row r="59" spans="3:14" ht="14.4" x14ac:dyDescent="0.3">
      <c r="C59" s="9">
        <f t="shared" si="1"/>
        <v>1</v>
      </c>
      <c r="D59" s="60"/>
      <c r="E59" s="61"/>
      <c r="F59" s="62"/>
      <c r="G59" s="63"/>
      <c r="H59" s="64"/>
      <c r="I59" s="65"/>
      <c r="J59" s="64"/>
      <c r="K59" s="65"/>
      <c r="L59" s="63"/>
      <c r="M59" s="12"/>
      <c r="N59" s="13" t="str">
        <f t="shared" si="0"/>
        <v/>
      </c>
    </row>
    <row r="60" spans="3:14" ht="14.4" x14ac:dyDescent="0.3">
      <c r="C60" s="9">
        <f t="shared" si="1"/>
        <v>1</v>
      </c>
      <c r="D60" s="60"/>
      <c r="E60" s="61"/>
      <c r="F60" s="62"/>
      <c r="G60" s="63"/>
      <c r="H60" s="64"/>
      <c r="I60" s="65"/>
      <c r="J60" s="64"/>
      <c r="K60" s="65"/>
      <c r="L60" s="63"/>
      <c r="M60" s="12"/>
      <c r="N60" s="13" t="str">
        <f t="shared" si="0"/>
        <v/>
      </c>
    </row>
    <row r="61" spans="3:14" ht="14.4" x14ac:dyDescent="0.3">
      <c r="C61" s="9">
        <f t="shared" si="1"/>
        <v>1</v>
      </c>
      <c r="D61" s="60"/>
      <c r="E61" s="61"/>
      <c r="F61" s="62"/>
      <c r="G61" s="63"/>
      <c r="H61" s="64"/>
      <c r="I61" s="65"/>
      <c r="J61" s="64"/>
      <c r="K61" s="65"/>
      <c r="L61" s="63"/>
      <c r="M61" s="12"/>
      <c r="N61" s="13" t="str">
        <f t="shared" si="0"/>
        <v/>
      </c>
    </row>
    <row r="62" spans="3:14" ht="14.4" x14ac:dyDescent="0.3">
      <c r="C62" s="9">
        <f t="shared" si="1"/>
        <v>1</v>
      </c>
      <c r="D62" s="60"/>
      <c r="E62" s="61"/>
      <c r="F62" s="62"/>
      <c r="G62" s="63"/>
      <c r="H62" s="64"/>
      <c r="I62" s="65"/>
      <c r="J62" s="64"/>
      <c r="K62" s="65"/>
      <c r="L62" s="63"/>
      <c r="M62" s="12"/>
      <c r="N62" s="13" t="str">
        <f t="shared" si="0"/>
        <v/>
      </c>
    </row>
    <row r="63" spans="3:14" ht="14.4" x14ac:dyDescent="0.3">
      <c r="C63" s="9">
        <f t="shared" si="1"/>
        <v>1</v>
      </c>
      <c r="D63" s="60"/>
      <c r="E63" s="61"/>
      <c r="F63" s="62"/>
      <c r="G63" s="63"/>
      <c r="H63" s="64"/>
      <c r="I63" s="65"/>
      <c r="J63" s="64"/>
      <c r="K63" s="65"/>
      <c r="L63" s="63"/>
      <c r="M63" s="12"/>
      <c r="N63" s="13" t="str">
        <f t="shared" si="0"/>
        <v/>
      </c>
    </row>
    <row r="64" spans="3:14" ht="14.4" x14ac:dyDescent="0.3">
      <c r="C64" s="9">
        <f t="shared" si="1"/>
        <v>1</v>
      </c>
      <c r="D64" s="60"/>
      <c r="E64" s="61"/>
      <c r="F64" s="62"/>
      <c r="G64" s="63"/>
      <c r="H64" s="64"/>
      <c r="I64" s="65"/>
      <c r="J64" s="64"/>
      <c r="K64" s="65"/>
      <c r="L64" s="63"/>
      <c r="M64" s="12"/>
      <c r="N64" s="13" t="str">
        <f t="shared" si="0"/>
        <v/>
      </c>
    </row>
    <row r="65" spans="3:14" ht="14.4" x14ac:dyDescent="0.3">
      <c r="C65" s="9">
        <f t="shared" si="1"/>
        <v>1</v>
      </c>
      <c r="D65" s="60"/>
      <c r="E65" s="61"/>
      <c r="F65" s="62"/>
      <c r="G65" s="63"/>
      <c r="H65" s="64"/>
      <c r="I65" s="65"/>
      <c r="J65" s="64"/>
      <c r="K65" s="65"/>
      <c r="L65" s="63"/>
      <c r="M65" s="12"/>
      <c r="N65" s="13" t="str">
        <f t="shared" si="0"/>
        <v/>
      </c>
    </row>
    <row r="66" spans="3:14" ht="14.4" x14ac:dyDescent="0.3">
      <c r="C66" s="9">
        <f t="shared" si="1"/>
        <v>1</v>
      </c>
      <c r="D66" s="60"/>
      <c r="E66" s="61"/>
      <c r="F66" s="62"/>
      <c r="G66" s="63"/>
      <c r="H66" s="64"/>
      <c r="I66" s="65"/>
      <c r="J66" s="64"/>
      <c r="K66" s="65"/>
      <c r="L66" s="63"/>
      <c r="M66" s="12"/>
      <c r="N66" s="13" t="str">
        <f t="shared" si="0"/>
        <v/>
      </c>
    </row>
    <row r="67" spans="3:14" ht="14.4" x14ac:dyDescent="0.3">
      <c r="C67" s="9">
        <f t="shared" si="1"/>
        <v>1</v>
      </c>
      <c r="D67" s="60"/>
      <c r="E67" s="61"/>
      <c r="F67" s="62"/>
      <c r="G67" s="63"/>
      <c r="H67" s="64"/>
      <c r="I67" s="65"/>
      <c r="J67" s="64"/>
      <c r="K67" s="65"/>
      <c r="L67" s="63"/>
      <c r="M67" s="12"/>
      <c r="N67" s="13" t="str">
        <f t="shared" si="0"/>
        <v/>
      </c>
    </row>
    <row r="68" spans="3:14" ht="14.4" x14ac:dyDescent="0.3">
      <c r="C68" s="9">
        <f t="shared" si="1"/>
        <v>1</v>
      </c>
      <c r="D68" s="60"/>
      <c r="E68" s="61"/>
      <c r="F68" s="62"/>
      <c r="G68" s="63"/>
      <c r="H68" s="64"/>
      <c r="I68" s="65"/>
      <c r="J68" s="64"/>
      <c r="K68" s="65"/>
      <c r="L68" s="63"/>
      <c r="M68" s="12"/>
      <c r="N68" s="13" t="str">
        <f t="shared" si="0"/>
        <v/>
      </c>
    </row>
    <row r="69" spans="3:14" ht="14.4" x14ac:dyDescent="0.3">
      <c r="C69" s="9">
        <f t="shared" si="1"/>
        <v>1</v>
      </c>
      <c r="D69" s="60"/>
      <c r="E69" s="61"/>
      <c r="F69" s="62"/>
      <c r="G69" s="63"/>
      <c r="H69" s="64"/>
      <c r="I69" s="65"/>
      <c r="J69" s="64"/>
      <c r="K69" s="65"/>
      <c r="L69" s="63"/>
      <c r="M69" s="12"/>
      <c r="N69" s="13" t="str">
        <f t="shared" si="0"/>
        <v/>
      </c>
    </row>
    <row r="70" spans="3:14" ht="14.4" x14ac:dyDescent="0.3">
      <c r="C70" s="9">
        <f t="shared" si="1"/>
        <v>1</v>
      </c>
      <c r="D70" s="60"/>
      <c r="E70" s="61"/>
      <c r="F70" s="62"/>
      <c r="G70" s="63"/>
      <c r="H70" s="64"/>
      <c r="I70" s="65"/>
      <c r="J70" s="64"/>
      <c r="K70" s="65"/>
      <c r="L70" s="63"/>
      <c r="M70" s="12"/>
      <c r="N70" s="13" t="str">
        <f t="shared" si="0"/>
        <v/>
      </c>
    </row>
    <row r="71" spans="3:14" ht="14.4" x14ac:dyDescent="0.3">
      <c r="C71" s="9">
        <f t="shared" si="1"/>
        <v>1</v>
      </c>
      <c r="D71" s="60"/>
      <c r="E71" s="61"/>
      <c r="F71" s="62"/>
      <c r="G71" s="63"/>
      <c r="H71" s="64"/>
      <c r="I71" s="65"/>
      <c r="J71" s="64"/>
      <c r="K71" s="65"/>
      <c r="L71" s="63"/>
      <c r="M71" s="12"/>
      <c r="N71" s="13" t="str">
        <f t="shared" ref="N71:N100" si="2">IF(I71&amp;K71&lt;&gt;"",VLOOKUP(I71&amp;K71,fi,2,FALSE),"")</f>
        <v/>
      </c>
    </row>
    <row r="72" spans="3:14" ht="14.4" x14ac:dyDescent="0.3">
      <c r="C72" s="9">
        <f t="shared" ref="C72:C100" si="3">IF(AND(D72&lt;&gt;0,D72&gt;=$C$1,D72&lt;=$C$3),D72,IF(SUM(H72:J82)&lt;&gt;0,C71,1))</f>
        <v>1</v>
      </c>
      <c r="D72" s="60"/>
      <c r="E72" s="61"/>
      <c r="F72" s="62"/>
      <c r="G72" s="63"/>
      <c r="H72" s="64"/>
      <c r="I72" s="65"/>
      <c r="J72" s="64"/>
      <c r="K72" s="65"/>
      <c r="L72" s="63"/>
      <c r="M72" s="12"/>
      <c r="N72" s="13" t="str">
        <f t="shared" si="2"/>
        <v/>
      </c>
    </row>
    <row r="73" spans="3:14" ht="14.4" x14ac:dyDescent="0.3">
      <c r="C73" s="9">
        <f t="shared" si="3"/>
        <v>1</v>
      </c>
      <c r="D73" s="60"/>
      <c r="E73" s="61"/>
      <c r="F73" s="62"/>
      <c r="G73" s="63"/>
      <c r="H73" s="64"/>
      <c r="I73" s="65"/>
      <c r="J73" s="64"/>
      <c r="K73" s="65"/>
      <c r="L73" s="63"/>
      <c r="M73" s="12"/>
      <c r="N73" s="13" t="str">
        <f t="shared" si="2"/>
        <v/>
      </c>
    </row>
    <row r="74" spans="3:14" ht="14.4" x14ac:dyDescent="0.3">
      <c r="C74" s="9">
        <f t="shared" si="3"/>
        <v>1</v>
      </c>
      <c r="D74" s="60"/>
      <c r="E74" s="61"/>
      <c r="F74" s="62"/>
      <c r="G74" s="63"/>
      <c r="H74" s="64"/>
      <c r="I74" s="65"/>
      <c r="J74" s="64"/>
      <c r="K74" s="65"/>
      <c r="L74" s="63"/>
      <c r="M74" s="12"/>
      <c r="N74" s="13" t="str">
        <f t="shared" si="2"/>
        <v/>
      </c>
    </row>
    <row r="75" spans="3:14" ht="14.4" x14ac:dyDescent="0.3">
      <c r="C75" s="9">
        <f t="shared" si="3"/>
        <v>1</v>
      </c>
      <c r="D75" s="60"/>
      <c r="E75" s="61"/>
      <c r="F75" s="62"/>
      <c r="G75" s="63"/>
      <c r="H75" s="64"/>
      <c r="I75" s="65"/>
      <c r="J75" s="64"/>
      <c r="K75" s="65"/>
      <c r="L75" s="63"/>
      <c r="M75" s="12"/>
      <c r="N75" s="13" t="str">
        <f t="shared" si="2"/>
        <v/>
      </c>
    </row>
    <row r="76" spans="3:14" ht="14.4" x14ac:dyDescent="0.3">
      <c r="C76" s="9">
        <f t="shared" si="3"/>
        <v>1</v>
      </c>
      <c r="D76" s="60"/>
      <c r="E76" s="61"/>
      <c r="F76" s="62"/>
      <c r="G76" s="63"/>
      <c r="H76" s="64"/>
      <c r="I76" s="65"/>
      <c r="J76" s="64"/>
      <c r="K76" s="65"/>
      <c r="L76" s="63"/>
      <c r="M76" s="12"/>
      <c r="N76" s="13" t="str">
        <f t="shared" si="2"/>
        <v/>
      </c>
    </row>
    <row r="77" spans="3:14" ht="14.4" x14ac:dyDescent="0.3">
      <c r="C77" s="9">
        <f t="shared" si="3"/>
        <v>1</v>
      </c>
      <c r="D77" s="60"/>
      <c r="E77" s="61"/>
      <c r="F77" s="62"/>
      <c r="G77" s="63"/>
      <c r="H77" s="64"/>
      <c r="I77" s="65"/>
      <c r="J77" s="64"/>
      <c r="K77" s="65"/>
      <c r="L77" s="63"/>
      <c r="M77" s="12"/>
      <c r="N77" s="13" t="str">
        <f t="shared" si="2"/>
        <v/>
      </c>
    </row>
    <row r="78" spans="3:14" ht="14.4" x14ac:dyDescent="0.3">
      <c r="C78" s="9">
        <f t="shared" si="3"/>
        <v>1</v>
      </c>
      <c r="D78" s="60"/>
      <c r="E78" s="61"/>
      <c r="F78" s="62"/>
      <c r="G78" s="63"/>
      <c r="H78" s="64"/>
      <c r="I78" s="65"/>
      <c r="J78" s="64"/>
      <c r="K78" s="65"/>
      <c r="L78" s="63"/>
      <c r="M78" s="12"/>
      <c r="N78" s="13" t="str">
        <f t="shared" si="2"/>
        <v/>
      </c>
    </row>
    <row r="79" spans="3:14" ht="14.4" x14ac:dyDescent="0.3">
      <c r="C79" s="9">
        <f t="shared" si="3"/>
        <v>1</v>
      </c>
      <c r="D79" s="60"/>
      <c r="E79" s="61"/>
      <c r="F79" s="62"/>
      <c r="G79" s="63"/>
      <c r="H79" s="64"/>
      <c r="I79" s="65"/>
      <c r="J79" s="64"/>
      <c r="K79" s="65"/>
      <c r="L79" s="63"/>
      <c r="M79" s="12"/>
      <c r="N79" s="13" t="str">
        <f t="shared" si="2"/>
        <v/>
      </c>
    </row>
    <row r="80" spans="3:14" ht="14.4" x14ac:dyDescent="0.3">
      <c r="C80" s="9">
        <f t="shared" si="3"/>
        <v>1</v>
      </c>
      <c r="D80" s="60"/>
      <c r="E80" s="61"/>
      <c r="F80" s="62"/>
      <c r="G80" s="63"/>
      <c r="H80" s="64"/>
      <c r="I80" s="65"/>
      <c r="J80" s="64"/>
      <c r="K80" s="65"/>
      <c r="L80" s="63"/>
      <c r="M80" s="12"/>
      <c r="N80" s="13" t="str">
        <f t="shared" si="2"/>
        <v/>
      </c>
    </row>
    <row r="81" spans="3:14" ht="14.4" x14ac:dyDescent="0.3">
      <c r="C81" s="9">
        <f t="shared" si="3"/>
        <v>1</v>
      </c>
      <c r="D81" s="60"/>
      <c r="E81" s="61"/>
      <c r="F81" s="62"/>
      <c r="G81" s="63"/>
      <c r="H81" s="64"/>
      <c r="I81" s="65"/>
      <c r="J81" s="64"/>
      <c r="K81" s="65"/>
      <c r="L81" s="63"/>
      <c r="M81" s="12"/>
      <c r="N81" s="13" t="str">
        <f t="shared" si="2"/>
        <v/>
      </c>
    </row>
    <row r="82" spans="3:14" ht="14.4" x14ac:dyDescent="0.3">
      <c r="C82" s="9">
        <f t="shared" si="3"/>
        <v>1</v>
      </c>
      <c r="D82" s="60"/>
      <c r="E82" s="61"/>
      <c r="F82" s="62"/>
      <c r="G82" s="63"/>
      <c r="H82" s="64"/>
      <c r="I82" s="65"/>
      <c r="J82" s="64"/>
      <c r="K82" s="65"/>
      <c r="L82" s="63"/>
      <c r="M82" s="12"/>
      <c r="N82" s="13" t="str">
        <f t="shared" si="2"/>
        <v/>
      </c>
    </row>
    <row r="83" spans="3:14" ht="14.4" x14ac:dyDescent="0.3">
      <c r="C83" s="9">
        <f t="shared" si="3"/>
        <v>1</v>
      </c>
      <c r="D83" s="60"/>
      <c r="E83" s="61"/>
      <c r="F83" s="62"/>
      <c r="G83" s="63"/>
      <c r="H83" s="64"/>
      <c r="I83" s="65"/>
      <c r="J83" s="64"/>
      <c r="K83" s="65"/>
      <c r="L83" s="63"/>
      <c r="M83" s="12"/>
      <c r="N83" s="13" t="str">
        <f t="shared" si="2"/>
        <v/>
      </c>
    </row>
    <row r="84" spans="3:14" ht="14.4" x14ac:dyDescent="0.3">
      <c r="C84" s="9">
        <f t="shared" si="3"/>
        <v>1</v>
      </c>
      <c r="D84" s="60"/>
      <c r="E84" s="61"/>
      <c r="F84" s="62"/>
      <c r="G84" s="63"/>
      <c r="H84" s="64"/>
      <c r="I84" s="65"/>
      <c r="J84" s="64"/>
      <c r="K84" s="65"/>
      <c r="L84" s="63"/>
      <c r="M84" s="12"/>
      <c r="N84" s="13" t="str">
        <f t="shared" si="2"/>
        <v/>
      </c>
    </row>
    <row r="85" spans="3:14" ht="14.4" x14ac:dyDescent="0.3">
      <c r="C85" s="9">
        <f t="shared" si="3"/>
        <v>1</v>
      </c>
      <c r="D85" s="60"/>
      <c r="E85" s="61"/>
      <c r="F85" s="62"/>
      <c r="G85" s="63"/>
      <c r="H85" s="64"/>
      <c r="I85" s="65"/>
      <c r="J85" s="64"/>
      <c r="K85" s="65"/>
      <c r="L85" s="63"/>
      <c r="M85" s="12"/>
      <c r="N85" s="13" t="str">
        <f t="shared" si="2"/>
        <v/>
      </c>
    </row>
    <row r="86" spans="3:14" ht="14.4" x14ac:dyDescent="0.3">
      <c r="C86" s="9">
        <f t="shared" si="3"/>
        <v>1</v>
      </c>
      <c r="D86" s="60"/>
      <c r="E86" s="61"/>
      <c r="F86" s="62"/>
      <c r="G86" s="63"/>
      <c r="H86" s="64"/>
      <c r="I86" s="65"/>
      <c r="J86" s="64"/>
      <c r="K86" s="65"/>
      <c r="L86" s="63"/>
      <c r="M86" s="12"/>
      <c r="N86" s="13" t="str">
        <f t="shared" si="2"/>
        <v/>
      </c>
    </row>
    <row r="87" spans="3:14" ht="14.4" x14ac:dyDescent="0.3">
      <c r="C87" s="9">
        <f t="shared" si="3"/>
        <v>1</v>
      </c>
      <c r="D87" s="60"/>
      <c r="E87" s="61"/>
      <c r="F87" s="62"/>
      <c r="G87" s="63"/>
      <c r="H87" s="64"/>
      <c r="I87" s="65"/>
      <c r="J87" s="64"/>
      <c r="K87" s="65"/>
      <c r="L87" s="63"/>
      <c r="M87" s="12"/>
      <c r="N87" s="13" t="str">
        <f t="shared" si="2"/>
        <v/>
      </c>
    </row>
    <row r="88" spans="3:14" ht="14.4" x14ac:dyDescent="0.3">
      <c r="C88" s="9">
        <f t="shared" si="3"/>
        <v>1</v>
      </c>
      <c r="D88" s="60"/>
      <c r="E88" s="61"/>
      <c r="F88" s="62"/>
      <c r="G88" s="63"/>
      <c r="H88" s="64"/>
      <c r="I88" s="65"/>
      <c r="J88" s="64"/>
      <c r="K88" s="65"/>
      <c r="L88" s="63"/>
      <c r="M88" s="12"/>
      <c r="N88" s="13" t="str">
        <f t="shared" si="2"/>
        <v/>
      </c>
    </row>
    <row r="89" spans="3:14" ht="14.4" x14ac:dyDescent="0.3">
      <c r="C89" s="9">
        <f t="shared" si="3"/>
        <v>1</v>
      </c>
      <c r="D89" s="60"/>
      <c r="E89" s="61"/>
      <c r="F89" s="62"/>
      <c r="G89" s="63"/>
      <c r="H89" s="64"/>
      <c r="I89" s="65"/>
      <c r="J89" s="64"/>
      <c r="K89" s="65"/>
      <c r="L89" s="63"/>
      <c r="M89" s="12"/>
      <c r="N89" s="13" t="str">
        <f t="shared" si="2"/>
        <v/>
      </c>
    </row>
    <row r="90" spans="3:14" ht="14.4" x14ac:dyDescent="0.3">
      <c r="C90" s="9">
        <f t="shared" si="3"/>
        <v>1</v>
      </c>
      <c r="D90" s="60"/>
      <c r="E90" s="61"/>
      <c r="F90" s="62"/>
      <c r="G90" s="63"/>
      <c r="H90" s="64"/>
      <c r="I90" s="65"/>
      <c r="J90" s="64"/>
      <c r="K90" s="65"/>
      <c r="L90" s="63"/>
      <c r="M90" s="12"/>
      <c r="N90" s="13" t="str">
        <f t="shared" si="2"/>
        <v/>
      </c>
    </row>
    <row r="91" spans="3:14" ht="14.4" x14ac:dyDescent="0.3">
      <c r="C91" s="9">
        <f t="shared" si="3"/>
        <v>1</v>
      </c>
      <c r="D91" s="60"/>
      <c r="E91" s="61"/>
      <c r="F91" s="62"/>
      <c r="G91" s="63"/>
      <c r="H91" s="64"/>
      <c r="I91" s="65"/>
      <c r="J91" s="64"/>
      <c r="K91" s="65"/>
      <c r="L91" s="63"/>
      <c r="M91" s="12"/>
      <c r="N91" s="13" t="str">
        <f t="shared" si="2"/>
        <v/>
      </c>
    </row>
    <row r="92" spans="3:14" ht="14.4" x14ac:dyDescent="0.3">
      <c r="C92" s="9">
        <f t="shared" si="3"/>
        <v>1</v>
      </c>
      <c r="D92" s="60"/>
      <c r="E92" s="61"/>
      <c r="F92" s="62"/>
      <c r="G92" s="63"/>
      <c r="H92" s="64"/>
      <c r="I92" s="65"/>
      <c r="J92" s="64"/>
      <c r="K92" s="65"/>
      <c r="L92" s="63"/>
      <c r="M92" s="12"/>
      <c r="N92" s="13" t="str">
        <f t="shared" si="2"/>
        <v/>
      </c>
    </row>
    <row r="93" spans="3:14" ht="14.4" x14ac:dyDescent="0.3">
      <c r="C93" s="9">
        <f t="shared" si="3"/>
        <v>1</v>
      </c>
      <c r="D93" s="60"/>
      <c r="E93" s="61"/>
      <c r="F93" s="62"/>
      <c r="G93" s="63"/>
      <c r="H93" s="64"/>
      <c r="I93" s="65"/>
      <c r="J93" s="64"/>
      <c r="K93" s="65"/>
      <c r="L93" s="63"/>
      <c r="M93" s="12"/>
      <c r="N93" s="13" t="str">
        <f t="shared" si="2"/>
        <v/>
      </c>
    </row>
    <row r="94" spans="3:14" ht="14.4" x14ac:dyDescent="0.3">
      <c r="C94" s="9">
        <f t="shared" si="3"/>
        <v>1</v>
      </c>
      <c r="D94" s="60"/>
      <c r="E94" s="61"/>
      <c r="F94" s="62"/>
      <c r="G94" s="63"/>
      <c r="H94" s="64"/>
      <c r="I94" s="65"/>
      <c r="J94" s="64"/>
      <c r="K94" s="65"/>
      <c r="L94" s="63"/>
      <c r="M94" s="12"/>
      <c r="N94" s="13" t="str">
        <f t="shared" si="2"/>
        <v/>
      </c>
    </row>
    <row r="95" spans="3:14" ht="14.4" x14ac:dyDescent="0.3">
      <c r="C95" s="9">
        <f t="shared" si="3"/>
        <v>1</v>
      </c>
      <c r="D95" s="60"/>
      <c r="E95" s="61"/>
      <c r="F95" s="62"/>
      <c r="G95" s="63"/>
      <c r="H95" s="64"/>
      <c r="I95" s="65"/>
      <c r="J95" s="64"/>
      <c r="K95" s="65"/>
      <c r="L95" s="63"/>
      <c r="M95" s="12"/>
      <c r="N95" s="13" t="str">
        <f t="shared" si="2"/>
        <v/>
      </c>
    </row>
    <row r="96" spans="3:14" ht="14.4" x14ac:dyDescent="0.3">
      <c r="C96" s="9">
        <f t="shared" si="3"/>
        <v>1</v>
      </c>
      <c r="D96" s="60"/>
      <c r="E96" s="61"/>
      <c r="F96" s="62"/>
      <c r="G96" s="63"/>
      <c r="H96" s="64"/>
      <c r="I96" s="65"/>
      <c r="J96" s="64"/>
      <c r="K96" s="65"/>
      <c r="L96" s="63"/>
      <c r="M96" s="12"/>
      <c r="N96" s="13" t="str">
        <f t="shared" si="2"/>
        <v/>
      </c>
    </row>
    <row r="97" spans="3:14" ht="14.4" x14ac:dyDescent="0.3">
      <c r="C97" s="9">
        <f t="shared" si="3"/>
        <v>1</v>
      </c>
      <c r="D97" s="60"/>
      <c r="E97" s="61"/>
      <c r="F97" s="62"/>
      <c r="G97" s="63"/>
      <c r="H97" s="64"/>
      <c r="I97" s="65"/>
      <c r="J97" s="64"/>
      <c r="K97" s="65"/>
      <c r="L97" s="63"/>
      <c r="M97" s="12"/>
      <c r="N97" s="13" t="str">
        <f t="shared" si="2"/>
        <v/>
      </c>
    </row>
    <row r="98" spans="3:14" ht="14.4" x14ac:dyDescent="0.3">
      <c r="C98" s="9">
        <f t="shared" si="3"/>
        <v>1</v>
      </c>
      <c r="D98" s="60"/>
      <c r="E98" s="61"/>
      <c r="F98" s="62"/>
      <c r="G98" s="63"/>
      <c r="H98" s="64"/>
      <c r="I98" s="65"/>
      <c r="J98" s="64"/>
      <c r="K98" s="65"/>
      <c r="L98" s="63"/>
      <c r="M98" s="12"/>
      <c r="N98" s="13" t="str">
        <f t="shared" si="2"/>
        <v/>
      </c>
    </row>
    <row r="99" spans="3:14" ht="14.4" x14ac:dyDescent="0.3">
      <c r="C99" s="9">
        <f t="shared" si="3"/>
        <v>1</v>
      </c>
      <c r="D99" s="60"/>
      <c r="E99" s="61"/>
      <c r="F99" s="62"/>
      <c r="G99" s="63"/>
      <c r="H99" s="64"/>
      <c r="I99" s="65"/>
      <c r="J99" s="64"/>
      <c r="K99" s="65"/>
      <c r="L99" s="63"/>
      <c r="M99" s="12"/>
      <c r="N99" s="13" t="str">
        <f t="shared" si="2"/>
        <v/>
      </c>
    </row>
    <row r="100" spans="3:14" ht="14.4" x14ac:dyDescent="0.3">
      <c r="C100" s="9">
        <f t="shared" si="3"/>
        <v>1</v>
      </c>
      <c r="D100" s="60"/>
      <c r="E100" s="61"/>
      <c r="F100" s="62"/>
      <c r="G100" s="63"/>
      <c r="H100" s="64"/>
      <c r="I100" s="65"/>
      <c r="J100" s="64"/>
      <c r="K100" s="65"/>
      <c r="L100" s="63"/>
      <c r="M100" s="12"/>
      <c r="N100" s="13" t="str">
        <f t="shared" si="2"/>
        <v/>
      </c>
    </row>
    <row r="101" spans="3:14" ht="14.4" hidden="1" x14ac:dyDescent="0.3">
      <c r="D101" s="60"/>
      <c r="E101" s="61"/>
      <c r="F101" s="62"/>
      <c r="G101" s="63"/>
      <c r="H101" s="64"/>
      <c r="I101" s="65"/>
      <c r="J101" s="64"/>
      <c r="K101" s="65"/>
      <c r="L101" s="63"/>
      <c r="M101" s="12"/>
      <c r="N101" s="13"/>
    </row>
    <row r="102" spans="3:14" ht="14.4" hidden="1" x14ac:dyDescent="0.3">
      <c r="D102" s="60"/>
      <c r="E102" s="61"/>
      <c r="F102" s="62"/>
      <c r="G102" s="63"/>
      <c r="H102" s="64"/>
      <c r="I102" s="65"/>
      <c r="J102" s="64"/>
      <c r="K102" s="65"/>
      <c r="L102" s="63"/>
      <c r="M102" s="12"/>
      <c r="N102" s="13"/>
    </row>
    <row r="103" spans="3:14" ht="14.4" hidden="1" x14ac:dyDescent="0.3">
      <c r="D103" s="60"/>
      <c r="E103" s="61"/>
      <c r="F103" s="62"/>
      <c r="G103" s="63"/>
      <c r="H103" s="64"/>
      <c r="I103" s="65"/>
      <c r="J103" s="64"/>
      <c r="K103" s="65"/>
      <c r="L103" s="63"/>
      <c r="M103" s="12"/>
      <c r="N103" s="13"/>
    </row>
    <row r="104" spans="3:14" ht="14.4" hidden="1" x14ac:dyDescent="0.3">
      <c r="D104" s="60"/>
      <c r="E104" s="61"/>
      <c r="F104" s="62"/>
      <c r="G104" s="63"/>
      <c r="H104" s="64"/>
      <c r="I104" s="65"/>
      <c r="J104" s="64"/>
      <c r="K104" s="65"/>
      <c r="L104" s="63"/>
      <c r="M104" s="12"/>
      <c r="N104" s="13"/>
    </row>
    <row r="105" spans="3:14" ht="14.4" hidden="1" x14ac:dyDescent="0.3">
      <c r="D105" s="60"/>
      <c r="E105" s="61"/>
      <c r="F105" s="62"/>
      <c r="G105" s="63"/>
      <c r="H105" s="64"/>
      <c r="I105" s="65"/>
      <c r="J105" s="64"/>
      <c r="K105" s="65"/>
      <c r="L105" s="63"/>
      <c r="M105" s="12"/>
      <c r="N105" s="13"/>
    </row>
    <row r="106" spans="3:14" ht="14.4" hidden="1" x14ac:dyDescent="0.3">
      <c r="D106" s="60"/>
      <c r="E106" s="61"/>
      <c r="F106" s="62"/>
      <c r="G106" s="63"/>
      <c r="H106" s="64"/>
      <c r="I106" s="65"/>
      <c r="J106" s="64"/>
      <c r="K106" s="65"/>
      <c r="L106" s="63"/>
      <c r="M106" s="12"/>
      <c r="N106" s="13"/>
    </row>
    <row r="107" spans="3:14" ht="14.4" hidden="1" x14ac:dyDescent="0.3">
      <c r="D107" s="60"/>
      <c r="E107" s="61"/>
      <c r="F107" s="62"/>
      <c r="G107" s="63"/>
      <c r="H107" s="64"/>
      <c r="I107" s="65"/>
      <c r="J107" s="64"/>
      <c r="K107" s="65"/>
      <c r="L107" s="63"/>
      <c r="M107" s="12"/>
      <c r="N107" s="13"/>
    </row>
    <row r="108" spans="3:14" ht="14.4" hidden="1" x14ac:dyDescent="0.3">
      <c r="D108" s="60"/>
      <c r="E108" s="61"/>
      <c r="F108" s="62"/>
      <c r="G108" s="63"/>
      <c r="H108" s="64"/>
      <c r="I108" s="65"/>
      <c r="J108" s="64"/>
      <c r="K108" s="65"/>
      <c r="L108" s="63"/>
      <c r="M108" s="12"/>
      <c r="N108" s="13"/>
    </row>
    <row r="109" spans="3:14" ht="14.4" hidden="1" x14ac:dyDescent="0.3">
      <c r="D109" s="60"/>
      <c r="E109" s="61"/>
      <c r="F109" s="62"/>
      <c r="G109" s="63"/>
      <c r="H109" s="64"/>
      <c r="I109" s="65"/>
      <c r="J109" s="64"/>
      <c r="K109" s="65"/>
      <c r="L109" s="63"/>
      <c r="M109" s="12"/>
      <c r="N109" s="13"/>
    </row>
    <row r="110" spans="3:14" ht="14.4" hidden="1" x14ac:dyDescent="0.3">
      <c r="D110" s="60"/>
      <c r="E110" s="61"/>
      <c r="F110" s="62"/>
      <c r="G110" s="63"/>
      <c r="H110" s="64"/>
      <c r="I110" s="65"/>
      <c r="J110" s="64"/>
      <c r="K110" s="65"/>
      <c r="L110" s="63"/>
      <c r="M110" s="12"/>
      <c r="N110" s="13"/>
    </row>
    <row r="111" spans="3:14" ht="14.4" hidden="1" x14ac:dyDescent="0.3">
      <c r="D111" s="60"/>
      <c r="E111" s="61"/>
      <c r="F111" s="62"/>
      <c r="G111" s="63"/>
      <c r="H111" s="64"/>
      <c r="I111" s="65"/>
      <c r="J111" s="64"/>
      <c r="K111" s="65"/>
      <c r="L111" s="63"/>
      <c r="M111" s="12"/>
      <c r="N111" s="13"/>
    </row>
    <row r="112" spans="3:14" ht="14.4" hidden="1" x14ac:dyDescent="0.3">
      <c r="D112" s="60"/>
      <c r="E112" s="61"/>
      <c r="F112" s="62"/>
      <c r="G112" s="63"/>
      <c r="H112" s="64"/>
      <c r="I112" s="65"/>
      <c r="J112" s="64"/>
      <c r="K112" s="65"/>
      <c r="L112" s="63"/>
      <c r="M112" s="12"/>
      <c r="N112" s="13"/>
    </row>
    <row r="113" spans="4:14" ht="14.4" hidden="1" x14ac:dyDescent="0.3">
      <c r="D113" s="60"/>
      <c r="E113" s="61"/>
      <c r="F113" s="62"/>
      <c r="G113" s="63"/>
      <c r="H113" s="64"/>
      <c r="I113" s="65"/>
      <c r="J113" s="64"/>
      <c r="K113" s="65"/>
      <c r="L113" s="63"/>
      <c r="M113" s="12"/>
      <c r="N113" s="13"/>
    </row>
    <row r="114" spans="4:14" ht="14.4" hidden="1" x14ac:dyDescent="0.3">
      <c r="D114" s="60"/>
      <c r="E114" s="61"/>
      <c r="F114" s="62"/>
      <c r="G114" s="63"/>
      <c r="H114" s="64"/>
      <c r="I114" s="65"/>
      <c r="J114" s="64"/>
      <c r="K114" s="65"/>
      <c r="L114" s="63"/>
      <c r="M114" s="12"/>
      <c r="N114" s="13"/>
    </row>
    <row r="115" spans="4:14" ht="14.4" hidden="1" x14ac:dyDescent="0.3">
      <c r="D115" s="60"/>
      <c r="E115" s="61"/>
      <c r="F115" s="62"/>
      <c r="G115" s="63"/>
      <c r="H115" s="64"/>
      <c r="I115" s="65"/>
      <c r="J115" s="64"/>
      <c r="K115" s="65"/>
      <c r="L115" s="63"/>
      <c r="M115" s="12"/>
      <c r="N115" s="13"/>
    </row>
    <row r="116" spans="4:14" ht="14.4" hidden="1" x14ac:dyDescent="0.3">
      <c r="D116" s="60"/>
      <c r="E116" s="61"/>
      <c r="F116" s="62"/>
      <c r="G116" s="63"/>
      <c r="H116" s="64"/>
      <c r="I116" s="65"/>
      <c r="J116" s="64"/>
      <c r="K116" s="65"/>
      <c r="L116" s="63"/>
      <c r="M116" s="12"/>
      <c r="N116" s="13"/>
    </row>
    <row r="117" spans="4:14" ht="14.4" hidden="1" x14ac:dyDescent="0.3">
      <c r="D117" s="60"/>
      <c r="E117" s="61"/>
      <c r="F117" s="62"/>
      <c r="G117" s="63"/>
      <c r="H117" s="64"/>
      <c r="I117" s="65"/>
      <c r="J117" s="64"/>
      <c r="K117" s="65"/>
      <c r="L117" s="63"/>
      <c r="M117" s="12"/>
      <c r="N117" s="13"/>
    </row>
    <row r="118" spans="4:14" ht="14.4" hidden="1" x14ac:dyDescent="0.3">
      <c r="D118" s="60"/>
      <c r="E118" s="61"/>
      <c r="F118" s="62"/>
      <c r="G118" s="63"/>
      <c r="H118" s="64"/>
      <c r="I118" s="65"/>
      <c r="J118" s="64"/>
      <c r="K118" s="65"/>
      <c r="L118" s="63"/>
      <c r="M118" s="12"/>
      <c r="N118" s="13"/>
    </row>
    <row r="119" spans="4:14" ht="14.4" hidden="1" x14ac:dyDescent="0.3">
      <c r="D119" s="60"/>
      <c r="E119" s="61"/>
      <c r="F119" s="62"/>
      <c r="G119" s="63"/>
      <c r="H119" s="64"/>
      <c r="I119" s="65"/>
      <c r="J119" s="64"/>
      <c r="K119" s="65"/>
      <c r="L119" s="63"/>
      <c r="M119" s="12"/>
      <c r="N119" s="13"/>
    </row>
    <row r="120" spans="4:14" ht="14.4" hidden="1" x14ac:dyDescent="0.3">
      <c r="D120" s="60"/>
      <c r="E120" s="61"/>
      <c r="F120" s="62"/>
      <c r="G120" s="63"/>
      <c r="H120" s="64"/>
      <c r="I120" s="65"/>
      <c r="J120" s="64"/>
      <c r="K120" s="65"/>
      <c r="L120" s="63"/>
      <c r="M120" s="12"/>
      <c r="N120" s="13"/>
    </row>
    <row r="121" spans="4:14" ht="14.4" hidden="1" x14ac:dyDescent="0.3">
      <c r="D121" s="60"/>
      <c r="E121" s="61"/>
      <c r="F121" s="62"/>
      <c r="G121" s="63"/>
      <c r="H121" s="64"/>
      <c r="I121" s="65"/>
      <c r="J121" s="64"/>
      <c r="K121" s="65"/>
      <c r="L121" s="63"/>
      <c r="M121" s="12"/>
      <c r="N121" s="13"/>
    </row>
    <row r="122" spans="4:14" ht="14.4" hidden="1" x14ac:dyDescent="0.3">
      <c r="D122" s="60"/>
      <c r="E122" s="61"/>
      <c r="F122" s="62"/>
      <c r="G122" s="63"/>
      <c r="H122" s="64"/>
      <c r="I122" s="65"/>
      <c r="J122" s="64"/>
      <c r="K122" s="65"/>
      <c r="L122" s="63"/>
      <c r="M122" s="12"/>
      <c r="N122" s="13"/>
    </row>
    <row r="123" spans="4:14" ht="14.4" hidden="1" x14ac:dyDescent="0.3">
      <c r="D123" s="60"/>
      <c r="E123" s="61"/>
      <c r="F123" s="62"/>
      <c r="G123" s="63"/>
      <c r="H123" s="64"/>
      <c r="I123" s="65"/>
      <c r="J123" s="64"/>
      <c r="K123" s="65"/>
      <c r="L123" s="63"/>
      <c r="M123" s="12"/>
      <c r="N123" s="13"/>
    </row>
    <row r="124" spans="4:14" ht="14.4" hidden="1" x14ac:dyDescent="0.3">
      <c r="D124" s="60"/>
      <c r="E124" s="61"/>
      <c r="F124" s="62"/>
      <c r="G124" s="63"/>
      <c r="H124" s="64"/>
      <c r="I124" s="65"/>
      <c r="J124" s="64"/>
      <c r="K124" s="65"/>
      <c r="L124" s="63"/>
      <c r="M124" s="12"/>
      <c r="N124" s="13"/>
    </row>
    <row r="125" spans="4:14" ht="14.4" hidden="1" x14ac:dyDescent="0.3">
      <c r="D125" s="60"/>
      <c r="E125" s="61"/>
      <c r="F125" s="62"/>
      <c r="G125" s="63"/>
      <c r="H125" s="64"/>
      <c r="I125" s="65"/>
      <c r="J125" s="64"/>
      <c r="K125" s="65"/>
      <c r="L125" s="63"/>
      <c r="M125" s="12"/>
      <c r="N125" s="13"/>
    </row>
    <row r="126" spans="4:14" ht="14.4" hidden="1" x14ac:dyDescent="0.3">
      <c r="D126" s="60"/>
      <c r="E126" s="61"/>
      <c r="F126" s="62"/>
      <c r="G126" s="63"/>
      <c r="H126" s="64"/>
      <c r="I126" s="65"/>
      <c r="J126" s="64"/>
      <c r="K126" s="65"/>
      <c r="L126" s="63"/>
      <c r="M126" s="12"/>
      <c r="N126" s="13"/>
    </row>
    <row r="127" spans="4:14" ht="14.4" hidden="1" x14ac:dyDescent="0.3">
      <c r="D127" s="60"/>
      <c r="E127" s="61"/>
      <c r="F127" s="62"/>
      <c r="G127" s="63"/>
      <c r="H127" s="64"/>
      <c r="I127" s="65"/>
      <c r="J127" s="64"/>
      <c r="K127" s="65"/>
      <c r="L127" s="63"/>
      <c r="M127" s="12"/>
      <c r="N127" s="13"/>
    </row>
    <row r="128" spans="4:14" ht="14.4" hidden="1" x14ac:dyDescent="0.3">
      <c r="D128" s="60"/>
      <c r="E128" s="61"/>
      <c r="F128" s="62"/>
      <c r="G128" s="63"/>
      <c r="H128" s="64"/>
      <c r="I128" s="65"/>
      <c r="J128" s="64"/>
      <c r="K128" s="65"/>
      <c r="L128" s="63"/>
      <c r="M128" s="12"/>
      <c r="N128" s="13"/>
    </row>
    <row r="129" spans="4:14" ht="14.4" hidden="1" x14ac:dyDescent="0.3">
      <c r="D129" s="60"/>
      <c r="E129" s="61"/>
      <c r="F129" s="62"/>
      <c r="G129" s="63"/>
      <c r="H129" s="64"/>
      <c r="I129" s="65"/>
      <c r="J129" s="64"/>
      <c r="K129" s="65"/>
      <c r="L129" s="63"/>
      <c r="M129" s="12"/>
      <c r="N129" s="13"/>
    </row>
    <row r="130" spans="4:14" ht="14.4" hidden="1" x14ac:dyDescent="0.3">
      <c r="D130" s="60"/>
      <c r="E130" s="61"/>
      <c r="F130" s="62"/>
      <c r="G130" s="63"/>
      <c r="H130" s="64"/>
      <c r="I130" s="65"/>
      <c r="J130" s="64"/>
      <c r="K130" s="65"/>
      <c r="L130" s="63"/>
      <c r="M130" s="12"/>
      <c r="N130" s="13"/>
    </row>
    <row r="131" spans="4:14" ht="14.4" hidden="1" x14ac:dyDescent="0.3">
      <c r="D131" s="60"/>
      <c r="E131" s="61"/>
      <c r="F131" s="62"/>
      <c r="G131" s="63"/>
      <c r="H131" s="64"/>
      <c r="I131" s="65"/>
      <c r="J131" s="64"/>
      <c r="K131" s="65"/>
      <c r="L131" s="63"/>
      <c r="M131" s="12"/>
      <c r="N131" s="13"/>
    </row>
    <row r="132" spans="4:14" ht="14.4" hidden="1" x14ac:dyDescent="0.3">
      <c r="D132" s="60"/>
      <c r="E132" s="61"/>
      <c r="F132" s="62"/>
      <c r="G132" s="63"/>
      <c r="H132" s="64"/>
      <c r="I132" s="65"/>
      <c r="J132" s="64"/>
      <c r="K132" s="65"/>
      <c r="L132" s="63"/>
      <c r="M132" s="12"/>
      <c r="N132" s="13"/>
    </row>
    <row r="133" spans="4:14" ht="14.4" hidden="1" x14ac:dyDescent="0.3">
      <c r="D133" s="60"/>
      <c r="E133" s="61"/>
      <c r="F133" s="62"/>
      <c r="G133" s="63"/>
      <c r="H133" s="64"/>
      <c r="I133" s="65"/>
      <c r="J133" s="64"/>
      <c r="K133" s="65"/>
      <c r="L133" s="63"/>
      <c r="M133" s="12"/>
      <c r="N133" s="13"/>
    </row>
    <row r="134" spans="4:14" ht="14.4" hidden="1" x14ac:dyDescent="0.3">
      <c r="D134" s="60"/>
      <c r="E134" s="61"/>
      <c r="F134" s="62"/>
      <c r="G134" s="63"/>
      <c r="H134" s="64"/>
      <c r="I134" s="65"/>
      <c r="J134" s="64"/>
      <c r="K134" s="65"/>
      <c r="L134" s="63"/>
      <c r="M134" s="12"/>
      <c r="N134" s="13"/>
    </row>
    <row r="135" spans="4:14" ht="14.4" hidden="1" x14ac:dyDescent="0.3">
      <c r="D135" s="60"/>
      <c r="E135" s="61"/>
      <c r="F135" s="62"/>
      <c r="G135" s="63"/>
      <c r="H135" s="64"/>
      <c r="I135" s="65"/>
      <c r="J135" s="64"/>
      <c r="K135" s="65"/>
      <c r="L135" s="63"/>
      <c r="M135" s="12"/>
      <c r="N135" s="13"/>
    </row>
    <row r="136" spans="4:14" ht="14.4" hidden="1" x14ac:dyDescent="0.3">
      <c r="D136" s="60"/>
      <c r="E136" s="61"/>
      <c r="F136" s="62"/>
      <c r="G136" s="63"/>
      <c r="H136" s="64"/>
      <c r="I136" s="65"/>
      <c r="J136" s="64"/>
      <c r="K136" s="65"/>
      <c r="L136" s="63"/>
      <c r="M136" s="12"/>
      <c r="N136" s="13"/>
    </row>
    <row r="137" spans="4:14" ht="14.4" hidden="1" x14ac:dyDescent="0.3">
      <c r="D137" s="60"/>
      <c r="E137" s="61"/>
      <c r="F137" s="62"/>
      <c r="G137" s="63"/>
      <c r="H137" s="64"/>
      <c r="I137" s="65"/>
      <c r="J137" s="64"/>
      <c r="K137" s="65"/>
      <c r="L137" s="63"/>
      <c r="M137" s="12"/>
      <c r="N137" s="13"/>
    </row>
    <row r="138" spans="4:14" ht="14.4" hidden="1" x14ac:dyDescent="0.3">
      <c r="D138" s="60"/>
      <c r="E138" s="61"/>
      <c r="F138" s="62"/>
      <c r="G138" s="63"/>
      <c r="H138" s="64"/>
      <c r="I138" s="65"/>
      <c r="J138" s="64"/>
      <c r="K138" s="65"/>
      <c r="L138" s="63"/>
      <c r="M138" s="12"/>
      <c r="N138" s="13"/>
    </row>
    <row r="139" spans="4:14" ht="14.4" hidden="1" x14ac:dyDescent="0.3">
      <c r="D139" s="60"/>
      <c r="E139" s="61"/>
      <c r="F139" s="62"/>
      <c r="G139" s="63"/>
      <c r="H139" s="64"/>
      <c r="I139" s="65"/>
      <c r="J139" s="64"/>
      <c r="K139" s="65"/>
      <c r="L139" s="63"/>
      <c r="M139" s="12"/>
      <c r="N139" s="13"/>
    </row>
    <row r="140" spans="4:14" ht="14.4" hidden="1" x14ac:dyDescent="0.3">
      <c r="D140" s="60"/>
      <c r="E140" s="61"/>
      <c r="F140" s="62"/>
      <c r="G140" s="63"/>
      <c r="H140" s="64"/>
      <c r="I140" s="65"/>
      <c r="J140" s="64"/>
      <c r="K140" s="65"/>
      <c r="L140" s="63"/>
      <c r="M140" s="12"/>
      <c r="N140" s="13"/>
    </row>
    <row r="141" spans="4:14" ht="14.4" hidden="1" x14ac:dyDescent="0.3">
      <c r="D141" s="60"/>
      <c r="E141" s="61"/>
      <c r="F141" s="62"/>
      <c r="G141" s="63"/>
      <c r="H141" s="64"/>
      <c r="I141" s="65"/>
      <c r="J141" s="64"/>
      <c r="K141" s="65"/>
      <c r="L141" s="63"/>
      <c r="M141" s="12"/>
      <c r="N141" s="13"/>
    </row>
    <row r="142" spans="4:14" ht="14.4" hidden="1" x14ac:dyDescent="0.3">
      <c r="D142" s="60"/>
      <c r="E142" s="61"/>
      <c r="F142" s="62"/>
      <c r="G142" s="63"/>
      <c r="H142" s="64"/>
      <c r="I142" s="65"/>
      <c r="J142" s="64"/>
      <c r="K142" s="65"/>
      <c r="L142" s="63"/>
      <c r="M142" s="12"/>
      <c r="N142" s="13"/>
    </row>
    <row r="143" spans="4:14" ht="14.4" hidden="1" x14ac:dyDescent="0.3">
      <c r="D143" s="60"/>
      <c r="E143" s="61"/>
      <c r="F143" s="62"/>
      <c r="G143" s="63"/>
      <c r="H143" s="64"/>
      <c r="I143" s="65"/>
      <c r="J143" s="64"/>
      <c r="K143" s="65"/>
      <c r="L143" s="63"/>
      <c r="M143" s="12"/>
      <c r="N143" s="13"/>
    </row>
    <row r="144" spans="4:14" ht="14.4" hidden="1" x14ac:dyDescent="0.3">
      <c r="D144" s="60"/>
      <c r="E144" s="61"/>
      <c r="F144" s="62"/>
      <c r="G144" s="63"/>
      <c r="H144" s="64"/>
      <c r="I144" s="65"/>
      <c r="J144" s="64"/>
      <c r="K144" s="65"/>
      <c r="L144" s="63"/>
      <c r="M144" s="12"/>
      <c r="N144" s="13"/>
    </row>
    <row r="145" spans="4:14" ht="14.4" hidden="1" x14ac:dyDescent="0.3">
      <c r="D145" s="60"/>
      <c r="E145" s="61"/>
      <c r="F145" s="62"/>
      <c r="G145" s="63"/>
      <c r="H145" s="64"/>
      <c r="I145" s="65"/>
      <c r="J145" s="64"/>
      <c r="K145" s="65"/>
      <c r="L145" s="63"/>
      <c r="M145" s="12"/>
      <c r="N145" s="13"/>
    </row>
    <row r="146" spans="4:14" ht="14.4" hidden="1" x14ac:dyDescent="0.3">
      <c r="D146" s="60"/>
      <c r="E146" s="61"/>
      <c r="F146" s="62"/>
      <c r="G146" s="63"/>
      <c r="H146" s="64"/>
      <c r="I146" s="65"/>
      <c r="J146" s="64"/>
      <c r="K146" s="65"/>
      <c r="L146" s="63"/>
      <c r="M146" s="12"/>
      <c r="N146" s="13"/>
    </row>
    <row r="147" spans="4:14" ht="14.4" hidden="1" x14ac:dyDescent="0.3">
      <c r="D147" s="60"/>
      <c r="E147" s="61"/>
      <c r="F147" s="62"/>
      <c r="G147" s="63"/>
      <c r="H147" s="64"/>
      <c r="I147" s="65"/>
      <c r="J147" s="64"/>
      <c r="K147" s="65"/>
      <c r="L147" s="63"/>
      <c r="M147" s="12"/>
      <c r="N147" s="13"/>
    </row>
    <row r="148" spans="4:14" ht="14.4" hidden="1" x14ac:dyDescent="0.3">
      <c r="D148" s="60"/>
      <c r="E148" s="61"/>
      <c r="F148" s="62"/>
      <c r="G148" s="63"/>
      <c r="H148" s="64"/>
      <c r="I148" s="65"/>
      <c r="J148" s="64"/>
      <c r="K148" s="65"/>
      <c r="L148" s="63"/>
      <c r="M148" s="12"/>
      <c r="N148" s="13"/>
    </row>
    <row r="149" spans="4:14" ht="14.4" hidden="1" x14ac:dyDescent="0.3">
      <c r="D149" s="60"/>
      <c r="E149" s="61"/>
      <c r="F149" s="62"/>
      <c r="G149" s="63"/>
      <c r="H149" s="64"/>
      <c r="I149" s="65"/>
      <c r="J149" s="64"/>
      <c r="K149" s="65"/>
      <c r="L149" s="63"/>
      <c r="M149" s="12"/>
      <c r="N149" s="13"/>
    </row>
    <row r="150" spans="4:14" ht="14.4" hidden="1" x14ac:dyDescent="0.3">
      <c r="D150" s="60"/>
      <c r="E150" s="61"/>
      <c r="F150" s="62"/>
      <c r="G150" s="63"/>
      <c r="H150" s="64"/>
      <c r="I150" s="65"/>
      <c r="J150" s="64"/>
      <c r="K150" s="65"/>
      <c r="L150" s="63"/>
      <c r="M150" s="12"/>
      <c r="N150" s="13"/>
    </row>
    <row r="151" spans="4:14" ht="14.4" hidden="1" x14ac:dyDescent="0.3">
      <c r="D151" s="60"/>
      <c r="E151" s="61"/>
      <c r="F151" s="62"/>
      <c r="G151" s="63"/>
      <c r="H151" s="64"/>
      <c r="I151" s="65"/>
      <c r="J151" s="64"/>
      <c r="K151" s="65"/>
      <c r="L151" s="63"/>
      <c r="M151" s="12"/>
      <c r="N151" s="13"/>
    </row>
    <row r="152" spans="4:14" ht="14.4" hidden="1" x14ac:dyDescent="0.3">
      <c r="D152" s="60"/>
      <c r="E152" s="61"/>
      <c r="F152" s="62"/>
      <c r="G152" s="63"/>
      <c r="H152" s="64"/>
      <c r="I152" s="65"/>
      <c r="J152" s="64"/>
      <c r="K152" s="65"/>
      <c r="L152" s="63"/>
      <c r="M152" s="12"/>
      <c r="N152" s="13"/>
    </row>
    <row r="153" spans="4:14" ht="14.4" hidden="1" x14ac:dyDescent="0.3">
      <c r="D153" s="60"/>
      <c r="E153" s="61"/>
      <c r="F153" s="62"/>
      <c r="G153" s="63"/>
      <c r="H153" s="64"/>
      <c r="I153" s="65"/>
      <c r="J153" s="64"/>
      <c r="K153" s="65"/>
      <c r="L153" s="63"/>
      <c r="M153" s="12"/>
      <c r="N153" s="13"/>
    </row>
    <row r="154" spans="4:14" ht="14.4" hidden="1" x14ac:dyDescent="0.3">
      <c r="D154" s="60"/>
      <c r="E154" s="61"/>
      <c r="F154" s="62"/>
      <c r="G154" s="63"/>
      <c r="H154" s="64"/>
      <c r="I154" s="65"/>
      <c r="J154" s="64"/>
      <c r="K154" s="65"/>
      <c r="L154" s="63"/>
      <c r="M154" s="12"/>
      <c r="N154" s="13"/>
    </row>
    <row r="155" spans="4:14" ht="14.4" hidden="1" x14ac:dyDescent="0.3">
      <c r="D155" s="60"/>
      <c r="E155" s="61"/>
      <c r="F155" s="62"/>
      <c r="G155" s="63"/>
      <c r="H155" s="64"/>
      <c r="I155" s="65"/>
      <c r="J155" s="64"/>
      <c r="K155" s="65"/>
      <c r="L155" s="63"/>
      <c r="M155" s="12"/>
      <c r="N155" s="13"/>
    </row>
    <row r="156" spans="4:14" ht="14.4" hidden="1" x14ac:dyDescent="0.3">
      <c r="D156" s="60"/>
      <c r="E156" s="61"/>
      <c r="F156" s="62"/>
      <c r="G156" s="63"/>
      <c r="H156" s="64"/>
      <c r="I156" s="65"/>
      <c r="J156" s="64"/>
      <c r="K156" s="65"/>
      <c r="L156" s="63"/>
      <c r="M156" s="12"/>
      <c r="N156" s="13"/>
    </row>
    <row r="157" spans="4:14" ht="14.4" hidden="1" x14ac:dyDescent="0.3">
      <c r="D157" s="60"/>
      <c r="E157" s="61"/>
      <c r="F157" s="62"/>
      <c r="G157" s="63"/>
      <c r="H157" s="64"/>
      <c r="I157" s="65"/>
      <c r="J157" s="64"/>
      <c r="K157" s="65"/>
      <c r="L157" s="63"/>
      <c r="M157" s="12"/>
      <c r="N157" s="13"/>
    </row>
    <row r="158" spans="4:14" ht="14.4" hidden="1" x14ac:dyDescent="0.3">
      <c r="D158" s="60"/>
      <c r="E158" s="61"/>
      <c r="F158" s="62"/>
      <c r="G158" s="63"/>
      <c r="H158" s="64"/>
      <c r="I158" s="65"/>
      <c r="J158" s="64"/>
      <c r="K158" s="65"/>
      <c r="L158" s="63"/>
      <c r="M158" s="12"/>
      <c r="N158" s="13"/>
    </row>
    <row r="159" spans="4:14" ht="14.4" hidden="1" x14ac:dyDescent="0.3">
      <c r="D159" s="60"/>
      <c r="E159" s="61"/>
      <c r="F159" s="62"/>
      <c r="G159" s="63"/>
      <c r="H159" s="64"/>
      <c r="I159" s="65"/>
      <c r="J159" s="64"/>
      <c r="K159" s="65"/>
      <c r="L159" s="63"/>
      <c r="M159" s="12"/>
      <c r="N159" s="13"/>
    </row>
    <row r="160" spans="4:14" ht="14.4" hidden="1" x14ac:dyDescent="0.3">
      <c r="D160" s="60"/>
      <c r="E160" s="61"/>
      <c r="F160" s="62"/>
      <c r="G160" s="63"/>
      <c r="H160" s="64"/>
      <c r="I160" s="65"/>
      <c r="J160" s="64"/>
      <c r="K160" s="65"/>
      <c r="L160" s="63"/>
      <c r="M160" s="12"/>
      <c r="N160" s="13"/>
    </row>
    <row r="161" spans="4:14" ht="14.4" hidden="1" x14ac:dyDescent="0.3">
      <c r="D161" s="60"/>
      <c r="E161" s="61"/>
      <c r="F161" s="62"/>
      <c r="G161" s="63"/>
      <c r="H161" s="64"/>
      <c r="I161" s="65"/>
      <c r="J161" s="64"/>
      <c r="K161" s="65"/>
      <c r="L161" s="63"/>
      <c r="M161" s="12"/>
      <c r="N161" s="13"/>
    </row>
    <row r="162" spans="4:14" ht="14.4" hidden="1" x14ac:dyDescent="0.3">
      <c r="D162" s="60"/>
      <c r="E162" s="61"/>
      <c r="F162" s="62"/>
      <c r="G162" s="63"/>
      <c r="H162" s="64"/>
      <c r="I162" s="65"/>
      <c r="J162" s="64"/>
      <c r="K162" s="65"/>
      <c r="L162" s="63"/>
      <c r="M162" s="12"/>
      <c r="N162" s="13"/>
    </row>
    <row r="163" spans="4:14" ht="14.4" hidden="1" x14ac:dyDescent="0.3">
      <c r="D163" s="60"/>
      <c r="E163" s="61"/>
      <c r="F163" s="62"/>
      <c r="G163" s="63"/>
      <c r="H163" s="64"/>
      <c r="I163" s="65"/>
      <c r="J163" s="64"/>
      <c r="K163" s="65"/>
      <c r="L163" s="63"/>
      <c r="M163" s="12"/>
      <c r="N163" s="13"/>
    </row>
    <row r="164" spans="4:14" ht="14.4" hidden="1" x14ac:dyDescent="0.3">
      <c r="D164" s="60"/>
      <c r="E164" s="61"/>
      <c r="F164" s="62"/>
      <c r="G164" s="63"/>
      <c r="H164" s="64"/>
      <c r="I164" s="65"/>
      <c r="J164" s="64"/>
      <c r="K164" s="65"/>
      <c r="L164" s="63"/>
      <c r="M164" s="12"/>
      <c r="N164" s="13"/>
    </row>
    <row r="165" spans="4:14" ht="14.4" hidden="1" x14ac:dyDescent="0.3">
      <c r="D165" s="60"/>
      <c r="E165" s="61"/>
      <c r="F165" s="62"/>
      <c r="G165" s="63"/>
      <c r="H165" s="64"/>
      <c r="I165" s="65"/>
      <c r="J165" s="64"/>
      <c r="K165" s="65"/>
      <c r="L165" s="63"/>
      <c r="M165" s="12"/>
      <c r="N165" s="13"/>
    </row>
    <row r="166" spans="4:14" ht="14.4" hidden="1" x14ac:dyDescent="0.3">
      <c r="D166" s="60"/>
      <c r="E166" s="61"/>
      <c r="F166" s="62"/>
      <c r="G166" s="63"/>
      <c r="H166" s="64"/>
      <c r="I166" s="65"/>
      <c r="J166" s="64"/>
      <c r="K166" s="65"/>
      <c r="L166" s="63"/>
      <c r="M166" s="12"/>
      <c r="N166" s="13"/>
    </row>
    <row r="167" spans="4:14" ht="14.4" hidden="1" x14ac:dyDescent="0.3">
      <c r="D167" s="60"/>
      <c r="E167" s="61"/>
      <c r="F167" s="62"/>
      <c r="G167" s="63"/>
      <c r="H167" s="64"/>
      <c r="I167" s="65"/>
      <c r="J167" s="64"/>
      <c r="K167" s="65"/>
      <c r="L167" s="63"/>
      <c r="M167" s="12"/>
      <c r="N167" s="13"/>
    </row>
    <row r="168" spans="4:14" ht="14.4" hidden="1" x14ac:dyDescent="0.3">
      <c r="D168" s="60"/>
      <c r="E168" s="61"/>
      <c r="F168" s="62"/>
      <c r="G168" s="63"/>
      <c r="H168" s="64"/>
      <c r="I168" s="65"/>
      <c r="J168" s="64"/>
      <c r="K168" s="65"/>
      <c r="L168" s="63"/>
      <c r="M168" s="12"/>
      <c r="N168" s="13"/>
    </row>
    <row r="169" spans="4:14" ht="14.4" hidden="1" x14ac:dyDescent="0.3">
      <c r="D169" s="60"/>
      <c r="E169" s="61"/>
      <c r="F169" s="62"/>
      <c r="G169" s="63"/>
      <c r="H169" s="64"/>
      <c r="I169" s="65"/>
      <c r="J169" s="64"/>
      <c r="K169" s="65"/>
      <c r="L169" s="63"/>
      <c r="M169" s="12"/>
      <c r="N169" s="13"/>
    </row>
    <row r="170" spans="4:14" ht="14.4" hidden="1" x14ac:dyDescent="0.3">
      <c r="D170" s="60"/>
      <c r="E170" s="61"/>
      <c r="F170" s="62"/>
      <c r="G170" s="63"/>
      <c r="H170" s="64"/>
      <c r="I170" s="65"/>
      <c r="J170" s="64"/>
      <c r="K170" s="65"/>
      <c r="L170" s="63"/>
      <c r="M170" s="12"/>
      <c r="N170" s="13"/>
    </row>
    <row r="171" spans="4:14" ht="14.4" hidden="1" x14ac:dyDescent="0.3">
      <c r="D171" s="60"/>
      <c r="E171" s="61"/>
      <c r="F171" s="62"/>
      <c r="G171" s="63"/>
      <c r="H171" s="64"/>
      <c r="I171" s="65"/>
      <c r="J171" s="64"/>
      <c r="K171" s="65"/>
      <c r="L171" s="63"/>
      <c r="M171" s="12"/>
      <c r="N171" s="13"/>
    </row>
    <row r="172" spans="4:14" ht="14.4" hidden="1" x14ac:dyDescent="0.3">
      <c r="D172" s="60"/>
      <c r="E172" s="61"/>
      <c r="F172" s="62"/>
      <c r="G172" s="63"/>
      <c r="H172" s="64"/>
      <c r="I172" s="65"/>
      <c r="J172" s="64"/>
      <c r="K172" s="65"/>
      <c r="L172" s="63"/>
      <c r="M172" s="12"/>
      <c r="N172" s="13"/>
    </row>
    <row r="173" spans="4:14" ht="14.4" hidden="1" x14ac:dyDescent="0.3">
      <c r="D173" s="60"/>
      <c r="E173" s="61"/>
      <c r="F173" s="62"/>
      <c r="G173" s="63"/>
      <c r="H173" s="64"/>
      <c r="I173" s="65"/>
      <c r="J173" s="64"/>
      <c r="K173" s="65"/>
      <c r="L173" s="63"/>
      <c r="M173" s="12"/>
      <c r="N173" s="13"/>
    </row>
    <row r="174" spans="4:14" ht="14.4" hidden="1" x14ac:dyDescent="0.3">
      <c r="D174" s="60"/>
      <c r="E174" s="61"/>
      <c r="F174" s="62"/>
      <c r="G174" s="63"/>
      <c r="H174" s="64"/>
      <c r="I174" s="65"/>
      <c r="J174" s="64"/>
      <c r="K174" s="65"/>
      <c r="L174" s="63"/>
      <c r="M174" s="12"/>
      <c r="N174" s="13"/>
    </row>
    <row r="175" spans="4:14" ht="14.4" hidden="1" x14ac:dyDescent="0.3">
      <c r="D175" s="60"/>
      <c r="E175" s="61"/>
      <c r="F175" s="62"/>
      <c r="G175" s="63"/>
      <c r="H175" s="64"/>
      <c r="I175" s="65"/>
      <c r="J175" s="64"/>
      <c r="K175" s="65"/>
      <c r="L175" s="63"/>
      <c r="M175" s="12"/>
      <c r="N175" s="13"/>
    </row>
    <row r="176" spans="4:14" ht="14.4" hidden="1" x14ac:dyDescent="0.3">
      <c r="D176" s="60"/>
      <c r="E176" s="61"/>
      <c r="F176" s="62"/>
      <c r="G176" s="63"/>
      <c r="H176" s="64"/>
      <c r="I176" s="65"/>
      <c r="J176" s="64"/>
      <c r="K176" s="65"/>
      <c r="L176" s="63"/>
      <c r="M176" s="12"/>
      <c r="N176" s="13"/>
    </row>
    <row r="177" spans="4:14" ht="14.4" hidden="1" x14ac:dyDescent="0.3">
      <c r="D177" s="60"/>
      <c r="E177" s="61"/>
      <c r="F177" s="62"/>
      <c r="G177" s="63"/>
      <c r="H177" s="64"/>
      <c r="I177" s="65"/>
      <c r="J177" s="64"/>
      <c r="K177" s="65"/>
      <c r="L177" s="63"/>
      <c r="M177" s="12"/>
      <c r="N177" s="13"/>
    </row>
    <row r="178" spans="4:14" ht="14.4" hidden="1" x14ac:dyDescent="0.3">
      <c r="D178" s="60"/>
      <c r="E178" s="61"/>
      <c r="F178" s="62"/>
      <c r="G178" s="63"/>
      <c r="H178" s="64"/>
      <c r="I178" s="65"/>
      <c r="J178" s="64"/>
      <c r="K178" s="65"/>
      <c r="L178" s="63"/>
      <c r="M178" s="12"/>
      <c r="N178" s="13"/>
    </row>
    <row r="179" spans="4:14" ht="14.4" hidden="1" x14ac:dyDescent="0.3">
      <c r="D179" s="60"/>
      <c r="E179" s="61"/>
      <c r="F179" s="62"/>
      <c r="G179" s="63"/>
      <c r="H179" s="64"/>
      <c r="I179" s="65"/>
      <c r="J179" s="64"/>
      <c r="K179" s="65"/>
      <c r="L179" s="63"/>
      <c r="M179" s="12"/>
      <c r="N179" s="13"/>
    </row>
    <row r="180" spans="4:14" ht="14.4" hidden="1" x14ac:dyDescent="0.3">
      <c r="D180" s="60"/>
      <c r="E180" s="61"/>
      <c r="F180" s="62"/>
      <c r="G180" s="63"/>
      <c r="H180" s="64"/>
      <c r="I180" s="65"/>
      <c r="J180" s="64"/>
      <c r="K180" s="65"/>
      <c r="L180" s="63"/>
      <c r="M180" s="12"/>
      <c r="N180" s="13"/>
    </row>
    <row r="181" spans="4:14" ht="14.4" hidden="1" x14ac:dyDescent="0.3">
      <c r="D181" s="60"/>
      <c r="E181" s="61"/>
      <c r="F181" s="62"/>
      <c r="G181" s="63"/>
      <c r="H181" s="64"/>
      <c r="I181" s="65"/>
      <c r="J181" s="64"/>
      <c r="K181" s="65"/>
      <c r="L181" s="63"/>
      <c r="M181" s="12"/>
      <c r="N181" s="13"/>
    </row>
    <row r="182" spans="4:14" ht="14.4" hidden="1" x14ac:dyDescent="0.3">
      <c r="D182" s="60"/>
      <c r="E182" s="61"/>
      <c r="F182" s="62"/>
      <c r="G182" s="63"/>
      <c r="H182" s="64"/>
      <c r="I182" s="65"/>
      <c r="J182" s="64"/>
      <c r="K182" s="65"/>
      <c r="L182" s="63"/>
      <c r="M182" s="12"/>
      <c r="N182" s="13"/>
    </row>
    <row r="183" spans="4:14" ht="14.4" hidden="1" x14ac:dyDescent="0.3">
      <c r="D183" s="60"/>
      <c r="E183" s="61"/>
      <c r="F183" s="62"/>
      <c r="G183" s="63"/>
      <c r="H183" s="64"/>
      <c r="I183" s="65"/>
      <c r="J183" s="64"/>
      <c r="K183" s="65"/>
      <c r="L183" s="63"/>
      <c r="M183" s="12"/>
      <c r="N183" s="13"/>
    </row>
    <row r="184" spans="4:14" ht="14.4" hidden="1" x14ac:dyDescent="0.3">
      <c r="D184" s="60"/>
      <c r="E184" s="61"/>
      <c r="F184" s="62"/>
      <c r="G184" s="63"/>
      <c r="H184" s="64"/>
      <c r="I184" s="65"/>
      <c r="J184" s="64"/>
      <c r="K184" s="65"/>
      <c r="L184" s="63"/>
      <c r="M184" s="12"/>
      <c r="N184" s="13"/>
    </row>
    <row r="185" spans="4:14" ht="14.4" hidden="1" x14ac:dyDescent="0.3">
      <c r="D185" s="60"/>
      <c r="E185" s="61"/>
      <c r="F185" s="62"/>
      <c r="G185" s="63"/>
      <c r="H185" s="64"/>
      <c r="I185" s="65"/>
      <c r="J185" s="64"/>
      <c r="K185" s="65"/>
      <c r="L185" s="63"/>
      <c r="M185" s="12"/>
      <c r="N185" s="13"/>
    </row>
    <row r="186" spans="4:14" ht="14.4" hidden="1" x14ac:dyDescent="0.3">
      <c r="D186" s="60"/>
      <c r="E186" s="61"/>
      <c r="F186" s="62"/>
      <c r="G186" s="63"/>
      <c r="H186" s="64"/>
      <c r="I186" s="65"/>
      <c r="J186" s="64"/>
      <c r="K186" s="65"/>
      <c r="L186" s="63"/>
      <c r="M186" s="12"/>
      <c r="N186" s="13"/>
    </row>
    <row r="187" spans="4:14" ht="14.4" hidden="1" x14ac:dyDescent="0.3">
      <c r="D187" s="60"/>
      <c r="E187" s="61"/>
      <c r="F187" s="62"/>
      <c r="G187" s="63"/>
      <c r="H187" s="64"/>
      <c r="I187" s="65"/>
      <c r="J187" s="64"/>
      <c r="K187" s="65"/>
      <c r="L187" s="63"/>
      <c r="M187" s="12"/>
      <c r="N187" s="13"/>
    </row>
    <row r="188" spans="4:14" ht="14.4" hidden="1" x14ac:dyDescent="0.3">
      <c r="D188" s="60"/>
      <c r="E188" s="61"/>
      <c r="F188" s="62"/>
      <c r="G188" s="63"/>
      <c r="H188" s="64"/>
      <c r="I188" s="65"/>
      <c r="J188" s="64"/>
      <c r="K188" s="65"/>
      <c r="L188" s="63"/>
      <c r="M188" s="12"/>
      <c r="N188" s="13"/>
    </row>
    <row r="189" spans="4:14" ht="14.4" hidden="1" x14ac:dyDescent="0.3">
      <c r="D189" s="60"/>
      <c r="E189" s="61"/>
      <c r="F189" s="62"/>
      <c r="G189" s="63"/>
      <c r="H189" s="64"/>
      <c r="I189" s="65"/>
      <c r="J189" s="64"/>
      <c r="K189" s="65"/>
      <c r="L189" s="63"/>
      <c r="M189" s="12"/>
      <c r="N189" s="13"/>
    </row>
    <row r="190" spans="4:14" ht="14.4" hidden="1" x14ac:dyDescent="0.3">
      <c r="D190" s="60"/>
      <c r="E190" s="61"/>
      <c r="F190" s="62"/>
      <c r="G190" s="63"/>
      <c r="H190" s="64"/>
      <c r="I190" s="65"/>
      <c r="J190" s="64"/>
      <c r="K190" s="65"/>
      <c r="L190" s="63"/>
      <c r="M190" s="12"/>
      <c r="N190" s="13"/>
    </row>
    <row r="191" spans="4:14" ht="14.4" hidden="1" x14ac:dyDescent="0.3">
      <c r="D191" s="60"/>
      <c r="E191" s="61"/>
      <c r="F191" s="62"/>
      <c r="G191" s="63"/>
      <c r="H191" s="64"/>
      <c r="I191" s="65"/>
      <c r="J191" s="64"/>
      <c r="K191" s="65"/>
      <c r="L191" s="63"/>
      <c r="M191" s="12"/>
      <c r="N191" s="13"/>
    </row>
    <row r="192" spans="4:14" ht="14.4" hidden="1" x14ac:dyDescent="0.3">
      <c r="D192" s="60"/>
      <c r="E192" s="61"/>
      <c r="F192" s="62"/>
      <c r="G192" s="63"/>
      <c r="H192" s="64"/>
      <c r="I192" s="65"/>
      <c r="J192" s="64"/>
      <c r="K192" s="65"/>
      <c r="L192" s="63"/>
      <c r="M192" s="12"/>
      <c r="N192" s="13"/>
    </row>
    <row r="193" spans="4:14" ht="14.4" hidden="1" x14ac:dyDescent="0.3">
      <c r="D193" s="60"/>
      <c r="E193" s="61"/>
      <c r="F193" s="62"/>
      <c r="G193" s="63"/>
      <c r="H193" s="64"/>
      <c r="I193" s="65"/>
      <c r="J193" s="64"/>
      <c r="K193" s="65"/>
      <c r="L193" s="63"/>
      <c r="M193" s="12"/>
      <c r="N193" s="13"/>
    </row>
    <row r="194" spans="4:14" ht="14.4" hidden="1" x14ac:dyDescent="0.3">
      <c r="D194" s="60"/>
      <c r="E194" s="61"/>
      <c r="F194" s="62"/>
      <c r="G194" s="63"/>
      <c r="H194" s="64"/>
      <c r="I194" s="65"/>
      <c r="J194" s="64"/>
      <c r="K194" s="65"/>
      <c r="L194" s="63"/>
      <c r="M194" s="12"/>
      <c r="N194" s="13"/>
    </row>
    <row r="195" spans="4:14" ht="14.4" hidden="1" x14ac:dyDescent="0.3">
      <c r="D195" s="60"/>
      <c r="E195" s="61"/>
      <c r="F195" s="62"/>
      <c r="G195" s="63"/>
      <c r="H195" s="64"/>
      <c r="I195" s="65"/>
      <c r="J195" s="64"/>
      <c r="K195" s="65"/>
      <c r="L195" s="63"/>
      <c r="M195" s="12"/>
      <c r="N195" s="13"/>
    </row>
    <row r="196" spans="4:14" ht="14.4" hidden="1" x14ac:dyDescent="0.3">
      <c r="D196" s="60"/>
      <c r="E196" s="61"/>
      <c r="F196" s="62"/>
      <c r="G196" s="63"/>
      <c r="H196" s="64"/>
      <c r="I196" s="65"/>
      <c r="J196" s="64"/>
      <c r="K196" s="65"/>
      <c r="L196" s="63"/>
      <c r="M196" s="12"/>
      <c r="N196" s="13"/>
    </row>
    <row r="197" spans="4:14" ht="14.4" hidden="1" x14ac:dyDescent="0.3">
      <c r="D197" s="60"/>
      <c r="E197" s="61"/>
      <c r="F197" s="62"/>
      <c r="G197" s="63"/>
      <c r="H197" s="64"/>
      <c r="I197" s="65"/>
      <c r="J197" s="64"/>
      <c r="K197" s="65"/>
      <c r="L197" s="63"/>
      <c r="M197" s="12"/>
      <c r="N197" s="13"/>
    </row>
    <row r="198" spans="4:14" ht="14.4" hidden="1" x14ac:dyDescent="0.3">
      <c r="D198" s="60"/>
      <c r="E198" s="61"/>
      <c r="F198" s="62"/>
      <c r="G198" s="63"/>
      <c r="H198" s="64"/>
      <c r="I198" s="65"/>
      <c r="J198" s="64"/>
      <c r="K198" s="65"/>
      <c r="L198" s="63"/>
      <c r="M198" s="12"/>
      <c r="N198" s="13"/>
    </row>
    <row r="199" spans="4:14" ht="14.4" hidden="1" x14ac:dyDescent="0.3">
      <c r="D199" s="60"/>
      <c r="E199" s="61"/>
      <c r="F199" s="62"/>
      <c r="G199" s="63"/>
      <c r="H199" s="64"/>
      <c r="I199" s="65"/>
      <c r="J199" s="64"/>
      <c r="K199" s="65"/>
      <c r="L199" s="63"/>
      <c r="M199" s="12"/>
      <c r="N199" s="13"/>
    </row>
    <row r="200" spans="4:14" ht="14.4" hidden="1" x14ac:dyDescent="0.3">
      <c r="D200" s="60"/>
      <c r="E200" s="61"/>
      <c r="F200" s="62"/>
      <c r="G200" s="63"/>
      <c r="H200" s="64"/>
      <c r="I200" s="65"/>
      <c r="J200" s="64"/>
      <c r="K200" s="65"/>
      <c r="L200" s="63"/>
      <c r="M200" s="12"/>
      <c r="N200" s="13"/>
    </row>
    <row r="201" spans="4:14" ht="14.4" hidden="1" x14ac:dyDescent="0.3">
      <c r="D201" s="60"/>
      <c r="E201" s="61"/>
      <c r="F201" s="62"/>
      <c r="G201" s="63"/>
      <c r="H201" s="64"/>
      <c r="I201" s="65"/>
      <c r="J201" s="64"/>
      <c r="K201" s="65"/>
      <c r="L201" s="63"/>
      <c r="M201" s="12"/>
      <c r="N201" s="13"/>
    </row>
    <row r="202" spans="4:14" ht="14.4" hidden="1" x14ac:dyDescent="0.3">
      <c r="D202" s="60"/>
      <c r="E202" s="61"/>
      <c r="F202" s="62"/>
      <c r="G202" s="63"/>
      <c r="H202" s="64"/>
      <c r="I202" s="65"/>
      <c r="J202" s="64"/>
      <c r="K202" s="65"/>
      <c r="L202" s="63"/>
      <c r="M202" s="12"/>
      <c r="N202" s="13"/>
    </row>
    <row r="203" spans="4:14" ht="14.4" hidden="1" x14ac:dyDescent="0.3">
      <c r="D203" s="60"/>
      <c r="E203" s="61"/>
      <c r="F203" s="62"/>
      <c r="G203" s="63"/>
      <c r="H203" s="64"/>
      <c r="I203" s="65"/>
      <c r="J203" s="64"/>
      <c r="K203" s="65"/>
      <c r="L203" s="63"/>
      <c r="M203" s="12"/>
      <c r="N203" s="13"/>
    </row>
    <row r="204" spans="4:14" ht="14.4" hidden="1" x14ac:dyDescent="0.3">
      <c r="D204" s="60"/>
      <c r="E204" s="61"/>
      <c r="F204" s="62"/>
      <c r="G204" s="63"/>
      <c r="H204" s="64"/>
      <c r="I204" s="65"/>
      <c r="J204" s="64"/>
      <c r="K204" s="65"/>
      <c r="L204" s="63"/>
      <c r="M204" s="12"/>
      <c r="N204" s="13"/>
    </row>
    <row r="205" spans="4:14" ht="14.4" hidden="1" x14ac:dyDescent="0.3">
      <c r="D205" s="60"/>
      <c r="E205" s="61"/>
      <c r="F205" s="62"/>
      <c r="G205" s="63"/>
      <c r="H205" s="64"/>
      <c r="I205" s="65"/>
      <c r="J205" s="64"/>
      <c r="K205" s="65"/>
      <c r="L205" s="63"/>
      <c r="M205" s="12"/>
      <c r="N205" s="13"/>
    </row>
    <row r="206" spans="4:14" ht="14.4" hidden="1" x14ac:dyDescent="0.3">
      <c r="D206" s="60"/>
      <c r="E206" s="61"/>
      <c r="F206" s="62"/>
      <c r="G206" s="63"/>
      <c r="H206" s="64"/>
      <c r="I206" s="65"/>
      <c r="J206" s="64"/>
      <c r="K206" s="65"/>
      <c r="L206" s="63"/>
      <c r="M206" s="12"/>
      <c r="N206" s="13"/>
    </row>
    <row r="207" spans="4:14" ht="14.4" hidden="1" x14ac:dyDescent="0.3">
      <c r="D207" s="60"/>
      <c r="E207" s="61"/>
      <c r="F207" s="62"/>
      <c r="G207" s="63"/>
      <c r="H207" s="64"/>
      <c r="I207" s="65"/>
      <c r="J207" s="64"/>
      <c r="K207" s="65"/>
      <c r="L207" s="63"/>
      <c r="M207" s="12"/>
      <c r="N207" s="13"/>
    </row>
    <row r="208" spans="4:14" ht="14.4" hidden="1" x14ac:dyDescent="0.3">
      <c r="D208" s="60"/>
      <c r="E208" s="61"/>
      <c r="F208" s="62"/>
      <c r="G208" s="63"/>
      <c r="H208" s="64"/>
      <c r="I208" s="65"/>
      <c r="J208" s="64"/>
      <c r="K208" s="65"/>
      <c r="L208" s="63"/>
      <c r="M208" s="12"/>
      <c r="N208" s="13"/>
    </row>
    <row r="209" spans="4:14" ht="14.4" hidden="1" x14ac:dyDescent="0.3">
      <c r="D209" s="60"/>
      <c r="E209" s="61"/>
      <c r="F209" s="62"/>
      <c r="G209" s="63"/>
      <c r="H209" s="64"/>
      <c r="I209" s="65"/>
      <c r="J209" s="64"/>
      <c r="K209" s="65"/>
      <c r="L209" s="63"/>
      <c r="M209" s="12"/>
      <c r="N209" s="13"/>
    </row>
    <row r="210" spans="4:14" ht="14.4" hidden="1" x14ac:dyDescent="0.3">
      <c r="D210" s="60"/>
      <c r="E210" s="61"/>
      <c r="F210" s="62"/>
      <c r="G210" s="63"/>
      <c r="H210" s="64"/>
      <c r="I210" s="65"/>
      <c r="J210" s="64"/>
      <c r="K210" s="65"/>
      <c r="L210" s="63"/>
      <c r="M210" s="12"/>
      <c r="N210" s="13"/>
    </row>
    <row r="211" spans="4:14" ht="14.4" hidden="1" x14ac:dyDescent="0.3">
      <c r="D211" s="60"/>
      <c r="E211" s="61"/>
      <c r="F211" s="62"/>
      <c r="G211" s="63"/>
      <c r="H211" s="64"/>
      <c r="I211" s="65"/>
      <c r="J211" s="64"/>
      <c r="K211" s="65"/>
      <c r="L211" s="63"/>
      <c r="M211" s="12"/>
      <c r="N211" s="13"/>
    </row>
    <row r="212" spans="4:14" ht="14.4" hidden="1" x14ac:dyDescent="0.3">
      <c r="D212" s="60"/>
      <c r="E212" s="61"/>
      <c r="F212" s="62"/>
      <c r="G212" s="63"/>
      <c r="H212" s="64"/>
      <c r="I212" s="65"/>
      <c r="J212" s="64"/>
      <c r="K212" s="65"/>
      <c r="L212" s="63"/>
      <c r="M212" s="12"/>
      <c r="N212" s="13"/>
    </row>
    <row r="213" spans="4:14" ht="14.4" hidden="1" x14ac:dyDescent="0.3">
      <c r="D213" s="60"/>
      <c r="E213" s="61"/>
      <c r="F213" s="62"/>
      <c r="G213" s="63"/>
      <c r="H213" s="64"/>
      <c r="I213" s="65"/>
      <c r="J213" s="64"/>
      <c r="K213" s="65"/>
      <c r="L213" s="63"/>
      <c r="M213" s="12"/>
      <c r="N213" s="13"/>
    </row>
    <row r="214" spans="4:14" ht="14.4" hidden="1" x14ac:dyDescent="0.3">
      <c r="D214" s="60"/>
      <c r="E214" s="61"/>
      <c r="F214" s="62"/>
      <c r="G214" s="63"/>
      <c r="H214" s="64"/>
      <c r="I214" s="65"/>
      <c r="J214" s="64"/>
      <c r="K214" s="65"/>
      <c r="L214" s="63"/>
      <c r="M214" s="12"/>
      <c r="N214" s="13"/>
    </row>
    <row r="215" spans="4:14" ht="14.4" hidden="1" x14ac:dyDescent="0.3">
      <c r="D215" s="60"/>
      <c r="E215" s="61"/>
      <c r="F215" s="62"/>
      <c r="G215" s="63"/>
      <c r="H215" s="64"/>
      <c r="I215" s="65"/>
      <c r="J215" s="64"/>
      <c r="K215" s="65"/>
      <c r="L215" s="63"/>
      <c r="M215" s="12"/>
      <c r="N215" s="13"/>
    </row>
    <row r="216" spans="4:14" ht="14.4" hidden="1" x14ac:dyDescent="0.3">
      <c r="D216" s="60"/>
      <c r="E216" s="61"/>
      <c r="F216" s="62"/>
      <c r="G216" s="63"/>
      <c r="H216" s="64"/>
      <c r="I216" s="65"/>
      <c r="J216" s="64"/>
      <c r="K216" s="65"/>
      <c r="L216" s="63"/>
      <c r="M216" s="12"/>
      <c r="N216" s="13"/>
    </row>
    <row r="217" spans="4:14" ht="14.4" hidden="1" x14ac:dyDescent="0.3">
      <c r="D217" s="60"/>
      <c r="E217" s="61"/>
      <c r="F217" s="62"/>
      <c r="G217" s="63"/>
      <c r="H217" s="64"/>
      <c r="I217" s="65"/>
      <c r="J217" s="64"/>
      <c r="K217" s="65"/>
      <c r="L217" s="63"/>
      <c r="M217" s="12"/>
      <c r="N217" s="13"/>
    </row>
    <row r="218" spans="4:14" ht="14.4" hidden="1" x14ac:dyDescent="0.3">
      <c r="D218" s="60"/>
      <c r="E218" s="61"/>
      <c r="F218" s="62"/>
      <c r="G218" s="63"/>
      <c r="H218" s="64"/>
      <c r="I218" s="65"/>
      <c r="J218" s="64"/>
      <c r="K218" s="65"/>
      <c r="L218" s="63"/>
      <c r="M218" s="12"/>
      <c r="N218" s="13"/>
    </row>
    <row r="219" spans="4:14" ht="14.4" hidden="1" x14ac:dyDescent="0.3">
      <c r="D219" s="60"/>
      <c r="E219" s="61"/>
      <c r="F219" s="62"/>
      <c r="G219" s="63"/>
      <c r="H219" s="64"/>
      <c r="I219" s="65"/>
      <c r="J219" s="64"/>
      <c r="K219" s="65"/>
      <c r="L219" s="63"/>
      <c r="M219" s="12"/>
      <c r="N219" s="13"/>
    </row>
    <row r="220" spans="4:14" ht="14.4" hidden="1" x14ac:dyDescent="0.3">
      <c r="D220" s="60"/>
      <c r="E220" s="61"/>
      <c r="F220" s="62"/>
      <c r="G220" s="63"/>
      <c r="H220" s="64"/>
      <c r="I220" s="65"/>
      <c r="J220" s="64"/>
      <c r="K220" s="65"/>
      <c r="L220" s="63"/>
      <c r="M220" s="12"/>
      <c r="N220" s="13"/>
    </row>
    <row r="221" spans="4:14" ht="14.4" hidden="1" x14ac:dyDescent="0.3">
      <c r="D221" s="60"/>
      <c r="E221" s="61"/>
      <c r="F221" s="62"/>
      <c r="G221" s="63"/>
      <c r="H221" s="64"/>
      <c r="I221" s="65"/>
      <c r="J221" s="64"/>
      <c r="K221" s="65"/>
      <c r="L221" s="63"/>
      <c r="M221" s="12"/>
      <c r="N221" s="13"/>
    </row>
    <row r="222" spans="4:14" ht="14.4" hidden="1" x14ac:dyDescent="0.3">
      <c r="D222" s="60"/>
      <c r="E222" s="61"/>
      <c r="F222" s="62"/>
      <c r="G222" s="63"/>
      <c r="H222" s="64"/>
      <c r="I222" s="65"/>
      <c r="J222" s="64"/>
      <c r="K222" s="65"/>
      <c r="L222" s="63"/>
      <c r="M222" s="12"/>
      <c r="N222" s="13"/>
    </row>
    <row r="223" spans="4:14" ht="14.4" hidden="1" x14ac:dyDescent="0.3">
      <c r="D223" s="60"/>
      <c r="E223" s="61"/>
      <c r="F223" s="62"/>
      <c r="G223" s="63"/>
      <c r="H223" s="64"/>
      <c r="I223" s="65"/>
      <c r="J223" s="64"/>
      <c r="K223" s="65"/>
      <c r="L223" s="63"/>
      <c r="M223" s="12"/>
      <c r="N223" s="13"/>
    </row>
    <row r="224" spans="4:14" ht="14.4" hidden="1" x14ac:dyDescent="0.3">
      <c r="D224" s="60"/>
      <c r="E224" s="61"/>
      <c r="F224" s="62"/>
      <c r="G224" s="63"/>
      <c r="H224" s="64"/>
      <c r="I224" s="65"/>
      <c r="J224" s="64"/>
      <c r="K224" s="65"/>
      <c r="L224" s="63"/>
      <c r="M224" s="12"/>
      <c r="N224" s="13"/>
    </row>
    <row r="225" spans="4:14" ht="14.4" hidden="1" x14ac:dyDescent="0.3">
      <c r="D225" s="60"/>
      <c r="E225" s="61"/>
      <c r="F225" s="62"/>
      <c r="G225" s="63"/>
      <c r="H225" s="64"/>
      <c r="I225" s="65"/>
      <c r="J225" s="64"/>
      <c r="K225" s="65"/>
      <c r="L225" s="63"/>
      <c r="M225" s="12"/>
      <c r="N225" s="13"/>
    </row>
    <row r="226" spans="4:14" ht="14.4" hidden="1" x14ac:dyDescent="0.3">
      <c r="D226" s="60"/>
      <c r="E226" s="61"/>
      <c r="F226" s="62"/>
      <c r="G226" s="63"/>
      <c r="H226" s="64"/>
      <c r="I226" s="65"/>
      <c r="J226" s="64"/>
      <c r="K226" s="65"/>
      <c r="L226" s="63"/>
      <c r="M226" s="12"/>
      <c r="N226" s="13"/>
    </row>
    <row r="227" spans="4:14" ht="14.4" hidden="1" x14ac:dyDescent="0.3">
      <c r="D227" s="60"/>
      <c r="E227" s="61"/>
      <c r="F227" s="62"/>
      <c r="G227" s="63"/>
      <c r="H227" s="64"/>
      <c r="I227" s="65"/>
      <c r="J227" s="64"/>
      <c r="K227" s="65"/>
      <c r="L227" s="63"/>
      <c r="M227" s="12"/>
      <c r="N227" s="13"/>
    </row>
    <row r="228" spans="4:14" ht="14.4" hidden="1" x14ac:dyDescent="0.3">
      <c r="D228" s="60"/>
      <c r="E228" s="61"/>
      <c r="F228" s="62"/>
      <c r="G228" s="63"/>
      <c r="H228" s="64"/>
      <c r="I228" s="65"/>
      <c r="J228" s="64"/>
      <c r="K228" s="65"/>
      <c r="L228" s="63"/>
      <c r="M228" s="12"/>
      <c r="N228" s="13"/>
    </row>
    <row r="229" spans="4:14" ht="14.4" hidden="1" x14ac:dyDescent="0.3">
      <c r="D229" s="60"/>
      <c r="E229" s="61"/>
      <c r="F229" s="62"/>
      <c r="G229" s="63"/>
      <c r="H229" s="64"/>
      <c r="I229" s="65"/>
      <c r="J229" s="64"/>
      <c r="K229" s="65"/>
      <c r="L229" s="63"/>
      <c r="M229" s="12"/>
      <c r="N229" s="13"/>
    </row>
    <row r="230" spans="4:14" ht="14.4" hidden="1" x14ac:dyDescent="0.3">
      <c r="D230" s="60"/>
      <c r="E230" s="61"/>
      <c r="F230" s="62"/>
      <c r="G230" s="63"/>
      <c r="H230" s="64"/>
      <c r="I230" s="65"/>
      <c r="J230" s="64"/>
      <c r="K230" s="65"/>
      <c r="L230" s="63"/>
      <c r="M230" s="12"/>
      <c r="N230" s="13"/>
    </row>
    <row r="231" spans="4:14" ht="14.4" hidden="1" x14ac:dyDescent="0.3">
      <c r="D231" s="60"/>
      <c r="E231" s="61"/>
      <c r="F231" s="62"/>
      <c r="G231" s="63"/>
      <c r="H231" s="64"/>
      <c r="I231" s="65"/>
      <c r="J231" s="64"/>
      <c r="K231" s="65"/>
      <c r="L231" s="63"/>
      <c r="M231" s="12"/>
      <c r="N231" s="13"/>
    </row>
    <row r="232" spans="4:14" ht="14.4" hidden="1" x14ac:dyDescent="0.3">
      <c r="D232" s="60"/>
      <c r="E232" s="61"/>
      <c r="F232" s="62"/>
      <c r="G232" s="63"/>
      <c r="H232" s="64"/>
      <c r="I232" s="65"/>
      <c r="J232" s="64"/>
      <c r="K232" s="65"/>
      <c r="L232" s="63"/>
      <c r="M232" s="12"/>
      <c r="N232" s="13"/>
    </row>
    <row r="233" spans="4:14" ht="14.4" hidden="1" x14ac:dyDescent="0.3">
      <c r="D233" s="60"/>
      <c r="E233" s="61"/>
      <c r="F233" s="62"/>
      <c r="G233" s="63"/>
      <c r="H233" s="64"/>
      <c r="I233" s="65"/>
      <c r="J233" s="64"/>
      <c r="K233" s="65"/>
      <c r="L233" s="63"/>
      <c r="M233" s="12"/>
      <c r="N233" s="13"/>
    </row>
    <row r="234" spans="4:14" ht="14.4" hidden="1" x14ac:dyDescent="0.3">
      <c r="D234" s="60"/>
      <c r="E234" s="61"/>
      <c r="F234" s="62"/>
      <c r="G234" s="63"/>
      <c r="H234" s="64"/>
      <c r="I234" s="65"/>
      <c r="J234" s="64"/>
      <c r="K234" s="65"/>
      <c r="L234" s="63"/>
      <c r="M234" s="12"/>
      <c r="N234" s="13"/>
    </row>
    <row r="235" spans="4:14" ht="14.4" hidden="1" x14ac:dyDescent="0.3">
      <c r="D235" s="60"/>
      <c r="E235" s="61"/>
      <c r="F235" s="62"/>
      <c r="G235" s="63"/>
      <c r="H235" s="64"/>
      <c r="I235" s="65"/>
      <c r="J235" s="64"/>
      <c r="K235" s="65"/>
      <c r="L235" s="63"/>
      <c r="M235" s="12"/>
      <c r="N235" s="13"/>
    </row>
    <row r="236" spans="4:14" ht="14.4" hidden="1" x14ac:dyDescent="0.3">
      <c r="D236" s="60"/>
      <c r="E236" s="61"/>
      <c r="F236" s="62"/>
      <c r="G236" s="63"/>
      <c r="H236" s="64"/>
      <c r="I236" s="65"/>
      <c r="J236" s="64"/>
      <c r="K236" s="65"/>
      <c r="L236" s="63"/>
      <c r="M236" s="12"/>
      <c r="N236" s="13"/>
    </row>
    <row r="237" spans="4:14" ht="14.4" hidden="1" x14ac:dyDescent="0.3">
      <c r="D237" s="60"/>
      <c r="E237" s="61"/>
      <c r="F237" s="62"/>
      <c r="G237" s="63"/>
      <c r="H237" s="64"/>
      <c r="I237" s="65"/>
      <c r="J237" s="64"/>
      <c r="K237" s="65"/>
      <c r="L237" s="63"/>
      <c r="M237" s="12"/>
      <c r="N237" s="13"/>
    </row>
    <row r="238" spans="4:14" ht="14.4" hidden="1" x14ac:dyDescent="0.3">
      <c r="D238" s="60"/>
      <c r="E238" s="61"/>
      <c r="F238" s="62"/>
      <c r="G238" s="63"/>
      <c r="H238" s="64"/>
      <c r="I238" s="65"/>
      <c r="J238" s="64"/>
      <c r="K238" s="65"/>
      <c r="L238" s="63"/>
      <c r="M238" s="12"/>
      <c r="N238" s="13"/>
    </row>
    <row r="239" spans="4:14" ht="14.4" hidden="1" x14ac:dyDescent="0.3">
      <c r="D239" s="60"/>
      <c r="E239" s="61"/>
      <c r="F239" s="62"/>
      <c r="G239" s="63"/>
      <c r="H239" s="64"/>
      <c r="I239" s="65"/>
      <c r="J239" s="64"/>
      <c r="K239" s="65"/>
      <c r="L239" s="63"/>
      <c r="M239" s="12"/>
      <c r="N239" s="13"/>
    </row>
    <row r="240" spans="4:14" ht="14.4" hidden="1" x14ac:dyDescent="0.3">
      <c r="D240" s="60"/>
      <c r="E240" s="61"/>
      <c r="F240" s="62"/>
      <c r="G240" s="63"/>
      <c r="H240" s="64"/>
      <c r="I240" s="65"/>
      <c r="J240" s="64"/>
      <c r="K240" s="65"/>
      <c r="L240" s="63"/>
      <c r="M240" s="12"/>
      <c r="N240" s="13"/>
    </row>
    <row r="241" spans="4:14" ht="14.4" hidden="1" x14ac:dyDescent="0.3">
      <c r="D241" s="60"/>
      <c r="E241" s="61"/>
      <c r="F241" s="62"/>
      <c r="G241" s="63"/>
      <c r="H241" s="64"/>
      <c r="I241" s="65"/>
      <c r="J241" s="64"/>
      <c r="K241" s="65"/>
      <c r="L241" s="63"/>
      <c r="M241" s="12"/>
      <c r="N241" s="13"/>
    </row>
    <row r="242" spans="4:14" ht="14.4" hidden="1" x14ac:dyDescent="0.3">
      <c r="D242" s="60"/>
      <c r="E242" s="61"/>
      <c r="F242" s="62"/>
      <c r="G242" s="63"/>
      <c r="H242" s="64"/>
      <c r="I242" s="65"/>
      <c r="J242" s="64"/>
      <c r="K242" s="65"/>
      <c r="L242" s="63"/>
      <c r="M242" s="12"/>
      <c r="N242" s="13"/>
    </row>
    <row r="243" spans="4:14" ht="14.4" hidden="1" x14ac:dyDescent="0.3">
      <c r="D243" s="60"/>
      <c r="E243" s="61"/>
      <c r="F243" s="62"/>
      <c r="G243" s="63"/>
      <c r="H243" s="64"/>
      <c r="I243" s="65"/>
      <c r="J243" s="64"/>
      <c r="K243" s="65"/>
      <c r="L243" s="63"/>
      <c r="M243" s="12"/>
      <c r="N243" s="13"/>
    </row>
    <row r="244" spans="4:14" ht="14.4" hidden="1" x14ac:dyDescent="0.3">
      <c r="D244" s="60"/>
      <c r="E244" s="61"/>
      <c r="F244" s="62"/>
      <c r="G244" s="63"/>
      <c r="H244" s="64"/>
      <c r="I244" s="65"/>
      <c r="J244" s="64"/>
      <c r="K244" s="65"/>
      <c r="L244" s="63"/>
      <c r="M244" s="12"/>
      <c r="N244" s="13"/>
    </row>
    <row r="245" spans="4:14" ht="14.4" hidden="1" x14ac:dyDescent="0.3">
      <c r="D245" s="60"/>
      <c r="E245" s="61"/>
      <c r="F245" s="62"/>
      <c r="G245" s="63"/>
      <c r="H245" s="64"/>
      <c r="I245" s="65"/>
      <c r="J245" s="64"/>
      <c r="K245" s="65"/>
      <c r="L245" s="63"/>
      <c r="M245" s="12"/>
      <c r="N245" s="13"/>
    </row>
    <row r="246" spans="4:14" ht="14.4" hidden="1" x14ac:dyDescent="0.3">
      <c r="D246" s="60"/>
      <c r="E246" s="61"/>
      <c r="F246" s="62"/>
      <c r="G246" s="63"/>
      <c r="H246" s="64"/>
      <c r="I246" s="65"/>
      <c r="J246" s="64"/>
      <c r="K246" s="65"/>
      <c r="L246" s="63"/>
      <c r="M246" s="12"/>
      <c r="N246" s="13"/>
    </row>
    <row r="247" spans="4:14" ht="14.4" hidden="1" x14ac:dyDescent="0.3">
      <c r="D247" s="60"/>
      <c r="E247" s="61"/>
      <c r="F247" s="62"/>
      <c r="G247" s="63"/>
      <c r="H247" s="64"/>
      <c r="I247" s="65"/>
      <c r="J247" s="64"/>
      <c r="K247" s="65"/>
      <c r="L247" s="63"/>
      <c r="M247" s="12"/>
      <c r="N247" s="13"/>
    </row>
    <row r="248" spans="4:14" ht="14.4" hidden="1" x14ac:dyDescent="0.3">
      <c r="D248" s="60"/>
      <c r="E248" s="61"/>
      <c r="F248" s="62"/>
      <c r="G248" s="63"/>
      <c r="H248" s="64"/>
      <c r="I248" s="65"/>
      <c r="J248" s="64"/>
      <c r="K248" s="65"/>
      <c r="L248" s="63"/>
      <c r="M248" s="12"/>
      <c r="N248" s="13"/>
    </row>
    <row r="249" spans="4:14" ht="14.4" hidden="1" x14ac:dyDescent="0.3">
      <c r="D249" s="60"/>
      <c r="E249" s="61"/>
      <c r="F249" s="62"/>
      <c r="G249" s="63"/>
      <c r="H249" s="64"/>
      <c r="I249" s="65"/>
      <c r="J249" s="64"/>
      <c r="K249" s="65"/>
      <c r="L249" s="63"/>
      <c r="M249" s="12"/>
      <c r="N249" s="13"/>
    </row>
    <row r="250" spans="4:14" ht="14.4" hidden="1" x14ac:dyDescent="0.3">
      <c r="D250" s="60"/>
      <c r="E250" s="61"/>
      <c r="F250" s="62"/>
      <c r="G250" s="63"/>
      <c r="H250" s="64"/>
      <c r="I250" s="65"/>
      <c r="J250" s="64"/>
      <c r="K250" s="65"/>
      <c r="L250" s="63"/>
      <c r="M250" s="12"/>
      <c r="N250" s="13"/>
    </row>
    <row r="251" spans="4:14" ht="14.4" hidden="1" x14ac:dyDescent="0.3">
      <c r="D251" s="60"/>
      <c r="E251" s="61"/>
      <c r="F251" s="62"/>
      <c r="G251" s="63"/>
      <c r="H251" s="64"/>
      <c r="I251" s="65"/>
      <c r="J251" s="64"/>
      <c r="K251" s="65"/>
      <c r="L251" s="63"/>
      <c r="M251" s="12"/>
      <c r="N251" s="13"/>
    </row>
    <row r="252" spans="4:14" ht="14.4" hidden="1" x14ac:dyDescent="0.3">
      <c r="D252" s="60"/>
      <c r="E252" s="61"/>
      <c r="F252" s="62"/>
      <c r="G252" s="63"/>
      <c r="H252" s="64"/>
      <c r="I252" s="65"/>
      <c r="J252" s="64"/>
      <c r="K252" s="65"/>
      <c r="L252" s="63"/>
      <c r="M252" s="12"/>
      <c r="N252" s="13"/>
    </row>
    <row r="253" spans="4:14" ht="14.4" hidden="1" x14ac:dyDescent="0.3">
      <c r="D253" s="60"/>
      <c r="E253" s="61"/>
      <c r="F253" s="62"/>
      <c r="G253" s="63"/>
      <c r="H253" s="64"/>
      <c r="I253" s="65"/>
      <c r="J253" s="64"/>
      <c r="K253" s="65"/>
      <c r="L253" s="63"/>
      <c r="M253" s="12"/>
      <c r="N253" s="13"/>
    </row>
    <row r="254" spans="4:14" ht="14.4" hidden="1" x14ac:dyDescent="0.3">
      <c r="D254" s="60"/>
      <c r="E254" s="61"/>
      <c r="F254" s="62"/>
      <c r="G254" s="63"/>
      <c r="H254" s="64"/>
      <c r="I254" s="65"/>
      <c r="J254" s="64"/>
      <c r="K254" s="65"/>
      <c r="L254" s="63"/>
      <c r="M254" s="12"/>
      <c r="N254" s="13"/>
    </row>
    <row r="255" spans="4:14" ht="14.4" hidden="1" x14ac:dyDescent="0.3">
      <c r="D255" s="60"/>
      <c r="E255" s="61"/>
      <c r="F255" s="62"/>
      <c r="G255" s="63"/>
      <c r="H255" s="64"/>
      <c r="I255" s="65"/>
      <c r="J255" s="64"/>
      <c r="K255" s="65"/>
      <c r="L255" s="63"/>
      <c r="M255" s="12"/>
      <c r="N255" s="13"/>
    </row>
    <row r="256" spans="4:14" ht="14.4" hidden="1" x14ac:dyDescent="0.3">
      <c r="D256" s="60"/>
      <c r="E256" s="61"/>
      <c r="F256" s="62"/>
      <c r="G256" s="63"/>
      <c r="H256" s="64"/>
      <c r="I256" s="65"/>
      <c r="J256" s="64"/>
      <c r="K256" s="65"/>
      <c r="L256" s="63"/>
      <c r="M256" s="12"/>
      <c r="N256" s="13"/>
    </row>
    <row r="257" spans="4:14" ht="14.4" hidden="1" x14ac:dyDescent="0.3">
      <c r="D257" s="60"/>
      <c r="E257" s="61"/>
      <c r="F257" s="62"/>
      <c r="G257" s="63"/>
      <c r="H257" s="64"/>
      <c r="I257" s="65"/>
      <c r="J257" s="64"/>
      <c r="K257" s="65"/>
      <c r="L257" s="63"/>
      <c r="M257" s="12"/>
      <c r="N257" s="13"/>
    </row>
    <row r="258" spans="4:14" ht="14.4" hidden="1" x14ac:dyDescent="0.3">
      <c r="D258" s="60"/>
      <c r="E258" s="61"/>
      <c r="F258" s="62"/>
      <c r="G258" s="63"/>
      <c r="H258" s="64"/>
      <c r="I258" s="65"/>
      <c r="J258" s="64"/>
      <c r="K258" s="65"/>
      <c r="L258" s="63"/>
      <c r="M258" s="12"/>
      <c r="N258" s="13"/>
    </row>
    <row r="259" spans="4:14" ht="14.4" hidden="1" x14ac:dyDescent="0.3">
      <c r="D259" s="60"/>
      <c r="E259" s="61"/>
      <c r="F259" s="62"/>
      <c r="G259" s="63"/>
      <c r="H259" s="64"/>
      <c r="I259" s="65"/>
      <c r="J259" s="64"/>
      <c r="K259" s="65"/>
      <c r="L259" s="63"/>
      <c r="M259" s="12"/>
      <c r="N259" s="13"/>
    </row>
    <row r="260" spans="4:14" ht="14.4" hidden="1" x14ac:dyDescent="0.3">
      <c r="D260" s="60"/>
      <c r="E260" s="61"/>
      <c r="F260" s="62"/>
      <c r="G260" s="63"/>
      <c r="H260" s="64"/>
      <c r="I260" s="65"/>
      <c r="J260" s="64"/>
      <c r="K260" s="65"/>
      <c r="L260" s="63"/>
      <c r="M260" s="12"/>
      <c r="N260" s="13"/>
    </row>
    <row r="261" spans="4:14" ht="14.4" hidden="1" x14ac:dyDescent="0.3">
      <c r="D261" s="60"/>
      <c r="E261" s="61"/>
      <c r="F261" s="62"/>
      <c r="G261" s="63"/>
      <c r="H261" s="64"/>
      <c r="I261" s="65"/>
      <c r="J261" s="64"/>
      <c r="K261" s="65"/>
      <c r="L261" s="63"/>
      <c r="M261" s="12"/>
      <c r="N261" s="13"/>
    </row>
    <row r="262" spans="4:14" ht="14.4" hidden="1" x14ac:dyDescent="0.3">
      <c r="D262" s="60"/>
      <c r="E262" s="61"/>
      <c r="F262" s="62"/>
      <c r="G262" s="63"/>
      <c r="H262" s="64"/>
      <c r="I262" s="65"/>
      <c r="J262" s="64"/>
      <c r="K262" s="65"/>
      <c r="L262" s="63"/>
      <c r="M262" s="12"/>
      <c r="N262" s="13"/>
    </row>
    <row r="263" spans="4:14" ht="14.4" hidden="1" x14ac:dyDescent="0.3">
      <c r="D263" s="60"/>
      <c r="E263" s="61"/>
      <c r="F263" s="62"/>
      <c r="G263" s="63"/>
      <c r="H263" s="64"/>
      <c r="I263" s="65"/>
      <c r="J263" s="64"/>
      <c r="K263" s="65"/>
      <c r="L263" s="63"/>
      <c r="M263" s="12"/>
      <c r="N263" s="13"/>
    </row>
    <row r="264" spans="4:14" ht="14.4" hidden="1" x14ac:dyDescent="0.3">
      <c r="D264" s="60"/>
      <c r="E264" s="61"/>
      <c r="F264" s="62"/>
      <c r="G264" s="63"/>
      <c r="H264" s="64"/>
      <c r="I264" s="65"/>
      <c r="J264" s="64"/>
      <c r="K264" s="65"/>
      <c r="L264" s="63"/>
      <c r="M264" s="12"/>
      <c r="N264" s="13"/>
    </row>
    <row r="265" spans="4:14" ht="14.4" hidden="1" x14ac:dyDescent="0.3">
      <c r="D265" s="60"/>
      <c r="E265" s="61"/>
      <c r="F265" s="62"/>
      <c r="G265" s="63"/>
      <c r="H265" s="64"/>
      <c r="I265" s="65"/>
      <c r="J265" s="64"/>
      <c r="K265" s="65"/>
      <c r="L265" s="63"/>
      <c r="M265" s="12"/>
      <c r="N265" s="13"/>
    </row>
    <row r="266" spans="4:14" ht="14.4" hidden="1" x14ac:dyDescent="0.3">
      <c r="D266" s="60"/>
      <c r="E266" s="61"/>
      <c r="F266" s="62"/>
      <c r="G266" s="63"/>
      <c r="H266" s="64"/>
      <c r="I266" s="65"/>
      <c r="J266" s="64"/>
      <c r="K266" s="65"/>
      <c r="L266" s="63"/>
      <c r="M266" s="12"/>
      <c r="N266" s="13"/>
    </row>
    <row r="267" spans="4:14" ht="14.4" hidden="1" x14ac:dyDescent="0.3">
      <c r="D267" s="60"/>
      <c r="E267" s="61"/>
      <c r="F267" s="62"/>
      <c r="G267" s="63"/>
      <c r="H267" s="64"/>
      <c r="I267" s="65"/>
      <c r="J267" s="64"/>
      <c r="K267" s="65"/>
      <c r="L267" s="63"/>
      <c r="M267" s="12"/>
      <c r="N267" s="13"/>
    </row>
    <row r="268" spans="4:14" ht="14.4" hidden="1" x14ac:dyDescent="0.3">
      <c r="D268" s="60"/>
      <c r="E268" s="61"/>
      <c r="F268" s="62"/>
      <c r="G268" s="63"/>
      <c r="H268" s="64"/>
      <c r="I268" s="65"/>
      <c r="J268" s="64"/>
      <c r="K268" s="65"/>
      <c r="L268" s="63"/>
      <c r="M268" s="12"/>
      <c r="N268" s="13"/>
    </row>
    <row r="269" spans="4:14" ht="14.4" hidden="1" x14ac:dyDescent="0.3">
      <c r="D269" s="60"/>
      <c r="E269" s="61"/>
      <c r="F269" s="62"/>
      <c r="G269" s="63"/>
      <c r="H269" s="64"/>
      <c r="I269" s="65"/>
      <c r="J269" s="64"/>
      <c r="K269" s="65"/>
      <c r="L269" s="63"/>
      <c r="M269" s="12"/>
      <c r="N269" s="13"/>
    </row>
    <row r="270" spans="4:14" ht="14.4" hidden="1" x14ac:dyDescent="0.3">
      <c r="D270" s="60"/>
      <c r="E270" s="61"/>
      <c r="F270" s="62"/>
      <c r="G270" s="63"/>
      <c r="H270" s="64"/>
      <c r="I270" s="65"/>
      <c r="J270" s="64"/>
      <c r="K270" s="65"/>
      <c r="L270" s="63"/>
      <c r="M270" s="12"/>
      <c r="N270" s="13"/>
    </row>
    <row r="271" spans="4:14" ht="14.4" hidden="1" x14ac:dyDescent="0.3">
      <c r="D271" s="60"/>
      <c r="E271" s="61"/>
      <c r="F271" s="62"/>
      <c r="G271" s="63"/>
      <c r="H271" s="64"/>
      <c r="I271" s="65"/>
      <c r="J271" s="64"/>
      <c r="K271" s="65"/>
      <c r="L271" s="63"/>
      <c r="M271" s="12"/>
      <c r="N271" s="13"/>
    </row>
    <row r="272" spans="4:14" ht="14.4" hidden="1" x14ac:dyDescent="0.3">
      <c r="D272" s="60"/>
      <c r="E272" s="61"/>
      <c r="F272" s="62"/>
      <c r="G272" s="63"/>
      <c r="H272" s="64"/>
      <c r="I272" s="65"/>
      <c r="J272" s="64"/>
      <c r="K272" s="65"/>
      <c r="L272" s="63"/>
      <c r="M272" s="12"/>
      <c r="N272" s="13"/>
    </row>
    <row r="273" spans="4:14" ht="14.4" hidden="1" x14ac:dyDescent="0.3">
      <c r="D273" s="60"/>
      <c r="E273" s="61"/>
      <c r="F273" s="62"/>
      <c r="G273" s="63"/>
      <c r="H273" s="64"/>
      <c r="I273" s="65"/>
      <c r="J273" s="64"/>
      <c r="K273" s="65"/>
      <c r="L273" s="63"/>
      <c r="M273" s="12"/>
      <c r="N273" s="13"/>
    </row>
    <row r="274" spans="4:14" ht="14.4" hidden="1" x14ac:dyDescent="0.3">
      <c r="D274" s="60"/>
      <c r="E274" s="61"/>
      <c r="F274" s="62"/>
      <c r="G274" s="63"/>
      <c r="H274" s="64"/>
      <c r="I274" s="65"/>
      <c r="J274" s="64"/>
      <c r="K274" s="65"/>
      <c r="L274" s="63"/>
      <c r="M274" s="12"/>
      <c r="N274" s="13"/>
    </row>
    <row r="275" spans="4:14" ht="14.4" hidden="1" x14ac:dyDescent="0.3">
      <c r="D275" s="60"/>
      <c r="E275" s="61"/>
      <c r="F275" s="62"/>
      <c r="G275" s="63"/>
      <c r="H275" s="64"/>
      <c r="I275" s="65"/>
      <c r="J275" s="64"/>
      <c r="K275" s="65"/>
      <c r="L275" s="63"/>
      <c r="M275" s="12"/>
      <c r="N275" s="13"/>
    </row>
    <row r="276" spans="4:14" ht="14.4" hidden="1" x14ac:dyDescent="0.3">
      <c r="D276" s="60"/>
      <c r="E276" s="61"/>
      <c r="F276" s="62"/>
      <c r="G276" s="63"/>
      <c r="H276" s="64"/>
      <c r="I276" s="65"/>
      <c r="J276" s="64"/>
      <c r="K276" s="65"/>
      <c r="L276" s="63"/>
      <c r="M276" s="12"/>
      <c r="N276" s="13"/>
    </row>
    <row r="277" spans="4:14" ht="14.4" hidden="1" x14ac:dyDescent="0.3">
      <c r="D277" s="60"/>
      <c r="E277" s="61"/>
      <c r="F277" s="62"/>
      <c r="G277" s="63"/>
      <c r="H277" s="64"/>
      <c r="I277" s="65"/>
      <c r="J277" s="64"/>
      <c r="K277" s="65"/>
      <c r="L277" s="63"/>
      <c r="M277" s="12"/>
      <c r="N277" s="13"/>
    </row>
    <row r="278" spans="4:14" ht="14.4" hidden="1" x14ac:dyDescent="0.3">
      <c r="D278" s="60"/>
      <c r="E278" s="61"/>
      <c r="F278" s="62"/>
      <c r="G278" s="63"/>
      <c r="H278" s="64"/>
      <c r="I278" s="65"/>
      <c r="J278" s="64"/>
      <c r="K278" s="65"/>
      <c r="L278" s="63"/>
      <c r="M278" s="12"/>
      <c r="N278" s="13"/>
    </row>
    <row r="279" spans="4:14" ht="14.4" hidden="1" x14ac:dyDescent="0.3">
      <c r="D279" s="60"/>
      <c r="E279" s="61"/>
      <c r="F279" s="62"/>
      <c r="G279" s="63"/>
      <c r="H279" s="64"/>
      <c r="I279" s="65"/>
      <c r="J279" s="64"/>
      <c r="K279" s="65"/>
      <c r="L279" s="63"/>
      <c r="M279" s="12"/>
      <c r="N279" s="13"/>
    </row>
    <row r="280" spans="4:14" ht="14.4" hidden="1" x14ac:dyDescent="0.3">
      <c r="D280" s="60"/>
      <c r="E280" s="61"/>
      <c r="F280" s="62"/>
      <c r="G280" s="63"/>
      <c r="H280" s="64"/>
      <c r="I280" s="65"/>
      <c r="J280" s="64"/>
      <c r="K280" s="65"/>
      <c r="L280" s="63"/>
      <c r="M280" s="12"/>
      <c r="N280" s="13"/>
    </row>
    <row r="281" spans="4:14" ht="14.4" hidden="1" x14ac:dyDescent="0.3">
      <c r="D281" s="60"/>
      <c r="E281" s="61"/>
      <c r="F281" s="62"/>
      <c r="G281" s="63"/>
      <c r="H281" s="64"/>
      <c r="I281" s="65"/>
      <c r="J281" s="64"/>
      <c r="K281" s="65"/>
      <c r="L281" s="63"/>
      <c r="M281" s="12"/>
      <c r="N281" s="13"/>
    </row>
    <row r="282" spans="4:14" ht="14.4" hidden="1" x14ac:dyDescent="0.3">
      <c r="D282" s="60"/>
      <c r="E282" s="61"/>
      <c r="F282" s="62"/>
      <c r="G282" s="63"/>
      <c r="H282" s="64"/>
      <c r="I282" s="65"/>
      <c r="J282" s="64"/>
      <c r="K282" s="65"/>
      <c r="L282" s="63"/>
      <c r="M282" s="12"/>
      <c r="N282" s="13"/>
    </row>
    <row r="283" spans="4:14" ht="14.4" hidden="1" x14ac:dyDescent="0.3">
      <c r="D283" s="60"/>
      <c r="E283" s="61"/>
      <c r="F283" s="62"/>
      <c r="G283" s="63"/>
      <c r="H283" s="64"/>
      <c r="I283" s="65"/>
      <c r="J283" s="64"/>
      <c r="K283" s="65"/>
      <c r="L283" s="63"/>
      <c r="M283" s="12"/>
      <c r="N283" s="13"/>
    </row>
    <row r="284" spans="4:14" ht="14.4" hidden="1" x14ac:dyDescent="0.3">
      <c r="D284" s="60"/>
      <c r="E284" s="61"/>
      <c r="F284" s="62"/>
      <c r="G284" s="63"/>
      <c r="H284" s="64"/>
      <c r="I284" s="65"/>
      <c r="J284" s="64"/>
      <c r="K284" s="65"/>
      <c r="L284" s="63"/>
      <c r="M284" s="12"/>
      <c r="N284" s="13"/>
    </row>
    <row r="285" spans="4:14" ht="14.4" hidden="1" x14ac:dyDescent="0.3">
      <c r="D285" s="60"/>
      <c r="E285" s="61"/>
      <c r="F285" s="62"/>
      <c r="G285" s="63"/>
      <c r="H285" s="64"/>
      <c r="I285" s="65"/>
      <c r="J285" s="64"/>
      <c r="K285" s="65"/>
      <c r="L285" s="63"/>
      <c r="M285" s="12"/>
      <c r="N285" s="13"/>
    </row>
    <row r="286" spans="4:14" ht="14.4" hidden="1" x14ac:dyDescent="0.3">
      <c r="D286" s="60"/>
      <c r="E286" s="61"/>
      <c r="F286" s="62"/>
      <c r="G286" s="63"/>
      <c r="H286" s="64"/>
      <c r="I286" s="65"/>
      <c r="J286" s="64"/>
      <c r="K286" s="65"/>
      <c r="L286" s="63"/>
      <c r="M286" s="12"/>
      <c r="N286" s="13"/>
    </row>
    <row r="287" spans="4:14" ht="14.4" hidden="1" x14ac:dyDescent="0.3">
      <c r="D287" s="60"/>
      <c r="E287" s="61"/>
      <c r="F287" s="62"/>
      <c r="G287" s="63"/>
      <c r="H287" s="64"/>
      <c r="I287" s="65"/>
      <c r="J287" s="64"/>
      <c r="K287" s="65"/>
      <c r="L287" s="63"/>
      <c r="M287" s="12"/>
      <c r="N287" s="13"/>
    </row>
    <row r="288" spans="4:14" ht="14.4" hidden="1" x14ac:dyDescent="0.3">
      <c r="D288" s="60"/>
      <c r="E288" s="61"/>
      <c r="F288" s="62"/>
      <c r="G288" s="63"/>
      <c r="H288" s="64"/>
      <c r="I288" s="65"/>
      <c r="J288" s="64"/>
      <c r="K288" s="65"/>
      <c r="L288" s="63"/>
      <c r="M288" s="12"/>
      <c r="N288" s="13"/>
    </row>
    <row r="289" spans="4:14" ht="14.4" hidden="1" x14ac:dyDescent="0.3">
      <c r="D289" s="60"/>
      <c r="E289" s="61"/>
      <c r="F289" s="62"/>
      <c r="G289" s="63"/>
      <c r="H289" s="64"/>
      <c r="I289" s="65"/>
      <c r="J289" s="64"/>
      <c r="K289" s="65"/>
      <c r="L289" s="63"/>
      <c r="M289" s="12"/>
      <c r="N289" s="13"/>
    </row>
    <row r="290" spans="4:14" ht="14.4" hidden="1" x14ac:dyDescent="0.3">
      <c r="D290" s="60"/>
      <c r="E290" s="61"/>
      <c r="F290" s="62"/>
      <c r="G290" s="63"/>
      <c r="H290" s="64"/>
      <c r="I290" s="65"/>
      <c r="J290" s="64"/>
      <c r="K290" s="65"/>
      <c r="L290" s="63"/>
      <c r="M290" s="12"/>
      <c r="N290" s="13"/>
    </row>
    <row r="291" spans="4:14" ht="14.4" hidden="1" x14ac:dyDescent="0.3">
      <c r="D291" s="60"/>
      <c r="E291" s="61"/>
      <c r="F291" s="62"/>
      <c r="G291" s="63"/>
      <c r="H291" s="64"/>
      <c r="I291" s="65"/>
      <c r="J291" s="64"/>
      <c r="K291" s="65"/>
      <c r="L291" s="63"/>
      <c r="M291" s="12"/>
      <c r="N291" s="13"/>
    </row>
    <row r="292" spans="4:14" ht="14.4" hidden="1" x14ac:dyDescent="0.3">
      <c r="D292" s="60"/>
      <c r="E292" s="61"/>
      <c r="F292" s="62"/>
      <c r="G292" s="63"/>
      <c r="H292" s="64"/>
      <c r="I292" s="65"/>
      <c r="J292" s="64"/>
      <c r="K292" s="65"/>
      <c r="L292" s="63"/>
      <c r="M292" s="12"/>
      <c r="N292" s="13"/>
    </row>
    <row r="293" spans="4:14" ht="14.4" hidden="1" x14ac:dyDescent="0.3">
      <c r="D293" s="60"/>
      <c r="E293" s="61"/>
      <c r="F293" s="62"/>
      <c r="G293" s="63"/>
      <c r="H293" s="64"/>
      <c r="I293" s="65"/>
      <c r="J293" s="64"/>
      <c r="K293" s="65"/>
      <c r="L293" s="63"/>
      <c r="M293" s="12"/>
      <c r="N293" s="13"/>
    </row>
    <row r="294" spans="4:14" ht="14.4" hidden="1" x14ac:dyDescent="0.3">
      <c r="D294" s="60"/>
      <c r="E294" s="61"/>
      <c r="F294" s="62"/>
      <c r="G294" s="63"/>
      <c r="H294" s="64"/>
      <c r="I294" s="65"/>
      <c r="J294" s="64"/>
      <c r="K294" s="65"/>
      <c r="L294" s="63"/>
      <c r="M294" s="12"/>
      <c r="N294" s="13"/>
    </row>
    <row r="295" spans="4:14" ht="14.4" hidden="1" x14ac:dyDescent="0.3">
      <c r="D295" s="60"/>
      <c r="E295" s="61"/>
      <c r="F295" s="62"/>
      <c r="G295" s="63"/>
      <c r="H295" s="64"/>
      <c r="I295" s="65"/>
      <c r="J295" s="64"/>
      <c r="K295" s="65"/>
      <c r="L295" s="63"/>
      <c r="M295" s="12"/>
      <c r="N295" s="13"/>
    </row>
    <row r="296" spans="4:14" ht="14.4" hidden="1" x14ac:dyDescent="0.3">
      <c r="D296" s="60"/>
      <c r="E296" s="61"/>
      <c r="F296" s="62"/>
      <c r="G296" s="63"/>
      <c r="H296" s="64"/>
      <c r="I296" s="65"/>
      <c r="J296" s="64"/>
      <c r="K296" s="65"/>
      <c r="L296" s="63"/>
      <c r="M296" s="12"/>
      <c r="N296" s="13"/>
    </row>
    <row r="297" spans="4:14" ht="14.4" hidden="1" x14ac:dyDescent="0.3">
      <c r="D297" s="60"/>
      <c r="E297" s="61"/>
      <c r="F297" s="62"/>
      <c r="G297" s="63"/>
      <c r="H297" s="64"/>
      <c r="I297" s="65"/>
      <c r="J297" s="64"/>
      <c r="K297" s="65"/>
      <c r="L297" s="63"/>
      <c r="M297" s="12"/>
      <c r="N297" s="13"/>
    </row>
    <row r="298" spans="4:14" ht="14.4" hidden="1" x14ac:dyDescent="0.3">
      <c r="D298" s="60"/>
      <c r="E298" s="61"/>
      <c r="F298" s="62"/>
      <c r="G298" s="63"/>
      <c r="H298" s="64"/>
      <c r="I298" s="65"/>
      <c r="J298" s="64"/>
      <c r="K298" s="65"/>
      <c r="L298" s="63"/>
      <c r="M298" s="12"/>
      <c r="N298" s="13"/>
    </row>
    <row r="299" spans="4:14" ht="14.4" hidden="1" x14ac:dyDescent="0.3">
      <c r="D299" s="60"/>
      <c r="E299" s="61"/>
      <c r="F299" s="62"/>
      <c r="G299" s="63"/>
      <c r="H299" s="64"/>
      <c r="I299" s="65"/>
      <c r="J299" s="64"/>
      <c r="K299" s="65"/>
      <c r="L299" s="63"/>
      <c r="M299" s="12"/>
      <c r="N299" s="13"/>
    </row>
    <row r="300" spans="4:14" ht="14.4" hidden="1" x14ac:dyDescent="0.3">
      <c r="D300" s="60"/>
      <c r="E300" s="61"/>
      <c r="F300" s="62"/>
      <c r="G300" s="63"/>
      <c r="H300" s="64"/>
      <c r="I300" s="65"/>
      <c r="J300" s="64"/>
      <c r="K300" s="65"/>
      <c r="L300" s="63"/>
      <c r="M300" s="12"/>
      <c r="N300" s="13"/>
    </row>
    <row r="301" spans="4:14" ht="14.4" hidden="1" x14ac:dyDescent="0.3">
      <c r="D301" s="60"/>
      <c r="E301" s="61"/>
      <c r="F301" s="62"/>
      <c r="G301" s="63"/>
      <c r="H301" s="64"/>
      <c r="I301" s="65"/>
      <c r="J301" s="64"/>
      <c r="K301" s="65"/>
      <c r="L301" s="63"/>
      <c r="M301" s="12"/>
      <c r="N301" s="13"/>
    </row>
    <row r="302" spans="4:14" ht="14.4" hidden="1" x14ac:dyDescent="0.3">
      <c r="D302" s="60"/>
      <c r="E302" s="61"/>
      <c r="F302" s="62"/>
      <c r="G302" s="63"/>
      <c r="H302" s="64"/>
      <c r="I302" s="65"/>
      <c r="J302" s="64"/>
      <c r="K302" s="65"/>
      <c r="L302" s="63"/>
      <c r="M302" s="12"/>
      <c r="N302" s="13"/>
    </row>
    <row r="303" spans="4:14" ht="14.4" hidden="1" x14ac:dyDescent="0.3">
      <c r="D303" s="60"/>
      <c r="E303" s="61"/>
      <c r="F303" s="62"/>
      <c r="G303" s="63"/>
      <c r="H303" s="64"/>
      <c r="I303" s="65"/>
      <c r="J303" s="64"/>
      <c r="K303" s="65"/>
      <c r="L303" s="63"/>
      <c r="M303" s="12"/>
      <c r="N303" s="13"/>
    </row>
    <row r="304" spans="4:14" ht="14.4" hidden="1" x14ac:dyDescent="0.3">
      <c r="D304" s="60"/>
      <c r="E304" s="61"/>
      <c r="F304" s="62"/>
      <c r="G304" s="63"/>
      <c r="H304" s="64"/>
      <c r="I304" s="65"/>
      <c r="J304" s="64"/>
      <c r="K304" s="65"/>
      <c r="L304" s="63"/>
      <c r="M304" s="12"/>
      <c r="N304" s="13"/>
    </row>
    <row r="305" spans="4:14" ht="14.4" hidden="1" x14ac:dyDescent="0.3">
      <c r="D305" s="60"/>
      <c r="E305" s="61"/>
      <c r="F305" s="62"/>
      <c r="G305" s="63"/>
      <c r="H305" s="64"/>
      <c r="I305" s="65"/>
      <c r="J305" s="64"/>
      <c r="K305" s="65"/>
      <c r="L305" s="63"/>
      <c r="M305" s="12"/>
      <c r="N305" s="13"/>
    </row>
    <row r="306" spans="4:14" ht="14.4" hidden="1" x14ac:dyDescent="0.3">
      <c r="D306" s="60"/>
      <c r="E306" s="61"/>
      <c r="F306" s="62"/>
      <c r="G306" s="63"/>
      <c r="H306" s="64"/>
      <c r="I306" s="65"/>
      <c r="J306" s="64"/>
      <c r="K306" s="65"/>
      <c r="L306" s="63"/>
      <c r="M306" s="12"/>
      <c r="N306" s="13"/>
    </row>
    <row r="307" spans="4:14" ht="14.4" hidden="1" x14ac:dyDescent="0.3">
      <c r="D307" s="60"/>
      <c r="E307" s="61"/>
      <c r="F307" s="62"/>
      <c r="G307" s="63"/>
      <c r="H307" s="64"/>
      <c r="I307" s="65"/>
      <c r="J307" s="64"/>
      <c r="K307" s="65"/>
      <c r="L307" s="63"/>
      <c r="M307" s="12"/>
      <c r="N307" s="13"/>
    </row>
    <row r="308" spans="4:14" ht="14.4" hidden="1" x14ac:dyDescent="0.3">
      <c r="D308" s="60"/>
      <c r="E308" s="61"/>
      <c r="F308" s="62"/>
      <c r="G308" s="63"/>
      <c r="H308" s="64"/>
      <c r="I308" s="65"/>
      <c r="J308" s="64"/>
      <c r="K308" s="65"/>
      <c r="L308" s="63"/>
      <c r="M308" s="12"/>
      <c r="N308" s="13"/>
    </row>
    <row r="309" spans="4:14" ht="14.4" hidden="1" x14ac:dyDescent="0.3">
      <c r="D309" s="60"/>
      <c r="E309" s="61"/>
      <c r="F309" s="62"/>
      <c r="G309" s="63"/>
      <c r="H309" s="64"/>
      <c r="I309" s="65"/>
      <c r="J309" s="64"/>
      <c r="K309" s="65"/>
      <c r="L309" s="63"/>
      <c r="M309" s="12"/>
      <c r="N309" s="13"/>
    </row>
    <row r="310" spans="4:14" ht="14.4" hidden="1" x14ac:dyDescent="0.3">
      <c r="D310" s="60"/>
      <c r="E310" s="61"/>
      <c r="F310" s="62"/>
      <c r="G310" s="63"/>
      <c r="H310" s="64"/>
      <c r="I310" s="65"/>
      <c r="J310" s="64"/>
      <c r="K310" s="65"/>
      <c r="L310" s="63"/>
      <c r="M310" s="12"/>
      <c r="N310" s="13"/>
    </row>
    <row r="311" spans="4:14" ht="14.4" hidden="1" x14ac:dyDescent="0.3">
      <c r="D311" s="60"/>
      <c r="E311" s="61"/>
      <c r="F311" s="62"/>
      <c r="G311" s="63"/>
      <c r="H311" s="64"/>
      <c r="I311" s="65"/>
      <c r="J311" s="64"/>
      <c r="K311" s="65"/>
      <c r="L311" s="63"/>
      <c r="M311" s="12"/>
      <c r="N311" s="13"/>
    </row>
    <row r="312" spans="4:14" ht="14.4" hidden="1" x14ac:dyDescent="0.3">
      <c r="D312" s="60"/>
      <c r="E312" s="61"/>
      <c r="F312" s="62"/>
      <c r="G312" s="63"/>
      <c r="H312" s="64"/>
      <c r="I312" s="65"/>
      <c r="J312" s="64"/>
      <c r="K312" s="65"/>
      <c r="L312" s="63"/>
      <c r="M312" s="12"/>
      <c r="N312" s="13"/>
    </row>
    <row r="313" spans="4:14" ht="14.4" hidden="1" x14ac:dyDescent="0.3">
      <c r="D313" s="60"/>
      <c r="E313" s="61"/>
      <c r="F313" s="62"/>
      <c r="G313" s="63"/>
      <c r="H313" s="64"/>
      <c r="I313" s="65"/>
      <c r="J313" s="64"/>
      <c r="K313" s="65"/>
      <c r="L313" s="63"/>
      <c r="M313" s="12"/>
      <c r="N313" s="13"/>
    </row>
    <row r="314" spans="4:14" ht="14.4" hidden="1" x14ac:dyDescent="0.3">
      <c r="D314" s="60"/>
      <c r="E314" s="61"/>
      <c r="F314" s="62"/>
      <c r="G314" s="63"/>
      <c r="H314" s="64"/>
      <c r="I314" s="65"/>
      <c r="J314" s="64"/>
      <c r="K314" s="65"/>
      <c r="L314" s="63"/>
      <c r="M314" s="12"/>
      <c r="N314" s="13"/>
    </row>
    <row r="315" spans="4:14" ht="14.4" hidden="1" x14ac:dyDescent="0.3">
      <c r="D315" s="60"/>
      <c r="E315" s="61"/>
      <c r="F315" s="62"/>
      <c r="G315" s="63"/>
      <c r="H315" s="64"/>
      <c r="I315" s="65"/>
      <c r="J315" s="64"/>
      <c r="K315" s="65"/>
      <c r="L315" s="63"/>
      <c r="M315" s="12"/>
      <c r="N315" s="13"/>
    </row>
    <row r="316" spans="4:14" ht="14.4" hidden="1" x14ac:dyDescent="0.3">
      <c r="D316" s="60"/>
      <c r="E316" s="61"/>
      <c r="F316" s="62"/>
      <c r="G316" s="63"/>
      <c r="H316" s="64"/>
      <c r="I316" s="65"/>
      <c r="J316" s="64"/>
      <c r="K316" s="65"/>
      <c r="L316" s="63"/>
      <c r="M316" s="12"/>
      <c r="N316" s="13"/>
    </row>
    <row r="317" spans="4:14" ht="14.4" hidden="1" x14ac:dyDescent="0.3">
      <c r="D317" s="60"/>
      <c r="E317" s="61"/>
      <c r="F317" s="62"/>
      <c r="G317" s="63"/>
      <c r="H317" s="64"/>
      <c r="I317" s="65"/>
      <c r="J317" s="64"/>
      <c r="K317" s="65"/>
      <c r="L317" s="63"/>
      <c r="M317" s="12"/>
      <c r="N317" s="13"/>
    </row>
    <row r="318" spans="4:14" ht="14.4" hidden="1" x14ac:dyDescent="0.3">
      <c r="D318" s="60"/>
      <c r="E318" s="61"/>
      <c r="F318" s="62"/>
      <c r="G318" s="63"/>
      <c r="H318" s="64"/>
      <c r="I318" s="65"/>
      <c r="J318" s="64"/>
      <c r="K318" s="65"/>
      <c r="L318" s="63"/>
      <c r="M318" s="12"/>
      <c r="N318" s="13"/>
    </row>
    <row r="319" spans="4:14" ht="14.4" hidden="1" x14ac:dyDescent="0.3">
      <c r="D319" s="60"/>
      <c r="E319" s="61"/>
      <c r="F319" s="62"/>
      <c r="G319" s="63"/>
      <c r="H319" s="64"/>
      <c r="I319" s="65"/>
      <c r="J319" s="64"/>
      <c r="K319" s="65"/>
      <c r="L319" s="63"/>
      <c r="M319" s="12"/>
      <c r="N319" s="13"/>
    </row>
    <row r="320" spans="4:14" ht="14.4" hidden="1" x14ac:dyDescent="0.3">
      <c r="D320" s="60"/>
      <c r="E320" s="61"/>
      <c r="F320" s="62"/>
      <c r="G320" s="63"/>
      <c r="H320" s="64"/>
      <c r="I320" s="65"/>
      <c r="J320" s="64"/>
      <c r="K320" s="65"/>
      <c r="L320" s="63"/>
      <c r="M320" s="12"/>
      <c r="N320" s="13"/>
    </row>
    <row r="321" spans="4:14" ht="14.4" hidden="1" x14ac:dyDescent="0.3">
      <c r="D321" s="60"/>
      <c r="E321" s="61"/>
      <c r="F321" s="62"/>
      <c r="G321" s="63"/>
      <c r="H321" s="64"/>
      <c r="I321" s="65"/>
      <c r="J321" s="64"/>
      <c r="K321" s="65"/>
      <c r="L321" s="63"/>
      <c r="M321" s="12"/>
      <c r="N321" s="13"/>
    </row>
    <row r="322" spans="4:14" ht="14.4" hidden="1" x14ac:dyDescent="0.3">
      <c r="D322" s="60"/>
      <c r="E322" s="61"/>
      <c r="F322" s="62"/>
      <c r="G322" s="63"/>
      <c r="H322" s="64"/>
      <c r="I322" s="65"/>
      <c r="J322" s="64"/>
      <c r="K322" s="65"/>
      <c r="L322" s="63"/>
      <c r="M322" s="12"/>
      <c r="N322" s="13"/>
    </row>
    <row r="323" spans="4:14" ht="14.4" hidden="1" x14ac:dyDescent="0.3">
      <c r="D323" s="60"/>
      <c r="E323" s="61"/>
      <c r="F323" s="62"/>
      <c r="G323" s="63"/>
      <c r="H323" s="64"/>
      <c r="I323" s="65"/>
      <c r="J323" s="64"/>
      <c r="K323" s="65"/>
      <c r="L323" s="63"/>
      <c r="M323" s="12"/>
      <c r="N323" s="13"/>
    </row>
    <row r="324" spans="4:14" ht="14.4" hidden="1" x14ac:dyDescent="0.3">
      <c r="D324" s="60"/>
      <c r="E324" s="61"/>
      <c r="F324" s="62"/>
      <c r="G324" s="63"/>
      <c r="H324" s="64"/>
      <c r="I324" s="65"/>
      <c r="J324" s="64"/>
      <c r="K324" s="65"/>
      <c r="L324" s="63"/>
      <c r="M324" s="12"/>
      <c r="N324" s="13"/>
    </row>
    <row r="325" spans="4:14" ht="14.4" hidden="1" x14ac:dyDescent="0.3">
      <c r="D325" s="60"/>
      <c r="E325" s="61"/>
      <c r="F325" s="62"/>
      <c r="G325" s="63"/>
      <c r="H325" s="64"/>
      <c r="I325" s="65"/>
      <c r="J325" s="64"/>
      <c r="K325" s="65"/>
      <c r="L325" s="63"/>
      <c r="M325" s="12"/>
      <c r="N325" s="13"/>
    </row>
    <row r="326" spans="4:14" ht="14.4" hidden="1" x14ac:dyDescent="0.3">
      <c r="D326" s="60"/>
      <c r="E326" s="61"/>
      <c r="F326" s="62"/>
      <c r="G326" s="63"/>
      <c r="H326" s="64"/>
      <c r="I326" s="65"/>
      <c r="J326" s="64"/>
      <c r="K326" s="65"/>
      <c r="L326" s="63"/>
      <c r="M326" s="12"/>
      <c r="N326" s="13"/>
    </row>
    <row r="327" spans="4:14" ht="14.4" hidden="1" x14ac:dyDescent="0.3">
      <c r="D327" s="60"/>
      <c r="E327" s="61"/>
      <c r="F327" s="62"/>
      <c r="G327" s="63"/>
      <c r="H327" s="64"/>
      <c r="I327" s="65"/>
      <c r="J327" s="64"/>
      <c r="K327" s="65"/>
      <c r="L327" s="63"/>
      <c r="M327" s="12"/>
      <c r="N327" s="13"/>
    </row>
    <row r="328" spans="4:14" ht="14.4" hidden="1" x14ac:dyDescent="0.3">
      <c r="D328" s="60"/>
      <c r="E328" s="61"/>
      <c r="F328" s="62"/>
      <c r="G328" s="63"/>
      <c r="H328" s="64"/>
      <c r="I328" s="65"/>
      <c r="J328" s="64"/>
      <c r="K328" s="65"/>
      <c r="L328" s="63"/>
      <c r="M328" s="12"/>
      <c r="N328" s="13"/>
    </row>
    <row r="329" spans="4:14" ht="14.4" hidden="1" x14ac:dyDescent="0.3">
      <c r="D329" s="60"/>
      <c r="E329" s="61"/>
      <c r="F329" s="62"/>
      <c r="G329" s="63"/>
      <c r="H329" s="64"/>
      <c r="I329" s="65"/>
      <c r="J329" s="64"/>
      <c r="K329" s="65"/>
      <c r="L329" s="63"/>
      <c r="M329" s="12"/>
      <c r="N329" s="13"/>
    </row>
    <row r="330" spans="4:14" ht="14.4" hidden="1" x14ac:dyDescent="0.3">
      <c r="D330" s="60"/>
      <c r="E330" s="61"/>
      <c r="F330" s="62"/>
      <c r="G330" s="63"/>
      <c r="H330" s="64"/>
      <c r="I330" s="65"/>
      <c r="J330" s="64"/>
      <c r="K330" s="65"/>
      <c r="L330" s="63"/>
      <c r="M330" s="12"/>
      <c r="N330" s="13"/>
    </row>
    <row r="331" spans="4:14" ht="14.4" hidden="1" x14ac:dyDescent="0.3">
      <c r="D331" s="60"/>
      <c r="E331" s="61"/>
      <c r="F331" s="62"/>
      <c r="G331" s="63"/>
      <c r="H331" s="64"/>
      <c r="I331" s="65"/>
      <c r="J331" s="64"/>
      <c r="K331" s="65"/>
      <c r="L331" s="63"/>
      <c r="M331" s="12"/>
      <c r="N331" s="13"/>
    </row>
    <row r="332" spans="4:14" ht="14.4" hidden="1" x14ac:dyDescent="0.3">
      <c r="D332" s="60"/>
      <c r="E332" s="61"/>
      <c r="F332" s="62"/>
      <c r="G332" s="63"/>
      <c r="H332" s="64"/>
      <c r="I332" s="65"/>
      <c r="J332" s="64"/>
      <c r="K332" s="65"/>
      <c r="L332" s="63"/>
      <c r="M332" s="12"/>
      <c r="N332" s="13"/>
    </row>
    <row r="333" spans="4:14" ht="14.4" hidden="1" x14ac:dyDescent="0.3">
      <c r="D333" s="60"/>
      <c r="E333" s="61"/>
      <c r="F333" s="62"/>
      <c r="G333" s="63"/>
      <c r="H333" s="64"/>
      <c r="I333" s="65"/>
      <c r="J333" s="64"/>
      <c r="K333" s="65"/>
      <c r="L333" s="63"/>
      <c r="M333" s="12"/>
      <c r="N333" s="13"/>
    </row>
    <row r="334" spans="4:14" ht="14.4" hidden="1" x14ac:dyDescent="0.3">
      <c r="D334" s="60"/>
      <c r="E334" s="61"/>
      <c r="F334" s="62"/>
      <c r="G334" s="63"/>
      <c r="H334" s="64"/>
      <c r="I334" s="65"/>
      <c r="J334" s="64"/>
      <c r="K334" s="65"/>
      <c r="L334" s="63"/>
      <c r="M334" s="12"/>
      <c r="N334" s="13"/>
    </row>
    <row r="335" spans="4:14" ht="14.4" hidden="1" x14ac:dyDescent="0.3">
      <c r="D335" s="60"/>
      <c r="E335" s="61"/>
      <c r="F335" s="62"/>
      <c r="G335" s="63"/>
      <c r="H335" s="64"/>
      <c r="I335" s="65"/>
      <c r="J335" s="64"/>
      <c r="K335" s="65"/>
      <c r="L335" s="63"/>
      <c r="M335" s="12"/>
      <c r="N335" s="13"/>
    </row>
    <row r="336" spans="4:14" ht="14.4" hidden="1" x14ac:dyDescent="0.3">
      <c r="D336" s="60"/>
      <c r="E336" s="61"/>
      <c r="F336" s="62"/>
      <c r="G336" s="63"/>
      <c r="H336" s="64"/>
      <c r="I336" s="65"/>
      <c r="J336" s="64"/>
      <c r="K336" s="65"/>
      <c r="L336" s="63"/>
      <c r="M336" s="12"/>
      <c r="N336" s="13"/>
    </row>
    <row r="337" spans="4:14" ht="14.4" hidden="1" x14ac:dyDescent="0.3">
      <c r="D337" s="60"/>
      <c r="E337" s="61"/>
      <c r="F337" s="62"/>
      <c r="G337" s="63"/>
      <c r="H337" s="64"/>
      <c r="I337" s="65"/>
      <c r="J337" s="64"/>
      <c r="K337" s="65"/>
      <c r="L337" s="63"/>
      <c r="M337" s="12"/>
      <c r="N337" s="13"/>
    </row>
    <row r="338" spans="4:14" ht="14.4" hidden="1" x14ac:dyDescent="0.3">
      <c r="D338" s="60"/>
      <c r="E338" s="61"/>
      <c r="F338" s="62"/>
      <c r="G338" s="63"/>
      <c r="H338" s="64"/>
      <c r="I338" s="65"/>
      <c r="J338" s="64"/>
      <c r="K338" s="65"/>
      <c r="L338" s="63"/>
      <c r="M338" s="12"/>
      <c r="N338" s="13"/>
    </row>
    <row r="339" spans="4:14" ht="14.4" hidden="1" x14ac:dyDescent="0.3">
      <c r="D339" s="60"/>
      <c r="E339" s="61"/>
      <c r="F339" s="62"/>
      <c r="G339" s="63"/>
      <c r="H339" s="64"/>
      <c r="I339" s="65"/>
      <c r="J339" s="64"/>
      <c r="K339" s="65"/>
      <c r="L339" s="63"/>
      <c r="M339" s="12"/>
      <c r="N339" s="13"/>
    </row>
    <row r="340" spans="4:14" ht="14.4" hidden="1" x14ac:dyDescent="0.3">
      <c r="D340" s="60"/>
      <c r="E340" s="61"/>
      <c r="F340" s="62"/>
      <c r="G340" s="63"/>
      <c r="H340" s="64"/>
      <c r="I340" s="65"/>
      <c r="J340" s="64"/>
      <c r="K340" s="65"/>
      <c r="L340" s="63"/>
      <c r="M340" s="12"/>
      <c r="N340" s="13"/>
    </row>
    <row r="341" spans="4:14" ht="14.4" hidden="1" x14ac:dyDescent="0.3">
      <c r="D341" s="60"/>
      <c r="E341" s="61"/>
      <c r="F341" s="62"/>
      <c r="G341" s="63"/>
      <c r="H341" s="64"/>
      <c r="I341" s="65"/>
      <c r="J341" s="64"/>
      <c r="K341" s="65"/>
      <c r="L341" s="63"/>
      <c r="M341" s="12"/>
      <c r="N341" s="13"/>
    </row>
    <row r="342" spans="4:14" ht="14.4" hidden="1" x14ac:dyDescent="0.3">
      <c r="D342" s="60"/>
      <c r="E342" s="61"/>
      <c r="F342" s="62"/>
      <c r="G342" s="63"/>
      <c r="H342" s="64"/>
      <c r="I342" s="65"/>
      <c r="J342" s="64"/>
      <c r="K342" s="65"/>
      <c r="L342" s="63"/>
      <c r="M342" s="12"/>
      <c r="N342" s="13"/>
    </row>
    <row r="343" spans="4:14" ht="14.4" hidden="1" x14ac:dyDescent="0.3">
      <c r="D343" s="60"/>
      <c r="E343" s="61"/>
      <c r="F343" s="62"/>
      <c r="G343" s="63"/>
      <c r="H343" s="64"/>
      <c r="I343" s="65"/>
      <c r="J343" s="64"/>
      <c r="K343" s="65"/>
      <c r="L343" s="63"/>
      <c r="M343" s="12"/>
      <c r="N343" s="13"/>
    </row>
    <row r="344" spans="4:14" ht="14.4" hidden="1" x14ac:dyDescent="0.3">
      <c r="D344" s="60"/>
      <c r="E344" s="61"/>
      <c r="F344" s="62"/>
      <c r="G344" s="63"/>
      <c r="H344" s="64"/>
      <c r="I344" s="65"/>
      <c r="J344" s="64"/>
      <c r="K344" s="65"/>
      <c r="L344" s="63"/>
      <c r="M344" s="12"/>
      <c r="N344" s="13"/>
    </row>
    <row r="345" spans="4:14" ht="14.4" hidden="1" x14ac:dyDescent="0.3">
      <c r="D345" s="60"/>
      <c r="E345" s="61"/>
      <c r="F345" s="62"/>
      <c r="G345" s="63"/>
      <c r="H345" s="64"/>
      <c r="I345" s="65"/>
      <c r="J345" s="64"/>
      <c r="K345" s="65"/>
      <c r="L345" s="63"/>
      <c r="M345" s="12"/>
      <c r="N345" s="13"/>
    </row>
    <row r="346" spans="4:14" ht="14.4" hidden="1" x14ac:dyDescent="0.3">
      <c r="D346" s="60"/>
      <c r="E346" s="61"/>
      <c r="F346" s="62"/>
      <c r="G346" s="63"/>
      <c r="H346" s="64"/>
      <c r="I346" s="65"/>
      <c r="J346" s="64"/>
      <c r="K346" s="65"/>
      <c r="L346" s="63"/>
      <c r="M346" s="12"/>
      <c r="N346" s="13"/>
    </row>
    <row r="347" spans="4:14" ht="14.4" hidden="1" x14ac:dyDescent="0.3">
      <c r="D347" s="60"/>
      <c r="E347" s="61"/>
      <c r="F347" s="62"/>
      <c r="G347" s="63"/>
      <c r="H347" s="64"/>
      <c r="I347" s="65"/>
      <c r="J347" s="64"/>
      <c r="K347" s="65"/>
      <c r="L347" s="63"/>
      <c r="M347" s="12"/>
      <c r="N347" s="13"/>
    </row>
    <row r="348" spans="4:14" ht="14.4" hidden="1" x14ac:dyDescent="0.3">
      <c r="D348" s="60"/>
      <c r="E348" s="61"/>
      <c r="F348" s="62"/>
      <c r="G348" s="63"/>
      <c r="H348" s="64"/>
      <c r="I348" s="65"/>
      <c r="J348" s="64"/>
      <c r="K348" s="65"/>
      <c r="L348" s="63"/>
      <c r="M348" s="12"/>
      <c r="N348" s="13"/>
    </row>
    <row r="349" spans="4:14" ht="14.4" hidden="1" x14ac:dyDescent="0.3">
      <c r="D349" s="60"/>
      <c r="E349" s="61"/>
      <c r="F349" s="62"/>
      <c r="G349" s="63"/>
      <c r="H349" s="64"/>
      <c r="I349" s="65"/>
      <c r="J349" s="64"/>
      <c r="K349" s="65"/>
      <c r="L349" s="63"/>
      <c r="M349" s="12"/>
      <c r="N349" s="13"/>
    </row>
    <row r="350" spans="4:14" ht="14.4" hidden="1" x14ac:dyDescent="0.3">
      <c r="D350" s="60"/>
      <c r="E350" s="61"/>
      <c r="F350" s="62"/>
      <c r="G350" s="63"/>
      <c r="H350" s="64"/>
      <c r="I350" s="65"/>
      <c r="J350" s="64"/>
      <c r="K350" s="65"/>
      <c r="L350" s="63"/>
      <c r="M350" s="12"/>
      <c r="N350" s="13"/>
    </row>
    <row r="351" spans="4:14" ht="14.4" hidden="1" x14ac:dyDescent="0.3">
      <c r="D351" s="60"/>
      <c r="E351" s="61"/>
      <c r="F351" s="62"/>
      <c r="G351" s="63"/>
      <c r="H351" s="64"/>
      <c r="I351" s="65"/>
      <c r="J351" s="64"/>
      <c r="K351" s="65"/>
      <c r="L351" s="63"/>
      <c r="M351" s="12"/>
      <c r="N351" s="13"/>
    </row>
    <row r="352" spans="4:14" ht="14.4" hidden="1" x14ac:dyDescent="0.3">
      <c r="D352" s="60"/>
      <c r="E352" s="61"/>
      <c r="F352" s="62"/>
      <c r="G352" s="63"/>
      <c r="H352" s="64"/>
      <c r="I352" s="65"/>
      <c r="J352" s="64"/>
      <c r="K352" s="65"/>
      <c r="L352" s="63"/>
      <c r="M352" s="12"/>
      <c r="N352" s="13"/>
    </row>
    <row r="353" spans="4:14" ht="14.4" hidden="1" x14ac:dyDescent="0.3">
      <c r="D353" s="60"/>
      <c r="E353" s="61"/>
      <c r="F353" s="62"/>
      <c r="G353" s="63"/>
      <c r="H353" s="64"/>
      <c r="I353" s="65"/>
      <c r="J353" s="64"/>
      <c r="K353" s="65"/>
      <c r="L353" s="63"/>
      <c r="M353" s="12"/>
      <c r="N353" s="13"/>
    </row>
    <row r="354" spans="4:14" ht="14.4" hidden="1" x14ac:dyDescent="0.3">
      <c r="D354" s="60"/>
      <c r="E354" s="61"/>
      <c r="F354" s="62"/>
      <c r="G354" s="63"/>
      <c r="H354" s="64"/>
      <c r="I354" s="65"/>
      <c r="J354" s="64"/>
      <c r="K354" s="65"/>
      <c r="L354" s="63"/>
      <c r="M354" s="12"/>
      <c r="N354" s="13"/>
    </row>
    <row r="355" spans="4:14" ht="14.4" hidden="1" x14ac:dyDescent="0.3">
      <c r="D355" s="60"/>
      <c r="E355" s="61"/>
      <c r="F355" s="62"/>
      <c r="G355" s="63"/>
      <c r="H355" s="64"/>
      <c r="I355" s="65"/>
      <c r="J355" s="64"/>
      <c r="K355" s="65"/>
      <c r="L355" s="63"/>
      <c r="M355" s="12"/>
      <c r="N355" s="13"/>
    </row>
    <row r="356" spans="4:14" ht="14.4" hidden="1" x14ac:dyDescent="0.3">
      <c r="D356" s="60"/>
      <c r="E356" s="61"/>
      <c r="F356" s="62"/>
      <c r="G356" s="63"/>
      <c r="H356" s="64"/>
      <c r="I356" s="65"/>
      <c r="J356" s="64"/>
      <c r="K356" s="65"/>
      <c r="L356" s="63"/>
      <c r="M356" s="12"/>
      <c r="N356" s="13"/>
    </row>
    <row r="357" spans="4:14" ht="14.4" hidden="1" x14ac:dyDescent="0.3">
      <c r="D357" s="60"/>
      <c r="E357" s="61"/>
      <c r="F357" s="62"/>
      <c r="G357" s="63"/>
      <c r="H357" s="64"/>
      <c r="I357" s="65"/>
      <c r="J357" s="64"/>
      <c r="K357" s="65"/>
      <c r="L357" s="63"/>
      <c r="M357" s="12"/>
      <c r="N357" s="13"/>
    </row>
    <row r="358" spans="4:14" ht="14.4" hidden="1" x14ac:dyDescent="0.3">
      <c r="D358" s="60"/>
      <c r="E358" s="61"/>
      <c r="F358" s="62"/>
      <c r="G358" s="63"/>
      <c r="H358" s="64"/>
      <c r="I358" s="65"/>
      <c r="J358" s="64"/>
      <c r="K358" s="65"/>
      <c r="L358" s="63"/>
      <c r="M358" s="12"/>
      <c r="N358" s="13"/>
    </row>
    <row r="359" spans="4:14" ht="14.4" hidden="1" x14ac:dyDescent="0.3">
      <c r="D359" s="60"/>
      <c r="E359" s="61"/>
      <c r="F359" s="62"/>
      <c r="G359" s="63"/>
      <c r="H359" s="64"/>
      <c r="I359" s="65"/>
      <c r="J359" s="64"/>
      <c r="K359" s="65"/>
      <c r="L359" s="63"/>
      <c r="M359" s="12"/>
      <c r="N359" s="13"/>
    </row>
    <row r="360" spans="4:14" ht="14.4" hidden="1" x14ac:dyDescent="0.3">
      <c r="D360" s="60"/>
      <c r="E360" s="61"/>
      <c r="F360" s="62"/>
      <c r="G360" s="63"/>
      <c r="H360" s="64"/>
      <c r="I360" s="65"/>
      <c r="J360" s="64"/>
      <c r="K360" s="65"/>
      <c r="L360" s="63"/>
      <c r="M360" s="12"/>
      <c r="N360" s="13"/>
    </row>
    <row r="361" spans="4:14" ht="14.4" hidden="1" x14ac:dyDescent="0.3">
      <c r="D361" s="60"/>
      <c r="E361" s="61"/>
      <c r="F361" s="62"/>
      <c r="G361" s="63"/>
      <c r="H361" s="64"/>
      <c r="I361" s="65"/>
      <c r="J361" s="64"/>
      <c r="K361" s="65"/>
      <c r="L361" s="63"/>
      <c r="M361" s="12"/>
      <c r="N361" s="13"/>
    </row>
    <row r="362" spans="4:14" ht="14.4" hidden="1" x14ac:dyDescent="0.3">
      <c r="D362" s="60"/>
      <c r="E362" s="61"/>
      <c r="F362" s="62"/>
      <c r="G362" s="63"/>
      <c r="H362" s="64"/>
      <c r="I362" s="65"/>
      <c r="J362" s="64"/>
      <c r="K362" s="65"/>
      <c r="L362" s="63"/>
      <c r="M362" s="12"/>
      <c r="N362" s="13"/>
    </row>
    <row r="363" spans="4:14" ht="14.4" hidden="1" x14ac:dyDescent="0.3">
      <c r="D363" s="60"/>
      <c r="E363" s="61"/>
      <c r="F363" s="62"/>
      <c r="G363" s="63"/>
      <c r="H363" s="64"/>
      <c r="I363" s="65"/>
      <c r="J363" s="64"/>
      <c r="K363" s="65"/>
      <c r="L363" s="63"/>
      <c r="M363" s="12"/>
      <c r="N363" s="13"/>
    </row>
    <row r="364" spans="4:14" ht="14.4" hidden="1" x14ac:dyDescent="0.3">
      <c r="D364" s="60"/>
      <c r="E364" s="61"/>
      <c r="F364" s="62"/>
      <c r="G364" s="63"/>
      <c r="H364" s="64"/>
      <c r="I364" s="65"/>
      <c r="J364" s="64"/>
      <c r="K364" s="65"/>
      <c r="L364" s="63"/>
      <c r="M364" s="12"/>
      <c r="N364" s="13"/>
    </row>
    <row r="365" spans="4:14" ht="14.4" hidden="1" x14ac:dyDescent="0.3">
      <c r="D365" s="60"/>
      <c r="E365" s="61"/>
      <c r="F365" s="62"/>
      <c r="G365" s="63"/>
      <c r="H365" s="64"/>
      <c r="I365" s="65"/>
      <c r="J365" s="64"/>
      <c r="K365" s="65"/>
      <c r="L365" s="63"/>
      <c r="M365" s="12"/>
      <c r="N365" s="13"/>
    </row>
    <row r="366" spans="4:14" ht="14.4" hidden="1" x14ac:dyDescent="0.3">
      <c r="D366" s="60"/>
      <c r="E366" s="61"/>
      <c r="F366" s="62"/>
      <c r="G366" s="63"/>
      <c r="H366" s="64"/>
      <c r="I366" s="65"/>
      <c r="J366" s="64"/>
      <c r="K366" s="65"/>
      <c r="L366" s="63"/>
      <c r="M366" s="12"/>
      <c r="N366" s="13"/>
    </row>
    <row r="367" spans="4:14" ht="14.4" hidden="1" x14ac:dyDescent="0.3">
      <c r="D367" s="60"/>
      <c r="E367" s="61"/>
      <c r="F367" s="62"/>
      <c r="G367" s="63"/>
      <c r="H367" s="64"/>
      <c r="I367" s="65"/>
      <c r="J367" s="64"/>
      <c r="K367" s="65"/>
      <c r="L367" s="63"/>
      <c r="M367" s="12"/>
      <c r="N367" s="13"/>
    </row>
    <row r="368" spans="4:14" ht="14.4" hidden="1" x14ac:dyDescent="0.3">
      <c r="D368" s="60"/>
      <c r="E368" s="61"/>
      <c r="F368" s="62"/>
      <c r="G368" s="63"/>
      <c r="H368" s="64"/>
      <c r="I368" s="65"/>
      <c r="J368" s="64"/>
      <c r="K368" s="65"/>
      <c r="L368" s="63"/>
      <c r="M368" s="12"/>
      <c r="N368" s="13"/>
    </row>
    <row r="369" spans="4:14" ht="14.4" hidden="1" x14ac:dyDescent="0.3">
      <c r="D369" s="60"/>
      <c r="E369" s="61"/>
      <c r="F369" s="62"/>
      <c r="G369" s="63"/>
      <c r="H369" s="64"/>
      <c r="I369" s="65"/>
      <c r="J369" s="64"/>
      <c r="K369" s="65"/>
      <c r="L369" s="63"/>
      <c r="M369" s="12"/>
      <c r="N369" s="13"/>
    </row>
    <row r="370" spans="4:14" ht="14.4" hidden="1" x14ac:dyDescent="0.3">
      <c r="D370" s="60"/>
      <c r="E370" s="61"/>
      <c r="F370" s="62"/>
      <c r="G370" s="63"/>
      <c r="H370" s="64"/>
      <c r="I370" s="65"/>
      <c r="J370" s="64"/>
      <c r="K370" s="65"/>
      <c r="L370" s="63"/>
      <c r="M370" s="12"/>
      <c r="N370" s="13"/>
    </row>
    <row r="371" spans="4:14" ht="14.4" hidden="1" x14ac:dyDescent="0.3">
      <c r="D371" s="60"/>
      <c r="E371" s="61"/>
      <c r="F371" s="62"/>
      <c r="G371" s="63"/>
      <c r="H371" s="64"/>
      <c r="I371" s="65"/>
      <c r="J371" s="64"/>
      <c r="K371" s="65"/>
      <c r="L371" s="63"/>
      <c r="M371" s="12"/>
      <c r="N371" s="13"/>
    </row>
    <row r="372" spans="4:14" ht="14.4" hidden="1" x14ac:dyDescent="0.3">
      <c r="D372" s="60"/>
      <c r="E372" s="61"/>
      <c r="F372" s="62"/>
      <c r="G372" s="63"/>
      <c r="H372" s="64"/>
      <c r="I372" s="65"/>
      <c r="J372" s="64"/>
      <c r="K372" s="65"/>
      <c r="L372" s="63"/>
      <c r="M372" s="12"/>
      <c r="N372" s="13"/>
    </row>
    <row r="373" spans="4:14" ht="14.4" hidden="1" x14ac:dyDescent="0.3">
      <c r="D373" s="60"/>
      <c r="E373" s="61"/>
      <c r="F373" s="62"/>
      <c r="G373" s="63"/>
      <c r="H373" s="64"/>
      <c r="I373" s="65"/>
      <c r="J373" s="64"/>
      <c r="K373" s="65"/>
      <c r="L373" s="63"/>
      <c r="M373" s="12"/>
      <c r="N373" s="13"/>
    </row>
    <row r="374" spans="4:14" ht="14.4" hidden="1" x14ac:dyDescent="0.3">
      <c r="D374" s="60"/>
      <c r="E374" s="61"/>
      <c r="F374" s="62"/>
      <c r="G374" s="63"/>
      <c r="H374" s="64"/>
      <c r="I374" s="65"/>
      <c r="J374" s="64"/>
      <c r="K374" s="65"/>
      <c r="L374" s="63"/>
      <c r="M374" s="12"/>
      <c r="N374" s="13"/>
    </row>
    <row r="375" spans="4:14" ht="14.4" hidden="1" x14ac:dyDescent="0.3">
      <c r="D375" s="60"/>
      <c r="E375" s="61"/>
      <c r="F375" s="62"/>
      <c r="G375" s="63"/>
      <c r="H375" s="64"/>
      <c r="I375" s="65"/>
      <c r="J375" s="64"/>
      <c r="K375" s="65"/>
      <c r="L375" s="63"/>
      <c r="M375" s="12"/>
      <c r="N375" s="13"/>
    </row>
    <row r="376" spans="4:14" ht="14.4" hidden="1" x14ac:dyDescent="0.3">
      <c r="D376" s="60"/>
      <c r="E376" s="61"/>
      <c r="F376" s="62"/>
      <c r="G376" s="63"/>
      <c r="H376" s="64"/>
      <c r="I376" s="65"/>
      <c r="J376" s="64"/>
      <c r="K376" s="65"/>
      <c r="L376" s="63"/>
      <c r="M376" s="12"/>
      <c r="N376" s="13"/>
    </row>
    <row r="377" spans="4:14" ht="14.4" hidden="1" x14ac:dyDescent="0.3">
      <c r="D377" s="60"/>
      <c r="E377" s="61"/>
      <c r="F377" s="62"/>
      <c r="G377" s="63"/>
      <c r="H377" s="64"/>
      <c r="I377" s="65"/>
      <c r="J377" s="64"/>
      <c r="K377" s="65"/>
      <c r="L377" s="63"/>
      <c r="M377" s="12"/>
      <c r="N377" s="13"/>
    </row>
    <row r="378" spans="4:14" ht="14.4" hidden="1" x14ac:dyDescent="0.3">
      <c r="D378" s="60"/>
      <c r="E378" s="61"/>
      <c r="F378" s="62"/>
      <c r="G378" s="63"/>
      <c r="H378" s="64"/>
      <c r="I378" s="65"/>
      <c r="J378" s="64"/>
      <c r="K378" s="65"/>
      <c r="L378" s="63"/>
      <c r="M378" s="12"/>
      <c r="N378" s="13"/>
    </row>
    <row r="379" spans="4:14" ht="14.4" hidden="1" x14ac:dyDescent="0.3">
      <c r="D379" s="60"/>
      <c r="E379" s="61"/>
      <c r="F379" s="62"/>
      <c r="G379" s="63"/>
      <c r="H379" s="64"/>
      <c r="I379" s="65"/>
      <c r="J379" s="64"/>
      <c r="K379" s="65"/>
      <c r="L379" s="63"/>
      <c r="M379" s="12"/>
      <c r="N379" s="13"/>
    </row>
    <row r="380" spans="4:14" ht="14.4" hidden="1" x14ac:dyDescent="0.3">
      <c r="D380" s="60"/>
      <c r="E380" s="61"/>
      <c r="F380" s="62"/>
      <c r="G380" s="63"/>
      <c r="H380" s="64"/>
      <c r="I380" s="65"/>
      <c r="J380" s="64"/>
      <c r="K380" s="65"/>
      <c r="L380" s="63"/>
      <c r="M380" s="12"/>
      <c r="N380" s="13"/>
    </row>
    <row r="381" spans="4:14" ht="14.4" hidden="1" x14ac:dyDescent="0.3">
      <c r="D381" s="60"/>
      <c r="E381" s="61"/>
      <c r="F381" s="62"/>
      <c r="G381" s="63"/>
      <c r="H381" s="64"/>
      <c r="I381" s="65"/>
      <c r="J381" s="64"/>
      <c r="K381" s="65"/>
      <c r="L381" s="63"/>
      <c r="M381" s="12"/>
      <c r="N381" s="13"/>
    </row>
    <row r="382" spans="4:14" ht="14.4" hidden="1" x14ac:dyDescent="0.3">
      <c r="D382" s="60"/>
      <c r="E382" s="61"/>
      <c r="F382" s="62"/>
      <c r="G382" s="63"/>
      <c r="H382" s="64"/>
      <c r="I382" s="65"/>
      <c r="J382" s="64"/>
      <c r="K382" s="65"/>
      <c r="L382" s="63"/>
      <c r="M382" s="12"/>
      <c r="N382" s="13"/>
    </row>
    <row r="383" spans="4:14" ht="14.4" hidden="1" x14ac:dyDescent="0.3">
      <c r="D383" s="60"/>
      <c r="E383" s="61"/>
      <c r="F383" s="62"/>
      <c r="G383" s="63"/>
      <c r="H383" s="64"/>
      <c r="I383" s="65"/>
      <c r="J383" s="64"/>
      <c r="K383" s="65"/>
      <c r="L383" s="63"/>
      <c r="M383" s="12"/>
      <c r="N383" s="13"/>
    </row>
    <row r="384" spans="4:14" ht="14.4" hidden="1" x14ac:dyDescent="0.3">
      <c r="D384" s="60"/>
      <c r="E384" s="61"/>
      <c r="F384" s="62"/>
      <c r="G384" s="63"/>
      <c r="H384" s="64"/>
      <c r="I384" s="65"/>
      <c r="J384" s="64"/>
      <c r="K384" s="65"/>
      <c r="L384" s="63"/>
      <c r="M384" s="12"/>
      <c r="N384" s="13"/>
    </row>
    <row r="385" spans="4:14" ht="14.4" hidden="1" x14ac:dyDescent="0.3">
      <c r="D385" s="60"/>
      <c r="E385" s="61"/>
      <c r="F385" s="62"/>
      <c r="G385" s="63"/>
      <c r="H385" s="64"/>
      <c r="I385" s="65"/>
      <c r="J385" s="64"/>
      <c r="K385" s="65"/>
      <c r="L385" s="63"/>
      <c r="M385" s="12"/>
      <c r="N385" s="13"/>
    </row>
    <row r="386" spans="4:14" ht="14.4" hidden="1" x14ac:dyDescent="0.3">
      <c r="D386" s="60"/>
      <c r="E386" s="61"/>
      <c r="F386" s="62"/>
      <c r="G386" s="63"/>
      <c r="H386" s="64"/>
      <c r="I386" s="65"/>
      <c r="J386" s="64"/>
      <c r="K386" s="65"/>
      <c r="L386" s="63"/>
      <c r="M386" s="12"/>
      <c r="N386" s="13"/>
    </row>
    <row r="387" spans="4:14" ht="14.4" hidden="1" x14ac:dyDescent="0.3">
      <c r="D387" s="60"/>
      <c r="E387" s="61"/>
      <c r="F387" s="62"/>
      <c r="G387" s="63"/>
      <c r="H387" s="64"/>
      <c r="I387" s="65"/>
      <c r="J387" s="64"/>
      <c r="K387" s="65"/>
      <c r="L387" s="63"/>
      <c r="M387" s="12"/>
      <c r="N387" s="13"/>
    </row>
    <row r="388" spans="4:14" ht="14.4" hidden="1" x14ac:dyDescent="0.3">
      <c r="D388" s="60"/>
      <c r="E388" s="61"/>
      <c r="F388" s="62"/>
      <c r="G388" s="63"/>
      <c r="H388" s="64"/>
      <c r="I388" s="65"/>
      <c r="J388" s="64"/>
      <c r="K388" s="65"/>
      <c r="L388" s="63"/>
      <c r="M388" s="12"/>
      <c r="N388" s="13"/>
    </row>
    <row r="389" spans="4:14" ht="14.4" hidden="1" x14ac:dyDescent="0.3">
      <c r="D389" s="60"/>
      <c r="E389" s="61"/>
      <c r="F389" s="62"/>
      <c r="G389" s="63"/>
      <c r="H389" s="64"/>
      <c r="I389" s="65"/>
      <c r="J389" s="64"/>
      <c r="K389" s="65"/>
      <c r="L389" s="63"/>
      <c r="M389" s="12"/>
      <c r="N389" s="13"/>
    </row>
    <row r="390" spans="4:14" ht="14.4" hidden="1" x14ac:dyDescent="0.3">
      <c r="D390" s="60"/>
      <c r="E390" s="61"/>
      <c r="F390" s="62"/>
      <c r="G390" s="63"/>
      <c r="H390" s="64"/>
      <c r="I390" s="65"/>
      <c r="J390" s="64"/>
      <c r="K390" s="65"/>
      <c r="L390" s="63"/>
      <c r="M390" s="12"/>
      <c r="N390" s="13"/>
    </row>
    <row r="391" spans="4:14" ht="14.4" hidden="1" x14ac:dyDescent="0.3">
      <c r="D391" s="60"/>
      <c r="E391" s="61"/>
      <c r="F391" s="62"/>
      <c r="G391" s="63"/>
      <c r="H391" s="64"/>
      <c r="I391" s="65"/>
      <c r="J391" s="64"/>
      <c r="K391" s="65"/>
      <c r="L391" s="63"/>
      <c r="M391" s="12"/>
      <c r="N391" s="13"/>
    </row>
    <row r="392" spans="4:14" ht="14.4" hidden="1" x14ac:dyDescent="0.3">
      <c r="D392" s="60"/>
      <c r="E392" s="61"/>
      <c r="F392" s="62"/>
      <c r="G392" s="63"/>
      <c r="H392" s="64"/>
      <c r="I392" s="65"/>
      <c r="J392" s="64"/>
      <c r="K392" s="65"/>
      <c r="L392" s="63"/>
      <c r="M392" s="12"/>
      <c r="N392" s="13"/>
    </row>
    <row r="393" spans="4:14" ht="14.4" hidden="1" x14ac:dyDescent="0.3">
      <c r="D393" s="60"/>
      <c r="E393" s="61"/>
      <c r="F393" s="62"/>
      <c r="G393" s="63"/>
      <c r="H393" s="64"/>
      <c r="I393" s="65"/>
      <c r="J393" s="64"/>
      <c r="K393" s="65"/>
      <c r="L393" s="63"/>
      <c r="M393" s="12"/>
      <c r="N393" s="13"/>
    </row>
    <row r="394" spans="4:14" ht="14.4" hidden="1" x14ac:dyDescent="0.3">
      <c r="D394" s="60"/>
      <c r="E394" s="61"/>
      <c r="F394" s="62"/>
      <c r="G394" s="63"/>
      <c r="H394" s="64"/>
      <c r="I394" s="65"/>
      <c r="J394" s="64"/>
      <c r="K394" s="65"/>
      <c r="L394" s="63"/>
      <c r="M394" s="12"/>
      <c r="N394" s="13"/>
    </row>
    <row r="395" spans="4:14" ht="14.4" hidden="1" x14ac:dyDescent="0.3">
      <c r="D395" s="60"/>
      <c r="E395" s="61"/>
      <c r="F395" s="62"/>
      <c r="G395" s="63"/>
      <c r="H395" s="64"/>
      <c r="I395" s="65"/>
      <c r="J395" s="64"/>
      <c r="K395" s="65"/>
      <c r="L395" s="63"/>
      <c r="M395" s="12"/>
      <c r="N395" s="13"/>
    </row>
    <row r="396" spans="4:14" ht="14.4" hidden="1" x14ac:dyDescent="0.3">
      <c r="D396" s="60"/>
      <c r="E396" s="61"/>
      <c r="F396" s="62"/>
      <c r="G396" s="63"/>
      <c r="H396" s="64"/>
      <c r="I396" s="65"/>
      <c r="J396" s="64"/>
      <c r="K396" s="65"/>
      <c r="L396" s="63"/>
      <c r="M396" s="12"/>
      <c r="N396" s="13"/>
    </row>
    <row r="397" spans="4:14" ht="14.4" hidden="1" x14ac:dyDescent="0.3">
      <c r="D397" s="60"/>
      <c r="E397" s="61"/>
      <c r="F397" s="62"/>
      <c r="G397" s="63"/>
      <c r="H397" s="64"/>
      <c r="I397" s="65"/>
      <c r="J397" s="64"/>
      <c r="K397" s="65"/>
      <c r="L397" s="63"/>
      <c r="M397" s="12"/>
      <c r="N397" s="13"/>
    </row>
    <row r="398" spans="4:14" ht="14.4" hidden="1" x14ac:dyDescent="0.3">
      <c r="D398" s="60"/>
      <c r="E398" s="61"/>
      <c r="F398" s="62"/>
      <c r="G398" s="63"/>
      <c r="H398" s="64"/>
      <c r="I398" s="65"/>
      <c r="J398" s="64"/>
      <c r="K398" s="65"/>
      <c r="L398" s="63"/>
      <c r="M398" s="12"/>
      <c r="N398" s="13"/>
    </row>
    <row r="399" spans="4:14" ht="14.4" hidden="1" x14ac:dyDescent="0.3">
      <c r="D399" s="60"/>
      <c r="E399" s="61"/>
      <c r="F399" s="62"/>
      <c r="G399" s="63"/>
      <c r="H399" s="64"/>
      <c r="I399" s="65"/>
      <c r="J399" s="64"/>
      <c r="K399" s="65"/>
      <c r="L399" s="63"/>
      <c r="M399" s="12"/>
      <c r="N399" s="13"/>
    </row>
    <row r="400" spans="4:14" ht="14.4" hidden="1" x14ac:dyDescent="0.3">
      <c r="D400" s="60"/>
      <c r="E400" s="61"/>
      <c r="F400" s="62"/>
      <c r="G400" s="63"/>
      <c r="H400" s="64"/>
      <c r="I400" s="65"/>
      <c r="J400" s="64"/>
      <c r="K400" s="65"/>
      <c r="L400" s="63"/>
      <c r="M400" s="12"/>
      <c r="N400" s="13"/>
    </row>
    <row r="401" spans="4:14" ht="14.4" hidden="1" x14ac:dyDescent="0.3">
      <c r="D401" s="60"/>
      <c r="E401" s="61"/>
      <c r="F401" s="62"/>
      <c r="G401" s="63"/>
      <c r="H401" s="64"/>
      <c r="I401" s="65"/>
      <c r="J401" s="64"/>
      <c r="K401" s="65"/>
      <c r="L401" s="63"/>
      <c r="M401" s="12"/>
      <c r="N401" s="13"/>
    </row>
    <row r="402" spans="4:14" ht="14.4" hidden="1" x14ac:dyDescent="0.3">
      <c r="D402" s="60"/>
      <c r="E402" s="61"/>
      <c r="F402" s="62"/>
      <c r="G402" s="63"/>
      <c r="H402" s="64"/>
      <c r="I402" s="65"/>
      <c r="J402" s="64"/>
      <c r="K402" s="65"/>
      <c r="L402" s="63"/>
      <c r="M402" s="12"/>
      <c r="N402" s="13"/>
    </row>
    <row r="403" spans="4:14" ht="14.4" hidden="1" x14ac:dyDescent="0.3">
      <c r="D403" s="60"/>
      <c r="E403" s="61"/>
      <c r="F403" s="62"/>
      <c r="G403" s="63"/>
      <c r="H403" s="64"/>
      <c r="I403" s="65"/>
      <c r="J403" s="64"/>
      <c r="K403" s="65"/>
      <c r="L403" s="63"/>
      <c r="M403" s="12"/>
      <c r="N403" s="13"/>
    </row>
    <row r="404" spans="4:14" ht="14.4" hidden="1" x14ac:dyDescent="0.3">
      <c r="D404" s="60"/>
      <c r="E404" s="61"/>
      <c r="F404" s="62"/>
      <c r="G404" s="63"/>
      <c r="H404" s="64"/>
      <c r="I404" s="65"/>
      <c r="J404" s="64"/>
      <c r="K404" s="65"/>
      <c r="L404" s="63"/>
      <c r="M404" s="12"/>
      <c r="N404" s="13"/>
    </row>
    <row r="405" spans="4:14" ht="14.4" hidden="1" x14ac:dyDescent="0.3">
      <c r="D405" s="60"/>
      <c r="E405" s="61"/>
      <c r="F405" s="62"/>
      <c r="G405" s="63"/>
      <c r="H405" s="64"/>
      <c r="I405" s="65"/>
      <c r="J405" s="64"/>
      <c r="K405" s="65"/>
      <c r="L405" s="63"/>
      <c r="M405" s="12"/>
      <c r="N405" s="13"/>
    </row>
    <row r="406" spans="4:14" ht="14.4" hidden="1" x14ac:dyDescent="0.3">
      <c r="D406" s="60"/>
      <c r="E406" s="61"/>
      <c r="F406" s="62"/>
      <c r="G406" s="63"/>
      <c r="H406" s="64"/>
      <c r="I406" s="65"/>
      <c r="J406" s="64"/>
      <c r="K406" s="65"/>
      <c r="L406" s="63"/>
      <c r="M406" s="12"/>
      <c r="N406" s="13"/>
    </row>
    <row r="407" spans="4:14" ht="14.4" hidden="1" x14ac:dyDescent="0.3">
      <c r="D407" s="60"/>
      <c r="E407" s="61"/>
      <c r="F407" s="62"/>
      <c r="G407" s="63"/>
      <c r="H407" s="64"/>
      <c r="I407" s="65"/>
      <c r="J407" s="64"/>
      <c r="K407" s="65"/>
      <c r="L407" s="63"/>
      <c r="M407" s="12"/>
      <c r="N407" s="13"/>
    </row>
    <row r="408" spans="4:14" ht="14.4" hidden="1" x14ac:dyDescent="0.3">
      <c r="D408" s="60"/>
      <c r="E408" s="61"/>
      <c r="F408" s="62"/>
      <c r="G408" s="63"/>
      <c r="H408" s="64"/>
      <c r="I408" s="65"/>
      <c r="J408" s="64"/>
      <c r="K408" s="65"/>
      <c r="L408" s="63"/>
      <c r="M408" s="12"/>
      <c r="N408" s="13"/>
    </row>
    <row r="409" spans="4:14" ht="14.4" hidden="1" x14ac:dyDescent="0.3">
      <c r="D409" s="60"/>
      <c r="E409" s="61"/>
      <c r="F409" s="62"/>
      <c r="G409" s="63"/>
      <c r="H409" s="64"/>
      <c r="I409" s="65"/>
      <c r="J409" s="64"/>
      <c r="K409" s="65"/>
      <c r="L409" s="63"/>
      <c r="M409" s="12"/>
      <c r="N409" s="13"/>
    </row>
    <row r="410" spans="4:14" ht="14.4" hidden="1" x14ac:dyDescent="0.3">
      <c r="D410" s="60"/>
      <c r="E410" s="61"/>
      <c r="F410" s="62"/>
      <c r="G410" s="63"/>
      <c r="H410" s="64"/>
      <c r="I410" s="65"/>
      <c r="J410" s="64"/>
      <c r="K410" s="65"/>
      <c r="L410" s="63"/>
      <c r="M410" s="12"/>
      <c r="N410" s="13"/>
    </row>
    <row r="411" spans="4:14" ht="14.4" hidden="1" x14ac:dyDescent="0.3">
      <c r="D411" s="60"/>
      <c r="E411" s="61"/>
      <c r="F411" s="62"/>
      <c r="G411" s="63"/>
      <c r="H411" s="64"/>
      <c r="I411" s="65"/>
      <c r="J411" s="64"/>
      <c r="K411" s="65"/>
      <c r="L411" s="63"/>
      <c r="M411" s="12"/>
      <c r="N411" s="13"/>
    </row>
    <row r="412" spans="4:14" ht="14.4" hidden="1" x14ac:dyDescent="0.3">
      <c r="D412" s="60"/>
      <c r="E412" s="61"/>
      <c r="F412" s="62"/>
      <c r="G412" s="63"/>
      <c r="H412" s="64"/>
      <c r="I412" s="65"/>
      <c r="J412" s="64"/>
      <c r="K412" s="65"/>
      <c r="L412" s="63"/>
      <c r="M412" s="12"/>
      <c r="N412" s="13"/>
    </row>
    <row r="413" spans="4:14" ht="14.4" hidden="1" x14ac:dyDescent="0.3">
      <c r="D413" s="60"/>
      <c r="E413" s="61"/>
      <c r="F413" s="62"/>
      <c r="G413" s="63"/>
      <c r="H413" s="64"/>
      <c r="I413" s="65"/>
      <c r="J413" s="64"/>
      <c r="K413" s="65"/>
      <c r="L413" s="63"/>
      <c r="M413" s="12"/>
      <c r="N413" s="13"/>
    </row>
    <row r="414" spans="4:14" ht="14.4" hidden="1" x14ac:dyDescent="0.3">
      <c r="D414" s="60"/>
      <c r="E414" s="61"/>
      <c r="F414" s="62"/>
      <c r="G414" s="63"/>
      <c r="H414" s="64"/>
      <c r="I414" s="65"/>
      <c r="J414" s="64"/>
      <c r="K414" s="65"/>
      <c r="L414" s="63"/>
      <c r="M414" s="12"/>
      <c r="N414" s="13"/>
    </row>
    <row r="415" spans="4:14" ht="14.4" hidden="1" x14ac:dyDescent="0.3">
      <c r="D415" s="60"/>
      <c r="E415" s="61"/>
      <c r="F415" s="62"/>
      <c r="G415" s="63"/>
      <c r="H415" s="64"/>
      <c r="I415" s="65"/>
      <c r="J415" s="64"/>
      <c r="K415" s="65"/>
      <c r="L415" s="63"/>
      <c r="M415" s="12"/>
      <c r="N415" s="13"/>
    </row>
    <row r="416" spans="4:14" ht="14.4" hidden="1" x14ac:dyDescent="0.3">
      <c r="D416" s="60"/>
      <c r="E416" s="61"/>
      <c r="F416" s="62"/>
      <c r="G416" s="63"/>
      <c r="H416" s="64"/>
      <c r="I416" s="65"/>
      <c r="J416" s="64"/>
      <c r="K416" s="65"/>
      <c r="L416" s="63"/>
      <c r="M416" s="12"/>
      <c r="N416" s="13"/>
    </row>
    <row r="417" spans="4:14" ht="14.4" hidden="1" x14ac:dyDescent="0.3">
      <c r="D417" s="60"/>
      <c r="E417" s="61"/>
      <c r="F417" s="62"/>
      <c r="G417" s="63"/>
      <c r="H417" s="64"/>
      <c r="I417" s="65"/>
      <c r="J417" s="64"/>
      <c r="K417" s="65"/>
      <c r="L417" s="63"/>
      <c r="M417" s="12"/>
      <c r="N417" s="13"/>
    </row>
    <row r="418" spans="4:14" ht="14.4" hidden="1" x14ac:dyDescent="0.3">
      <c r="D418" s="60"/>
      <c r="E418" s="61"/>
      <c r="F418" s="62"/>
      <c r="G418" s="63"/>
      <c r="H418" s="64"/>
      <c r="I418" s="65"/>
      <c r="J418" s="64"/>
      <c r="K418" s="65"/>
      <c r="L418" s="63"/>
      <c r="M418" s="12"/>
      <c r="N418" s="13"/>
    </row>
    <row r="419" spans="4:14" ht="14.4" hidden="1" x14ac:dyDescent="0.3">
      <c r="D419" s="60"/>
      <c r="E419" s="61"/>
      <c r="F419" s="62"/>
      <c r="G419" s="63"/>
      <c r="H419" s="64"/>
      <c r="I419" s="65"/>
      <c r="J419" s="64"/>
      <c r="K419" s="65"/>
      <c r="L419" s="63"/>
      <c r="M419" s="12"/>
      <c r="N419" s="13"/>
    </row>
    <row r="420" spans="4:14" ht="14.4" hidden="1" x14ac:dyDescent="0.3">
      <c r="D420" s="60"/>
      <c r="E420" s="61"/>
      <c r="F420" s="62"/>
      <c r="G420" s="63"/>
      <c r="H420" s="64"/>
      <c r="I420" s="65"/>
      <c r="J420" s="64"/>
      <c r="K420" s="65"/>
      <c r="L420" s="63"/>
      <c r="M420" s="12"/>
      <c r="N420" s="13"/>
    </row>
    <row r="421" spans="4:14" ht="14.4" hidden="1" x14ac:dyDescent="0.3">
      <c r="D421" s="60"/>
      <c r="E421" s="61"/>
      <c r="F421" s="62"/>
      <c r="G421" s="63"/>
      <c r="H421" s="64"/>
      <c r="I421" s="65"/>
      <c r="J421" s="64"/>
      <c r="K421" s="65"/>
      <c r="L421" s="63"/>
      <c r="M421" s="12"/>
      <c r="N421" s="13"/>
    </row>
    <row r="422" spans="4:14" ht="14.4" hidden="1" x14ac:dyDescent="0.3">
      <c r="D422" s="60"/>
      <c r="E422" s="61"/>
      <c r="F422" s="62"/>
      <c r="G422" s="63"/>
      <c r="H422" s="64"/>
      <c r="I422" s="65"/>
      <c r="J422" s="64"/>
      <c r="K422" s="65"/>
      <c r="L422" s="63"/>
      <c r="M422" s="12"/>
      <c r="N422" s="13"/>
    </row>
    <row r="423" spans="4:14" ht="14.4" hidden="1" x14ac:dyDescent="0.3">
      <c r="D423" s="60"/>
      <c r="E423" s="61"/>
      <c r="F423" s="62"/>
      <c r="G423" s="63"/>
      <c r="H423" s="64"/>
      <c r="I423" s="65"/>
      <c r="J423" s="64"/>
      <c r="K423" s="65"/>
      <c r="L423" s="63"/>
      <c r="M423" s="12"/>
      <c r="N423" s="13"/>
    </row>
    <row r="424" spans="4:14" ht="14.4" hidden="1" x14ac:dyDescent="0.3">
      <c r="D424" s="60"/>
      <c r="E424" s="61"/>
      <c r="F424" s="62"/>
      <c r="G424" s="63"/>
      <c r="H424" s="64"/>
      <c r="I424" s="65"/>
      <c r="J424" s="64"/>
      <c r="K424" s="65"/>
      <c r="L424" s="63"/>
      <c r="M424" s="12"/>
      <c r="N424" s="13"/>
    </row>
    <row r="425" spans="4:14" ht="14.4" hidden="1" x14ac:dyDescent="0.3">
      <c r="D425" s="60"/>
      <c r="E425" s="61"/>
      <c r="F425" s="62"/>
      <c r="G425" s="63"/>
      <c r="H425" s="64"/>
      <c r="I425" s="65"/>
      <c r="J425" s="64"/>
      <c r="K425" s="65"/>
      <c r="L425" s="63"/>
      <c r="M425" s="12"/>
      <c r="N425" s="13"/>
    </row>
    <row r="426" spans="4:14" ht="14.4" hidden="1" x14ac:dyDescent="0.3">
      <c r="D426" s="60"/>
      <c r="E426" s="61"/>
      <c r="F426" s="62"/>
      <c r="G426" s="63"/>
      <c r="H426" s="64"/>
      <c r="I426" s="65"/>
      <c r="J426" s="64"/>
      <c r="K426" s="65"/>
      <c r="L426" s="63"/>
      <c r="M426" s="12"/>
      <c r="N426" s="13"/>
    </row>
    <row r="427" spans="4:14" ht="14.4" hidden="1" x14ac:dyDescent="0.3">
      <c r="D427" s="60"/>
      <c r="E427" s="61"/>
      <c r="F427" s="62"/>
      <c r="G427" s="63"/>
      <c r="H427" s="64"/>
      <c r="I427" s="65"/>
      <c r="J427" s="64"/>
      <c r="K427" s="65"/>
      <c r="L427" s="63"/>
      <c r="M427" s="12"/>
      <c r="N427" s="13"/>
    </row>
    <row r="428" spans="4:14" ht="14.4" hidden="1" x14ac:dyDescent="0.3">
      <c r="D428" s="60"/>
      <c r="E428" s="61"/>
      <c r="F428" s="62"/>
      <c r="G428" s="63"/>
      <c r="H428" s="64"/>
      <c r="I428" s="65"/>
      <c r="J428" s="64"/>
      <c r="K428" s="65"/>
      <c r="L428" s="63"/>
      <c r="M428" s="12"/>
      <c r="N428" s="13"/>
    </row>
    <row r="429" spans="4:14" ht="14.4" hidden="1" x14ac:dyDescent="0.3">
      <c r="D429" s="60"/>
      <c r="E429" s="61"/>
      <c r="F429" s="62"/>
      <c r="G429" s="63"/>
      <c r="H429" s="64"/>
      <c r="I429" s="65"/>
      <c r="J429" s="64"/>
      <c r="K429" s="65"/>
      <c r="L429" s="63"/>
      <c r="M429" s="12"/>
      <c r="N429" s="13"/>
    </row>
    <row r="430" spans="4:14" ht="14.4" hidden="1" x14ac:dyDescent="0.3">
      <c r="D430" s="60"/>
      <c r="E430" s="61"/>
      <c r="F430" s="62"/>
      <c r="G430" s="63"/>
      <c r="H430" s="64"/>
      <c r="I430" s="65"/>
      <c r="J430" s="64"/>
      <c r="K430" s="65"/>
      <c r="L430" s="63"/>
      <c r="M430" s="12"/>
      <c r="N430" s="13"/>
    </row>
    <row r="431" spans="4:14" ht="14.4" hidden="1" x14ac:dyDescent="0.3">
      <c r="D431" s="60"/>
      <c r="E431" s="61"/>
      <c r="F431" s="62"/>
      <c r="G431" s="63"/>
      <c r="H431" s="64"/>
      <c r="I431" s="65"/>
      <c r="J431" s="64"/>
      <c r="K431" s="65"/>
      <c r="L431" s="63"/>
      <c r="M431" s="12"/>
      <c r="N431" s="13"/>
    </row>
    <row r="432" spans="4:14" ht="14.4" hidden="1" x14ac:dyDescent="0.3">
      <c r="D432" s="60"/>
      <c r="E432" s="61"/>
      <c r="F432" s="62"/>
      <c r="G432" s="63"/>
      <c r="H432" s="64"/>
      <c r="I432" s="65"/>
      <c r="J432" s="64"/>
      <c r="K432" s="65"/>
      <c r="L432" s="63"/>
      <c r="M432" s="12"/>
      <c r="N432" s="13"/>
    </row>
    <row r="433" spans="4:14" ht="14.4" hidden="1" x14ac:dyDescent="0.3">
      <c r="D433" s="60"/>
      <c r="E433" s="61"/>
      <c r="F433" s="62"/>
      <c r="G433" s="63"/>
      <c r="H433" s="64"/>
      <c r="I433" s="65"/>
      <c r="J433" s="64"/>
      <c r="K433" s="65"/>
      <c r="L433" s="63"/>
      <c r="M433" s="12"/>
      <c r="N433" s="13"/>
    </row>
    <row r="434" spans="4:14" ht="14.4" hidden="1" x14ac:dyDescent="0.3">
      <c r="D434" s="60"/>
      <c r="E434" s="61"/>
      <c r="F434" s="62"/>
      <c r="G434" s="63"/>
      <c r="H434" s="64"/>
      <c r="I434" s="65"/>
      <c r="J434" s="64"/>
      <c r="K434" s="65"/>
      <c r="L434" s="63"/>
      <c r="M434" s="12"/>
      <c r="N434" s="13"/>
    </row>
    <row r="435" spans="4:14" ht="14.4" hidden="1" x14ac:dyDescent="0.3">
      <c r="D435" s="60"/>
      <c r="E435" s="61"/>
      <c r="F435" s="62"/>
      <c r="G435" s="63"/>
      <c r="H435" s="64"/>
      <c r="I435" s="65"/>
      <c r="J435" s="64"/>
      <c r="K435" s="65"/>
      <c r="L435" s="63"/>
      <c r="M435" s="12"/>
      <c r="N435" s="13"/>
    </row>
    <row r="436" spans="4:14" ht="14.4" hidden="1" x14ac:dyDescent="0.3">
      <c r="D436" s="60"/>
      <c r="E436" s="61"/>
      <c r="F436" s="62"/>
      <c r="G436" s="63"/>
      <c r="H436" s="64"/>
      <c r="I436" s="65"/>
      <c r="J436" s="64"/>
      <c r="K436" s="65"/>
      <c r="L436" s="63"/>
      <c r="M436" s="12"/>
      <c r="N436" s="13"/>
    </row>
    <row r="437" spans="4:14" ht="14.4" hidden="1" x14ac:dyDescent="0.3">
      <c r="D437" s="60"/>
      <c r="E437" s="61"/>
      <c r="F437" s="62"/>
      <c r="G437" s="63"/>
      <c r="H437" s="64"/>
      <c r="I437" s="65"/>
      <c r="J437" s="64"/>
      <c r="K437" s="65"/>
      <c r="L437" s="63"/>
      <c r="M437" s="12"/>
      <c r="N437" s="13"/>
    </row>
    <row r="438" spans="4:14" ht="14.4" hidden="1" x14ac:dyDescent="0.3">
      <c r="D438" s="60"/>
      <c r="E438" s="61"/>
      <c r="F438" s="62"/>
      <c r="G438" s="63"/>
      <c r="H438" s="64"/>
      <c r="I438" s="65"/>
      <c r="J438" s="64"/>
      <c r="K438" s="65"/>
      <c r="L438" s="63"/>
      <c r="M438" s="12"/>
      <c r="N438" s="13"/>
    </row>
    <row r="439" spans="4:14" ht="14.4" hidden="1" x14ac:dyDescent="0.3">
      <c r="D439" s="60"/>
      <c r="E439" s="61"/>
      <c r="F439" s="62"/>
      <c r="G439" s="63"/>
      <c r="H439" s="64"/>
      <c r="I439" s="65"/>
      <c r="J439" s="64"/>
      <c r="K439" s="65"/>
      <c r="L439" s="63"/>
      <c r="M439" s="12"/>
      <c r="N439" s="13"/>
    </row>
    <row r="440" spans="4:14" ht="14.4" hidden="1" x14ac:dyDescent="0.3">
      <c r="D440" s="60"/>
      <c r="E440" s="61"/>
      <c r="F440" s="62"/>
      <c r="G440" s="63"/>
      <c r="H440" s="64"/>
      <c r="I440" s="65"/>
      <c r="J440" s="64"/>
      <c r="K440" s="65"/>
      <c r="L440" s="63"/>
      <c r="M440" s="12"/>
      <c r="N440" s="13"/>
    </row>
    <row r="441" spans="4:14" ht="14.4" hidden="1" x14ac:dyDescent="0.3">
      <c r="D441" s="60"/>
      <c r="E441" s="61"/>
      <c r="F441" s="62"/>
      <c r="G441" s="63"/>
      <c r="H441" s="64"/>
      <c r="I441" s="65"/>
      <c r="J441" s="64"/>
      <c r="K441" s="65"/>
      <c r="L441" s="63"/>
      <c r="M441" s="12"/>
      <c r="N441" s="13"/>
    </row>
    <row r="442" spans="4:14" ht="14.4" hidden="1" x14ac:dyDescent="0.3">
      <c r="D442" s="60"/>
      <c r="E442" s="61"/>
      <c r="F442" s="62"/>
      <c r="G442" s="63"/>
      <c r="H442" s="64"/>
      <c r="I442" s="65"/>
      <c r="J442" s="64"/>
      <c r="K442" s="65"/>
      <c r="L442" s="63"/>
      <c r="M442" s="12"/>
      <c r="N442" s="13"/>
    </row>
    <row r="443" spans="4:14" ht="14.4" hidden="1" x14ac:dyDescent="0.3">
      <c r="D443" s="60"/>
      <c r="E443" s="61"/>
      <c r="F443" s="62"/>
      <c r="G443" s="63"/>
      <c r="H443" s="64"/>
      <c r="I443" s="65"/>
      <c r="J443" s="64"/>
      <c r="K443" s="65"/>
      <c r="L443" s="63"/>
      <c r="M443" s="12"/>
      <c r="N443" s="13"/>
    </row>
    <row r="444" spans="4:14" ht="14.4" hidden="1" x14ac:dyDescent="0.3">
      <c r="D444" s="60"/>
      <c r="E444" s="61"/>
      <c r="F444" s="62"/>
      <c r="G444" s="63"/>
      <c r="H444" s="64"/>
      <c r="I444" s="65"/>
      <c r="J444" s="64"/>
      <c r="K444" s="65"/>
      <c r="L444" s="63"/>
      <c r="M444" s="12"/>
      <c r="N444" s="13"/>
    </row>
    <row r="445" spans="4:14" ht="14.4" hidden="1" x14ac:dyDescent="0.3">
      <c r="D445" s="60"/>
      <c r="E445" s="61"/>
      <c r="F445" s="62"/>
      <c r="G445" s="63"/>
      <c r="H445" s="64"/>
      <c r="I445" s="65"/>
      <c r="J445" s="64"/>
      <c r="K445" s="65"/>
      <c r="L445" s="63"/>
      <c r="M445" s="12"/>
      <c r="N445" s="13"/>
    </row>
    <row r="446" spans="4:14" ht="14.4" hidden="1" x14ac:dyDescent="0.3">
      <c r="D446" s="60"/>
      <c r="E446" s="61"/>
      <c r="F446" s="62"/>
      <c r="G446" s="63"/>
      <c r="H446" s="64"/>
      <c r="I446" s="65"/>
      <c r="J446" s="64"/>
      <c r="K446" s="65"/>
      <c r="L446" s="63"/>
      <c r="M446" s="12"/>
      <c r="N446" s="13"/>
    </row>
    <row r="447" spans="4:14" ht="14.4" hidden="1" x14ac:dyDescent="0.3">
      <c r="D447" s="60"/>
      <c r="E447" s="61"/>
      <c r="F447" s="62"/>
      <c r="G447" s="63"/>
      <c r="H447" s="64"/>
      <c r="I447" s="65"/>
      <c r="J447" s="64"/>
      <c r="K447" s="65"/>
      <c r="L447" s="63"/>
      <c r="M447" s="12"/>
      <c r="N447" s="13"/>
    </row>
    <row r="448" spans="4:14" ht="14.4" hidden="1" x14ac:dyDescent="0.3">
      <c r="D448" s="60"/>
      <c r="E448" s="61"/>
      <c r="F448" s="62"/>
      <c r="G448" s="63"/>
      <c r="H448" s="64"/>
      <c r="I448" s="65"/>
      <c r="J448" s="64"/>
      <c r="K448" s="65"/>
      <c r="L448" s="63"/>
      <c r="M448" s="12"/>
      <c r="N448" s="13"/>
    </row>
    <row r="449" spans="4:14" ht="14.4" hidden="1" x14ac:dyDescent="0.3">
      <c r="D449" s="60"/>
      <c r="E449" s="61"/>
      <c r="F449" s="62"/>
      <c r="G449" s="63"/>
      <c r="H449" s="64"/>
      <c r="I449" s="65"/>
      <c r="J449" s="64"/>
      <c r="K449" s="65"/>
      <c r="L449" s="63"/>
      <c r="M449" s="12"/>
      <c r="N449" s="13"/>
    </row>
    <row r="450" spans="4:14" ht="14.4" hidden="1" x14ac:dyDescent="0.3">
      <c r="D450" s="60"/>
      <c r="E450" s="61"/>
      <c r="F450" s="62"/>
      <c r="G450" s="63"/>
      <c r="H450" s="64"/>
      <c r="I450" s="65"/>
      <c r="J450" s="64"/>
      <c r="K450" s="65"/>
      <c r="L450" s="63"/>
      <c r="M450" s="12"/>
      <c r="N450" s="13"/>
    </row>
    <row r="451" spans="4:14" ht="14.4" hidden="1" x14ac:dyDescent="0.3">
      <c r="D451" s="60"/>
      <c r="E451" s="61"/>
      <c r="F451" s="62"/>
      <c r="G451" s="63"/>
      <c r="H451" s="64"/>
      <c r="I451" s="65"/>
      <c r="J451" s="64"/>
      <c r="K451" s="65"/>
      <c r="L451" s="63"/>
      <c r="M451" s="12"/>
      <c r="N451" s="13"/>
    </row>
    <row r="452" spans="4:14" ht="14.4" hidden="1" x14ac:dyDescent="0.3">
      <c r="D452" s="60"/>
      <c r="E452" s="61"/>
      <c r="F452" s="62"/>
      <c r="G452" s="63"/>
      <c r="H452" s="64"/>
      <c r="I452" s="65"/>
      <c r="J452" s="64"/>
      <c r="K452" s="65"/>
      <c r="L452" s="63"/>
      <c r="M452" s="12"/>
      <c r="N452" s="13"/>
    </row>
    <row r="453" spans="4:14" ht="14.4" hidden="1" x14ac:dyDescent="0.3">
      <c r="D453" s="60"/>
      <c r="E453" s="61"/>
      <c r="F453" s="62"/>
      <c r="G453" s="63"/>
      <c r="H453" s="64"/>
      <c r="I453" s="65"/>
      <c r="J453" s="64"/>
      <c r="K453" s="65"/>
      <c r="L453" s="63"/>
      <c r="M453" s="12"/>
      <c r="N453" s="13"/>
    </row>
    <row r="454" spans="4:14" ht="14.4" hidden="1" x14ac:dyDescent="0.3">
      <c r="D454" s="60"/>
      <c r="E454" s="61"/>
      <c r="F454" s="62"/>
      <c r="G454" s="63"/>
      <c r="H454" s="64"/>
      <c r="I454" s="65"/>
      <c r="J454" s="64"/>
      <c r="K454" s="65"/>
      <c r="L454" s="63"/>
      <c r="M454" s="12"/>
      <c r="N454" s="13"/>
    </row>
    <row r="455" spans="4:14" ht="14.4" hidden="1" x14ac:dyDescent="0.3">
      <c r="D455" s="60"/>
      <c r="E455" s="61"/>
      <c r="F455" s="62"/>
      <c r="G455" s="63"/>
      <c r="H455" s="64"/>
      <c r="I455" s="65"/>
      <c r="J455" s="64"/>
      <c r="K455" s="65"/>
      <c r="L455" s="63"/>
      <c r="M455" s="12"/>
      <c r="N455" s="13"/>
    </row>
    <row r="456" spans="4:14" ht="14.4" hidden="1" x14ac:dyDescent="0.3">
      <c r="D456" s="60"/>
      <c r="E456" s="61"/>
      <c r="F456" s="62"/>
      <c r="G456" s="63"/>
      <c r="H456" s="64"/>
      <c r="I456" s="65"/>
      <c r="J456" s="64"/>
      <c r="K456" s="65"/>
      <c r="L456" s="63"/>
      <c r="M456" s="12"/>
      <c r="N456" s="13"/>
    </row>
    <row r="457" spans="4:14" ht="14.4" hidden="1" x14ac:dyDescent="0.3">
      <c r="D457" s="60"/>
      <c r="E457" s="61"/>
      <c r="F457" s="62"/>
      <c r="G457" s="63"/>
      <c r="H457" s="64"/>
      <c r="I457" s="65"/>
      <c r="J457" s="64"/>
      <c r="K457" s="65"/>
      <c r="L457" s="63"/>
      <c r="M457" s="12"/>
      <c r="N457" s="13"/>
    </row>
    <row r="458" spans="4:14" ht="14.4" hidden="1" x14ac:dyDescent="0.3">
      <c r="D458" s="60"/>
      <c r="E458" s="61"/>
      <c r="F458" s="62"/>
      <c r="G458" s="63"/>
      <c r="H458" s="64"/>
      <c r="I458" s="65"/>
      <c r="J458" s="64"/>
      <c r="K458" s="65"/>
      <c r="L458" s="63"/>
      <c r="M458" s="12"/>
      <c r="N458" s="13"/>
    </row>
    <row r="459" spans="4:14" ht="14.4" hidden="1" x14ac:dyDescent="0.3">
      <c r="D459" s="60"/>
      <c r="E459" s="61"/>
      <c r="F459" s="62"/>
      <c r="G459" s="63"/>
      <c r="H459" s="64"/>
      <c r="I459" s="65"/>
      <c r="J459" s="64"/>
      <c r="K459" s="65"/>
      <c r="L459" s="63"/>
      <c r="M459" s="12"/>
      <c r="N459" s="13"/>
    </row>
    <row r="460" spans="4:14" ht="14.4" hidden="1" x14ac:dyDescent="0.3">
      <c r="D460" s="60"/>
      <c r="E460" s="61"/>
      <c r="F460" s="62"/>
      <c r="G460" s="63"/>
      <c r="H460" s="64"/>
      <c r="I460" s="65"/>
      <c r="J460" s="64"/>
      <c r="K460" s="65"/>
      <c r="L460" s="63"/>
      <c r="M460" s="12"/>
      <c r="N460" s="13"/>
    </row>
    <row r="461" spans="4:14" ht="14.4" hidden="1" x14ac:dyDescent="0.3">
      <c r="D461" s="60"/>
      <c r="E461" s="61"/>
      <c r="F461" s="62"/>
      <c r="G461" s="63"/>
      <c r="H461" s="64"/>
      <c r="I461" s="65"/>
      <c r="J461" s="64"/>
      <c r="K461" s="65"/>
      <c r="L461" s="63"/>
      <c r="M461" s="12"/>
      <c r="N461" s="13"/>
    </row>
    <row r="462" spans="4:14" ht="14.4" hidden="1" x14ac:dyDescent="0.3">
      <c r="D462" s="60"/>
      <c r="E462" s="61"/>
      <c r="F462" s="62"/>
      <c r="G462" s="63"/>
      <c r="H462" s="64"/>
      <c r="I462" s="65"/>
      <c r="J462" s="64"/>
      <c r="K462" s="65"/>
      <c r="L462" s="63"/>
      <c r="M462" s="12"/>
      <c r="N462" s="13"/>
    </row>
    <row r="463" spans="4:14" ht="14.4" hidden="1" x14ac:dyDescent="0.3">
      <c r="D463" s="60"/>
      <c r="E463" s="61"/>
      <c r="F463" s="62"/>
      <c r="G463" s="63"/>
      <c r="H463" s="64"/>
      <c r="I463" s="65"/>
      <c r="J463" s="64"/>
      <c r="K463" s="65"/>
      <c r="L463" s="63"/>
      <c r="M463" s="12"/>
      <c r="N463" s="13"/>
    </row>
    <row r="464" spans="4:14" ht="14.4" hidden="1" x14ac:dyDescent="0.3">
      <c r="D464" s="60"/>
      <c r="E464" s="61"/>
      <c r="F464" s="62"/>
      <c r="G464" s="63"/>
      <c r="H464" s="64"/>
      <c r="I464" s="65"/>
      <c r="J464" s="64"/>
      <c r="K464" s="65"/>
      <c r="L464" s="63"/>
      <c r="M464" s="12"/>
      <c r="N464" s="13"/>
    </row>
    <row r="465" spans="4:14" ht="14.4" hidden="1" x14ac:dyDescent="0.3">
      <c r="D465" s="60"/>
      <c r="E465" s="61"/>
      <c r="F465" s="62"/>
      <c r="G465" s="63"/>
      <c r="H465" s="64"/>
      <c r="I465" s="65"/>
      <c r="J465" s="64"/>
      <c r="K465" s="65"/>
      <c r="L465" s="63"/>
      <c r="M465" s="12"/>
      <c r="N465" s="13"/>
    </row>
    <row r="466" spans="4:14" ht="14.4" hidden="1" x14ac:dyDescent="0.3">
      <c r="D466" s="60"/>
      <c r="E466" s="61"/>
      <c r="F466" s="62"/>
      <c r="G466" s="63"/>
      <c r="H466" s="64"/>
      <c r="I466" s="65"/>
      <c r="J466" s="64"/>
      <c r="K466" s="65"/>
      <c r="L466" s="63"/>
      <c r="M466" s="12"/>
      <c r="N466" s="13"/>
    </row>
    <row r="467" spans="4:14" ht="14.4" hidden="1" x14ac:dyDescent="0.3">
      <c r="D467" s="60"/>
      <c r="E467" s="61"/>
      <c r="F467" s="62"/>
      <c r="G467" s="63"/>
      <c r="H467" s="64"/>
      <c r="I467" s="65"/>
      <c r="J467" s="64"/>
      <c r="K467" s="65"/>
      <c r="L467" s="63"/>
      <c r="M467" s="12"/>
      <c r="N467" s="13"/>
    </row>
    <row r="468" spans="4:14" ht="14.4" hidden="1" x14ac:dyDescent="0.3">
      <c r="D468" s="60"/>
      <c r="E468" s="61"/>
      <c r="F468" s="62"/>
      <c r="G468" s="63"/>
      <c r="H468" s="64"/>
      <c r="I468" s="65"/>
      <c r="J468" s="64"/>
      <c r="K468" s="65"/>
      <c r="L468" s="63"/>
      <c r="M468" s="12"/>
      <c r="N468" s="13"/>
    </row>
    <row r="469" spans="4:14" ht="14.4" hidden="1" x14ac:dyDescent="0.3">
      <c r="D469" s="60"/>
      <c r="E469" s="61"/>
      <c r="F469" s="62"/>
      <c r="G469" s="63"/>
      <c r="H469" s="64"/>
      <c r="I469" s="65"/>
      <c r="J469" s="64"/>
      <c r="K469" s="65"/>
      <c r="L469" s="63"/>
      <c r="M469" s="12"/>
      <c r="N469" s="13"/>
    </row>
    <row r="470" spans="4:14" ht="14.4" hidden="1" x14ac:dyDescent="0.3">
      <c r="D470" s="60"/>
      <c r="E470" s="61"/>
      <c r="F470" s="62"/>
      <c r="G470" s="63"/>
      <c r="H470" s="64"/>
      <c r="I470" s="65"/>
      <c r="J470" s="64"/>
      <c r="K470" s="65"/>
      <c r="L470" s="63"/>
      <c r="M470" s="12"/>
      <c r="N470" s="13"/>
    </row>
    <row r="471" spans="4:14" ht="14.4" hidden="1" x14ac:dyDescent="0.3">
      <c r="D471" s="60"/>
      <c r="E471" s="61"/>
      <c r="F471" s="62"/>
      <c r="G471" s="63"/>
      <c r="H471" s="64"/>
      <c r="I471" s="65"/>
      <c r="J471" s="64"/>
      <c r="K471" s="65"/>
      <c r="L471" s="63"/>
      <c r="M471" s="12"/>
      <c r="N471" s="13"/>
    </row>
    <row r="472" spans="4:14" ht="14.4" hidden="1" x14ac:dyDescent="0.3">
      <c r="D472" s="60"/>
      <c r="E472" s="61"/>
      <c r="F472" s="62"/>
      <c r="G472" s="63"/>
      <c r="H472" s="64"/>
      <c r="I472" s="65"/>
      <c r="J472" s="64"/>
      <c r="K472" s="65"/>
      <c r="L472" s="63"/>
      <c r="M472" s="12"/>
      <c r="N472" s="13"/>
    </row>
    <row r="473" spans="4:14" ht="14.4" hidden="1" x14ac:dyDescent="0.3">
      <c r="D473" s="60"/>
      <c r="E473" s="61"/>
      <c r="F473" s="62"/>
      <c r="G473" s="63"/>
      <c r="H473" s="64"/>
      <c r="I473" s="65"/>
      <c r="J473" s="64"/>
      <c r="K473" s="65"/>
      <c r="L473" s="63"/>
      <c r="M473" s="12"/>
      <c r="N473" s="13"/>
    </row>
    <row r="474" spans="4:14" ht="14.4" hidden="1" x14ac:dyDescent="0.3">
      <c r="D474" s="60"/>
      <c r="E474" s="61"/>
      <c r="F474" s="62"/>
      <c r="G474" s="63"/>
      <c r="H474" s="64"/>
      <c r="I474" s="65"/>
      <c r="J474" s="64"/>
      <c r="K474" s="65"/>
      <c r="L474" s="63"/>
      <c r="M474" s="12"/>
      <c r="N474" s="13"/>
    </row>
    <row r="475" spans="4:14" ht="14.4" hidden="1" x14ac:dyDescent="0.3">
      <c r="D475" s="60"/>
      <c r="E475" s="61"/>
      <c r="F475" s="62"/>
      <c r="G475" s="63"/>
      <c r="H475" s="64"/>
      <c r="I475" s="65"/>
      <c r="J475" s="64"/>
      <c r="K475" s="65"/>
      <c r="L475" s="63"/>
      <c r="M475" s="12"/>
      <c r="N475" s="13"/>
    </row>
    <row r="476" spans="4:14" ht="14.4" hidden="1" x14ac:dyDescent="0.3">
      <c r="D476" s="60"/>
      <c r="E476" s="61"/>
      <c r="F476" s="62"/>
      <c r="G476" s="63"/>
      <c r="H476" s="64"/>
      <c r="I476" s="65"/>
      <c r="J476" s="64"/>
      <c r="K476" s="65"/>
      <c r="L476" s="63"/>
      <c r="M476" s="12"/>
      <c r="N476" s="13"/>
    </row>
    <row r="477" spans="4:14" ht="14.4" hidden="1" x14ac:dyDescent="0.3">
      <c r="D477" s="60"/>
      <c r="E477" s="61"/>
      <c r="F477" s="62"/>
      <c r="G477" s="63"/>
      <c r="H477" s="64"/>
      <c r="I477" s="65"/>
      <c r="J477" s="64"/>
      <c r="K477" s="65"/>
      <c r="L477" s="63"/>
      <c r="M477" s="12"/>
      <c r="N477" s="13"/>
    </row>
    <row r="478" spans="4:14" ht="14.4" hidden="1" x14ac:dyDescent="0.3">
      <c r="D478" s="60"/>
      <c r="E478" s="61"/>
      <c r="F478" s="62"/>
      <c r="G478" s="63"/>
      <c r="H478" s="64"/>
      <c r="I478" s="65"/>
      <c r="J478" s="64"/>
      <c r="K478" s="65"/>
      <c r="L478" s="63"/>
      <c r="M478" s="12"/>
      <c r="N478" s="13"/>
    </row>
    <row r="479" spans="4:14" ht="14.4" hidden="1" x14ac:dyDescent="0.3">
      <c r="D479" s="60"/>
      <c r="E479" s="61"/>
      <c r="F479" s="62"/>
      <c r="G479" s="63"/>
      <c r="H479" s="64"/>
      <c r="I479" s="65"/>
      <c r="J479" s="64"/>
      <c r="K479" s="65"/>
      <c r="L479" s="63"/>
      <c r="M479" s="12"/>
      <c r="N479" s="13"/>
    </row>
    <row r="480" spans="4:14" ht="14.4" hidden="1" x14ac:dyDescent="0.3">
      <c r="D480" s="60"/>
      <c r="E480" s="61"/>
      <c r="F480" s="62"/>
      <c r="G480" s="63"/>
      <c r="H480" s="64"/>
      <c r="I480" s="65"/>
      <c r="J480" s="64"/>
      <c r="K480" s="65"/>
      <c r="L480" s="63"/>
      <c r="M480" s="12"/>
      <c r="N480" s="13"/>
    </row>
    <row r="481" spans="4:14" ht="14.4" hidden="1" x14ac:dyDescent="0.3">
      <c r="D481" s="60"/>
      <c r="E481" s="61"/>
      <c r="F481" s="62"/>
      <c r="G481" s="63"/>
      <c r="H481" s="64"/>
      <c r="I481" s="65"/>
      <c r="J481" s="64"/>
      <c r="K481" s="65"/>
      <c r="L481" s="63"/>
      <c r="M481" s="12"/>
      <c r="N481" s="13"/>
    </row>
    <row r="482" spans="4:14" ht="14.4" hidden="1" x14ac:dyDescent="0.3">
      <c r="D482" s="60"/>
      <c r="E482" s="61"/>
      <c r="F482" s="62"/>
      <c r="G482" s="63"/>
      <c r="H482" s="64"/>
      <c r="I482" s="65"/>
      <c r="J482" s="64"/>
      <c r="K482" s="65"/>
      <c r="L482" s="63"/>
      <c r="M482" s="12"/>
      <c r="N482" s="13"/>
    </row>
    <row r="483" spans="4:14" ht="14.4" hidden="1" x14ac:dyDescent="0.3">
      <c r="D483" s="60"/>
      <c r="E483" s="61"/>
      <c r="F483" s="62"/>
      <c r="G483" s="63"/>
      <c r="H483" s="64"/>
      <c r="I483" s="65"/>
      <c r="J483" s="64"/>
      <c r="K483" s="65"/>
      <c r="L483" s="63"/>
      <c r="M483" s="12"/>
      <c r="N483" s="13"/>
    </row>
    <row r="484" spans="4:14" ht="14.4" hidden="1" x14ac:dyDescent="0.3">
      <c r="D484" s="60"/>
      <c r="E484" s="61"/>
      <c r="F484" s="62"/>
      <c r="G484" s="63"/>
      <c r="H484" s="64"/>
      <c r="I484" s="65"/>
      <c r="J484" s="64"/>
      <c r="K484" s="65"/>
      <c r="L484" s="63"/>
      <c r="M484" s="12"/>
      <c r="N484" s="13"/>
    </row>
    <row r="485" spans="4:14" ht="14.4" hidden="1" x14ac:dyDescent="0.3">
      <c r="D485" s="60"/>
      <c r="E485" s="61"/>
      <c r="F485" s="62"/>
      <c r="G485" s="63"/>
      <c r="H485" s="64"/>
      <c r="I485" s="65"/>
      <c r="J485" s="64"/>
      <c r="K485" s="65"/>
      <c r="L485" s="63"/>
      <c r="M485" s="12"/>
      <c r="N485" s="13"/>
    </row>
    <row r="486" spans="4:14" ht="14.4" hidden="1" x14ac:dyDescent="0.3">
      <c r="D486" s="60"/>
      <c r="E486" s="61"/>
      <c r="F486" s="62"/>
      <c r="G486" s="63"/>
      <c r="H486" s="64"/>
      <c r="I486" s="65"/>
      <c r="J486" s="64"/>
      <c r="K486" s="65"/>
      <c r="L486" s="63"/>
      <c r="M486" s="12"/>
      <c r="N486" s="13"/>
    </row>
    <row r="487" spans="4:14" ht="14.4" hidden="1" x14ac:dyDescent="0.3">
      <c r="D487" s="60"/>
      <c r="E487" s="61"/>
      <c r="F487" s="62"/>
      <c r="G487" s="63"/>
      <c r="H487" s="64"/>
      <c r="I487" s="65"/>
      <c r="J487" s="64"/>
      <c r="K487" s="65"/>
      <c r="L487" s="63"/>
      <c r="M487" s="12"/>
      <c r="N487" s="13"/>
    </row>
    <row r="488" spans="4:14" ht="14.4" hidden="1" x14ac:dyDescent="0.3">
      <c r="D488" s="60"/>
      <c r="E488" s="61"/>
      <c r="F488" s="62"/>
      <c r="G488" s="63"/>
      <c r="H488" s="64"/>
      <c r="I488" s="65"/>
      <c r="J488" s="64"/>
      <c r="K488" s="65"/>
      <c r="L488" s="63"/>
      <c r="M488" s="12"/>
      <c r="N488" s="13"/>
    </row>
    <row r="489" spans="4:14" ht="14.4" hidden="1" x14ac:dyDescent="0.3">
      <c r="D489" s="60"/>
      <c r="E489" s="61"/>
      <c r="F489" s="62"/>
      <c r="G489" s="63"/>
      <c r="H489" s="64"/>
      <c r="I489" s="65"/>
      <c r="J489" s="64"/>
      <c r="K489" s="65"/>
      <c r="L489" s="63"/>
      <c r="M489" s="12"/>
      <c r="N489" s="13"/>
    </row>
    <row r="490" spans="4:14" ht="14.4" hidden="1" x14ac:dyDescent="0.3">
      <c r="D490" s="60"/>
      <c r="E490" s="61"/>
      <c r="F490" s="62"/>
      <c r="G490" s="63"/>
      <c r="H490" s="64"/>
      <c r="I490" s="65"/>
      <c r="J490" s="64"/>
      <c r="K490" s="65"/>
      <c r="L490" s="63"/>
      <c r="M490" s="12"/>
      <c r="N490" s="13"/>
    </row>
    <row r="491" spans="4:14" ht="14.4" hidden="1" x14ac:dyDescent="0.3">
      <c r="D491" s="60"/>
      <c r="E491" s="61"/>
      <c r="F491" s="62"/>
      <c r="G491" s="63"/>
      <c r="H491" s="64"/>
      <c r="I491" s="65"/>
      <c r="J491" s="64"/>
      <c r="K491" s="65"/>
      <c r="L491" s="63"/>
      <c r="M491" s="12"/>
      <c r="N491" s="13"/>
    </row>
    <row r="492" spans="4:14" ht="14.4" hidden="1" x14ac:dyDescent="0.3">
      <c r="D492" s="60"/>
      <c r="E492" s="61"/>
      <c r="F492" s="62"/>
      <c r="G492" s="63"/>
      <c r="H492" s="64"/>
      <c r="I492" s="65"/>
      <c r="J492" s="64"/>
      <c r="K492" s="65"/>
      <c r="L492" s="63"/>
      <c r="M492" s="12"/>
      <c r="N492" s="13"/>
    </row>
    <row r="493" spans="4:14" ht="14.4" hidden="1" x14ac:dyDescent="0.3">
      <c r="D493" s="60"/>
      <c r="E493" s="61"/>
      <c r="F493" s="62"/>
      <c r="G493" s="63"/>
      <c r="H493" s="64"/>
      <c r="I493" s="65"/>
      <c r="J493" s="64"/>
      <c r="K493" s="65"/>
      <c r="L493" s="63"/>
      <c r="M493" s="12"/>
      <c r="N493" s="13"/>
    </row>
    <row r="494" spans="4:14" ht="14.4" hidden="1" x14ac:dyDescent="0.3">
      <c r="D494" s="60"/>
      <c r="E494" s="61"/>
      <c r="F494" s="62"/>
      <c r="G494" s="63"/>
      <c r="H494" s="64"/>
      <c r="I494" s="65"/>
      <c r="J494" s="64"/>
      <c r="K494" s="65"/>
      <c r="L494" s="63"/>
      <c r="M494" s="12"/>
      <c r="N494" s="13"/>
    </row>
    <row r="495" spans="4:14" ht="14.4" hidden="1" x14ac:dyDescent="0.3">
      <c r="D495" s="60"/>
      <c r="E495" s="61"/>
      <c r="F495" s="62"/>
      <c r="G495" s="63"/>
      <c r="H495" s="64"/>
      <c r="I495" s="65"/>
      <c r="J495" s="64"/>
      <c r="K495" s="65"/>
      <c r="L495" s="63"/>
      <c r="M495" s="12"/>
      <c r="N495" s="13"/>
    </row>
    <row r="496" spans="4:14" ht="14.4" hidden="1" x14ac:dyDescent="0.3">
      <c r="D496" s="60"/>
      <c r="E496" s="61"/>
      <c r="F496" s="62"/>
      <c r="G496" s="63"/>
      <c r="H496" s="64"/>
      <c r="I496" s="65"/>
      <c r="J496" s="64"/>
      <c r="K496" s="65"/>
      <c r="L496" s="63"/>
      <c r="M496" s="12"/>
      <c r="N496" s="13"/>
    </row>
    <row r="497" spans="4:14" ht="14.4" hidden="1" x14ac:dyDescent="0.3">
      <c r="D497" s="60"/>
      <c r="E497" s="61"/>
      <c r="F497" s="62"/>
      <c r="G497" s="63"/>
      <c r="H497" s="64"/>
      <c r="I497" s="65"/>
      <c r="J497" s="64"/>
      <c r="K497" s="65"/>
      <c r="L497" s="63"/>
      <c r="M497" s="12"/>
      <c r="N497" s="13"/>
    </row>
    <row r="498" spans="4:14" ht="14.4" hidden="1" x14ac:dyDescent="0.3">
      <c r="D498" s="60"/>
      <c r="E498" s="61"/>
      <c r="F498" s="62"/>
      <c r="G498" s="63"/>
      <c r="H498" s="64"/>
      <c r="I498" s="65"/>
      <c r="J498" s="64"/>
      <c r="K498" s="65"/>
      <c r="L498" s="63"/>
      <c r="M498" s="12"/>
      <c r="N498" s="13"/>
    </row>
    <row r="499" spans="4:14" ht="14.4" hidden="1" x14ac:dyDescent="0.3">
      <c r="D499" s="60"/>
      <c r="E499" s="61"/>
      <c r="F499" s="62"/>
      <c r="G499" s="63"/>
      <c r="H499" s="64"/>
      <c r="I499" s="65"/>
      <c r="J499" s="64"/>
      <c r="K499" s="65"/>
      <c r="L499" s="63"/>
      <c r="M499" s="12"/>
      <c r="N499" s="13"/>
    </row>
    <row r="500" spans="4:14" ht="14.4" hidden="1" x14ac:dyDescent="0.3">
      <c r="D500" s="60"/>
      <c r="E500" s="61"/>
      <c r="F500" s="62"/>
      <c r="G500" s="63"/>
      <c r="H500" s="64"/>
      <c r="I500" s="65"/>
      <c r="J500" s="64"/>
      <c r="K500" s="65"/>
      <c r="L500" s="63"/>
      <c r="M500" s="12"/>
      <c r="N500" s="13"/>
    </row>
    <row r="501" spans="4:14" ht="14.4" hidden="1" x14ac:dyDescent="0.3">
      <c r="D501" s="60"/>
      <c r="E501" s="61"/>
      <c r="F501" s="62"/>
      <c r="G501" s="63"/>
      <c r="H501" s="64"/>
      <c r="I501" s="65"/>
      <c r="J501" s="64"/>
      <c r="K501" s="65"/>
      <c r="L501" s="63"/>
      <c r="M501" s="12"/>
      <c r="N501" s="13"/>
    </row>
    <row r="502" spans="4:14" ht="14.4" hidden="1" x14ac:dyDescent="0.3">
      <c r="D502" s="60"/>
      <c r="E502" s="61"/>
      <c r="F502" s="62"/>
      <c r="G502" s="63"/>
      <c r="H502" s="64"/>
      <c r="I502" s="65"/>
      <c r="J502" s="64"/>
      <c r="K502" s="65"/>
      <c r="L502" s="63"/>
      <c r="M502" s="12"/>
      <c r="N502" s="13"/>
    </row>
    <row r="503" spans="4:14" ht="14.4" hidden="1" x14ac:dyDescent="0.3">
      <c r="D503" s="60"/>
      <c r="E503" s="61"/>
      <c r="F503" s="62"/>
      <c r="G503" s="63"/>
      <c r="H503" s="64"/>
      <c r="I503" s="65"/>
      <c r="J503" s="64"/>
      <c r="K503" s="65"/>
      <c r="L503" s="63"/>
      <c r="M503" s="12"/>
      <c r="N503" s="13"/>
    </row>
    <row r="504" spans="4:14" ht="14.4" hidden="1" x14ac:dyDescent="0.3">
      <c r="D504" s="60"/>
      <c r="E504" s="61"/>
      <c r="F504" s="62"/>
      <c r="G504" s="63"/>
      <c r="H504" s="64"/>
      <c r="I504" s="65"/>
      <c r="J504" s="64"/>
      <c r="K504" s="65"/>
      <c r="L504" s="63"/>
      <c r="M504" s="12"/>
      <c r="N504" s="13"/>
    </row>
    <row r="505" spans="4:14" ht="14.4" hidden="1" x14ac:dyDescent="0.3">
      <c r="D505" s="60"/>
      <c r="E505" s="61"/>
      <c r="F505" s="62"/>
      <c r="G505" s="63"/>
      <c r="H505" s="64"/>
      <c r="I505" s="65"/>
      <c r="J505" s="64"/>
      <c r="K505" s="65"/>
      <c r="L505" s="63"/>
      <c r="M505" s="12"/>
      <c r="N505" s="13"/>
    </row>
    <row r="506" spans="4:14" ht="14.4" hidden="1" x14ac:dyDescent="0.3">
      <c r="D506" s="60"/>
      <c r="E506" s="61"/>
      <c r="F506" s="62"/>
      <c r="G506" s="63"/>
      <c r="H506" s="64"/>
      <c r="I506" s="65"/>
      <c r="J506" s="64"/>
      <c r="K506" s="65"/>
      <c r="L506" s="63"/>
      <c r="M506" s="12"/>
      <c r="N506" s="13"/>
    </row>
    <row r="507" spans="4:14" ht="14.4" hidden="1" x14ac:dyDescent="0.3">
      <c r="D507" s="60"/>
      <c r="E507" s="61"/>
      <c r="F507" s="62"/>
      <c r="G507" s="63"/>
      <c r="H507" s="64"/>
      <c r="I507" s="65"/>
      <c r="J507" s="64"/>
      <c r="K507" s="65"/>
      <c r="L507" s="63"/>
      <c r="M507" s="12"/>
      <c r="N507" s="13"/>
    </row>
    <row r="508" spans="4:14" ht="14.4" hidden="1" x14ac:dyDescent="0.3">
      <c r="D508" s="60"/>
      <c r="E508" s="61"/>
      <c r="F508" s="62"/>
      <c r="G508" s="63"/>
      <c r="H508" s="64"/>
      <c r="I508" s="65"/>
      <c r="J508" s="64"/>
      <c r="K508" s="65"/>
      <c r="L508" s="63"/>
      <c r="M508" s="12"/>
      <c r="N508" s="13"/>
    </row>
    <row r="509" spans="4:14" ht="14.4" hidden="1" x14ac:dyDescent="0.3">
      <c r="D509" s="60"/>
      <c r="E509" s="61"/>
      <c r="F509" s="62"/>
      <c r="G509" s="63"/>
      <c r="H509" s="64"/>
      <c r="I509" s="65"/>
      <c r="J509" s="64"/>
      <c r="K509" s="65"/>
      <c r="L509" s="63"/>
      <c r="M509" s="12"/>
      <c r="N509" s="13"/>
    </row>
    <row r="510" spans="4:14" ht="14.4" hidden="1" x14ac:dyDescent="0.3">
      <c r="D510" s="60"/>
      <c r="E510" s="61"/>
      <c r="F510" s="62"/>
      <c r="G510" s="63"/>
      <c r="H510" s="64"/>
      <c r="I510" s="65"/>
      <c r="J510" s="64"/>
      <c r="K510" s="65"/>
      <c r="L510" s="63"/>
      <c r="M510" s="12"/>
      <c r="N510" s="13"/>
    </row>
    <row r="511" spans="4:14" ht="14.4" hidden="1" x14ac:dyDescent="0.3">
      <c r="D511" s="60"/>
      <c r="E511" s="61"/>
      <c r="F511" s="62"/>
      <c r="G511" s="63"/>
      <c r="H511" s="64"/>
      <c r="I511" s="65"/>
      <c r="J511" s="64"/>
      <c r="K511" s="65"/>
      <c r="L511" s="63"/>
      <c r="M511" s="12"/>
      <c r="N511" s="13"/>
    </row>
    <row r="512" spans="4:14" ht="14.4" hidden="1" x14ac:dyDescent="0.3">
      <c r="D512" s="60"/>
      <c r="E512" s="61"/>
      <c r="F512" s="62"/>
      <c r="G512" s="63"/>
      <c r="H512" s="64"/>
      <c r="I512" s="65"/>
      <c r="J512" s="64"/>
      <c r="K512" s="65"/>
      <c r="L512" s="63"/>
      <c r="M512" s="12"/>
      <c r="N512" s="13"/>
    </row>
    <row r="513" spans="4:14" ht="14.4" hidden="1" x14ac:dyDescent="0.3">
      <c r="D513" s="60"/>
      <c r="E513" s="61"/>
      <c r="F513" s="62"/>
      <c r="G513" s="63"/>
      <c r="H513" s="64"/>
      <c r="I513" s="65"/>
      <c r="J513" s="64"/>
      <c r="K513" s="65"/>
      <c r="L513" s="63"/>
      <c r="M513" s="12"/>
      <c r="N513" s="13"/>
    </row>
    <row r="514" spans="4:14" ht="14.4" hidden="1" x14ac:dyDescent="0.3">
      <c r="D514" s="60"/>
      <c r="E514" s="61"/>
      <c r="F514" s="62"/>
      <c r="G514" s="63"/>
      <c r="H514" s="64"/>
      <c r="I514" s="65"/>
      <c r="J514" s="64"/>
      <c r="K514" s="65"/>
      <c r="L514" s="63"/>
      <c r="M514" s="12"/>
      <c r="N514" s="13"/>
    </row>
    <row r="515" spans="4:14" ht="14.4" hidden="1" x14ac:dyDescent="0.3">
      <c r="D515" s="60"/>
      <c r="E515" s="61"/>
      <c r="F515" s="62"/>
      <c r="G515" s="63"/>
      <c r="H515" s="64"/>
      <c r="I515" s="65"/>
      <c r="J515" s="64"/>
      <c r="K515" s="65"/>
      <c r="L515" s="63"/>
      <c r="M515" s="12"/>
      <c r="N515" s="13"/>
    </row>
    <row r="516" spans="4:14" ht="14.4" hidden="1" x14ac:dyDescent="0.3">
      <c r="D516" s="60"/>
      <c r="E516" s="61"/>
      <c r="F516" s="62"/>
      <c r="G516" s="63"/>
      <c r="H516" s="64"/>
      <c r="I516" s="65"/>
      <c r="J516" s="64"/>
      <c r="K516" s="65"/>
      <c r="L516" s="63"/>
      <c r="M516" s="12"/>
      <c r="N516" s="13"/>
    </row>
    <row r="517" spans="4:14" ht="14.4" hidden="1" x14ac:dyDescent="0.3">
      <c r="D517" s="60"/>
      <c r="E517" s="61"/>
      <c r="F517" s="62"/>
      <c r="G517" s="63"/>
      <c r="H517" s="64"/>
      <c r="I517" s="65"/>
      <c r="J517" s="64"/>
      <c r="K517" s="65"/>
      <c r="L517" s="63"/>
      <c r="M517" s="12"/>
      <c r="N517" s="13"/>
    </row>
    <row r="518" spans="4:14" ht="14.4" hidden="1" x14ac:dyDescent="0.3">
      <c r="D518" s="60"/>
      <c r="E518" s="61"/>
      <c r="F518" s="62"/>
      <c r="G518" s="63"/>
      <c r="H518" s="64"/>
      <c r="I518" s="65"/>
      <c r="J518" s="64"/>
      <c r="K518" s="65"/>
      <c r="L518" s="63"/>
      <c r="M518" s="12"/>
      <c r="N518" s="13"/>
    </row>
    <row r="519" spans="4:14" ht="14.4" hidden="1" x14ac:dyDescent="0.3">
      <c r="D519" s="60"/>
      <c r="E519" s="61"/>
      <c r="F519" s="62"/>
      <c r="G519" s="63"/>
      <c r="H519" s="64"/>
      <c r="I519" s="65"/>
      <c r="J519" s="64"/>
      <c r="K519" s="65"/>
      <c r="L519" s="63"/>
      <c r="M519" s="12"/>
      <c r="N519" s="13"/>
    </row>
    <row r="520" spans="4:14" ht="14.4" hidden="1" x14ac:dyDescent="0.3">
      <c r="D520" s="60"/>
      <c r="E520" s="61"/>
      <c r="F520" s="62"/>
      <c r="G520" s="63"/>
      <c r="H520" s="64"/>
      <c r="I520" s="65"/>
      <c r="J520" s="64"/>
      <c r="K520" s="65"/>
      <c r="L520" s="63"/>
      <c r="M520" s="12"/>
      <c r="N520" s="13"/>
    </row>
    <row r="521" spans="4:14" ht="14.4" hidden="1" x14ac:dyDescent="0.3">
      <c r="D521" s="60"/>
      <c r="E521" s="61"/>
      <c r="F521" s="62"/>
      <c r="G521" s="63"/>
      <c r="H521" s="64"/>
      <c r="I521" s="65"/>
      <c r="J521" s="64"/>
      <c r="K521" s="65"/>
      <c r="L521" s="63"/>
      <c r="M521" s="12"/>
      <c r="N521" s="13"/>
    </row>
    <row r="522" spans="4:14" ht="14.4" hidden="1" x14ac:dyDescent="0.3">
      <c r="D522" s="60"/>
      <c r="E522" s="61"/>
      <c r="F522" s="62"/>
      <c r="G522" s="63"/>
      <c r="H522" s="64"/>
      <c r="I522" s="65"/>
      <c r="J522" s="64"/>
      <c r="K522" s="65"/>
      <c r="L522" s="63"/>
      <c r="M522" s="12"/>
      <c r="N522" s="13"/>
    </row>
    <row r="523" spans="4:14" ht="14.4" hidden="1" x14ac:dyDescent="0.3">
      <c r="D523" s="60"/>
      <c r="E523" s="61"/>
      <c r="F523" s="62"/>
      <c r="G523" s="63"/>
      <c r="H523" s="64"/>
      <c r="I523" s="65"/>
      <c r="J523" s="64"/>
      <c r="K523" s="65"/>
      <c r="L523" s="63"/>
      <c r="M523" s="12"/>
      <c r="N523" s="13"/>
    </row>
    <row r="524" spans="4:14" ht="14.4" hidden="1" x14ac:dyDescent="0.3">
      <c r="D524" s="60"/>
      <c r="E524" s="61"/>
      <c r="F524" s="62"/>
      <c r="G524" s="63"/>
      <c r="H524" s="64"/>
      <c r="I524" s="65"/>
      <c r="J524" s="64"/>
      <c r="K524" s="65"/>
      <c r="L524" s="63"/>
      <c r="M524" s="12"/>
      <c r="N524" s="13"/>
    </row>
    <row r="525" spans="4:14" ht="14.4" hidden="1" x14ac:dyDescent="0.3">
      <c r="D525" s="60"/>
      <c r="E525" s="61"/>
      <c r="F525" s="62"/>
      <c r="G525" s="63"/>
      <c r="H525" s="64"/>
      <c r="I525" s="65"/>
      <c r="J525" s="64"/>
      <c r="K525" s="65"/>
      <c r="L525" s="63"/>
      <c r="M525" s="12"/>
      <c r="N525" s="13"/>
    </row>
    <row r="526" spans="4:14" ht="14.4" hidden="1" x14ac:dyDescent="0.3">
      <c r="D526" s="60"/>
      <c r="E526" s="61"/>
      <c r="F526" s="62"/>
      <c r="G526" s="63"/>
      <c r="H526" s="64"/>
      <c r="I526" s="65"/>
      <c r="J526" s="64"/>
      <c r="K526" s="65"/>
      <c r="L526" s="63"/>
      <c r="M526" s="12"/>
      <c r="N526" s="13"/>
    </row>
    <row r="527" spans="4:14" ht="14.4" hidden="1" x14ac:dyDescent="0.3">
      <c r="D527" s="60"/>
      <c r="E527" s="61"/>
      <c r="F527" s="62"/>
      <c r="G527" s="63"/>
      <c r="H527" s="64"/>
      <c r="I527" s="65"/>
      <c r="J527" s="64"/>
      <c r="K527" s="65"/>
      <c r="L527" s="63"/>
      <c r="M527" s="12"/>
      <c r="N527" s="13"/>
    </row>
    <row r="528" spans="4:14" ht="14.4" hidden="1" x14ac:dyDescent="0.3">
      <c r="D528" s="60"/>
      <c r="E528" s="61"/>
      <c r="F528" s="62"/>
      <c r="G528" s="63"/>
      <c r="H528" s="64"/>
      <c r="I528" s="65"/>
      <c r="J528" s="64"/>
      <c r="K528" s="65"/>
      <c r="L528" s="63"/>
      <c r="M528" s="12"/>
      <c r="N528" s="13"/>
    </row>
    <row r="529" spans="4:14" ht="14.4" hidden="1" x14ac:dyDescent="0.3">
      <c r="D529" s="60"/>
      <c r="E529" s="61"/>
      <c r="F529" s="62"/>
      <c r="G529" s="63"/>
      <c r="H529" s="64"/>
      <c r="I529" s="65"/>
      <c r="J529" s="64"/>
      <c r="K529" s="65"/>
      <c r="L529" s="63"/>
      <c r="M529" s="12"/>
      <c r="N529" s="13"/>
    </row>
    <row r="530" spans="4:14" ht="14.4" hidden="1" x14ac:dyDescent="0.3">
      <c r="D530" s="60"/>
      <c r="E530" s="61"/>
      <c r="F530" s="62"/>
      <c r="G530" s="63"/>
      <c r="H530" s="64"/>
      <c r="I530" s="65"/>
      <c r="J530" s="64"/>
      <c r="K530" s="65"/>
      <c r="L530" s="63"/>
      <c r="M530" s="12"/>
      <c r="N530" s="13"/>
    </row>
    <row r="531" spans="4:14" ht="14.4" hidden="1" x14ac:dyDescent="0.3">
      <c r="D531" s="60"/>
      <c r="E531" s="61"/>
      <c r="F531" s="62"/>
      <c r="G531" s="63"/>
      <c r="H531" s="64"/>
      <c r="I531" s="65"/>
      <c r="J531" s="64"/>
      <c r="K531" s="65"/>
      <c r="L531" s="63"/>
      <c r="M531" s="12"/>
      <c r="N531" s="13"/>
    </row>
    <row r="532" spans="4:14" ht="14.4" hidden="1" x14ac:dyDescent="0.3">
      <c r="D532" s="60"/>
      <c r="E532" s="61"/>
      <c r="F532" s="62"/>
      <c r="G532" s="63"/>
      <c r="H532" s="64"/>
      <c r="I532" s="65"/>
      <c r="J532" s="64"/>
      <c r="K532" s="65"/>
      <c r="L532" s="63"/>
      <c r="M532" s="12"/>
      <c r="N532" s="13"/>
    </row>
    <row r="533" spans="4:14" ht="14.4" hidden="1" x14ac:dyDescent="0.3">
      <c r="D533" s="60"/>
      <c r="E533" s="61"/>
      <c r="F533" s="62"/>
      <c r="G533" s="63"/>
      <c r="H533" s="64"/>
      <c r="I533" s="65"/>
      <c r="J533" s="64"/>
      <c r="K533" s="65"/>
      <c r="L533" s="63"/>
      <c r="M533" s="12"/>
      <c r="N533" s="13"/>
    </row>
    <row r="534" spans="4:14" ht="14.4" hidden="1" x14ac:dyDescent="0.3">
      <c r="D534" s="60"/>
      <c r="E534" s="61"/>
      <c r="F534" s="62"/>
      <c r="G534" s="63"/>
      <c r="H534" s="64"/>
      <c r="I534" s="65"/>
      <c r="J534" s="64"/>
      <c r="K534" s="65"/>
      <c r="L534" s="63"/>
      <c r="M534" s="12"/>
      <c r="N534" s="13"/>
    </row>
    <row r="535" spans="4:14" ht="14.4" hidden="1" x14ac:dyDescent="0.3">
      <c r="D535" s="60"/>
      <c r="E535" s="61"/>
      <c r="F535" s="62"/>
      <c r="G535" s="63"/>
      <c r="H535" s="64"/>
      <c r="I535" s="65"/>
      <c r="J535" s="64"/>
      <c r="K535" s="65"/>
      <c r="L535" s="63"/>
      <c r="M535" s="12"/>
      <c r="N535" s="13"/>
    </row>
    <row r="536" spans="4:14" ht="14.4" hidden="1" x14ac:dyDescent="0.3">
      <c r="D536" s="60"/>
      <c r="E536" s="61"/>
      <c r="F536" s="62"/>
      <c r="G536" s="63"/>
      <c r="H536" s="64"/>
      <c r="I536" s="65"/>
      <c r="J536" s="64"/>
      <c r="K536" s="65"/>
      <c r="L536" s="63"/>
      <c r="M536" s="12"/>
      <c r="N536" s="13"/>
    </row>
    <row r="537" spans="4:14" ht="14.4" hidden="1" x14ac:dyDescent="0.3">
      <c r="D537" s="60"/>
      <c r="E537" s="61"/>
      <c r="F537" s="62"/>
      <c r="G537" s="63"/>
      <c r="H537" s="64"/>
      <c r="I537" s="65"/>
      <c r="J537" s="64"/>
      <c r="K537" s="65"/>
      <c r="L537" s="63"/>
      <c r="M537" s="12"/>
      <c r="N537" s="13"/>
    </row>
    <row r="538" spans="4:14" ht="14.4" hidden="1" x14ac:dyDescent="0.3">
      <c r="D538" s="60"/>
      <c r="E538" s="61"/>
      <c r="F538" s="62"/>
      <c r="G538" s="63"/>
      <c r="H538" s="64"/>
      <c r="I538" s="65"/>
      <c r="J538" s="64"/>
      <c r="K538" s="65"/>
      <c r="L538" s="63"/>
      <c r="M538" s="12"/>
      <c r="N538" s="13"/>
    </row>
    <row r="539" spans="4:14" ht="14.4" hidden="1" x14ac:dyDescent="0.3">
      <c r="D539" s="60"/>
      <c r="E539" s="61"/>
      <c r="F539" s="62"/>
      <c r="G539" s="63"/>
      <c r="H539" s="64"/>
      <c r="I539" s="65"/>
      <c r="J539" s="64"/>
      <c r="K539" s="65"/>
      <c r="L539" s="63"/>
      <c r="M539" s="12"/>
      <c r="N539" s="13"/>
    </row>
    <row r="540" spans="4:14" ht="14.4" hidden="1" x14ac:dyDescent="0.3">
      <c r="D540" s="60"/>
      <c r="E540" s="61"/>
      <c r="F540" s="62"/>
      <c r="G540" s="63"/>
      <c r="H540" s="64"/>
      <c r="I540" s="65"/>
      <c r="J540" s="64"/>
      <c r="K540" s="65"/>
      <c r="L540" s="63"/>
      <c r="M540" s="12"/>
      <c r="N540" s="13"/>
    </row>
    <row r="541" spans="4:14" ht="14.4" hidden="1" x14ac:dyDescent="0.3">
      <c r="D541" s="60"/>
      <c r="E541" s="61"/>
      <c r="F541" s="62"/>
      <c r="G541" s="63"/>
      <c r="H541" s="64"/>
      <c r="I541" s="65"/>
      <c r="J541" s="64"/>
      <c r="K541" s="65"/>
      <c r="L541" s="63"/>
      <c r="M541" s="12"/>
      <c r="N541" s="13"/>
    </row>
    <row r="542" spans="4:14" ht="14.4" hidden="1" x14ac:dyDescent="0.3">
      <c r="D542" s="60"/>
      <c r="E542" s="61"/>
      <c r="F542" s="62"/>
      <c r="G542" s="63"/>
      <c r="H542" s="64"/>
      <c r="I542" s="65"/>
      <c r="J542" s="64"/>
      <c r="K542" s="65"/>
      <c r="L542" s="63"/>
      <c r="M542" s="12"/>
      <c r="N542" s="13"/>
    </row>
    <row r="543" spans="4:14" ht="14.4" hidden="1" x14ac:dyDescent="0.3">
      <c r="D543" s="60"/>
      <c r="E543" s="61"/>
      <c r="F543" s="62"/>
      <c r="G543" s="63"/>
      <c r="H543" s="64"/>
      <c r="I543" s="65"/>
      <c r="J543" s="64"/>
      <c r="K543" s="65"/>
      <c r="L543" s="63"/>
      <c r="M543" s="12"/>
      <c r="N543" s="13"/>
    </row>
    <row r="544" spans="4:14" ht="14.4" hidden="1" x14ac:dyDescent="0.3">
      <c r="D544" s="60"/>
      <c r="E544" s="61"/>
      <c r="F544" s="62"/>
      <c r="G544" s="63"/>
      <c r="H544" s="64"/>
      <c r="I544" s="65"/>
      <c r="J544" s="64"/>
      <c r="K544" s="65"/>
      <c r="L544" s="63"/>
      <c r="M544" s="12"/>
      <c r="N544" s="13"/>
    </row>
    <row r="545" spans="4:14" ht="14.4" hidden="1" x14ac:dyDescent="0.3">
      <c r="D545" s="60"/>
      <c r="E545" s="61"/>
      <c r="F545" s="62"/>
      <c r="G545" s="63"/>
      <c r="H545" s="64"/>
      <c r="I545" s="65"/>
      <c r="J545" s="64"/>
      <c r="K545" s="65"/>
      <c r="L545" s="63"/>
      <c r="M545" s="12"/>
      <c r="N545" s="13"/>
    </row>
    <row r="546" spans="4:14" ht="14.4" hidden="1" x14ac:dyDescent="0.3">
      <c r="D546" s="60"/>
      <c r="E546" s="61"/>
      <c r="F546" s="62"/>
      <c r="G546" s="63"/>
      <c r="H546" s="64"/>
      <c r="I546" s="65"/>
      <c r="J546" s="64"/>
      <c r="K546" s="65"/>
      <c r="L546" s="63"/>
      <c r="M546" s="12"/>
      <c r="N546" s="13"/>
    </row>
    <row r="547" spans="4:14" ht="14.4" hidden="1" x14ac:dyDescent="0.3">
      <c r="D547" s="60"/>
      <c r="E547" s="61"/>
      <c r="F547" s="62"/>
      <c r="G547" s="63"/>
      <c r="H547" s="64"/>
      <c r="I547" s="65"/>
      <c r="J547" s="64"/>
      <c r="K547" s="65"/>
      <c r="L547" s="63"/>
      <c r="M547" s="12"/>
      <c r="N547" s="13"/>
    </row>
    <row r="548" spans="4:14" ht="14.4" hidden="1" x14ac:dyDescent="0.3">
      <c r="D548" s="60"/>
      <c r="E548" s="61"/>
      <c r="F548" s="62"/>
      <c r="G548" s="63"/>
      <c r="H548" s="64"/>
      <c r="I548" s="65"/>
      <c r="J548" s="64"/>
      <c r="K548" s="65"/>
      <c r="L548" s="63"/>
      <c r="M548" s="12"/>
      <c r="N548" s="13"/>
    </row>
    <row r="549" spans="4:14" ht="14.4" hidden="1" x14ac:dyDescent="0.3">
      <c r="D549" s="60"/>
      <c r="E549" s="61"/>
      <c r="F549" s="62"/>
      <c r="G549" s="63"/>
      <c r="H549" s="64"/>
      <c r="I549" s="65"/>
      <c r="J549" s="64"/>
      <c r="K549" s="65"/>
      <c r="L549" s="63"/>
      <c r="M549" s="12"/>
      <c r="N549" s="13"/>
    </row>
    <row r="550" spans="4:14" ht="14.4" hidden="1" x14ac:dyDescent="0.3">
      <c r="D550" s="60"/>
      <c r="E550" s="61"/>
      <c r="F550" s="62"/>
      <c r="G550" s="63"/>
      <c r="H550" s="64"/>
      <c r="I550" s="65"/>
      <c r="J550" s="64"/>
      <c r="K550" s="65"/>
      <c r="L550" s="63"/>
      <c r="M550" s="12"/>
      <c r="N550" s="13"/>
    </row>
    <row r="551" spans="4:14" ht="14.4" hidden="1" x14ac:dyDescent="0.3">
      <c r="D551" s="60"/>
      <c r="E551" s="61"/>
      <c r="F551" s="62"/>
      <c r="G551" s="63"/>
      <c r="H551" s="64"/>
      <c r="I551" s="65"/>
      <c r="J551" s="64"/>
      <c r="K551" s="65"/>
      <c r="L551" s="63"/>
      <c r="M551" s="12"/>
      <c r="N551" s="13"/>
    </row>
    <row r="552" spans="4:14" ht="14.4" hidden="1" x14ac:dyDescent="0.3">
      <c r="D552" s="60"/>
      <c r="E552" s="61"/>
      <c r="F552" s="62"/>
      <c r="G552" s="63"/>
      <c r="H552" s="64"/>
      <c r="I552" s="65"/>
      <c r="J552" s="64"/>
      <c r="K552" s="65"/>
      <c r="L552" s="63"/>
      <c r="M552" s="12"/>
      <c r="N552" s="13"/>
    </row>
    <row r="553" spans="4:14" ht="14.4" hidden="1" x14ac:dyDescent="0.3">
      <c r="D553" s="60"/>
      <c r="E553" s="61"/>
      <c r="F553" s="62"/>
      <c r="G553" s="63"/>
      <c r="H553" s="64"/>
      <c r="I553" s="65"/>
      <c r="J553" s="64"/>
      <c r="K553" s="65"/>
      <c r="L553" s="63"/>
      <c r="M553" s="12"/>
      <c r="N553" s="13"/>
    </row>
    <row r="554" spans="4:14" ht="14.4" hidden="1" x14ac:dyDescent="0.3">
      <c r="D554" s="60"/>
      <c r="E554" s="61"/>
      <c r="F554" s="62"/>
      <c r="G554" s="63"/>
      <c r="H554" s="64"/>
      <c r="I554" s="65"/>
      <c r="J554" s="64"/>
      <c r="K554" s="65"/>
      <c r="L554" s="63"/>
      <c r="M554" s="12"/>
      <c r="N554" s="13"/>
    </row>
    <row r="555" spans="4:14" ht="14.4" hidden="1" x14ac:dyDescent="0.3">
      <c r="D555" s="60"/>
      <c r="E555" s="61"/>
      <c r="F555" s="62"/>
      <c r="G555" s="63"/>
      <c r="H555" s="64"/>
      <c r="I555" s="65"/>
      <c r="J555" s="64"/>
      <c r="K555" s="65"/>
      <c r="L555" s="63"/>
      <c r="M555" s="12"/>
      <c r="N555" s="13"/>
    </row>
    <row r="556" spans="4:14" ht="14.4" hidden="1" x14ac:dyDescent="0.3">
      <c r="D556" s="60"/>
      <c r="E556" s="61"/>
      <c r="F556" s="62"/>
      <c r="G556" s="63"/>
      <c r="H556" s="64"/>
      <c r="I556" s="65"/>
      <c r="J556" s="64"/>
      <c r="K556" s="65"/>
      <c r="L556" s="63"/>
      <c r="M556" s="12"/>
      <c r="N556" s="13"/>
    </row>
    <row r="557" spans="4:14" ht="14.4" hidden="1" x14ac:dyDescent="0.3">
      <c r="D557" s="60"/>
      <c r="E557" s="61"/>
      <c r="F557" s="62"/>
      <c r="G557" s="63"/>
      <c r="H557" s="64"/>
      <c r="I557" s="65"/>
      <c r="J557" s="64"/>
      <c r="K557" s="65"/>
      <c r="L557" s="63"/>
      <c r="M557" s="12"/>
      <c r="N557" s="13"/>
    </row>
    <row r="558" spans="4:14" ht="14.4" hidden="1" x14ac:dyDescent="0.3">
      <c r="D558" s="60"/>
      <c r="E558" s="61"/>
      <c r="F558" s="62"/>
      <c r="G558" s="63"/>
      <c r="H558" s="64"/>
      <c r="I558" s="65"/>
      <c r="J558" s="64"/>
      <c r="K558" s="65"/>
      <c r="L558" s="63"/>
      <c r="M558" s="12"/>
      <c r="N558" s="13"/>
    </row>
    <row r="559" spans="4:14" ht="14.4" hidden="1" x14ac:dyDescent="0.3">
      <c r="D559" s="60"/>
      <c r="E559" s="61"/>
      <c r="F559" s="62"/>
      <c r="G559" s="63"/>
      <c r="H559" s="64"/>
      <c r="I559" s="65"/>
      <c r="J559" s="64"/>
      <c r="K559" s="65"/>
      <c r="L559" s="63"/>
      <c r="M559" s="12"/>
      <c r="N559" s="13"/>
    </row>
    <row r="560" spans="4:14" ht="14.4" hidden="1" x14ac:dyDescent="0.3">
      <c r="D560" s="60"/>
      <c r="E560" s="61"/>
      <c r="F560" s="62"/>
      <c r="G560" s="63"/>
      <c r="H560" s="64"/>
      <c r="I560" s="65"/>
      <c r="J560" s="64"/>
      <c r="K560" s="65"/>
      <c r="L560" s="63"/>
      <c r="M560" s="12"/>
      <c r="N560" s="13"/>
    </row>
    <row r="561" spans="4:14" ht="14.4" hidden="1" x14ac:dyDescent="0.3">
      <c r="D561" s="60"/>
      <c r="E561" s="61"/>
      <c r="F561" s="62"/>
      <c r="G561" s="63"/>
      <c r="H561" s="64"/>
      <c r="I561" s="65"/>
      <c r="J561" s="64"/>
      <c r="K561" s="65"/>
      <c r="L561" s="63"/>
      <c r="M561" s="12"/>
      <c r="N561" s="13"/>
    </row>
    <row r="562" spans="4:14" ht="14.4" hidden="1" x14ac:dyDescent="0.3">
      <c r="D562" s="60"/>
      <c r="E562" s="61"/>
      <c r="F562" s="62"/>
      <c r="G562" s="63"/>
      <c r="H562" s="64"/>
      <c r="I562" s="65"/>
      <c r="J562" s="64"/>
      <c r="K562" s="65"/>
      <c r="L562" s="63"/>
      <c r="M562" s="12"/>
      <c r="N562" s="13"/>
    </row>
    <row r="563" spans="4:14" ht="14.4" hidden="1" x14ac:dyDescent="0.3">
      <c r="D563" s="60"/>
      <c r="E563" s="61"/>
      <c r="F563" s="62"/>
      <c r="G563" s="63"/>
      <c r="H563" s="64"/>
      <c r="I563" s="65"/>
      <c r="J563" s="64"/>
      <c r="K563" s="65"/>
      <c r="L563" s="63"/>
      <c r="M563" s="12"/>
      <c r="N563" s="13"/>
    </row>
    <row r="564" spans="4:14" ht="14.4" hidden="1" x14ac:dyDescent="0.3">
      <c r="D564" s="60"/>
      <c r="E564" s="61"/>
      <c r="F564" s="62"/>
      <c r="G564" s="63"/>
      <c r="H564" s="64"/>
      <c r="I564" s="65"/>
      <c r="J564" s="64"/>
      <c r="K564" s="65"/>
      <c r="L564" s="63"/>
      <c r="M564" s="12"/>
      <c r="N564" s="13"/>
    </row>
    <row r="565" spans="4:14" ht="14.4" hidden="1" x14ac:dyDescent="0.3">
      <c r="D565" s="60"/>
      <c r="E565" s="61"/>
      <c r="F565" s="62"/>
      <c r="G565" s="63"/>
      <c r="H565" s="64"/>
      <c r="I565" s="65"/>
      <c r="J565" s="64"/>
      <c r="K565" s="65"/>
      <c r="L565" s="63"/>
      <c r="M565" s="12"/>
      <c r="N565" s="13"/>
    </row>
    <row r="566" spans="4:14" ht="14.4" hidden="1" x14ac:dyDescent="0.3">
      <c r="D566" s="60"/>
      <c r="E566" s="61"/>
      <c r="F566" s="62"/>
      <c r="G566" s="63"/>
      <c r="H566" s="64"/>
      <c r="I566" s="65"/>
      <c r="J566" s="64"/>
      <c r="K566" s="65"/>
      <c r="L566" s="63"/>
      <c r="M566" s="12"/>
      <c r="N566" s="13"/>
    </row>
    <row r="567" spans="4:14" ht="14.4" hidden="1" x14ac:dyDescent="0.3">
      <c r="D567" s="60"/>
      <c r="E567" s="61"/>
      <c r="F567" s="62"/>
      <c r="G567" s="63"/>
      <c r="H567" s="64"/>
      <c r="I567" s="65"/>
      <c r="J567" s="64"/>
      <c r="K567" s="65"/>
      <c r="L567" s="63"/>
      <c r="M567" s="12"/>
      <c r="N567" s="13"/>
    </row>
    <row r="568" spans="4:14" ht="14.4" hidden="1" x14ac:dyDescent="0.3">
      <c r="D568" s="60"/>
      <c r="E568" s="61"/>
      <c r="F568" s="62"/>
      <c r="G568" s="63"/>
      <c r="H568" s="64"/>
      <c r="I568" s="65"/>
      <c r="J568" s="64"/>
      <c r="K568" s="65"/>
      <c r="L568" s="63"/>
      <c r="M568" s="12"/>
      <c r="N568" s="13"/>
    </row>
    <row r="569" spans="4:14" ht="14.4" hidden="1" x14ac:dyDescent="0.3">
      <c r="D569" s="60"/>
      <c r="E569" s="61"/>
      <c r="F569" s="62"/>
      <c r="G569" s="63"/>
      <c r="H569" s="64"/>
      <c r="I569" s="65"/>
      <c r="J569" s="64"/>
      <c r="K569" s="65"/>
      <c r="L569" s="63"/>
      <c r="M569" s="12"/>
      <c r="N569" s="13"/>
    </row>
    <row r="570" spans="4:14" ht="14.4" hidden="1" x14ac:dyDescent="0.3">
      <c r="D570" s="60"/>
      <c r="E570" s="61"/>
      <c r="F570" s="62"/>
      <c r="G570" s="63"/>
      <c r="H570" s="64"/>
      <c r="I570" s="65"/>
      <c r="J570" s="64"/>
      <c r="K570" s="65"/>
      <c r="L570" s="63"/>
      <c r="M570" s="12"/>
      <c r="N570" s="13"/>
    </row>
    <row r="571" spans="4:14" ht="14.4" hidden="1" x14ac:dyDescent="0.3">
      <c r="D571" s="60"/>
      <c r="E571" s="61"/>
      <c r="F571" s="62"/>
      <c r="G571" s="63"/>
      <c r="H571" s="64"/>
      <c r="I571" s="65"/>
      <c r="J571" s="64"/>
      <c r="K571" s="65"/>
      <c r="L571" s="63"/>
      <c r="M571" s="12"/>
      <c r="N571" s="13"/>
    </row>
    <row r="572" spans="4:14" ht="14.4" hidden="1" x14ac:dyDescent="0.3">
      <c r="D572" s="60"/>
      <c r="E572" s="61"/>
      <c r="F572" s="62"/>
      <c r="G572" s="63"/>
      <c r="H572" s="64"/>
      <c r="I572" s="65"/>
      <c r="J572" s="64"/>
      <c r="K572" s="65"/>
      <c r="L572" s="63"/>
      <c r="M572" s="12"/>
      <c r="N572" s="13"/>
    </row>
    <row r="573" spans="4:14" ht="14.4" hidden="1" x14ac:dyDescent="0.3">
      <c r="D573" s="60"/>
      <c r="E573" s="61"/>
      <c r="F573" s="62"/>
      <c r="G573" s="63"/>
      <c r="H573" s="64"/>
      <c r="I573" s="65"/>
      <c r="J573" s="64"/>
      <c r="K573" s="65"/>
      <c r="L573" s="63"/>
      <c r="M573" s="12"/>
      <c r="N573" s="13"/>
    </row>
    <row r="574" spans="4:14" ht="14.4" hidden="1" x14ac:dyDescent="0.3">
      <c r="D574" s="60"/>
      <c r="E574" s="61"/>
      <c r="F574" s="62"/>
      <c r="G574" s="63"/>
      <c r="H574" s="64"/>
      <c r="I574" s="65"/>
      <c r="J574" s="64"/>
      <c r="K574" s="65"/>
      <c r="L574" s="63"/>
      <c r="M574" s="12"/>
      <c r="N574" s="13"/>
    </row>
    <row r="575" spans="4:14" ht="14.4" hidden="1" x14ac:dyDescent="0.3">
      <c r="D575" s="60"/>
      <c r="E575" s="61"/>
      <c r="F575" s="62"/>
      <c r="G575" s="63"/>
      <c r="H575" s="64"/>
      <c r="I575" s="65"/>
      <c r="J575" s="64"/>
      <c r="K575" s="65"/>
      <c r="L575" s="63"/>
      <c r="M575" s="12"/>
      <c r="N575" s="13"/>
    </row>
    <row r="576" spans="4:14" ht="14.4" hidden="1" x14ac:dyDescent="0.3">
      <c r="D576" s="60"/>
      <c r="E576" s="61"/>
      <c r="F576" s="62"/>
      <c r="G576" s="63"/>
      <c r="H576" s="64"/>
      <c r="I576" s="65"/>
      <c r="J576" s="64"/>
      <c r="K576" s="65"/>
      <c r="L576" s="63"/>
      <c r="M576" s="12"/>
      <c r="N576" s="13"/>
    </row>
    <row r="577" spans="4:14" ht="14.4" hidden="1" x14ac:dyDescent="0.3">
      <c r="D577" s="60"/>
      <c r="E577" s="61"/>
      <c r="F577" s="62"/>
      <c r="G577" s="63"/>
      <c r="H577" s="64"/>
      <c r="I577" s="65"/>
      <c r="J577" s="64"/>
      <c r="K577" s="65"/>
      <c r="L577" s="63"/>
      <c r="M577" s="12"/>
      <c r="N577" s="13"/>
    </row>
    <row r="578" spans="4:14" ht="14.4" hidden="1" x14ac:dyDescent="0.3">
      <c r="D578" s="60"/>
      <c r="E578" s="61"/>
      <c r="F578" s="62"/>
      <c r="G578" s="63"/>
      <c r="H578" s="64"/>
      <c r="I578" s="65"/>
      <c r="J578" s="64"/>
      <c r="K578" s="65"/>
      <c r="L578" s="63"/>
      <c r="M578" s="12"/>
      <c r="N578" s="13"/>
    </row>
    <row r="579" spans="4:14" ht="14.4" hidden="1" x14ac:dyDescent="0.3">
      <c r="D579" s="60"/>
      <c r="E579" s="61"/>
      <c r="F579" s="62"/>
      <c r="G579" s="63"/>
      <c r="H579" s="64"/>
      <c r="I579" s="65"/>
      <c r="J579" s="64"/>
      <c r="K579" s="65"/>
      <c r="L579" s="63"/>
      <c r="M579" s="12"/>
      <c r="N579" s="13"/>
    </row>
    <row r="580" spans="4:14" ht="14.4" hidden="1" x14ac:dyDescent="0.3">
      <c r="D580" s="60"/>
      <c r="E580" s="61"/>
      <c r="F580" s="62"/>
      <c r="G580" s="63"/>
      <c r="H580" s="64"/>
      <c r="I580" s="65"/>
      <c r="J580" s="64"/>
      <c r="K580" s="65"/>
      <c r="L580" s="63"/>
      <c r="M580" s="12"/>
      <c r="N580" s="13"/>
    </row>
    <row r="581" spans="4:14" ht="14.4" hidden="1" x14ac:dyDescent="0.3">
      <c r="D581" s="60"/>
      <c r="E581" s="61"/>
      <c r="F581" s="62"/>
      <c r="G581" s="63"/>
      <c r="H581" s="64"/>
      <c r="I581" s="65"/>
      <c r="J581" s="64"/>
      <c r="K581" s="65"/>
      <c r="L581" s="63"/>
      <c r="M581" s="12"/>
      <c r="N581" s="13"/>
    </row>
    <row r="582" spans="4:14" ht="14.4" hidden="1" x14ac:dyDescent="0.3">
      <c r="D582" s="60"/>
      <c r="E582" s="61"/>
      <c r="F582" s="62"/>
      <c r="G582" s="63"/>
      <c r="H582" s="64"/>
      <c r="I582" s="65"/>
      <c r="J582" s="64"/>
      <c r="K582" s="65"/>
      <c r="L582" s="63"/>
      <c r="M582" s="12"/>
      <c r="N582" s="13"/>
    </row>
    <row r="583" spans="4:14" ht="14.4" hidden="1" x14ac:dyDescent="0.3">
      <c r="D583" s="60"/>
      <c r="E583" s="61"/>
      <c r="F583" s="62"/>
      <c r="G583" s="63"/>
      <c r="H583" s="64"/>
      <c r="I583" s="65"/>
      <c r="J583" s="64"/>
      <c r="K583" s="65"/>
      <c r="L583" s="63"/>
      <c r="M583" s="12"/>
      <c r="N583" s="13"/>
    </row>
    <row r="584" spans="4:14" ht="14.4" hidden="1" x14ac:dyDescent="0.3">
      <c r="D584" s="60"/>
      <c r="E584" s="61"/>
      <c r="F584" s="62"/>
      <c r="G584" s="63"/>
      <c r="H584" s="64"/>
      <c r="I584" s="65"/>
      <c r="J584" s="64"/>
      <c r="K584" s="65"/>
      <c r="L584" s="63"/>
      <c r="M584" s="12"/>
      <c r="N584" s="13"/>
    </row>
    <row r="585" spans="4:14" ht="14.4" hidden="1" x14ac:dyDescent="0.3">
      <c r="D585" s="60"/>
      <c r="E585" s="61"/>
      <c r="F585" s="62"/>
      <c r="G585" s="63"/>
      <c r="H585" s="64"/>
      <c r="I585" s="65"/>
      <c r="J585" s="64"/>
      <c r="K585" s="65"/>
      <c r="L585" s="63"/>
      <c r="M585" s="12"/>
      <c r="N585" s="13"/>
    </row>
    <row r="586" spans="4:14" ht="14.4" hidden="1" x14ac:dyDescent="0.3">
      <c r="D586" s="60"/>
      <c r="E586" s="61"/>
      <c r="F586" s="62"/>
      <c r="G586" s="63"/>
      <c r="H586" s="64"/>
      <c r="I586" s="65"/>
      <c r="J586" s="64"/>
      <c r="K586" s="65"/>
      <c r="L586" s="63"/>
      <c r="M586" s="12"/>
      <c r="N586" s="13"/>
    </row>
    <row r="587" spans="4:14" ht="14.4" hidden="1" x14ac:dyDescent="0.3">
      <c r="D587" s="60"/>
      <c r="E587" s="61"/>
      <c r="F587" s="62"/>
      <c r="G587" s="63"/>
      <c r="H587" s="64"/>
      <c r="I587" s="65"/>
      <c r="J587" s="64"/>
      <c r="K587" s="65"/>
      <c r="L587" s="63"/>
      <c r="M587" s="12"/>
      <c r="N587" s="13"/>
    </row>
    <row r="588" spans="4:14" ht="14.4" hidden="1" x14ac:dyDescent="0.3">
      <c r="D588" s="60"/>
      <c r="E588" s="61"/>
      <c r="F588" s="62"/>
      <c r="G588" s="63"/>
      <c r="H588" s="64"/>
      <c r="I588" s="65"/>
      <c r="J588" s="64"/>
      <c r="K588" s="65"/>
      <c r="L588" s="63"/>
      <c r="M588" s="12"/>
      <c r="N588" s="13"/>
    </row>
    <row r="589" spans="4:14" ht="14.4" hidden="1" x14ac:dyDescent="0.3">
      <c r="D589" s="60"/>
      <c r="E589" s="61"/>
      <c r="F589" s="62"/>
      <c r="G589" s="63"/>
      <c r="H589" s="64"/>
      <c r="I589" s="65"/>
      <c r="J589" s="64"/>
      <c r="K589" s="65"/>
      <c r="L589" s="63"/>
      <c r="M589" s="12"/>
      <c r="N589" s="13"/>
    </row>
    <row r="590" spans="4:14" ht="14.4" hidden="1" x14ac:dyDescent="0.3">
      <c r="D590" s="60"/>
      <c r="E590" s="61"/>
      <c r="F590" s="62"/>
      <c r="G590" s="63"/>
      <c r="H590" s="64"/>
      <c r="I590" s="65"/>
      <c r="J590" s="64"/>
      <c r="K590" s="65"/>
      <c r="L590" s="63"/>
      <c r="M590" s="12"/>
      <c r="N590" s="13"/>
    </row>
    <row r="591" spans="4:14" ht="14.4" hidden="1" x14ac:dyDescent="0.3">
      <c r="D591" s="60"/>
      <c r="E591" s="61"/>
      <c r="F591" s="62"/>
      <c r="G591" s="63"/>
      <c r="H591" s="64"/>
      <c r="I591" s="65"/>
      <c r="J591" s="64"/>
      <c r="K591" s="65"/>
      <c r="L591" s="63"/>
      <c r="M591" s="12"/>
      <c r="N591" s="13"/>
    </row>
    <row r="592" spans="4:14" ht="14.4" hidden="1" x14ac:dyDescent="0.3">
      <c r="D592" s="60"/>
      <c r="E592" s="61"/>
      <c r="F592" s="62"/>
      <c r="G592" s="63"/>
      <c r="H592" s="64"/>
      <c r="I592" s="65"/>
      <c r="J592" s="64"/>
      <c r="K592" s="65"/>
      <c r="L592" s="63"/>
      <c r="M592" s="12"/>
      <c r="N592" s="13"/>
    </row>
    <row r="593" spans="4:14" ht="14.4" hidden="1" x14ac:dyDescent="0.3">
      <c r="D593" s="60"/>
      <c r="E593" s="61"/>
      <c r="F593" s="62"/>
      <c r="G593" s="63"/>
      <c r="H593" s="64"/>
      <c r="I593" s="65"/>
      <c r="J593" s="64"/>
      <c r="K593" s="65"/>
      <c r="L593" s="63"/>
      <c r="M593" s="12"/>
      <c r="N593" s="13"/>
    </row>
    <row r="594" spans="4:14" ht="14.4" hidden="1" x14ac:dyDescent="0.3">
      <c r="D594" s="60"/>
      <c r="E594" s="61"/>
      <c r="F594" s="62"/>
      <c r="G594" s="63"/>
      <c r="H594" s="64"/>
      <c r="I594" s="65"/>
      <c r="J594" s="64"/>
      <c r="K594" s="65"/>
      <c r="L594" s="63"/>
      <c r="M594" s="12"/>
      <c r="N594" s="13"/>
    </row>
    <row r="595" spans="4:14" ht="14.4" hidden="1" x14ac:dyDescent="0.3">
      <c r="D595" s="60"/>
      <c r="E595" s="61"/>
      <c r="F595" s="62"/>
      <c r="G595" s="63"/>
      <c r="H595" s="64"/>
      <c r="I595" s="65"/>
      <c r="J595" s="64"/>
      <c r="K595" s="65"/>
      <c r="L595" s="63"/>
      <c r="M595" s="12"/>
      <c r="N595" s="13"/>
    </row>
    <row r="596" spans="4:14" ht="14.4" hidden="1" x14ac:dyDescent="0.3">
      <c r="D596" s="60"/>
      <c r="E596" s="61"/>
      <c r="F596" s="62"/>
      <c r="G596" s="63"/>
      <c r="H596" s="64"/>
      <c r="I596" s="65"/>
      <c r="J596" s="64"/>
      <c r="K596" s="65"/>
      <c r="L596" s="63"/>
      <c r="M596" s="12"/>
      <c r="N596" s="13"/>
    </row>
    <row r="597" spans="4:14" ht="14.4" hidden="1" x14ac:dyDescent="0.3">
      <c r="D597" s="60"/>
      <c r="E597" s="61"/>
      <c r="F597" s="62"/>
      <c r="G597" s="63"/>
      <c r="H597" s="64"/>
      <c r="I597" s="65"/>
      <c r="J597" s="64"/>
      <c r="K597" s="65"/>
      <c r="L597" s="63"/>
      <c r="M597" s="12"/>
      <c r="N597" s="13"/>
    </row>
    <row r="598" spans="4:14" ht="14.4" hidden="1" x14ac:dyDescent="0.3">
      <c r="D598" s="60"/>
      <c r="E598" s="61"/>
      <c r="F598" s="62"/>
      <c r="G598" s="63"/>
      <c r="H598" s="64"/>
      <c r="I598" s="65"/>
      <c r="J598" s="64"/>
      <c r="K598" s="65"/>
      <c r="L598" s="63"/>
      <c r="M598" s="12"/>
      <c r="N598" s="13"/>
    </row>
    <row r="599" spans="4:14" ht="14.4" hidden="1" x14ac:dyDescent="0.3">
      <c r="D599" s="60"/>
      <c r="E599" s="61"/>
      <c r="F599" s="62"/>
      <c r="G599" s="63"/>
      <c r="H599" s="64"/>
      <c r="I599" s="65"/>
      <c r="J599" s="64"/>
      <c r="K599" s="65"/>
      <c r="L599" s="63"/>
      <c r="M599" s="12"/>
      <c r="N599" s="13"/>
    </row>
    <row r="600" spans="4:14" ht="14.4" hidden="1" x14ac:dyDescent="0.3">
      <c r="D600" s="60"/>
      <c r="E600" s="61"/>
      <c r="F600" s="62"/>
      <c r="G600" s="63"/>
      <c r="H600" s="64"/>
      <c r="I600" s="65"/>
      <c r="J600" s="64"/>
      <c r="K600" s="65"/>
      <c r="L600" s="63"/>
      <c r="M600" s="12"/>
      <c r="N600" s="13"/>
    </row>
    <row r="601" spans="4:14" ht="14.4" hidden="1" x14ac:dyDescent="0.3">
      <c r="D601" s="60"/>
      <c r="E601" s="61"/>
      <c r="F601" s="62"/>
      <c r="G601" s="63"/>
      <c r="H601" s="64"/>
      <c r="I601" s="65"/>
      <c r="J601" s="64"/>
      <c r="K601" s="65"/>
      <c r="L601" s="63"/>
      <c r="M601" s="12"/>
      <c r="N601" s="13"/>
    </row>
    <row r="602" spans="4:14" ht="14.4" hidden="1" x14ac:dyDescent="0.3">
      <c r="D602" s="60"/>
      <c r="E602" s="61"/>
      <c r="F602" s="62"/>
      <c r="G602" s="63"/>
      <c r="H602" s="64"/>
      <c r="I602" s="65"/>
      <c r="J602" s="64"/>
      <c r="K602" s="65"/>
      <c r="L602" s="63"/>
      <c r="M602" s="12"/>
      <c r="N602" s="13"/>
    </row>
    <row r="603" spans="4:14" ht="14.4" hidden="1" x14ac:dyDescent="0.3">
      <c r="D603" s="60"/>
      <c r="E603" s="61"/>
      <c r="F603" s="62"/>
      <c r="G603" s="63"/>
      <c r="H603" s="64"/>
      <c r="I603" s="65"/>
      <c r="J603" s="64"/>
      <c r="K603" s="65"/>
      <c r="L603" s="63"/>
      <c r="M603" s="12"/>
      <c r="N603" s="13"/>
    </row>
    <row r="604" spans="4:14" ht="14.4" hidden="1" x14ac:dyDescent="0.3">
      <c r="D604" s="60"/>
      <c r="E604" s="61"/>
      <c r="F604" s="62"/>
      <c r="G604" s="63"/>
      <c r="H604" s="64"/>
      <c r="I604" s="65"/>
      <c r="J604" s="64"/>
      <c r="K604" s="65"/>
      <c r="L604" s="63"/>
      <c r="M604" s="12"/>
      <c r="N604" s="13"/>
    </row>
    <row r="605" spans="4:14" ht="14.4" hidden="1" x14ac:dyDescent="0.3">
      <c r="D605" s="60"/>
      <c r="E605" s="61"/>
      <c r="F605" s="62"/>
      <c r="G605" s="63"/>
      <c r="H605" s="64"/>
      <c r="I605" s="65"/>
      <c r="J605" s="64"/>
      <c r="K605" s="65"/>
      <c r="L605" s="63"/>
      <c r="M605" s="12"/>
      <c r="N605" s="13"/>
    </row>
    <row r="606" spans="4:14" ht="14.4" hidden="1" x14ac:dyDescent="0.3">
      <c r="D606" s="60"/>
      <c r="E606" s="61"/>
      <c r="F606" s="62"/>
      <c r="G606" s="63"/>
      <c r="H606" s="64"/>
      <c r="I606" s="65"/>
      <c r="J606" s="64"/>
      <c r="K606" s="65"/>
      <c r="L606" s="63"/>
      <c r="M606" s="12"/>
      <c r="N606" s="13"/>
    </row>
    <row r="607" spans="4:14" ht="14.4" hidden="1" x14ac:dyDescent="0.3">
      <c r="D607" s="60"/>
      <c r="E607" s="61"/>
      <c r="F607" s="62"/>
      <c r="G607" s="63"/>
      <c r="H607" s="64"/>
      <c r="I607" s="65"/>
      <c r="J607" s="64"/>
      <c r="K607" s="65"/>
      <c r="L607" s="63"/>
      <c r="M607" s="12"/>
      <c r="N607" s="13"/>
    </row>
    <row r="608" spans="4:14" ht="14.4" hidden="1" x14ac:dyDescent="0.3">
      <c r="D608" s="60"/>
      <c r="E608" s="61"/>
      <c r="F608" s="62"/>
      <c r="G608" s="63"/>
      <c r="H608" s="64"/>
      <c r="I608" s="65"/>
      <c r="J608" s="64"/>
      <c r="K608" s="65"/>
      <c r="L608" s="63"/>
      <c r="M608" s="12"/>
      <c r="N608" s="13"/>
    </row>
    <row r="609" spans="4:14" ht="14.4" hidden="1" x14ac:dyDescent="0.3">
      <c r="D609" s="60"/>
      <c r="E609" s="61"/>
      <c r="F609" s="62"/>
      <c r="G609" s="63"/>
      <c r="H609" s="64"/>
      <c r="I609" s="65"/>
      <c r="J609" s="64"/>
      <c r="K609" s="65"/>
      <c r="L609" s="63"/>
      <c r="M609" s="12"/>
      <c r="N609" s="13"/>
    </row>
    <row r="610" spans="4:14" ht="14.4" hidden="1" x14ac:dyDescent="0.3">
      <c r="D610" s="60"/>
      <c r="E610" s="61"/>
      <c r="F610" s="62"/>
      <c r="G610" s="63"/>
      <c r="H610" s="64"/>
      <c r="I610" s="65"/>
      <c r="J610" s="64"/>
      <c r="K610" s="65"/>
      <c r="L610" s="63"/>
      <c r="M610" s="12"/>
      <c r="N610" s="13"/>
    </row>
    <row r="611" spans="4:14" ht="14.4" hidden="1" x14ac:dyDescent="0.3">
      <c r="D611" s="60"/>
      <c r="E611" s="61"/>
      <c r="F611" s="62"/>
      <c r="G611" s="63"/>
      <c r="H611" s="64"/>
      <c r="I611" s="65"/>
      <c r="J611" s="64"/>
      <c r="K611" s="65"/>
      <c r="L611" s="63"/>
      <c r="M611" s="12"/>
      <c r="N611" s="13"/>
    </row>
    <row r="612" spans="4:14" ht="14.4" hidden="1" x14ac:dyDescent="0.3">
      <c r="D612" s="60"/>
      <c r="E612" s="61"/>
      <c r="F612" s="62"/>
      <c r="G612" s="63"/>
      <c r="H612" s="64"/>
      <c r="I612" s="65"/>
      <c r="J612" s="64"/>
      <c r="K612" s="65"/>
      <c r="L612" s="63"/>
      <c r="M612" s="12"/>
      <c r="N612" s="13"/>
    </row>
    <row r="613" spans="4:14" ht="14.4" hidden="1" x14ac:dyDescent="0.3">
      <c r="D613" s="60"/>
      <c r="E613" s="61"/>
      <c r="F613" s="62"/>
      <c r="G613" s="63"/>
      <c r="H613" s="64"/>
      <c r="I613" s="65"/>
      <c r="J613" s="64"/>
      <c r="K613" s="65"/>
      <c r="L613" s="63"/>
      <c r="M613" s="12"/>
      <c r="N613" s="13"/>
    </row>
    <row r="614" spans="4:14" ht="14.4" hidden="1" x14ac:dyDescent="0.3">
      <c r="D614" s="60"/>
      <c r="E614" s="61"/>
      <c r="F614" s="62"/>
      <c r="G614" s="63"/>
      <c r="H614" s="64"/>
      <c r="I614" s="65"/>
      <c r="J614" s="64"/>
      <c r="K614" s="65"/>
      <c r="L614" s="63"/>
      <c r="M614" s="12"/>
      <c r="N614" s="13"/>
    </row>
    <row r="615" spans="4:14" ht="14.4" hidden="1" x14ac:dyDescent="0.3">
      <c r="D615" s="60"/>
      <c r="E615" s="61"/>
      <c r="F615" s="62"/>
      <c r="G615" s="63"/>
      <c r="H615" s="64"/>
      <c r="I615" s="65"/>
      <c r="J615" s="64"/>
      <c r="K615" s="65"/>
      <c r="L615" s="63"/>
      <c r="M615" s="12"/>
      <c r="N615" s="13"/>
    </row>
    <row r="616" spans="4:14" ht="14.4" hidden="1" x14ac:dyDescent="0.3">
      <c r="D616" s="60"/>
      <c r="E616" s="61"/>
      <c r="F616" s="62"/>
      <c r="G616" s="63"/>
      <c r="H616" s="64"/>
      <c r="I616" s="65"/>
      <c r="J616" s="64"/>
      <c r="K616" s="65"/>
      <c r="L616" s="63"/>
      <c r="M616" s="12"/>
      <c r="N616" s="13"/>
    </row>
    <row r="617" spans="4:14" ht="14.4" hidden="1" x14ac:dyDescent="0.3">
      <c r="D617" s="60"/>
      <c r="E617" s="61"/>
      <c r="F617" s="62"/>
      <c r="G617" s="63"/>
      <c r="H617" s="64"/>
      <c r="I617" s="65"/>
      <c r="J617" s="64"/>
      <c r="K617" s="65"/>
      <c r="L617" s="63"/>
      <c r="M617" s="12"/>
      <c r="N617" s="13"/>
    </row>
    <row r="618" spans="4:14" ht="14.4" hidden="1" x14ac:dyDescent="0.3">
      <c r="D618" s="60"/>
      <c r="E618" s="61"/>
      <c r="F618" s="62"/>
      <c r="G618" s="63"/>
      <c r="H618" s="64"/>
      <c r="I618" s="65"/>
      <c r="J618" s="64"/>
      <c r="K618" s="65"/>
      <c r="L618" s="63"/>
      <c r="M618" s="12"/>
      <c r="N618" s="13"/>
    </row>
    <row r="619" spans="4:14" ht="14.4" hidden="1" x14ac:dyDescent="0.3">
      <c r="D619" s="60"/>
      <c r="E619" s="61"/>
      <c r="F619" s="62"/>
      <c r="G619" s="63"/>
      <c r="H619" s="64"/>
      <c r="I619" s="65"/>
      <c r="J619" s="64"/>
      <c r="K619" s="65"/>
      <c r="L619" s="63"/>
      <c r="M619" s="12"/>
      <c r="N619" s="13"/>
    </row>
    <row r="620" spans="4:14" ht="14.4" hidden="1" x14ac:dyDescent="0.3">
      <c r="D620" s="60"/>
      <c r="E620" s="61"/>
      <c r="F620" s="62"/>
      <c r="G620" s="63"/>
      <c r="H620" s="64"/>
      <c r="I620" s="65"/>
      <c r="J620" s="64"/>
      <c r="K620" s="65"/>
      <c r="L620" s="63"/>
      <c r="M620" s="12"/>
      <c r="N620" s="13"/>
    </row>
    <row r="621" spans="4:14" ht="14.4" hidden="1" x14ac:dyDescent="0.3">
      <c r="D621" s="60"/>
      <c r="E621" s="61"/>
      <c r="F621" s="62"/>
      <c r="G621" s="63"/>
      <c r="H621" s="64"/>
      <c r="I621" s="65"/>
      <c r="J621" s="64"/>
      <c r="K621" s="65"/>
      <c r="L621" s="63"/>
      <c r="M621" s="12"/>
      <c r="N621" s="13"/>
    </row>
    <row r="622" spans="4:14" ht="14.4" hidden="1" x14ac:dyDescent="0.3">
      <c r="D622" s="60"/>
      <c r="E622" s="61"/>
      <c r="F622" s="62"/>
      <c r="G622" s="63"/>
      <c r="H622" s="64"/>
      <c r="I622" s="65"/>
      <c r="J622" s="64"/>
      <c r="K622" s="65"/>
      <c r="L622" s="63"/>
      <c r="M622" s="12"/>
      <c r="N622" s="13"/>
    </row>
    <row r="623" spans="4:14" ht="14.4" hidden="1" x14ac:dyDescent="0.3">
      <c r="D623" s="60"/>
      <c r="E623" s="61"/>
      <c r="F623" s="62"/>
      <c r="G623" s="63"/>
      <c r="H623" s="64"/>
      <c r="I623" s="65"/>
      <c r="J623" s="64"/>
      <c r="K623" s="65"/>
      <c r="L623" s="63"/>
      <c r="M623" s="12"/>
      <c r="N623" s="13"/>
    </row>
    <row r="624" spans="4:14" ht="14.4" hidden="1" x14ac:dyDescent="0.3">
      <c r="D624" s="60"/>
      <c r="E624" s="61"/>
      <c r="F624" s="62"/>
      <c r="G624" s="63"/>
      <c r="H624" s="64"/>
      <c r="I624" s="65"/>
      <c r="J624" s="64"/>
      <c r="K624" s="65"/>
      <c r="L624" s="63"/>
      <c r="M624" s="12"/>
      <c r="N624" s="13"/>
    </row>
    <row r="625" spans="4:14" ht="14.4" hidden="1" x14ac:dyDescent="0.3">
      <c r="D625" s="60"/>
      <c r="E625" s="61"/>
      <c r="F625" s="62"/>
      <c r="G625" s="63"/>
      <c r="H625" s="64"/>
      <c r="I625" s="65"/>
      <c r="J625" s="64"/>
      <c r="K625" s="65"/>
      <c r="L625" s="63"/>
      <c r="M625" s="12"/>
      <c r="N625" s="13"/>
    </row>
    <row r="626" spans="4:14" ht="14.4" hidden="1" x14ac:dyDescent="0.3">
      <c r="D626" s="60"/>
      <c r="E626" s="61"/>
      <c r="F626" s="62"/>
      <c r="G626" s="63"/>
      <c r="H626" s="64"/>
      <c r="I626" s="65"/>
      <c r="J626" s="64"/>
      <c r="K626" s="65"/>
      <c r="L626" s="63"/>
      <c r="M626" s="12"/>
      <c r="N626" s="13"/>
    </row>
    <row r="627" spans="4:14" ht="14.4" hidden="1" x14ac:dyDescent="0.3">
      <c r="D627" s="60"/>
      <c r="E627" s="61"/>
      <c r="F627" s="62"/>
      <c r="G627" s="63"/>
      <c r="H627" s="64"/>
      <c r="I627" s="65"/>
      <c r="J627" s="64"/>
      <c r="K627" s="65"/>
      <c r="L627" s="63"/>
      <c r="M627" s="12"/>
      <c r="N627" s="13"/>
    </row>
    <row r="628" spans="4:14" ht="14.4" hidden="1" x14ac:dyDescent="0.3">
      <c r="D628" s="60"/>
      <c r="E628" s="61"/>
      <c r="F628" s="62"/>
      <c r="G628" s="63"/>
      <c r="H628" s="64"/>
      <c r="I628" s="65"/>
      <c r="J628" s="64"/>
      <c r="K628" s="65"/>
      <c r="L628" s="63"/>
      <c r="M628" s="12"/>
      <c r="N628" s="13"/>
    </row>
    <row r="629" spans="4:14" ht="14.4" hidden="1" x14ac:dyDescent="0.3">
      <c r="D629" s="60"/>
      <c r="E629" s="61"/>
      <c r="F629" s="62"/>
      <c r="G629" s="63"/>
      <c r="H629" s="64"/>
      <c r="I629" s="65"/>
      <c r="J629" s="64"/>
      <c r="K629" s="65"/>
      <c r="L629" s="63"/>
      <c r="M629" s="12"/>
      <c r="N629" s="13"/>
    </row>
    <row r="630" spans="4:14" ht="14.4" hidden="1" x14ac:dyDescent="0.3">
      <c r="D630" s="60"/>
      <c r="E630" s="61"/>
      <c r="F630" s="62"/>
      <c r="G630" s="63"/>
      <c r="H630" s="64"/>
      <c r="I630" s="65"/>
      <c r="J630" s="64"/>
      <c r="K630" s="65"/>
      <c r="L630" s="63"/>
      <c r="M630" s="12"/>
      <c r="N630" s="13"/>
    </row>
    <row r="631" spans="4:14" ht="14.4" hidden="1" x14ac:dyDescent="0.3">
      <c r="D631" s="60"/>
      <c r="E631" s="61"/>
      <c r="F631" s="62"/>
      <c r="G631" s="63"/>
      <c r="H631" s="64"/>
      <c r="I631" s="65"/>
      <c r="J631" s="64"/>
      <c r="K631" s="65"/>
      <c r="L631" s="63"/>
      <c r="M631" s="12"/>
      <c r="N631" s="13"/>
    </row>
    <row r="632" spans="4:14" ht="14.4" hidden="1" x14ac:dyDescent="0.3">
      <c r="D632" s="60"/>
      <c r="E632" s="61"/>
      <c r="F632" s="62"/>
      <c r="G632" s="63"/>
      <c r="H632" s="64"/>
      <c r="I632" s="65"/>
      <c r="J632" s="64"/>
      <c r="K632" s="65"/>
      <c r="L632" s="63"/>
      <c r="M632" s="12"/>
      <c r="N632" s="13"/>
    </row>
    <row r="633" spans="4:14" ht="14.4" hidden="1" x14ac:dyDescent="0.3">
      <c r="D633" s="60"/>
      <c r="E633" s="61"/>
      <c r="F633" s="62"/>
      <c r="G633" s="63"/>
      <c r="H633" s="64"/>
      <c r="I633" s="65"/>
      <c r="J633" s="64"/>
      <c r="K633" s="65"/>
      <c r="L633" s="63"/>
      <c r="M633" s="12"/>
      <c r="N633" s="13"/>
    </row>
    <row r="634" spans="4:14" ht="14.4" hidden="1" x14ac:dyDescent="0.3">
      <c r="D634" s="60"/>
      <c r="E634" s="61"/>
      <c r="F634" s="62"/>
      <c r="G634" s="63"/>
      <c r="H634" s="64"/>
      <c r="I634" s="65"/>
      <c r="J634" s="64"/>
      <c r="K634" s="65"/>
      <c r="L634" s="63"/>
      <c r="M634" s="12"/>
      <c r="N634" s="13"/>
    </row>
    <row r="635" spans="4:14" ht="14.4" hidden="1" x14ac:dyDescent="0.3">
      <c r="D635" s="60"/>
      <c r="E635" s="61"/>
      <c r="F635" s="62"/>
      <c r="G635" s="63"/>
      <c r="H635" s="64"/>
      <c r="I635" s="65"/>
      <c r="J635" s="64"/>
      <c r="K635" s="65"/>
      <c r="L635" s="63"/>
      <c r="M635" s="12"/>
      <c r="N635" s="13"/>
    </row>
    <row r="636" spans="4:14" ht="14.4" hidden="1" x14ac:dyDescent="0.3">
      <c r="D636" s="60"/>
      <c r="E636" s="61"/>
      <c r="F636" s="62"/>
      <c r="G636" s="63"/>
      <c r="H636" s="64"/>
      <c r="I636" s="65"/>
      <c r="J636" s="64"/>
      <c r="K636" s="65"/>
      <c r="L636" s="63"/>
      <c r="M636" s="12"/>
      <c r="N636" s="13"/>
    </row>
    <row r="637" spans="4:14" ht="14.4" hidden="1" x14ac:dyDescent="0.3">
      <c r="D637" s="60"/>
      <c r="E637" s="61"/>
      <c r="F637" s="62"/>
      <c r="G637" s="63"/>
      <c r="H637" s="64"/>
      <c r="I637" s="65"/>
      <c r="J637" s="64"/>
      <c r="K637" s="65"/>
      <c r="L637" s="63"/>
      <c r="M637" s="12"/>
      <c r="N637" s="13"/>
    </row>
    <row r="638" spans="4:14" ht="14.4" hidden="1" x14ac:dyDescent="0.3">
      <c r="D638" s="60"/>
      <c r="E638" s="61"/>
      <c r="F638" s="62"/>
      <c r="G638" s="63"/>
      <c r="H638" s="64"/>
      <c r="I638" s="65"/>
      <c r="J638" s="64"/>
      <c r="K638" s="65"/>
      <c r="L638" s="63"/>
      <c r="M638" s="12"/>
      <c r="N638" s="13"/>
    </row>
    <row r="639" spans="4:14" ht="14.4" hidden="1" x14ac:dyDescent="0.3">
      <c r="D639" s="60"/>
      <c r="E639" s="61"/>
      <c r="F639" s="62"/>
      <c r="G639" s="63"/>
      <c r="H639" s="64"/>
      <c r="I639" s="65"/>
      <c r="J639" s="64"/>
      <c r="K639" s="65"/>
      <c r="L639" s="63"/>
      <c r="M639" s="12"/>
      <c r="N639" s="13"/>
    </row>
    <row r="640" spans="4:14" ht="14.4" hidden="1" x14ac:dyDescent="0.3">
      <c r="D640" s="60"/>
      <c r="E640" s="61"/>
      <c r="F640" s="62"/>
      <c r="G640" s="63"/>
      <c r="H640" s="64"/>
      <c r="I640" s="65"/>
      <c r="J640" s="64"/>
      <c r="K640" s="65"/>
      <c r="L640" s="63"/>
      <c r="M640" s="12"/>
      <c r="N640" s="13"/>
    </row>
    <row r="641" spans="4:14" ht="14.4" hidden="1" x14ac:dyDescent="0.3">
      <c r="D641" s="60"/>
      <c r="E641" s="61"/>
      <c r="F641" s="62"/>
      <c r="G641" s="63"/>
      <c r="H641" s="64"/>
      <c r="I641" s="65"/>
      <c r="J641" s="64"/>
      <c r="K641" s="65"/>
      <c r="L641" s="63"/>
      <c r="M641" s="12"/>
      <c r="N641" s="13"/>
    </row>
    <row r="642" spans="4:14" ht="14.4" hidden="1" x14ac:dyDescent="0.3">
      <c r="D642" s="60"/>
      <c r="E642" s="61"/>
      <c r="F642" s="62"/>
      <c r="G642" s="63"/>
      <c r="H642" s="64"/>
      <c r="I642" s="65"/>
      <c r="J642" s="64"/>
      <c r="K642" s="65"/>
      <c r="L642" s="63"/>
      <c r="M642" s="12"/>
      <c r="N642" s="13"/>
    </row>
    <row r="643" spans="4:14" ht="14.4" hidden="1" x14ac:dyDescent="0.3">
      <c r="D643" s="60"/>
      <c r="E643" s="61"/>
      <c r="F643" s="62"/>
      <c r="G643" s="63"/>
      <c r="H643" s="64"/>
      <c r="I643" s="65"/>
      <c r="J643" s="64"/>
      <c r="K643" s="65"/>
      <c r="L643" s="63"/>
      <c r="M643" s="12"/>
      <c r="N643" s="13"/>
    </row>
    <row r="644" spans="4:14" ht="14.4" hidden="1" x14ac:dyDescent="0.3">
      <c r="D644" s="60"/>
      <c r="E644" s="61"/>
      <c r="F644" s="62"/>
      <c r="G644" s="63"/>
      <c r="H644" s="64"/>
      <c r="I644" s="65"/>
      <c r="J644" s="64"/>
      <c r="K644" s="65"/>
      <c r="L644" s="63"/>
      <c r="M644" s="12"/>
      <c r="N644" s="13"/>
    </row>
    <row r="645" spans="4:14" ht="14.4" hidden="1" x14ac:dyDescent="0.3">
      <c r="D645" s="60"/>
      <c r="E645" s="61"/>
      <c r="F645" s="62"/>
      <c r="G645" s="63"/>
      <c r="H645" s="64"/>
      <c r="I645" s="65"/>
      <c r="J645" s="64"/>
      <c r="K645" s="65"/>
      <c r="L645" s="63"/>
      <c r="M645" s="12"/>
      <c r="N645" s="13"/>
    </row>
    <row r="646" spans="4:14" ht="14.4" hidden="1" x14ac:dyDescent="0.3">
      <c r="D646" s="60"/>
      <c r="E646" s="61"/>
      <c r="F646" s="62"/>
      <c r="G646" s="63"/>
      <c r="H646" s="64"/>
      <c r="I646" s="65"/>
      <c r="J646" s="64"/>
      <c r="K646" s="65"/>
      <c r="L646" s="63"/>
      <c r="M646" s="12"/>
      <c r="N646" s="13"/>
    </row>
    <row r="647" spans="4:14" ht="14.4" hidden="1" x14ac:dyDescent="0.3">
      <c r="D647" s="60"/>
      <c r="E647" s="61"/>
      <c r="F647" s="62"/>
      <c r="G647" s="63"/>
      <c r="H647" s="64"/>
      <c r="I647" s="65"/>
      <c r="J647" s="64"/>
      <c r="K647" s="65"/>
      <c r="L647" s="63"/>
      <c r="M647" s="12"/>
      <c r="N647" s="13"/>
    </row>
    <row r="648" spans="4:14" ht="14.4" hidden="1" x14ac:dyDescent="0.3">
      <c r="D648" s="60"/>
      <c r="E648" s="61"/>
      <c r="F648" s="62"/>
      <c r="G648" s="63"/>
      <c r="H648" s="64"/>
      <c r="I648" s="65"/>
      <c r="J648" s="64"/>
      <c r="K648" s="65"/>
      <c r="L648" s="63"/>
      <c r="M648" s="12"/>
      <c r="N648" s="13"/>
    </row>
    <row r="649" spans="4:14" ht="14.4" hidden="1" x14ac:dyDescent="0.3">
      <c r="D649" s="60"/>
      <c r="E649" s="61"/>
      <c r="F649" s="62"/>
      <c r="G649" s="63"/>
      <c r="H649" s="64"/>
      <c r="I649" s="65"/>
      <c r="J649" s="64"/>
      <c r="K649" s="65"/>
      <c r="L649" s="63"/>
      <c r="M649" s="12"/>
      <c r="N649" s="13"/>
    </row>
    <row r="650" spans="4:14" ht="14.4" hidden="1" x14ac:dyDescent="0.3">
      <c r="D650" s="60"/>
      <c r="E650" s="61"/>
      <c r="F650" s="62"/>
      <c r="G650" s="63"/>
      <c r="H650" s="64"/>
      <c r="I650" s="65"/>
      <c r="J650" s="64"/>
      <c r="K650" s="65"/>
      <c r="L650" s="63"/>
      <c r="M650" s="12"/>
      <c r="N650" s="13"/>
    </row>
    <row r="651" spans="4:14" ht="14.4" hidden="1" x14ac:dyDescent="0.3">
      <c r="D651" s="60"/>
      <c r="E651" s="61"/>
      <c r="F651" s="62"/>
      <c r="G651" s="63"/>
      <c r="H651" s="64"/>
      <c r="I651" s="65"/>
      <c r="J651" s="64"/>
      <c r="K651" s="65"/>
      <c r="L651" s="63"/>
      <c r="M651" s="12"/>
      <c r="N651" s="13"/>
    </row>
    <row r="652" spans="4:14" ht="14.4" hidden="1" x14ac:dyDescent="0.3">
      <c r="D652" s="60"/>
      <c r="E652" s="61"/>
      <c r="F652" s="62"/>
      <c r="G652" s="63"/>
      <c r="H652" s="64"/>
      <c r="I652" s="65"/>
      <c r="J652" s="64"/>
      <c r="K652" s="65"/>
      <c r="L652" s="63"/>
      <c r="M652" s="12"/>
      <c r="N652" s="13"/>
    </row>
    <row r="653" spans="4:14" ht="14.4" hidden="1" x14ac:dyDescent="0.3">
      <c r="D653" s="60"/>
      <c r="E653" s="61"/>
      <c r="F653" s="62"/>
      <c r="G653" s="63"/>
      <c r="H653" s="64"/>
      <c r="I653" s="65"/>
      <c r="J653" s="64"/>
      <c r="K653" s="65"/>
      <c r="L653" s="63"/>
      <c r="M653" s="12"/>
      <c r="N653" s="13"/>
    </row>
    <row r="654" spans="4:14" ht="14.4" hidden="1" x14ac:dyDescent="0.3">
      <c r="D654" s="60"/>
      <c r="E654" s="61"/>
      <c r="F654" s="62"/>
      <c r="G654" s="63"/>
      <c r="H654" s="64"/>
      <c r="I654" s="65"/>
      <c r="J654" s="64"/>
      <c r="K654" s="65"/>
      <c r="L654" s="63"/>
      <c r="M654" s="12"/>
      <c r="N654" s="13"/>
    </row>
    <row r="655" spans="4:14" ht="14.4" hidden="1" x14ac:dyDescent="0.3">
      <c r="D655" s="60"/>
      <c r="E655" s="61"/>
      <c r="F655" s="62"/>
      <c r="G655" s="63"/>
      <c r="H655" s="64"/>
      <c r="I655" s="65"/>
      <c r="J655" s="64"/>
      <c r="K655" s="65"/>
      <c r="L655" s="63"/>
      <c r="M655" s="12"/>
      <c r="N655" s="13"/>
    </row>
    <row r="656" spans="4:14" ht="14.4" hidden="1" x14ac:dyDescent="0.3">
      <c r="D656" s="60"/>
      <c r="E656" s="61"/>
      <c r="F656" s="62"/>
      <c r="G656" s="63"/>
      <c r="H656" s="64"/>
      <c r="I656" s="65"/>
      <c r="J656" s="64"/>
      <c r="K656" s="65"/>
      <c r="L656" s="63"/>
      <c r="M656" s="12"/>
      <c r="N656" s="13"/>
    </row>
    <row r="657" spans="4:14" ht="14.4" hidden="1" x14ac:dyDescent="0.3">
      <c r="D657" s="60"/>
      <c r="E657" s="61"/>
      <c r="F657" s="62"/>
      <c r="G657" s="63"/>
      <c r="H657" s="64"/>
      <c r="I657" s="65"/>
      <c r="J657" s="64"/>
      <c r="K657" s="65"/>
      <c r="L657" s="63"/>
      <c r="M657" s="12"/>
      <c r="N657" s="13"/>
    </row>
    <row r="658" spans="4:14" ht="14.4" hidden="1" x14ac:dyDescent="0.3">
      <c r="D658" s="60"/>
      <c r="E658" s="61"/>
      <c r="F658" s="62"/>
      <c r="G658" s="63"/>
      <c r="H658" s="64"/>
      <c r="I658" s="65"/>
      <c r="J658" s="64"/>
      <c r="K658" s="65"/>
      <c r="L658" s="63"/>
      <c r="M658" s="12"/>
      <c r="N658" s="13"/>
    </row>
    <row r="659" spans="4:14" ht="14.4" hidden="1" x14ac:dyDescent="0.3">
      <c r="D659" s="60"/>
      <c r="E659" s="61"/>
      <c r="F659" s="62"/>
      <c r="G659" s="63"/>
      <c r="H659" s="64"/>
      <c r="I659" s="65"/>
      <c r="J659" s="64"/>
      <c r="K659" s="65"/>
      <c r="L659" s="63"/>
      <c r="M659" s="12"/>
      <c r="N659" s="13"/>
    </row>
    <row r="660" spans="4:14" ht="14.4" hidden="1" x14ac:dyDescent="0.3">
      <c r="D660" s="60"/>
      <c r="E660" s="61"/>
      <c r="F660" s="62"/>
      <c r="G660" s="63"/>
      <c r="H660" s="64"/>
      <c r="I660" s="65"/>
      <c r="J660" s="64"/>
      <c r="K660" s="65"/>
      <c r="L660" s="63"/>
      <c r="M660" s="12"/>
      <c r="N660" s="13"/>
    </row>
    <row r="661" spans="4:14" ht="14.4" hidden="1" x14ac:dyDescent="0.3">
      <c r="D661" s="60"/>
      <c r="E661" s="61"/>
      <c r="F661" s="62"/>
      <c r="G661" s="63"/>
      <c r="H661" s="64"/>
      <c r="I661" s="65"/>
      <c r="J661" s="64"/>
      <c r="K661" s="65"/>
      <c r="L661" s="63"/>
      <c r="M661" s="12"/>
      <c r="N661" s="13"/>
    </row>
    <row r="662" spans="4:14" ht="14.4" hidden="1" x14ac:dyDescent="0.3">
      <c r="D662" s="60"/>
      <c r="E662" s="61"/>
      <c r="F662" s="62"/>
      <c r="G662" s="63"/>
      <c r="H662" s="64"/>
      <c r="I662" s="65"/>
      <c r="J662" s="64"/>
      <c r="K662" s="65"/>
      <c r="L662" s="63"/>
      <c r="M662" s="12"/>
      <c r="N662" s="13"/>
    </row>
    <row r="663" spans="4:14" ht="14.4" hidden="1" x14ac:dyDescent="0.3">
      <c r="D663" s="60"/>
      <c r="E663" s="61"/>
      <c r="F663" s="62"/>
      <c r="G663" s="63"/>
      <c r="H663" s="64"/>
      <c r="I663" s="65"/>
      <c r="J663" s="64"/>
      <c r="K663" s="65"/>
      <c r="L663" s="63"/>
      <c r="M663" s="12"/>
      <c r="N663" s="13"/>
    </row>
    <row r="664" spans="4:14" ht="14.4" hidden="1" x14ac:dyDescent="0.3">
      <c r="D664" s="60"/>
      <c r="E664" s="61"/>
      <c r="F664" s="62"/>
      <c r="G664" s="63"/>
      <c r="H664" s="64"/>
      <c r="I664" s="65"/>
      <c r="J664" s="64"/>
      <c r="K664" s="65"/>
      <c r="L664" s="63"/>
      <c r="M664" s="12"/>
      <c r="N664" s="13"/>
    </row>
    <row r="665" spans="4:14" ht="14.4" hidden="1" x14ac:dyDescent="0.3">
      <c r="D665" s="60"/>
      <c r="E665" s="61"/>
      <c r="F665" s="62"/>
      <c r="G665" s="63"/>
      <c r="H665" s="64"/>
      <c r="I665" s="65"/>
      <c r="J665" s="64"/>
      <c r="K665" s="65"/>
      <c r="L665" s="63"/>
      <c r="M665" s="12"/>
      <c r="N665" s="13"/>
    </row>
    <row r="666" spans="4:14" ht="14.4" hidden="1" x14ac:dyDescent="0.3">
      <c r="D666" s="60"/>
      <c r="E666" s="61"/>
      <c r="F666" s="62"/>
      <c r="G666" s="63"/>
      <c r="H666" s="64"/>
      <c r="I666" s="65"/>
      <c r="J666" s="64"/>
      <c r="K666" s="65"/>
      <c r="L666" s="63"/>
      <c r="M666" s="12"/>
      <c r="N666" s="13"/>
    </row>
    <row r="667" spans="4:14" ht="14.4" hidden="1" x14ac:dyDescent="0.3">
      <c r="D667" s="60"/>
      <c r="E667" s="61"/>
      <c r="F667" s="62"/>
      <c r="G667" s="63"/>
      <c r="H667" s="64"/>
      <c r="I667" s="65"/>
      <c r="J667" s="64"/>
      <c r="K667" s="65"/>
      <c r="L667" s="63"/>
      <c r="M667" s="12"/>
      <c r="N667" s="13"/>
    </row>
    <row r="668" spans="4:14" ht="14.4" hidden="1" x14ac:dyDescent="0.3">
      <c r="D668" s="60"/>
      <c r="E668" s="61"/>
      <c r="F668" s="62"/>
      <c r="G668" s="63"/>
      <c r="H668" s="64"/>
      <c r="I668" s="65"/>
      <c r="J668" s="64"/>
      <c r="K668" s="65"/>
      <c r="L668" s="63"/>
      <c r="M668" s="12"/>
      <c r="N668" s="13"/>
    </row>
    <row r="669" spans="4:14" ht="14.4" hidden="1" x14ac:dyDescent="0.3">
      <c r="D669" s="60"/>
      <c r="E669" s="61"/>
      <c r="F669" s="62"/>
      <c r="G669" s="63"/>
      <c r="H669" s="64"/>
      <c r="I669" s="65"/>
      <c r="J669" s="64"/>
      <c r="K669" s="65"/>
      <c r="L669" s="63"/>
      <c r="M669" s="12"/>
      <c r="N669" s="13"/>
    </row>
    <row r="670" spans="4:14" ht="14.4" hidden="1" x14ac:dyDescent="0.3">
      <c r="D670" s="60"/>
      <c r="E670" s="61"/>
      <c r="F670" s="62"/>
      <c r="G670" s="63"/>
      <c r="H670" s="64"/>
      <c r="I670" s="65"/>
      <c r="J670" s="64"/>
      <c r="K670" s="65"/>
      <c r="L670" s="63"/>
      <c r="M670" s="12"/>
      <c r="N670" s="13"/>
    </row>
    <row r="671" spans="4:14" ht="14.4" hidden="1" x14ac:dyDescent="0.3">
      <c r="D671" s="60"/>
      <c r="E671" s="61"/>
      <c r="F671" s="62"/>
      <c r="G671" s="63"/>
      <c r="H671" s="64"/>
      <c r="I671" s="65"/>
      <c r="J671" s="64"/>
      <c r="K671" s="65"/>
      <c r="L671" s="63"/>
      <c r="M671" s="12"/>
      <c r="N671" s="13"/>
    </row>
    <row r="672" spans="4:14" ht="14.4" hidden="1" x14ac:dyDescent="0.3">
      <c r="D672" s="60"/>
      <c r="E672" s="61"/>
      <c r="F672" s="62"/>
      <c r="G672" s="63"/>
      <c r="H672" s="64"/>
      <c r="I672" s="65"/>
      <c r="J672" s="64"/>
      <c r="K672" s="65"/>
      <c r="L672" s="63"/>
      <c r="M672" s="12"/>
      <c r="N672" s="13"/>
    </row>
    <row r="673" spans="4:14" ht="14.4" hidden="1" x14ac:dyDescent="0.3">
      <c r="D673" s="60"/>
      <c r="E673" s="61"/>
      <c r="F673" s="62"/>
      <c r="G673" s="63"/>
      <c r="H673" s="64"/>
      <c r="I673" s="65"/>
      <c r="J673" s="64"/>
      <c r="K673" s="65"/>
      <c r="L673" s="63"/>
      <c r="M673" s="12"/>
      <c r="N673" s="13"/>
    </row>
    <row r="674" spans="4:14" ht="14.4" hidden="1" x14ac:dyDescent="0.3">
      <c r="D674" s="60"/>
      <c r="E674" s="61"/>
      <c r="F674" s="62"/>
      <c r="G674" s="63"/>
      <c r="H674" s="64"/>
      <c r="I674" s="65"/>
      <c r="J674" s="64"/>
      <c r="K674" s="65"/>
      <c r="L674" s="63"/>
      <c r="M674" s="12"/>
      <c r="N674" s="13"/>
    </row>
    <row r="675" spans="4:14" ht="14.4" hidden="1" x14ac:dyDescent="0.3">
      <c r="D675" s="60"/>
      <c r="E675" s="61"/>
      <c r="F675" s="62"/>
      <c r="G675" s="63"/>
      <c r="H675" s="64"/>
      <c r="I675" s="65"/>
      <c r="J675" s="64"/>
      <c r="K675" s="65"/>
      <c r="L675" s="63"/>
      <c r="M675" s="12"/>
      <c r="N675" s="13"/>
    </row>
    <row r="676" spans="4:14" ht="14.4" hidden="1" x14ac:dyDescent="0.3">
      <c r="D676" s="60"/>
      <c r="E676" s="61"/>
      <c r="F676" s="62"/>
      <c r="G676" s="63"/>
      <c r="H676" s="64"/>
      <c r="I676" s="65"/>
      <c r="J676" s="64"/>
      <c r="K676" s="65"/>
      <c r="L676" s="63"/>
      <c r="M676" s="12"/>
      <c r="N676" s="13"/>
    </row>
    <row r="677" spans="4:14" ht="14.4" hidden="1" x14ac:dyDescent="0.3">
      <c r="D677" s="60"/>
      <c r="E677" s="61"/>
      <c r="F677" s="62"/>
      <c r="G677" s="63"/>
      <c r="H677" s="64"/>
      <c r="I677" s="65"/>
      <c r="J677" s="64"/>
      <c r="K677" s="65"/>
      <c r="L677" s="63"/>
      <c r="M677" s="12"/>
      <c r="N677" s="13"/>
    </row>
    <row r="678" spans="4:14" ht="14.4" hidden="1" x14ac:dyDescent="0.3">
      <c r="D678" s="60"/>
      <c r="E678" s="61"/>
      <c r="F678" s="62"/>
      <c r="G678" s="63"/>
      <c r="H678" s="64"/>
      <c r="I678" s="65"/>
      <c r="J678" s="64"/>
      <c r="K678" s="65"/>
      <c r="L678" s="63"/>
      <c r="M678" s="12"/>
      <c r="N678" s="13"/>
    </row>
    <row r="679" spans="4:14" ht="14.4" hidden="1" x14ac:dyDescent="0.3">
      <c r="D679" s="60"/>
      <c r="E679" s="61"/>
      <c r="F679" s="62"/>
      <c r="G679" s="63"/>
      <c r="H679" s="64"/>
      <c r="I679" s="65"/>
      <c r="J679" s="64"/>
      <c r="K679" s="65"/>
      <c r="L679" s="63"/>
      <c r="M679" s="12"/>
      <c r="N679" s="13"/>
    </row>
    <row r="680" spans="4:14" ht="14.4" hidden="1" x14ac:dyDescent="0.3">
      <c r="D680" s="60"/>
      <c r="E680" s="61"/>
      <c r="F680" s="62"/>
      <c r="G680" s="63"/>
      <c r="H680" s="64"/>
      <c r="I680" s="65"/>
      <c r="J680" s="64"/>
      <c r="K680" s="65"/>
      <c r="L680" s="63"/>
      <c r="M680" s="12"/>
      <c r="N680" s="13"/>
    </row>
    <row r="681" spans="4:14" ht="14.4" hidden="1" x14ac:dyDescent="0.3">
      <c r="D681" s="60"/>
      <c r="E681" s="61"/>
      <c r="F681" s="62"/>
      <c r="G681" s="63"/>
      <c r="H681" s="64"/>
      <c r="I681" s="65"/>
      <c r="J681" s="64"/>
      <c r="K681" s="65"/>
      <c r="L681" s="63"/>
      <c r="M681" s="12"/>
      <c r="N681" s="13"/>
    </row>
    <row r="682" spans="4:14" ht="14.4" hidden="1" x14ac:dyDescent="0.3">
      <c r="D682" s="60"/>
      <c r="E682" s="61"/>
      <c r="F682" s="62"/>
      <c r="G682" s="63"/>
      <c r="H682" s="64"/>
      <c r="I682" s="65"/>
      <c r="J682" s="64"/>
      <c r="K682" s="65"/>
      <c r="L682" s="63"/>
      <c r="M682" s="12"/>
      <c r="N682" s="13"/>
    </row>
    <row r="683" spans="4:14" ht="14.4" hidden="1" x14ac:dyDescent="0.3">
      <c r="D683" s="60"/>
      <c r="E683" s="61"/>
      <c r="F683" s="62"/>
      <c r="G683" s="63"/>
      <c r="H683" s="64"/>
      <c r="I683" s="65"/>
      <c r="J683" s="64"/>
      <c r="K683" s="65"/>
      <c r="L683" s="63"/>
      <c r="M683" s="12"/>
      <c r="N683" s="13"/>
    </row>
    <row r="684" spans="4:14" ht="14.4" hidden="1" x14ac:dyDescent="0.3">
      <c r="D684" s="60"/>
      <c r="E684" s="61"/>
      <c r="F684" s="62"/>
      <c r="G684" s="63"/>
      <c r="H684" s="64"/>
      <c r="I684" s="65"/>
      <c r="J684" s="64"/>
      <c r="K684" s="65"/>
      <c r="L684" s="63"/>
      <c r="M684" s="12"/>
      <c r="N684" s="13"/>
    </row>
    <row r="685" spans="4:14" ht="14.4" hidden="1" x14ac:dyDescent="0.3">
      <c r="D685" s="60"/>
      <c r="E685" s="61"/>
      <c r="F685" s="62"/>
      <c r="G685" s="63"/>
      <c r="H685" s="64"/>
      <c r="I685" s="65"/>
      <c r="J685" s="64"/>
      <c r="K685" s="65"/>
      <c r="L685" s="63"/>
      <c r="M685" s="12"/>
      <c r="N685" s="13"/>
    </row>
    <row r="686" spans="4:14" ht="14.4" hidden="1" x14ac:dyDescent="0.3">
      <c r="D686" s="60"/>
      <c r="E686" s="61"/>
      <c r="F686" s="62"/>
      <c r="G686" s="63"/>
      <c r="H686" s="64"/>
      <c r="I686" s="65"/>
      <c r="J686" s="64"/>
      <c r="K686" s="65"/>
      <c r="L686" s="63"/>
      <c r="M686" s="12"/>
      <c r="N686" s="13"/>
    </row>
    <row r="687" spans="4:14" ht="14.4" hidden="1" x14ac:dyDescent="0.3">
      <c r="D687" s="60"/>
      <c r="E687" s="61"/>
      <c r="F687" s="62"/>
      <c r="G687" s="63"/>
      <c r="H687" s="64"/>
      <c r="I687" s="65"/>
      <c r="J687" s="64"/>
      <c r="K687" s="65"/>
      <c r="L687" s="63"/>
      <c r="M687" s="12"/>
      <c r="N687" s="13"/>
    </row>
    <row r="688" spans="4:14" ht="14.4" hidden="1" x14ac:dyDescent="0.3">
      <c r="D688" s="60"/>
      <c r="E688" s="61"/>
      <c r="F688" s="62"/>
      <c r="G688" s="63"/>
      <c r="H688" s="64"/>
      <c r="I688" s="65"/>
      <c r="J688" s="64"/>
      <c r="K688" s="65"/>
      <c r="L688" s="63"/>
      <c r="M688" s="12"/>
      <c r="N688" s="13"/>
    </row>
    <row r="689" spans="4:14" ht="14.4" hidden="1" x14ac:dyDescent="0.3">
      <c r="D689" s="60"/>
      <c r="E689" s="61"/>
      <c r="F689" s="62"/>
      <c r="G689" s="63"/>
      <c r="H689" s="64"/>
      <c r="I689" s="65"/>
      <c r="J689" s="64"/>
      <c r="K689" s="65"/>
      <c r="L689" s="63"/>
      <c r="M689" s="12"/>
      <c r="N689" s="13"/>
    </row>
    <row r="690" spans="4:14" ht="14.4" hidden="1" x14ac:dyDescent="0.3">
      <c r="D690" s="60"/>
      <c r="E690" s="61"/>
      <c r="F690" s="62"/>
      <c r="G690" s="63"/>
      <c r="H690" s="64"/>
      <c r="I690" s="65"/>
      <c r="J690" s="64"/>
      <c r="K690" s="65"/>
      <c r="L690" s="63"/>
      <c r="M690" s="12"/>
      <c r="N690" s="13"/>
    </row>
    <row r="691" spans="4:14" ht="14.4" hidden="1" x14ac:dyDescent="0.3">
      <c r="D691" s="60"/>
      <c r="E691" s="61"/>
      <c r="F691" s="62"/>
      <c r="G691" s="63"/>
      <c r="H691" s="64"/>
      <c r="I691" s="65"/>
      <c r="J691" s="64"/>
      <c r="K691" s="65"/>
      <c r="L691" s="63"/>
      <c r="M691" s="12"/>
      <c r="N691" s="13"/>
    </row>
    <row r="692" spans="4:14" ht="14.4" hidden="1" x14ac:dyDescent="0.3">
      <c r="D692" s="60"/>
      <c r="E692" s="61"/>
      <c r="F692" s="62"/>
      <c r="G692" s="63"/>
      <c r="H692" s="64"/>
      <c r="I692" s="65"/>
      <c r="J692" s="64"/>
      <c r="K692" s="65"/>
      <c r="L692" s="63"/>
      <c r="M692" s="12"/>
      <c r="N692" s="13"/>
    </row>
    <row r="693" spans="4:14" ht="14.4" hidden="1" x14ac:dyDescent="0.3">
      <c r="D693" s="60"/>
      <c r="E693" s="61"/>
      <c r="F693" s="62"/>
      <c r="G693" s="63"/>
      <c r="H693" s="64"/>
      <c r="I693" s="65"/>
      <c r="J693" s="64"/>
      <c r="K693" s="65"/>
      <c r="L693" s="63"/>
      <c r="M693" s="12"/>
      <c r="N693" s="13"/>
    </row>
    <row r="694" spans="4:14" ht="14.4" hidden="1" x14ac:dyDescent="0.3">
      <c r="D694" s="60"/>
      <c r="E694" s="61"/>
      <c r="F694" s="62"/>
      <c r="G694" s="63"/>
      <c r="H694" s="64"/>
      <c r="I694" s="65"/>
      <c r="J694" s="64"/>
      <c r="K694" s="65"/>
      <c r="L694" s="63"/>
      <c r="M694" s="12"/>
      <c r="N694" s="13"/>
    </row>
    <row r="695" spans="4:14" ht="14.4" hidden="1" x14ac:dyDescent="0.3">
      <c r="D695" s="60"/>
      <c r="E695" s="61"/>
      <c r="F695" s="62"/>
      <c r="G695" s="63"/>
      <c r="H695" s="64"/>
      <c r="I695" s="65"/>
      <c r="J695" s="64"/>
      <c r="K695" s="65"/>
      <c r="L695" s="63"/>
      <c r="M695" s="12"/>
      <c r="N695" s="13"/>
    </row>
    <row r="696" spans="4:14" ht="14.4" hidden="1" x14ac:dyDescent="0.3">
      <c r="D696" s="60"/>
      <c r="E696" s="61"/>
      <c r="F696" s="62"/>
      <c r="G696" s="63"/>
      <c r="H696" s="64"/>
      <c r="I696" s="65"/>
      <c r="J696" s="64"/>
      <c r="K696" s="65"/>
      <c r="L696" s="63"/>
      <c r="M696" s="12"/>
      <c r="N696" s="13"/>
    </row>
    <row r="697" spans="4:14" ht="14.4" hidden="1" x14ac:dyDescent="0.3">
      <c r="D697" s="60"/>
      <c r="E697" s="61"/>
      <c r="F697" s="62"/>
      <c r="G697" s="63"/>
      <c r="H697" s="64"/>
      <c r="I697" s="65"/>
      <c r="J697" s="64"/>
      <c r="K697" s="65"/>
      <c r="L697" s="63"/>
      <c r="M697" s="12"/>
      <c r="N697" s="13"/>
    </row>
    <row r="698" spans="4:14" ht="14.4" hidden="1" x14ac:dyDescent="0.3">
      <c r="D698" s="60"/>
      <c r="E698" s="61"/>
      <c r="F698" s="62"/>
      <c r="G698" s="63"/>
      <c r="H698" s="64"/>
      <c r="I698" s="65"/>
      <c r="J698" s="64"/>
      <c r="K698" s="65"/>
      <c r="L698" s="63"/>
      <c r="M698" s="12"/>
      <c r="N698" s="13"/>
    </row>
    <row r="699" spans="4:14" ht="14.4" hidden="1" x14ac:dyDescent="0.3">
      <c r="D699" s="60"/>
      <c r="E699" s="61"/>
      <c r="F699" s="62"/>
      <c r="G699" s="63"/>
      <c r="H699" s="64"/>
      <c r="I699" s="65"/>
      <c r="J699" s="64"/>
      <c r="K699" s="65"/>
      <c r="L699" s="63"/>
      <c r="M699" s="12"/>
      <c r="N699" s="13"/>
    </row>
    <row r="700" spans="4:14" ht="14.4" hidden="1" x14ac:dyDescent="0.3">
      <c r="D700" s="60"/>
      <c r="E700" s="61"/>
      <c r="F700" s="62"/>
      <c r="G700" s="63"/>
      <c r="H700" s="64"/>
      <c r="I700" s="65"/>
      <c r="J700" s="64"/>
      <c r="K700" s="65"/>
      <c r="L700" s="63"/>
      <c r="M700" s="12"/>
      <c r="N700" s="13"/>
    </row>
    <row r="701" spans="4:14" ht="14.4" hidden="1" x14ac:dyDescent="0.3">
      <c r="D701" s="60"/>
      <c r="E701" s="61"/>
      <c r="F701" s="62"/>
      <c r="G701" s="63"/>
      <c r="H701" s="64"/>
      <c r="I701" s="65"/>
      <c r="J701" s="64"/>
      <c r="K701" s="65"/>
      <c r="L701" s="63"/>
      <c r="M701" s="12"/>
      <c r="N701" s="13"/>
    </row>
    <row r="702" spans="4:14" ht="14.4" hidden="1" x14ac:dyDescent="0.3">
      <c r="D702" s="60"/>
      <c r="E702" s="61"/>
      <c r="F702" s="62"/>
      <c r="G702" s="63"/>
      <c r="H702" s="64"/>
      <c r="I702" s="65"/>
      <c r="J702" s="64"/>
      <c r="K702" s="65"/>
      <c r="L702" s="63"/>
      <c r="M702" s="12"/>
      <c r="N702" s="13"/>
    </row>
    <row r="703" spans="4:14" ht="14.4" hidden="1" x14ac:dyDescent="0.3">
      <c r="D703" s="60"/>
      <c r="E703" s="61"/>
      <c r="F703" s="62"/>
      <c r="G703" s="63"/>
      <c r="H703" s="64"/>
      <c r="I703" s="65"/>
      <c r="J703" s="64"/>
      <c r="K703" s="65"/>
      <c r="L703" s="63"/>
      <c r="M703" s="12"/>
      <c r="N703" s="13"/>
    </row>
    <row r="704" spans="4:14" ht="14.4" hidden="1" x14ac:dyDescent="0.3">
      <c r="D704" s="60"/>
      <c r="E704" s="61"/>
      <c r="F704" s="62"/>
      <c r="G704" s="63"/>
      <c r="H704" s="64"/>
      <c r="I704" s="65"/>
      <c r="J704" s="64"/>
      <c r="K704" s="65"/>
      <c r="L704" s="63"/>
      <c r="M704" s="12"/>
      <c r="N704" s="13"/>
    </row>
    <row r="705" spans="4:14" ht="14.4" hidden="1" x14ac:dyDescent="0.3">
      <c r="D705" s="60"/>
      <c r="E705" s="61"/>
      <c r="F705" s="62"/>
      <c r="G705" s="63"/>
      <c r="H705" s="64"/>
      <c r="I705" s="65"/>
      <c r="J705" s="64"/>
      <c r="K705" s="65"/>
      <c r="L705" s="63"/>
      <c r="M705" s="12"/>
      <c r="N705" s="13"/>
    </row>
    <row r="706" spans="4:14" ht="14.4" hidden="1" x14ac:dyDescent="0.3">
      <c r="D706" s="60"/>
      <c r="E706" s="61"/>
      <c r="F706" s="62"/>
      <c r="G706" s="63"/>
      <c r="H706" s="64"/>
      <c r="I706" s="65"/>
      <c r="J706" s="64"/>
      <c r="K706" s="65"/>
      <c r="L706" s="63"/>
      <c r="M706" s="12"/>
      <c r="N706" s="13"/>
    </row>
    <row r="707" spans="4:14" ht="14.4" hidden="1" x14ac:dyDescent="0.3">
      <c r="D707" s="60"/>
      <c r="E707" s="61"/>
      <c r="F707" s="62"/>
      <c r="G707" s="63"/>
      <c r="H707" s="64"/>
      <c r="I707" s="65"/>
      <c r="J707" s="64"/>
      <c r="K707" s="65"/>
      <c r="L707" s="63"/>
      <c r="M707" s="12"/>
      <c r="N707" s="13"/>
    </row>
    <row r="708" spans="4:14" ht="14.4" hidden="1" x14ac:dyDescent="0.3">
      <c r="D708" s="60"/>
      <c r="E708" s="61"/>
      <c r="F708" s="62"/>
      <c r="G708" s="63"/>
      <c r="H708" s="64"/>
      <c r="I708" s="65"/>
      <c r="J708" s="64"/>
      <c r="K708" s="65"/>
      <c r="L708" s="63"/>
      <c r="M708" s="12"/>
      <c r="N708" s="13"/>
    </row>
    <row r="709" spans="4:14" ht="14.4" hidden="1" x14ac:dyDescent="0.3">
      <c r="D709" s="60"/>
      <c r="E709" s="61"/>
      <c r="F709" s="62"/>
      <c r="G709" s="63"/>
      <c r="H709" s="64"/>
      <c r="I709" s="65"/>
      <c r="J709" s="64"/>
      <c r="K709" s="65"/>
      <c r="L709" s="63"/>
      <c r="M709" s="12"/>
      <c r="N709" s="13"/>
    </row>
    <row r="710" spans="4:14" ht="14.4" hidden="1" x14ac:dyDescent="0.3">
      <c r="D710" s="60"/>
      <c r="E710" s="61"/>
      <c r="F710" s="62"/>
      <c r="G710" s="63"/>
      <c r="H710" s="64"/>
      <c r="I710" s="65"/>
      <c r="J710" s="64"/>
      <c r="K710" s="65"/>
      <c r="L710" s="63"/>
      <c r="M710" s="12"/>
      <c r="N710" s="13"/>
    </row>
    <row r="711" spans="4:14" ht="14.4" hidden="1" x14ac:dyDescent="0.3">
      <c r="D711" s="60"/>
      <c r="E711" s="61"/>
      <c r="F711" s="62"/>
      <c r="G711" s="63"/>
      <c r="H711" s="64"/>
      <c r="I711" s="65"/>
      <c r="J711" s="64"/>
      <c r="K711" s="65"/>
      <c r="L711" s="63"/>
      <c r="M711" s="12"/>
      <c r="N711" s="13"/>
    </row>
    <row r="712" spans="4:14" ht="14.4" hidden="1" x14ac:dyDescent="0.3">
      <c r="D712" s="60"/>
      <c r="E712" s="61"/>
      <c r="F712" s="62"/>
      <c r="G712" s="63"/>
      <c r="H712" s="64"/>
      <c r="I712" s="65"/>
      <c r="J712" s="64"/>
      <c r="K712" s="65"/>
      <c r="L712" s="63"/>
      <c r="M712" s="12"/>
      <c r="N712" s="13"/>
    </row>
    <row r="713" spans="4:14" ht="14.4" hidden="1" x14ac:dyDescent="0.3">
      <c r="D713" s="60"/>
      <c r="E713" s="61"/>
      <c r="F713" s="62"/>
      <c r="G713" s="63"/>
      <c r="H713" s="64"/>
      <c r="I713" s="65"/>
      <c r="J713" s="64"/>
      <c r="K713" s="65"/>
      <c r="L713" s="63"/>
      <c r="M713" s="12"/>
      <c r="N713" s="13"/>
    </row>
    <row r="714" spans="4:14" ht="14.4" hidden="1" x14ac:dyDescent="0.3">
      <c r="D714" s="60"/>
      <c r="E714" s="61"/>
      <c r="F714" s="62"/>
      <c r="G714" s="63"/>
      <c r="H714" s="64"/>
      <c r="I714" s="65"/>
      <c r="J714" s="64"/>
      <c r="K714" s="65"/>
      <c r="L714" s="63"/>
      <c r="M714" s="12"/>
      <c r="N714" s="13"/>
    </row>
    <row r="715" spans="4:14" ht="14.4" hidden="1" x14ac:dyDescent="0.3">
      <c r="D715" s="60"/>
      <c r="E715" s="61"/>
      <c r="F715" s="62"/>
      <c r="G715" s="63"/>
      <c r="H715" s="64"/>
      <c r="I715" s="65"/>
      <c r="J715" s="64"/>
      <c r="K715" s="65"/>
      <c r="L715" s="63"/>
      <c r="M715" s="12"/>
      <c r="N715" s="13"/>
    </row>
    <row r="716" spans="4:14" ht="14.4" hidden="1" x14ac:dyDescent="0.3">
      <c r="D716" s="60"/>
      <c r="E716" s="61"/>
      <c r="F716" s="62"/>
      <c r="G716" s="63"/>
      <c r="H716" s="64"/>
      <c r="I716" s="65"/>
      <c r="J716" s="64"/>
      <c r="K716" s="65"/>
      <c r="L716" s="63"/>
      <c r="M716" s="12"/>
      <c r="N716" s="13"/>
    </row>
    <row r="717" spans="4:14" ht="14.4" hidden="1" x14ac:dyDescent="0.3">
      <c r="D717" s="60"/>
      <c r="E717" s="61"/>
      <c r="F717" s="62"/>
      <c r="G717" s="63"/>
      <c r="H717" s="64"/>
      <c r="I717" s="65"/>
      <c r="J717" s="64"/>
      <c r="K717" s="65"/>
      <c r="L717" s="63"/>
      <c r="M717" s="12"/>
      <c r="N717" s="13"/>
    </row>
    <row r="718" spans="4:14" ht="14.4" hidden="1" x14ac:dyDescent="0.3">
      <c r="D718" s="60"/>
      <c r="E718" s="61"/>
      <c r="F718" s="62"/>
      <c r="G718" s="63"/>
      <c r="H718" s="64"/>
      <c r="I718" s="65"/>
      <c r="J718" s="64"/>
      <c r="K718" s="65"/>
      <c r="L718" s="63"/>
      <c r="M718" s="12"/>
      <c r="N718" s="13"/>
    </row>
    <row r="719" spans="4:14" ht="14.4" hidden="1" x14ac:dyDescent="0.3">
      <c r="D719" s="60"/>
      <c r="E719" s="61"/>
      <c r="F719" s="62"/>
      <c r="G719" s="63"/>
      <c r="H719" s="64"/>
      <c r="I719" s="65"/>
      <c r="J719" s="64"/>
      <c r="K719" s="65"/>
      <c r="L719" s="63"/>
      <c r="M719" s="12"/>
      <c r="N719" s="13"/>
    </row>
    <row r="720" spans="4:14" ht="14.4" hidden="1" x14ac:dyDescent="0.3">
      <c r="D720" s="60"/>
      <c r="E720" s="61"/>
      <c r="F720" s="62"/>
      <c r="G720" s="63"/>
      <c r="H720" s="64"/>
      <c r="I720" s="65"/>
      <c r="J720" s="64"/>
      <c r="K720" s="65"/>
      <c r="L720" s="63"/>
      <c r="M720" s="12"/>
      <c r="N720" s="13"/>
    </row>
    <row r="721" spans="4:14" ht="14.4" hidden="1" x14ac:dyDescent="0.3">
      <c r="D721" s="60"/>
      <c r="E721" s="61"/>
      <c r="F721" s="62"/>
      <c r="G721" s="63"/>
      <c r="H721" s="64"/>
      <c r="I721" s="65"/>
      <c r="J721" s="64"/>
      <c r="K721" s="65"/>
      <c r="L721" s="63"/>
      <c r="M721" s="12"/>
      <c r="N721" s="13"/>
    </row>
    <row r="722" spans="4:14" ht="14.4" hidden="1" x14ac:dyDescent="0.3">
      <c r="D722" s="60"/>
      <c r="E722" s="61"/>
      <c r="F722" s="62"/>
      <c r="G722" s="63"/>
      <c r="H722" s="64"/>
      <c r="I722" s="65"/>
      <c r="J722" s="64"/>
      <c r="K722" s="65"/>
      <c r="L722" s="63"/>
      <c r="M722" s="12"/>
      <c r="N722" s="13"/>
    </row>
    <row r="723" spans="4:14" ht="14.4" hidden="1" x14ac:dyDescent="0.3">
      <c r="D723" s="60"/>
      <c r="E723" s="61"/>
      <c r="F723" s="62"/>
      <c r="G723" s="63"/>
      <c r="H723" s="64"/>
      <c r="I723" s="65"/>
      <c r="J723" s="64"/>
      <c r="K723" s="65"/>
      <c r="L723" s="63"/>
      <c r="M723" s="12"/>
      <c r="N723" s="13"/>
    </row>
    <row r="724" spans="4:14" ht="14.4" hidden="1" x14ac:dyDescent="0.3">
      <c r="D724" s="60"/>
      <c r="E724" s="61"/>
      <c r="F724" s="62"/>
      <c r="G724" s="63"/>
      <c r="H724" s="64"/>
      <c r="I724" s="65"/>
      <c r="J724" s="64"/>
      <c r="K724" s="65"/>
      <c r="L724" s="63"/>
      <c r="M724" s="12"/>
      <c r="N724" s="13"/>
    </row>
    <row r="725" spans="4:14" ht="14.4" hidden="1" x14ac:dyDescent="0.3">
      <c r="D725" s="60"/>
      <c r="E725" s="61"/>
      <c r="F725" s="62"/>
      <c r="G725" s="63"/>
      <c r="H725" s="64"/>
      <c r="I725" s="65"/>
      <c r="J725" s="64"/>
      <c r="K725" s="65"/>
      <c r="L725" s="63"/>
      <c r="M725" s="12"/>
      <c r="N725" s="13"/>
    </row>
    <row r="726" spans="4:14" ht="14.4" hidden="1" x14ac:dyDescent="0.3">
      <c r="D726" s="60"/>
      <c r="E726" s="61"/>
      <c r="F726" s="62"/>
      <c r="G726" s="63"/>
      <c r="H726" s="64"/>
      <c r="I726" s="65"/>
      <c r="J726" s="64"/>
      <c r="K726" s="65"/>
      <c r="L726" s="63"/>
      <c r="M726" s="12"/>
      <c r="N726" s="13"/>
    </row>
    <row r="727" spans="4:14" ht="14.4" hidden="1" x14ac:dyDescent="0.3">
      <c r="D727" s="60"/>
      <c r="E727" s="61"/>
      <c r="F727" s="62"/>
      <c r="G727" s="63"/>
      <c r="H727" s="64"/>
      <c r="I727" s="65"/>
      <c r="J727" s="64"/>
      <c r="K727" s="65"/>
      <c r="L727" s="63"/>
      <c r="M727" s="12"/>
      <c r="N727" s="13"/>
    </row>
    <row r="728" spans="4:14" ht="14.4" hidden="1" x14ac:dyDescent="0.3">
      <c r="D728" s="60"/>
      <c r="E728" s="61"/>
      <c r="F728" s="62"/>
      <c r="G728" s="63"/>
      <c r="H728" s="64"/>
      <c r="I728" s="65"/>
      <c r="J728" s="64"/>
      <c r="K728" s="65"/>
      <c r="L728" s="63"/>
      <c r="M728" s="12"/>
      <c r="N728" s="13"/>
    </row>
    <row r="729" spans="4:14" ht="14.4" hidden="1" x14ac:dyDescent="0.3">
      <c r="D729" s="60"/>
      <c r="E729" s="61"/>
      <c r="F729" s="62"/>
      <c r="G729" s="63"/>
      <c r="H729" s="64"/>
      <c r="I729" s="65"/>
      <c r="J729" s="64"/>
      <c r="K729" s="65"/>
      <c r="L729" s="63"/>
      <c r="M729" s="12"/>
      <c r="N729" s="13"/>
    </row>
    <row r="730" spans="4:14" ht="14.4" hidden="1" x14ac:dyDescent="0.3">
      <c r="D730" s="60"/>
      <c r="E730" s="61"/>
      <c r="F730" s="62"/>
      <c r="G730" s="63"/>
      <c r="H730" s="64"/>
      <c r="I730" s="65"/>
      <c r="J730" s="64"/>
      <c r="K730" s="65"/>
      <c r="L730" s="63"/>
      <c r="M730" s="12"/>
      <c r="N730" s="13"/>
    </row>
    <row r="731" spans="4:14" ht="14.4" hidden="1" x14ac:dyDescent="0.3">
      <c r="D731" s="60"/>
      <c r="E731" s="61"/>
      <c r="F731" s="62"/>
      <c r="G731" s="63"/>
      <c r="H731" s="64"/>
      <c r="I731" s="65"/>
      <c r="J731" s="64"/>
      <c r="K731" s="65"/>
      <c r="L731" s="63"/>
      <c r="M731" s="12"/>
      <c r="N731" s="13"/>
    </row>
    <row r="732" spans="4:14" ht="14.4" hidden="1" x14ac:dyDescent="0.3">
      <c r="D732" s="60"/>
      <c r="E732" s="61"/>
      <c r="F732" s="62"/>
      <c r="G732" s="63"/>
      <c r="H732" s="64"/>
      <c r="I732" s="65"/>
      <c r="J732" s="64"/>
      <c r="K732" s="65"/>
      <c r="L732" s="63"/>
      <c r="M732" s="12"/>
      <c r="N732" s="13"/>
    </row>
    <row r="733" spans="4:14" ht="14.4" hidden="1" x14ac:dyDescent="0.3">
      <c r="D733" s="60"/>
      <c r="E733" s="61"/>
      <c r="F733" s="62"/>
      <c r="G733" s="63"/>
      <c r="H733" s="64"/>
      <c r="I733" s="65"/>
      <c r="J733" s="64"/>
      <c r="K733" s="65"/>
      <c r="L733" s="63"/>
      <c r="M733" s="12"/>
      <c r="N733" s="13"/>
    </row>
    <row r="734" spans="4:14" ht="14.4" hidden="1" x14ac:dyDescent="0.3">
      <c r="D734" s="60"/>
      <c r="E734" s="61"/>
      <c r="F734" s="62"/>
      <c r="G734" s="63"/>
      <c r="H734" s="64"/>
      <c r="I734" s="65"/>
      <c r="J734" s="64"/>
      <c r="K734" s="65"/>
      <c r="L734" s="63"/>
      <c r="M734" s="12"/>
      <c r="N734" s="13"/>
    </row>
    <row r="735" spans="4:14" ht="14.4" hidden="1" x14ac:dyDescent="0.3">
      <c r="D735" s="60"/>
      <c r="E735" s="61"/>
      <c r="F735" s="62"/>
      <c r="G735" s="63"/>
      <c r="H735" s="64"/>
      <c r="I735" s="65"/>
      <c r="J735" s="64"/>
      <c r="K735" s="65"/>
      <c r="L735" s="63"/>
      <c r="M735" s="12"/>
      <c r="N735" s="13"/>
    </row>
    <row r="736" spans="4:14" ht="14.4" hidden="1" x14ac:dyDescent="0.3">
      <c r="D736" s="60"/>
      <c r="E736" s="61"/>
      <c r="F736" s="62"/>
      <c r="G736" s="63"/>
      <c r="H736" s="64"/>
      <c r="I736" s="65"/>
      <c r="J736" s="64"/>
      <c r="K736" s="65"/>
      <c r="L736" s="63"/>
      <c r="M736" s="12"/>
      <c r="N736" s="13"/>
    </row>
    <row r="737" spans="4:14" ht="14.4" hidden="1" x14ac:dyDescent="0.3">
      <c r="D737" s="60"/>
      <c r="E737" s="61"/>
      <c r="F737" s="62"/>
      <c r="G737" s="63"/>
      <c r="H737" s="64"/>
      <c r="I737" s="65"/>
      <c r="J737" s="64"/>
      <c r="K737" s="65"/>
      <c r="L737" s="63"/>
      <c r="M737" s="12"/>
      <c r="N737" s="13"/>
    </row>
    <row r="738" spans="4:14" ht="14.4" hidden="1" x14ac:dyDescent="0.3">
      <c r="D738" s="60"/>
      <c r="E738" s="61"/>
      <c r="F738" s="62"/>
      <c r="G738" s="63"/>
      <c r="H738" s="64"/>
      <c r="I738" s="65"/>
      <c r="J738" s="64"/>
      <c r="K738" s="65"/>
      <c r="L738" s="63"/>
      <c r="M738" s="12"/>
      <c r="N738" s="13"/>
    </row>
    <row r="739" spans="4:14" ht="14.4" hidden="1" x14ac:dyDescent="0.3">
      <c r="D739" s="60"/>
      <c r="E739" s="61"/>
      <c r="F739" s="62"/>
      <c r="G739" s="63"/>
      <c r="H739" s="64"/>
      <c r="I739" s="65"/>
      <c r="J739" s="64"/>
      <c r="K739" s="65"/>
      <c r="L739" s="63"/>
      <c r="M739" s="12"/>
      <c r="N739" s="13"/>
    </row>
    <row r="740" spans="4:14" ht="14.4" hidden="1" x14ac:dyDescent="0.3">
      <c r="D740" s="60"/>
      <c r="E740" s="61"/>
      <c r="F740" s="62"/>
      <c r="G740" s="63"/>
      <c r="H740" s="64"/>
      <c r="I740" s="65"/>
      <c r="J740" s="64"/>
      <c r="K740" s="65"/>
      <c r="L740" s="63"/>
      <c r="M740" s="12"/>
      <c r="N740" s="13"/>
    </row>
    <row r="741" spans="4:14" ht="14.4" hidden="1" x14ac:dyDescent="0.3">
      <c r="D741" s="60"/>
      <c r="E741" s="61"/>
      <c r="F741" s="62"/>
      <c r="G741" s="63"/>
      <c r="H741" s="64"/>
      <c r="I741" s="65"/>
      <c r="J741" s="64"/>
      <c r="K741" s="65"/>
      <c r="L741" s="63"/>
      <c r="M741" s="12"/>
      <c r="N741" s="13"/>
    </row>
    <row r="742" spans="4:14" ht="14.4" hidden="1" x14ac:dyDescent="0.3">
      <c r="D742" s="60"/>
      <c r="E742" s="61"/>
      <c r="F742" s="62"/>
      <c r="G742" s="63"/>
      <c r="H742" s="64"/>
      <c r="I742" s="65"/>
      <c r="J742" s="64"/>
      <c r="K742" s="65"/>
      <c r="L742" s="63"/>
      <c r="M742" s="12"/>
      <c r="N742" s="13"/>
    </row>
    <row r="743" spans="4:14" ht="14.4" hidden="1" x14ac:dyDescent="0.3">
      <c r="D743" s="60"/>
      <c r="E743" s="61"/>
      <c r="F743" s="62"/>
      <c r="G743" s="63"/>
      <c r="H743" s="64"/>
      <c r="I743" s="65"/>
      <c r="J743" s="64"/>
      <c r="K743" s="65"/>
      <c r="L743" s="63"/>
      <c r="M743" s="12"/>
      <c r="N743" s="13"/>
    </row>
    <row r="744" spans="4:14" ht="14.4" hidden="1" x14ac:dyDescent="0.3">
      <c r="D744" s="60"/>
      <c r="E744" s="61"/>
      <c r="F744" s="62"/>
      <c r="G744" s="63"/>
      <c r="H744" s="64"/>
      <c r="I744" s="65"/>
      <c r="J744" s="64"/>
      <c r="K744" s="65"/>
      <c r="L744" s="63"/>
      <c r="M744" s="12"/>
      <c r="N744" s="13"/>
    </row>
    <row r="745" spans="4:14" ht="14.4" hidden="1" x14ac:dyDescent="0.3">
      <c r="D745" s="60"/>
      <c r="E745" s="61"/>
      <c r="F745" s="62"/>
      <c r="G745" s="63"/>
      <c r="H745" s="64"/>
      <c r="I745" s="65"/>
      <c r="J745" s="64"/>
      <c r="K745" s="65"/>
      <c r="L745" s="63"/>
      <c r="M745" s="12"/>
      <c r="N745" s="13"/>
    </row>
    <row r="746" spans="4:14" ht="14.4" hidden="1" x14ac:dyDescent="0.3">
      <c r="D746" s="60"/>
      <c r="E746" s="61"/>
      <c r="F746" s="62"/>
      <c r="G746" s="63"/>
      <c r="H746" s="64"/>
      <c r="I746" s="65"/>
      <c r="J746" s="64"/>
      <c r="K746" s="65"/>
      <c r="L746" s="63"/>
      <c r="M746" s="12"/>
      <c r="N746" s="13"/>
    </row>
    <row r="747" spans="4:14" ht="14.4" hidden="1" x14ac:dyDescent="0.3">
      <c r="D747" s="60"/>
      <c r="E747" s="61"/>
      <c r="F747" s="62"/>
      <c r="G747" s="63"/>
      <c r="H747" s="64"/>
      <c r="I747" s="65"/>
      <c r="J747" s="64"/>
      <c r="K747" s="65"/>
      <c r="L747" s="63"/>
      <c r="M747" s="12"/>
      <c r="N747" s="13"/>
    </row>
    <row r="748" spans="4:14" ht="14.4" hidden="1" x14ac:dyDescent="0.3">
      <c r="D748" s="60"/>
      <c r="E748" s="61"/>
      <c r="F748" s="62"/>
      <c r="G748" s="63"/>
      <c r="H748" s="64"/>
      <c r="I748" s="65"/>
      <c r="J748" s="64"/>
      <c r="K748" s="65"/>
      <c r="L748" s="63"/>
      <c r="M748" s="12"/>
      <c r="N748" s="13"/>
    </row>
    <row r="749" spans="4:14" ht="14.4" hidden="1" x14ac:dyDescent="0.3">
      <c r="D749" s="60"/>
      <c r="E749" s="61"/>
      <c r="F749" s="62"/>
      <c r="G749" s="63"/>
      <c r="H749" s="64"/>
      <c r="I749" s="65"/>
      <c r="J749" s="64"/>
      <c r="K749" s="65"/>
      <c r="L749" s="63"/>
      <c r="M749" s="12"/>
      <c r="N749" s="13"/>
    </row>
    <row r="750" spans="4:14" ht="14.4" hidden="1" x14ac:dyDescent="0.3">
      <c r="D750" s="60"/>
      <c r="E750" s="61"/>
      <c r="F750" s="62"/>
      <c r="G750" s="63"/>
      <c r="H750" s="64"/>
      <c r="I750" s="65"/>
      <c r="J750" s="64"/>
      <c r="K750" s="65"/>
      <c r="L750" s="63"/>
      <c r="M750" s="12"/>
      <c r="N750" s="13"/>
    </row>
    <row r="751" spans="4:14" ht="14.4" hidden="1" x14ac:dyDescent="0.3">
      <c r="D751" s="60"/>
      <c r="E751" s="61"/>
      <c r="F751" s="62"/>
      <c r="G751" s="63"/>
      <c r="H751" s="64"/>
      <c r="I751" s="65"/>
      <c r="J751" s="64"/>
      <c r="K751" s="65"/>
      <c r="L751" s="63"/>
      <c r="M751" s="12"/>
      <c r="N751" s="13"/>
    </row>
    <row r="752" spans="4:14" ht="14.4" hidden="1" x14ac:dyDescent="0.3">
      <c r="D752" s="60"/>
      <c r="E752" s="61"/>
      <c r="F752" s="62"/>
      <c r="G752" s="63"/>
      <c r="H752" s="64"/>
      <c r="I752" s="65"/>
      <c r="J752" s="64"/>
      <c r="K752" s="65"/>
      <c r="L752" s="63"/>
      <c r="M752" s="12"/>
      <c r="N752" s="13"/>
    </row>
    <row r="753" spans="4:14" ht="14.4" hidden="1" x14ac:dyDescent="0.3">
      <c r="D753" s="60"/>
      <c r="E753" s="61"/>
      <c r="F753" s="62"/>
      <c r="G753" s="63"/>
      <c r="H753" s="64"/>
      <c r="I753" s="65"/>
      <c r="J753" s="64"/>
      <c r="K753" s="65"/>
      <c r="L753" s="63"/>
      <c r="M753" s="12"/>
      <c r="N753" s="13"/>
    </row>
    <row r="754" spans="4:14" ht="14.4" hidden="1" x14ac:dyDescent="0.3">
      <c r="D754" s="60"/>
      <c r="E754" s="61"/>
      <c r="F754" s="62"/>
      <c r="G754" s="63"/>
      <c r="H754" s="64"/>
      <c r="I754" s="65"/>
      <c r="J754" s="64"/>
      <c r="K754" s="65"/>
      <c r="L754" s="63"/>
      <c r="M754" s="12"/>
      <c r="N754" s="13"/>
    </row>
    <row r="755" spans="4:14" ht="14.4" hidden="1" x14ac:dyDescent="0.3">
      <c r="D755" s="60"/>
      <c r="E755" s="61"/>
      <c r="F755" s="62"/>
      <c r="G755" s="63"/>
      <c r="H755" s="64"/>
      <c r="I755" s="65"/>
      <c r="J755" s="64"/>
      <c r="K755" s="65"/>
      <c r="L755" s="63"/>
      <c r="M755" s="12"/>
      <c r="N755" s="13"/>
    </row>
    <row r="756" spans="4:14" ht="14.4" hidden="1" x14ac:dyDescent="0.3">
      <c r="D756" s="60"/>
      <c r="E756" s="61"/>
      <c r="F756" s="62"/>
      <c r="G756" s="63"/>
      <c r="H756" s="64"/>
      <c r="I756" s="65"/>
      <c r="J756" s="64"/>
      <c r="K756" s="65"/>
      <c r="L756" s="63"/>
      <c r="M756" s="12"/>
      <c r="N756" s="13"/>
    </row>
    <row r="757" spans="4:14" ht="14.4" hidden="1" x14ac:dyDescent="0.3">
      <c r="D757" s="60"/>
      <c r="E757" s="61"/>
      <c r="F757" s="62"/>
      <c r="G757" s="63"/>
      <c r="H757" s="64"/>
      <c r="I757" s="65"/>
      <c r="J757" s="64"/>
      <c r="K757" s="65"/>
      <c r="L757" s="63"/>
      <c r="M757" s="12"/>
      <c r="N757" s="13"/>
    </row>
    <row r="758" spans="4:14" ht="14.4" hidden="1" x14ac:dyDescent="0.3">
      <c r="D758" s="60"/>
      <c r="E758" s="61"/>
      <c r="F758" s="62"/>
      <c r="G758" s="63"/>
      <c r="H758" s="64"/>
      <c r="I758" s="65"/>
      <c r="J758" s="64"/>
      <c r="K758" s="65"/>
      <c r="L758" s="63"/>
      <c r="M758" s="12"/>
      <c r="N758" s="13"/>
    </row>
    <row r="759" spans="4:14" ht="14.4" hidden="1" x14ac:dyDescent="0.3">
      <c r="D759" s="60"/>
      <c r="E759" s="61"/>
      <c r="F759" s="62"/>
      <c r="G759" s="63"/>
      <c r="H759" s="64"/>
      <c r="I759" s="65"/>
      <c r="J759" s="64"/>
      <c r="K759" s="65"/>
      <c r="L759" s="63"/>
      <c r="M759" s="12"/>
      <c r="N759" s="13"/>
    </row>
    <row r="760" spans="4:14" ht="14.4" hidden="1" x14ac:dyDescent="0.3">
      <c r="D760" s="60"/>
      <c r="E760" s="61"/>
      <c r="F760" s="62"/>
      <c r="G760" s="63"/>
      <c r="H760" s="64"/>
      <c r="I760" s="65"/>
      <c r="J760" s="64"/>
      <c r="K760" s="65"/>
      <c r="L760" s="63"/>
      <c r="M760" s="12"/>
      <c r="N760" s="13"/>
    </row>
    <row r="761" spans="4:14" ht="14.4" hidden="1" x14ac:dyDescent="0.3">
      <c r="D761" s="60"/>
      <c r="E761" s="61"/>
      <c r="F761" s="62"/>
      <c r="G761" s="63"/>
      <c r="H761" s="64"/>
      <c r="I761" s="65"/>
      <c r="J761" s="64"/>
      <c r="K761" s="65"/>
      <c r="L761" s="63"/>
      <c r="M761" s="12"/>
      <c r="N761" s="13"/>
    </row>
    <row r="762" spans="4:14" ht="14.4" hidden="1" x14ac:dyDescent="0.3">
      <c r="D762" s="60"/>
      <c r="E762" s="61"/>
      <c r="F762" s="62"/>
      <c r="G762" s="63"/>
      <c r="H762" s="64"/>
      <c r="I762" s="65"/>
      <c r="J762" s="64"/>
      <c r="K762" s="65"/>
      <c r="L762" s="63"/>
      <c r="M762" s="12"/>
      <c r="N762" s="13"/>
    </row>
    <row r="763" spans="4:14" ht="14.4" hidden="1" x14ac:dyDescent="0.3">
      <c r="D763" s="60"/>
      <c r="E763" s="61"/>
      <c r="F763" s="62"/>
      <c r="G763" s="63"/>
      <c r="H763" s="64"/>
      <c r="I763" s="65"/>
      <c r="J763" s="64"/>
      <c r="K763" s="65"/>
      <c r="L763" s="63"/>
      <c r="M763" s="12"/>
      <c r="N763" s="13"/>
    </row>
    <row r="764" spans="4:14" ht="14.4" hidden="1" x14ac:dyDescent="0.3">
      <c r="D764" s="60"/>
      <c r="E764" s="61"/>
      <c r="F764" s="62"/>
      <c r="G764" s="63"/>
      <c r="H764" s="64"/>
      <c r="I764" s="65"/>
      <c r="J764" s="64"/>
      <c r="K764" s="65"/>
      <c r="L764" s="63"/>
      <c r="M764" s="12"/>
      <c r="N764" s="13"/>
    </row>
    <row r="765" spans="4:14" ht="14.4" hidden="1" x14ac:dyDescent="0.3">
      <c r="D765" s="60"/>
      <c r="E765" s="61"/>
      <c r="F765" s="62"/>
      <c r="G765" s="63"/>
      <c r="H765" s="64"/>
      <c r="I765" s="65"/>
      <c r="J765" s="64"/>
      <c r="K765" s="65"/>
      <c r="L765" s="63"/>
      <c r="M765" s="12"/>
      <c r="N765" s="13"/>
    </row>
    <row r="766" spans="4:14" ht="14.4" hidden="1" x14ac:dyDescent="0.3">
      <c r="D766" s="60"/>
      <c r="E766" s="61"/>
      <c r="F766" s="62"/>
      <c r="G766" s="63"/>
      <c r="H766" s="64"/>
      <c r="I766" s="65"/>
      <c r="J766" s="64"/>
      <c r="K766" s="65"/>
      <c r="L766" s="63"/>
      <c r="M766" s="12"/>
      <c r="N766" s="13"/>
    </row>
    <row r="767" spans="4:14" ht="14.4" hidden="1" x14ac:dyDescent="0.3">
      <c r="D767" s="60"/>
      <c r="E767" s="61"/>
      <c r="F767" s="62"/>
      <c r="G767" s="63"/>
      <c r="H767" s="64"/>
      <c r="I767" s="65"/>
      <c r="J767" s="64"/>
      <c r="K767" s="65"/>
      <c r="L767" s="63"/>
      <c r="M767" s="12"/>
      <c r="N767" s="13"/>
    </row>
    <row r="768" spans="4:14" ht="14.4" hidden="1" x14ac:dyDescent="0.3">
      <c r="D768" s="60"/>
      <c r="E768" s="61"/>
      <c r="F768" s="62"/>
      <c r="G768" s="63"/>
      <c r="H768" s="64"/>
      <c r="I768" s="65"/>
      <c r="J768" s="64"/>
      <c r="K768" s="65"/>
      <c r="L768" s="63"/>
      <c r="M768" s="12"/>
      <c r="N768" s="13"/>
    </row>
    <row r="769" spans="4:14" ht="14.4" hidden="1" x14ac:dyDescent="0.3">
      <c r="D769" s="60"/>
      <c r="E769" s="61"/>
      <c r="F769" s="62"/>
      <c r="G769" s="63"/>
      <c r="H769" s="64"/>
      <c r="I769" s="65"/>
      <c r="J769" s="64"/>
      <c r="K769" s="65"/>
      <c r="L769" s="63"/>
      <c r="M769" s="12"/>
      <c r="N769" s="13"/>
    </row>
    <row r="770" spans="4:14" ht="14.4" hidden="1" x14ac:dyDescent="0.3">
      <c r="D770" s="60"/>
      <c r="E770" s="61"/>
      <c r="F770" s="62"/>
      <c r="G770" s="63"/>
      <c r="H770" s="64"/>
      <c r="I770" s="65"/>
      <c r="J770" s="64"/>
      <c r="K770" s="65"/>
      <c r="L770" s="63"/>
      <c r="M770" s="12"/>
      <c r="N770" s="13"/>
    </row>
    <row r="771" spans="4:14" ht="14.4" hidden="1" x14ac:dyDescent="0.3">
      <c r="D771" s="60"/>
      <c r="E771" s="61"/>
      <c r="F771" s="62"/>
      <c r="G771" s="63"/>
      <c r="H771" s="64"/>
      <c r="I771" s="65"/>
      <c r="J771" s="64"/>
      <c r="K771" s="65"/>
      <c r="L771" s="63"/>
      <c r="M771" s="12"/>
      <c r="N771" s="13"/>
    </row>
    <row r="772" spans="4:14" ht="14.4" hidden="1" x14ac:dyDescent="0.3">
      <c r="D772" s="60"/>
      <c r="E772" s="61"/>
      <c r="F772" s="62"/>
      <c r="G772" s="63"/>
      <c r="H772" s="64"/>
      <c r="I772" s="65"/>
      <c r="J772" s="64"/>
      <c r="K772" s="65"/>
      <c r="L772" s="63"/>
      <c r="M772" s="12"/>
      <c r="N772" s="13"/>
    </row>
    <row r="773" spans="4:14" ht="14.4" hidden="1" x14ac:dyDescent="0.3">
      <c r="D773" s="60"/>
      <c r="E773" s="61"/>
      <c r="F773" s="62"/>
      <c r="G773" s="63"/>
      <c r="H773" s="64"/>
      <c r="I773" s="65"/>
      <c r="J773" s="64"/>
      <c r="K773" s="65"/>
      <c r="L773" s="63"/>
      <c r="M773" s="12"/>
      <c r="N773" s="13"/>
    </row>
    <row r="774" spans="4:14" ht="14.4" hidden="1" x14ac:dyDescent="0.3">
      <c r="D774" s="60"/>
      <c r="E774" s="61"/>
      <c r="F774" s="62"/>
      <c r="G774" s="63"/>
      <c r="H774" s="64"/>
      <c r="I774" s="65"/>
      <c r="J774" s="64"/>
      <c r="K774" s="65"/>
      <c r="L774" s="63"/>
      <c r="M774" s="12"/>
      <c r="N774" s="13"/>
    </row>
    <row r="775" spans="4:14" ht="14.4" hidden="1" x14ac:dyDescent="0.3">
      <c r="D775" s="60"/>
      <c r="E775" s="61"/>
      <c r="F775" s="62"/>
      <c r="G775" s="63"/>
      <c r="H775" s="64"/>
      <c r="I775" s="65"/>
      <c r="J775" s="64"/>
      <c r="K775" s="65"/>
      <c r="L775" s="63"/>
      <c r="M775" s="12"/>
      <c r="N775" s="13"/>
    </row>
    <row r="776" spans="4:14" ht="14.4" hidden="1" x14ac:dyDescent="0.3">
      <c r="D776" s="60"/>
      <c r="E776" s="61"/>
      <c r="F776" s="62"/>
      <c r="G776" s="63"/>
      <c r="H776" s="64"/>
      <c r="I776" s="65"/>
      <c r="J776" s="64"/>
      <c r="K776" s="65"/>
      <c r="L776" s="63"/>
      <c r="M776" s="12"/>
      <c r="N776" s="13"/>
    </row>
    <row r="777" spans="4:14" ht="14.4" hidden="1" x14ac:dyDescent="0.3">
      <c r="D777" s="60"/>
      <c r="E777" s="61"/>
      <c r="F777" s="62"/>
      <c r="G777" s="63"/>
      <c r="H777" s="64"/>
      <c r="I777" s="65"/>
      <c r="J777" s="64"/>
      <c r="K777" s="65"/>
      <c r="L777" s="63"/>
      <c r="M777" s="12"/>
      <c r="N777" s="13"/>
    </row>
    <row r="778" spans="4:14" ht="14.4" hidden="1" x14ac:dyDescent="0.3">
      <c r="D778" s="60"/>
      <c r="E778" s="61"/>
      <c r="F778" s="62"/>
      <c r="G778" s="63"/>
      <c r="H778" s="64"/>
      <c r="I778" s="65"/>
      <c r="J778" s="64"/>
      <c r="K778" s="65"/>
      <c r="L778" s="63"/>
      <c r="M778" s="12"/>
      <c r="N778" s="13"/>
    </row>
    <row r="779" spans="4:14" ht="14.4" hidden="1" x14ac:dyDescent="0.3">
      <c r="D779" s="60"/>
      <c r="E779" s="61"/>
      <c r="F779" s="62"/>
      <c r="G779" s="63"/>
      <c r="H779" s="64"/>
      <c r="I779" s="65"/>
      <c r="J779" s="64"/>
      <c r="K779" s="65"/>
      <c r="L779" s="63"/>
      <c r="M779" s="12"/>
      <c r="N779" s="13"/>
    </row>
    <row r="780" spans="4:14" ht="14.4" hidden="1" x14ac:dyDescent="0.3">
      <c r="D780" s="60"/>
      <c r="E780" s="61"/>
      <c r="F780" s="62"/>
      <c r="G780" s="63"/>
      <c r="H780" s="64"/>
      <c r="I780" s="65"/>
      <c r="J780" s="64"/>
      <c r="K780" s="65"/>
      <c r="L780" s="63"/>
      <c r="M780" s="12"/>
      <c r="N780" s="13"/>
    </row>
    <row r="781" spans="4:14" ht="14.4" hidden="1" x14ac:dyDescent="0.3">
      <c r="D781" s="60"/>
      <c r="E781" s="61"/>
      <c r="F781" s="62"/>
      <c r="G781" s="63"/>
      <c r="H781" s="64"/>
      <c r="I781" s="65"/>
      <c r="J781" s="64"/>
      <c r="K781" s="65"/>
      <c r="L781" s="63"/>
      <c r="M781" s="12"/>
      <c r="N781" s="13"/>
    </row>
    <row r="782" spans="4:14" ht="14.4" hidden="1" x14ac:dyDescent="0.3">
      <c r="D782" s="60"/>
      <c r="E782" s="61"/>
      <c r="F782" s="62"/>
      <c r="G782" s="63"/>
      <c r="H782" s="64"/>
      <c r="I782" s="65"/>
      <c r="J782" s="64"/>
      <c r="K782" s="65"/>
      <c r="L782" s="63"/>
      <c r="M782" s="12"/>
      <c r="N782" s="13"/>
    </row>
    <row r="783" spans="4:14" ht="14.4" hidden="1" x14ac:dyDescent="0.3">
      <c r="D783" s="60"/>
      <c r="E783" s="61"/>
      <c r="F783" s="62"/>
      <c r="G783" s="63"/>
      <c r="H783" s="64"/>
      <c r="I783" s="65"/>
      <c r="J783" s="64"/>
      <c r="K783" s="65"/>
      <c r="L783" s="63"/>
      <c r="M783" s="12"/>
      <c r="N783" s="13"/>
    </row>
    <row r="784" spans="4:14" ht="14.4" hidden="1" x14ac:dyDescent="0.3">
      <c r="D784" s="60"/>
      <c r="E784" s="61"/>
      <c r="F784" s="62"/>
      <c r="G784" s="63"/>
      <c r="H784" s="64"/>
      <c r="I784" s="65"/>
      <c r="J784" s="64"/>
      <c r="K784" s="65"/>
      <c r="L784" s="63"/>
      <c r="M784" s="12"/>
      <c r="N784" s="13"/>
    </row>
    <row r="785" spans="4:14" ht="14.4" hidden="1" x14ac:dyDescent="0.3">
      <c r="D785" s="60"/>
      <c r="E785" s="61"/>
      <c r="F785" s="62"/>
      <c r="G785" s="63"/>
      <c r="H785" s="64"/>
      <c r="I785" s="65"/>
      <c r="J785" s="64"/>
      <c r="K785" s="65"/>
      <c r="L785" s="63"/>
      <c r="M785" s="12"/>
      <c r="N785" s="13"/>
    </row>
    <row r="786" spans="4:14" ht="14.4" hidden="1" x14ac:dyDescent="0.3">
      <c r="D786" s="60"/>
      <c r="E786" s="61"/>
      <c r="F786" s="62"/>
      <c r="G786" s="63"/>
      <c r="H786" s="64"/>
      <c r="I786" s="65"/>
      <c r="J786" s="64"/>
      <c r="K786" s="65"/>
      <c r="L786" s="63"/>
      <c r="M786" s="12"/>
      <c r="N786" s="13"/>
    </row>
    <row r="787" spans="4:14" ht="14.4" hidden="1" x14ac:dyDescent="0.3">
      <c r="D787" s="60"/>
      <c r="E787" s="61"/>
      <c r="F787" s="62"/>
      <c r="G787" s="63"/>
      <c r="H787" s="64"/>
      <c r="I787" s="65"/>
      <c r="J787" s="64"/>
      <c r="K787" s="65"/>
      <c r="L787" s="63"/>
      <c r="M787" s="12"/>
      <c r="N787" s="13"/>
    </row>
    <row r="788" spans="4:14" ht="14.4" hidden="1" x14ac:dyDescent="0.3">
      <c r="D788" s="60"/>
      <c r="E788" s="61"/>
      <c r="F788" s="62"/>
      <c r="G788" s="63"/>
      <c r="H788" s="64"/>
      <c r="I788" s="65"/>
      <c r="J788" s="64"/>
      <c r="K788" s="65"/>
      <c r="L788" s="63"/>
      <c r="M788" s="12"/>
      <c r="N788" s="13"/>
    </row>
    <row r="789" spans="4:14" ht="14.4" hidden="1" x14ac:dyDescent="0.3">
      <c r="D789" s="60"/>
      <c r="E789" s="61"/>
      <c r="F789" s="62"/>
      <c r="G789" s="63"/>
      <c r="H789" s="64"/>
      <c r="I789" s="65"/>
      <c r="J789" s="64"/>
      <c r="K789" s="65"/>
      <c r="L789" s="63"/>
      <c r="M789" s="12"/>
      <c r="N789" s="13"/>
    </row>
    <row r="790" spans="4:14" ht="14.4" hidden="1" x14ac:dyDescent="0.3">
      <c r="D790" s="60"/>
      <c r="E790" s="61"/>
      <c r="F790" s="62"/>
      <c r="G790" s="63"/>
      <c r="H790" s="64"/>
      <c r="I790" s="65"/>
      <c r="J790" s="64"/>
      <c r="K790" s="65"/>
      <c r="L790" s="63"/>
      <c r="M790" s="12"/>
      <c r="N790" s="13"/>
    </row>
    <row r="791" spans="4:14" ht="14.4" hidden="1" x14ac:dyDescent="0.3">
      <c r="D791" s="60"/>
      <c r="E791" s="61"/>
      <c r="F791" s="62"/>
      <c r="G791" s="63"/>
      <c r="H791" s="64"/>
      <c r="I791" s="65"/>
      <c r="J791" s="64"/>
      <c r="K791" s="65"/>
      <c r="L791" s="63"/>
      <c r="M791" s="12"/>
      <c r="N791" s="13"/>
    </row>
    <row r="792" spans="4:14" ht="14.4" hidden="1" x14ac:dyDescent="0.3">
      <c r="D792" s="60"/>
      <c r="E792" s="61"/>
      <c r="F792" s="62"/>
      <c r="G792" s="63"/>
      <c r="H792" s="64"/>
      <c r="I792" s="65"/>
      <c r="J792" s="64"/>
      <c r="K792" s="65"/>
      <c r="L792" s="63"/>
      <c r="M792" s="12"/>
      <c r="N792" s="13"/>
    </row>
    <row r="793" spans="4:14" ht="14.4" hidden="1" x14ac:dyDescent="0.3">
      <c r="D793" s="60"/>
      <c r="E793" s="61"/>
      <c r="F793" s="62"/>
      <c r="G793" s="63"/>
      <c r="H793" s="64"/>
      <c r="I793" s="65"/>
      <c r="J793" s="64"/>
      <c r="K793" s="65"/>
      <c r="L793" s="63"/>
      <c r="M793" s="12"/>
      <c r="N793" s="13"/>
    </row>
    <row r="794" spans="4:14" ht="14.4" hidden="1" x14ac:dyDescent="0.3">
      <c r="D794" s="60"/>
      <c r="E794" s="61"/>
      <c r="F794" s="62"/>
      <c r="G794" s="63"/>
      <c r="H794" s="64"/>
      <c r="I794" s="65"/>
      <c r="J794" s="64"/>
      <c r="K794" s="65"/>
      <c r="L794" s="63"/>
      <c r="M794" s="12"/>
      <c r="N794" s="13"/>
    </row>
    <row r="795" spans="4:14" ht="14.4" hidden="1" x14ac:dyDescent="0.3">
      <c r="D795" s="60"/>
      <c r="E795" s="61"/>
      <c r="F795" s="62"/>
      <c r="G795" s="63"/>
      <c r="H795" s="64"/>
      <c r="I795" s="65"/>
      <c r="J795" s="64"/>
      <c r="K795" s="65"/>
      <c r="L795" s="63"/>
      <c r="M795" s="12"/>
      <c r="N795" s="13"/>
    </row>
    <row r="796" spans="4:14" ht="14.4" hidden="1" x14ac:dyDescent="0.3">
      <c r="D796" s="60"/>
      <c r="E796" s="61"/>
      <c r="F796" s="62"/>
      <c r="G796" s="63"/>
      <c r="H796" s="64"/>
      <c r="I796" s="65"/>
      <c r="J796" s="64"/>
      <c r="K796" s="65"/>
      <c r="L796" s="63"/>
      <c r="M796" s="12"/>
      <c r="N796" s="13"/>
    </row>
    <row r="797" spans="4:14" ht="14.4" hidden="1" x14ac:dyDescent="0.3">
      <c r="D797" s="60"/>
      <c r="E797" s="61"/>
      <c r="F797" s="62"/>
      <c r="G797" s="63"/>
      <c r="H797" s="64"/>
      <c r="I797" s="65"/>
      <c r="J797" s="64"/>
      <c r="K797" s="65"/>
      <c r="L797" s="63"/>
      <c r="M797" s="12"/>
      <c r="N797" s="13"/>
    </row>
    <row r="798" spans="4:14" ht="14.4" hidden="1" x14ac:dyDescent="0.3">
      <c r="D798" s="60"/>
      <c r="E798" s="61"/>
      <c r="F798" s="62"/>
      <c r="G798" s="63"/>
      <c r="H798" s="64"/>
      <c r="I798" s="65"/>
      <c r="J798" s="64"/>
      <c r="K798" s="65"/>
      <c r="L798" s="63"/>
      <c r="M798" s="12"/>
      <c r="N798" s="13"/>
    </row>
    <row r="799" spans="4:14" ht="14.4" hidden="1" x14ac:dyDescent="0.3">
      <c r="D799" s="60"/>
      <c r="E799" s="61"/>
      <c r="F799" s="62"/>
      <c r="G799" s="63"/>
      <c r="H799" s="64"/>
      <c r="I799" s="65"/>
      <c r="J799" s="64"/>
      <c r="K799" s="65"/>
      <c r="L799" s="63"/>
      <c r="M799" s="12"/>
      <c r="N799" s="13"/>
    </row>
    <row r="800" spans="4:14" ht="14.4" hidden="1" x14ac:dyDescent="0.3">
      <c r="D800" s="60"/>
      <c r="E800" s="61"/>
      <c r="F800" s="62"/>
      <c r="G800" s="63"/>
      <c r="H800" s="64"/>
      <c r="I800" s="65"/>
      <c r="J800" s="64"/>
      <c r="K800" s="65"/>
      <c r="L800" s="63"/>
      <c r="M800" s="12"/>
      <c r="N800" s="13"/>
    </row>
    <row r="801" spans="4:14" ht="14.4" hidden="1" x14ac:dyDescent="0.3">
      <c r="D801" s="60"/>
      <c r="E801" s="61"/>
      <c r="F801" s="62"/>
      <c r="G801" s="63"/>
      <c r="H801" s="64"/>
      <c r="I801" s="65"/>
      <c r="J801" s="64"/>
      <c r="K801" s="65"/>
      <c r="L801" s="63"/>
      <c r="M801" s="12"/>
      <c r="N801" s="13"/>
    </row>
    <row r="802" spans="4:14" ht="14.4" hidden="1" x14ac:dyDescent="0.3">
      <c r="D802" s="60"/>
      <c r="E802" s="61"/>
      <c r="F802" s="62"/>
      <c r="G802" s="63"/>
      <c r="H802" s="64"/>
      <c r="I802" s="65"/>
      <c r="J802" s="64"/>
      <c r="K802" s="65"/>
      <c r="L802" s="63"/>
      <c r="M802" s="12"/>
      <c r="N802" s="13"/>
    </row>
    <row r="803" spans="4:14" ht="14.4" hidden="1" x14ac:dyDescent="0.3">
      <c r="D803" s="60"/>
      <c r="E803" s="61"/>
      <c r="F803" s="62"/>
      <c r="G803" s="63"/>
      <c r="H803" s="64"/>
      <c r="I803" s="65"/>
      <c r="J803" s="64"/>
      <c r="K803" s="65"/>
      <c r="L803" s="63"/>
      <c r="M803" s="12"/>
      <c r="N803" s="13"/>
    </row>
    <row r="804" spans="4:14" ht="14.4" hidden="1" x14ac:dyDescent="0.3">
      <c r="D804" s="60"/>
      <c r="E804" s="61"/>
      <c r="F804" s="62"/>
      <c r="G804" s="63"/>
      <c r="H804" s="64"/>
      <c r="I804" s="65"/>
      <c r="J804" s="64"/>
      <c r="K804" s="65"/>
      <c r="L804" s="63"/>
      <c r="M804" s="12"/>
      <c r="N804" s="13"/>
    </row>
    <row r="805" spans="4:14" ht="14.4" hidden="1" x14ac:dyDescent="0.3">
      <c r="D805" s="60"/>
      <c r="E805" s="61"/>
      <c r="F805" s="62"/>
      <c r="G805" s="63"/>
      <c r="H805" s="64"/>
      <c r="I805" s="65"/>
      <c r="J805" s="64"/>
      <c r="K805" s="65"/>
      <c r="L805" s="63"/>
      <c r="M805" s="12"/>
      <c r="N805" s="13"/>
    </row>
    <row r="806" spans="4:14" ht="14.4" hidden="1" x14ac:dyDescent="0.3">
      <c r="D806" s="60"/>
      <c r="E806" s="61"/>
      <c r="F806" s="62"/>
      <c r="G806" s="63"/>
      <c r="H806" s="64"/>
      <c r="I806" s="65"/>
      <c r="J806" s="64"/>
      <c r="K806" s="65"/>
      <c r="L806" s="63"/>
      <c r="M806" s="12"/>
      <c r="N806" s="13"/>
    </row>
    <row r="807" spans="4:14" ht="14.4" hidden="1" x14ac:dyDescent="0.3">
      <c r="D807" s="60"/>
      <c r="E807" s="61"/>
      <c r="F807" s="62"/>
      <c r="G807" s="63"/>
      <c r="H807" s="64"/>
      <c r="I807" s="65"/>
      <c r="J807" s="64"/>
      <c r="K807" s="65"/>
      <c r="L807" s="63"/>
      <c r="M807" s="12"/>
      <c r="N807" s="13"/>
    </row>
    <row r="808" spans="4:14" ht="14.4" hidden="1" x14ac:dyDescent="0.3">
      <c r="D808" s="60"/>
      <c r="E808" s="61"/>
      <c r="F808" s="62"/>
      <c r="G808" s="63"/>
      <c r="H808" s="64"/>
      <c r="I808" s="65"/>
      <c r="J808" s="64"/>
      <c r="K808" s="65"/>
      <c r="L808" s="63"/>
      <c r="M808" s="12"/>
      <c r="N808" s="13"/>
    </row>
    <row r="809" spans="4:14" ht="14.4" hidden="1" x14ac:dyDescent="0.3">
      <c r="D809" s="60"/>
      <c r="E809" s="61"/>
      <c r="F809" s="62"/>
      <c r="G809" s="63"/>
      <c r="H809" s="64"/>
      <c r="I809" s="65"/>
      <c r="J809" s="64"/>
      <c r="K809" s="65"/>
      <c r="L809" s="63"/>
      <c r="M809" s="12"/>
      <c r="N809" s="13"/>
    </row>
    <row r="810" spans="4:14" ht="14.4" hidden="1" x14ac:dyDescent="0.3">
      <c r="D810" s="60"/>
      <c r="E810" s="61"/>
      <c r="F810" s="62"/>
      <c r="G810" s="63"/>
      <c r="H810" s="64"/>
      <c r="I810" s="65"/>
      <c r="J810" s="64"/>
      <c r="K810" s="65"/>
      <c r="L810" s="63"/>
      <c r="M810" s="12"/>
      <c r="N810" s="13"/>
    </row>
    <row r="811" spans="4:14" ht="14.4" hidden="1" x14ac:dyDescent="0.3">
      <c r="D811" s="60"/>
      <c r="E811" s="61"/>
      <c r="F811" s="62"/>
      <c r="G811" s="63"/>
      <c r="H811" s="64"/>
      <c r="I811" s="65"/>
      <c r="J811" s="64"/>
      <c r="K811" s="65"/>
      <c r="L811" s="63"/>
      <c r="M811" s="12"/>
      <c r="N811" s="13"/>
    </row>
    <row r="812" spans="4:14" ht="14.4" hidden="1" x14ac:dyDescent="0.3">
      <c r="D812" s="60"/>
      <c r="E812" s="61"/>
      <c r="F812" s="62"/>
      <c r="G812" s="63"/>
      <c r="H812" s="64"/>
      <c r="I812" s="65"/>
      <c r="J812" s="64"/>
      <c r="K812" s="65"/>
      <c r="L812" s="63"/>
      <c r="M812" s="12"/>
      <c r="N812" s="13"/>
    </row>
    <row r="813" spans="4:14" ht="14.4" hidden="1" x14ac:dyDescent="0.3">
      <c r="D813" s="60"/>
      <c r="E813" s="61"/>
      <c r="F813" s="62"/>
      <c r="G813" s="63"/>
      <c r="H813" s="64"/>
      <c r="I813" s="65"/>
      <c r="J813" s="64"/>
      <c r="K813" s="65"/>
      <c r="L813" s="63"/>
      <c r="M813" s="12"/>
      <c r="N813" s="13"/>
    </row>
    <row r="814" spans="4:14" ht="14.4" hidden="1" x14ac:dyDescent="0.3">
      <c r="D814" s="60"/>
      <c r="E814" s="61"/>
      <c r="F814" s="62"/>
      <c r="G814" s="63"/>
      <c r="H814" s="64"/>
      <c r="I814" s="65"/>
      <c r="J814" s="64"/>
      <c r="K814" s="65"/>
      <c r="L814" s="63"/>
      <c r="M814" s="12"/>
      <c r="N814" s="13"/>
    </row>
    <row r="815" spans="4:14" ht="14.4" hidden="1" x14ac:dyDescent="0.3">
      <c r="D815" s="60"/>
      <c r="E815" s="61"/>
      <c r="F815" s="62"/>
      <c r="G815" s="63"/>
      <c r="H815" s="64"/>
      <c r="I815" s="65"/>
      <c r="J815" s="64"/>
      <c r="K815" s="65"/>
      <c r="L815" s="63"/>
      <c r="M815" s="12"/>
      <c r="N815" s="13"/>
    </row>
    <row r="816" spans="4:14" ht="14.4" hidden="1" x14ac:dyDescent="0.3">
      <c r="D816" s="60"/>
      <c r="E816" s="61"/>
      <c r="F816" s="62"/>
      <c r="G816" s="63"/>
      <c r="H816" s="64"/>
      <c r="I816" s="65"/>
      <c r="J816" s="64"/>
      <c r="K816" s="65"/>
      <c r="L816" s="63"/>
      <c r="M816" s="12"/>
      <c r="N816" s="13"/>
    </row>
    <row r="817" spans="4:14" ht="14.4" hidden="1" x14ac:dyDescent="0.3">
      <c r="D817" s="60"/>
      <c r="E817" s="61"/>
      <c r="F817" s="62"/>
      <c r="G817" s="63"/>
      <c r="H817" s="64"/>
      <c r="I817" s="65"/>
      <c r="J817" s="64"/>
      <c r="K817" s="65"/>
      <c r="L817" s="63"/>
      <c r="M817" s="12"/>
      <c r="N817" s="13"/>
    </row>
    <row r="818" spans="4:14" ht="14.4" hidden="1" x14ac:dyDescent="0.3">
      <c r="D818" s="60"/>
      <c r="E818" s="61"/>
      <c r="F818" s="62"/>
      <c r="G818" s="63"/>
      <c r="H818" s="64"/>
      <c r="I818" s="65"/>
      <c r="J818" s="64"/>
      <c r="K818" s="65"/>
      <c r="L818" s="63"/>
      <c r="M818" s="12"/>
      <c r="N818" s="13"/>
    </row>
    <row r="819" spans="4:14" ht="14.4" hidden="1" x14ac:dyDescent="0.3">
      <c r="D819" s="60"/>
      <c r="E819" s="61"/>
      <c r="F819" s="62"/>
      <c r="G819" s="63"/>
      <c r="H819" s="64"/>
      <c r="I819" s="65"/>
      <c r="J819" s="64"/>
      <c r="K819" s="65"/>
      <c r="L819" s="63"/>
      <c r="M819" s="12"/>
      <c r="N819" s="13"/>
    </row>
    <row r="820" spans="4:14" ht="14.4" hidden="1" x14ac:dyDescent="0.3">
      <c r="D820" s="60"/>
      <c r="E820" s="61"/>
      <c r="F820" s="62"/>
      <c r="G820" s="63"/>
      <c r="H820" s="64"/>
      <c r="I820" s="65"/>
      <c r="J820" s="64"/>
      <c r="K820" s="65"/>
      <c r="L820" s="63"/>
      <c r="M820" s="12"/>
      <c r="N820" s="13"/>
    </row>
    <row r="821" spans="4:14" ht="14.4" hidden="1" x14ac:dyDescent="0.3">
      <c r="D821" s="60"/>
      <c r="E821" s="61"/>
      <c r="F821" s="62"/>
      <c r="G821" s="63"/>
      <c r="H821" s="64"/>
      <c r="I821" s="65"/>
      <c r="J821" s="64"/>
      <c r="K821" s="65"/>
      <c r="L821" s="63"/>
      <c r="M821" s="12"/>
      <c r="N821" s="13"/>
    </row>
    <row r="822" spans="4:14" ht="14.4" hidden="1" x14ac:dyDescent="0.3">
      <c r="D822" s="60"/>
      <c r="E822" s="61"/>
      <c r="F822" s="62"/>
      <c r="G822" s="63"/>
      <c r="H822" s="64"/>
      <c r="I822" s="65"/>
      <c r="J822" s="64"/>
      <c r="K822" s="65"/>
      <c r="L822" s="63"/>
      <c r="M822" s="12"/>
      <c r="N822" s="13"/>
    </row>
    <row r="823" spans="4:14" ht="14.4" hidden="1" x14ac:dyDescent="0.3">
      <c r="D823" s="60"/>
      <c r="E823" s="61"/>
      <c r="F823" s="62"/>
      <c r="G823" s="63"/>
      <c r="H823" s="64"/>
      <c r="I823" s="65"/>
      <c r="J823" s="64"/>
      <c r="K823" s="65"/>
      <c r="L823" s="63"/>
      <c r="M823" s="12"/>
      <c r="N823" s="13"/>
    </row>
    <row r="824" spans="4:14" ht="14.4" hidden="1" x14ac:dyDescent="0.3">
      <c r="D824" s="60"/>
      <c r="E824" s="61"/>
      <c r="F824" s="62"/>
      <c r="G824" s="63"/>
      <c r="H824" s="64"/>
      <c r="I824" s="65"/>
      <c r="J824" s="64"/>
      <c r="K824" s="65"/>
      <c r="L824" s="63"/>
      <c r="M824" s="12"/>
      <c r="N824" s="13"/>
    </row>
    <row r="825" spans="4:14" ht="14.4" hidden="1" x14ac:dyDescent="0.3">
      <c r="D825" s="60"/>
      <c r="E825" s="61"/>
      <c r="F825" s="62"/>
      <c r="G825" s="63"/>
      <c r="H825" s="64"/>
      <c r="I825" s="65"/>
      <c r="J825" s="64"/>
      <c r="K825" s="65"/>
      <c r="L825" s="63"/>
      <c r="M825" s="12"/>
      <c r="N825" s="13"/>
    </row>
    <row r="826" spans="4:14" ht="14.4" hidden="1" x14ac:dyDescent="0.3">
      <c r="D826" s="60"/>
      <c r="E826" s="61"/>
      <c r="F826" s="62"/>
      <c r="G826" s="63"/>
      <c r="H826" s="64"/>
      <c r="I826" s="65"/>
      <c r="J826" s="64"/>
      <c r="K826" s="65"/>
      <c r="L826" s="63"/>
      <c r="M826" s="12"/>
      <c r="N826" s="13"/>
    </row>
    <row r="827" spans="4:14" ht="14.4" hidden="1" x14ac:dyDescent="0.3">
      <c r="D827" s="60"/>
      <c r="E827" s="61"/>
      <c r="F827" s="62"/>
      <c r="G827" s="63"/>
      <c r="H827" s="64"/>
      <c r="I827" s="65"/>
      <c r="J827" s="64"/>
      <c r="K827" s="65"/>
      <c r="L827" s="63"/>
      <c r="M827" s="12"/>
      <c r="N827" s="13"/>
    </row>
    <row r="828" spans="4:14" ht="14.4" hidden="1" x14ac:dyDescent="0.3">
      <c r="D828" s="60"/>
      <c r="E828" s="61"/>
      <c r="F828" s="62"/>
      <c r="G828" s="63"/>
      <c r="H828" s="64"/>
      <c r="I828" s="65"/>
      <c r="J828" s="64"/>
      <c r="K828" s="65"/>
      <c r="L828" s="63"/>
      <c r="M828" s="12"/>
      <c r="N828" s="13"/>
    </row>
    <row r="829" spans="4:14" ht="14.4" hidden="1" x14ac:dyDescent="0.3">
      <c r="D829" s="60"/>
      <c r="E829" s="61"/>
      <c r="F829" s="62"/>
      <c r="G829" s="63"/>
      <c r="H829" s="64"/>
      <c r="I829" s="65"/>
      <c r="J829" s="64"/>
      <c r="K829" s="65"/>
      <c r="L829" s="63"/>
      <c r="M829" s="12"/>
      <c r="N829" s="13"/>
    </row>
    <row r="830" spans="4:14" ht="14.4" hidden="1" x14ac:dyDescent="0.3">
      <c r="D830" s="60"/>
      <c r="E830" s="61"/>
      <c r="F830" s="62"/>
      <c r="G830" s="63"/>
      <c r="H830" s="64"/>
      <c r="I830" s="65"/>
      <c r="J830" s="64"/>
      <c r="K830" s="65"/>
      <c r="L830" s="63"/>
      <c r="M830" s="12"/>
      <c r="N830" s="13"/>
    </row>
    <row r="831" spans="4:14" ht="14.4" hidden="1" x14ac:dyDescent="0.3">
      <c r="D831" s="60"/>
      <c r="E831" s="61"/>
      <c r="F831" s="62"/>
      <c r="G831" s="63"/>
      <c r="H831" s="64"/>
      <c r="I831" s="65"/>
      <c r="J831" s="64"/>
      <c r="K831" s="65"/>
      <c r="L831" s="63"/>
      <c r="M831" s="12"/>
      <c r="N831" s="13"/>
    </row>
    <row r="832" spans="4:14" ht="14.4" hidden="1" x14ac:dyDescent="0.3">
      <c r="D832" s="60"/>
      <c r="E832" s="61"/>
      <c r="F832" s="62"/>
      <c r="G832" s="63"/>
      <c r="H832" s="64"/>
      <c r="I832" s="65"/>
      <c r="J832" s="64"/>
      <c r="K832" s="65"/>
      <c r="L832" s="63"/>
      <c r="M832" s="12"/>
      <c r="N832" s="13"/>
    </row>
    <row r="833" spans="4:14" ht="14.4" hidden="1" x14ac:dyDescent="0.3">
      <c r="D833" s="60"/>
      <c r="E833" s="61"/>
      <c r="F833" s="62"/>
      <c r="G833" s="63"/>
      <c r="H833" s="64"/>
      <c r="I833" s="65"/>
      <c r="J833" s="64"/>
      <c r="K833" s="65"/>
      <c r="L833" s="63"/>
      <c r="M833" s="12"/>
      <c r="N833" s="13"/>
    </row>
    <row r="834" spans="4:14" ht="14.4" hidden="1" x14ac:dyDescent="0.3">
      <c r="D834" s="60"/>
      <c r="E834" s="61"/>
      <c r="F834" s="62"/>
      <c r="G834" s="63"/>
      <c r="H834" s="64"/>
      <c r="I834" s="65"/>
      <c r="J834" s="64"/>
      <c r="K834" s="65"/>
      <c r="L834" s="63"/>
      <c r="M834" s="12"/>
      <c r="N834" s="13"/>
    </row>
    <row r="835" spans="4:14" ht="14.4" hidden="1" x14ac:dyDescent="0.3">
      <c r="D835" s="60"/>
      <c r="E835" s="61"/>
      <c r="F835" s="62"/>
      <c r="G835" s="63"/>
      <c r="H835" s="64"/>
      <c r="I835" s="65"/>
      <c r="J835" s="64"/>
      <c r="K835" s="65"/>
      <c r="L835" s="63"/>
      <c r="M835" s="12"/>
      <c r="N835" s="13"/>
    </row>
    <row r="836" spans="4:14" ht="14.4" hidden="1" x14ac:dyDescent="0.3">
      <c r="D836" s="60"/>
      <c r="E836" s="61"/>
      <c r="F836" s="62"/>
      <c r="G836" s="63"/>
      <c r="H836" s="64"/>
      <c r="I836" s="65"/>
      <c r="J836" s="64"/>
      <c r="K836" s="65"/>
      <c r="L836" s="63"/>
      <c r="M836" s="12"/>
      <c r="N836" s="13"/>
    </row>
    <row r="837" spans="4:14" ht="14.4" hidden="1" x14ac:dyDescent="0.3">
      <c r="D837" s="60"/>
      <c r="E837" s="61"/>
      <c r="F837" s="62"/>
      <c r="G837" s="63"/>
      <c r="H837" s="64"/>
      <c r="I837" s="65"/>
      <c r="J837" s="64"/>
      <c r="K837" s="65"/>
      <c r="L837" s="63"/>
      <c r="M837" s="12"/>
      <c r="N837" s="13"/>
    </row>
    <row r="838" spans="4:14" ht="14.4" hidden="1" x14ac:dyDescent="0.3">
      <c r="D838" s="60"/>
      <c r="E838" s="61"/>
      <c r="F838" s="62"/>
      <c r="G838" s="63"/>
      <c r="H838" s="64"/>
      <c r="I838" s="65"/>
      <c r="J838" s="64"/>
      <c r="K838" s="65"/>
      <c r="L838" s="63"/>
      <c r="M838" s="12"/>
      <c r="N838" s="13"/>
    </row>
    <row r="839" spans="4:14" ht="14.4" hidden="1" x14ac:dyDescent="0.3">
      <c r="D839" s="60"/>
      <c r="E839" s="61"/>
      <c r="F839" s="62"/>
      <c r="G839" s="63"/>
      <c r="H839" s="64"/>
      <c r="I839" s="65"/>
      <c r="J839" s="64"/>
      <c r="K839" s="65"/>
      <c r="L839" s="63"/>
      <c r="M839" s="12"/>
      <c r="N839" s="13"/>
    </row>
    <row r="840" spans="4:14" ht="14.4" hidden="1" x14ac:dyDescent="0.3">
      <c r="D840" s="60"/>
      <c r="E840" s="61"/>
      <c r="F840" s="62"/>
      <c r="G840" s="63"/>
      <c r="H840" s="64"/>
      <c r="I840" s="65"/>
      <c r="J840" s="64"/>
      <c r="K840" s="65"/>
      <c r="L840" s="63"/>
      <c r="M840" s="12"/>
      <c r="N840" s="13"/>
    </row>
    <row r="841" spans="4:14" ht="14.4" hidden="1" x14ac:dyDescent="0.3">
      <c r="D841" s="60"/>
      <c r="E841" s="61"/>
      <c r="F841" s="62"/>
      <c r="G841" s="63"/>
      <c r="H841" s="64"/>
      <c r="I841" s="65"/>
      <c r="J841" s="64"/>
      <c r="K841" s="65"/>
      <c r="L841" s="63"/>
      <c r="M841" s="12"/>
      <c r="N841" s="13"/>
    </row>
    <row r="842" spans="4:14" ht="14.4" hidden="1" x14ac:dyDescent="0.3">
      <c r="D842" s="60"/>
      <c r="E842" s="61"/>
      <c r="F842" s="62"/>
      <c r="G842" s="63"/>
      <c r="H842" s="64"/>
      <c r="I842" s="65"/>
      <c r="J842" s="64"/>
      <c r="K842" s="65"/>
      <c r="L842" s="63"/>
      <c r="M842" s="12"/>
      <c r="N842" s="13"/>
    </row>
    <row r="843" spans="4:14" ht="14.4" hidden="1" x14ac:dyDescent="0.3">
      <c r="D843" s="60"/>
      <c r="E843" s="61"/>
      <c r="F843" s="62"/>
      <c r="G843" s="63"/>
      <c r="H843" s="64"/>
      <c r="I843" s="65"/>
      <c r="J843" s="64"/>
      <c r="K843" s="65"/>
      <c r="L843" s="63"/>
      <c r="M843" s="12"/>
      <c r="N843" s="13"/>
    </row>
    <row r="844" spans="4:14" ht="14.4" hidden="1" x14ac:dyDescent="0.3">
      <c r="D844" s="60"/>
      <c r="E844" s="61"/>
      <c r="F844" s="62"/>
      <c r="G844" s="63"/>
      <c r="H844" s="64"/>
      <c r="I844" s="65"/>
      <c r="J844" s="64"/>
      <c r="K844" s="65"/>
      <c r="L844" s="63"/>
      <c r="M844" s="12"/>
      <c r="N844" s="13"/>
    </row>
    <row r="845" spans="4:14" ht="14.4" hidden="1" x14ac:dyDescent="0.3">
      <c r="D845" s="60"/>
      <c r="E845" s="61"/>
      <c r="F845" s="62"/>
      <c r="G845" s="63"/>
      <c r="H845" s="64"/>
      <c r="I845" s="65"/>
      <c r="J845" s="64"/>
      <c r="K845" s="65"/>
      <c r="L845" s="63"/>
      <c r="M845" s="12"/>
      <c r="N845" s="13"/>
    </row>
    <row r="846" spans="4:14" ht="14.4" hidden="1" x14ac:dyDescent="0.3">
      <c r="D846" s="60"/>
      <c r="E846" s="61"/>
      <c r="F846" s="62"/>
      <c r="G846" s="63"/>
      <c r="H846" s="64"/>
      <c r="I846" s="65"/>
      <c r="J846" s="64"/>
      <c r="K846" s="65"/>
      <c r="L846" s="63"/>
      <c r="M846" s="12"/>
      <c r="N846" s="13"/>
    </row>
    <row r="847" spans="4:14" ht="14.4" hidden="1" x14ac:dyDescent="0.3">
      <c r="D847" s="60"/>
      <c r="E847" s="61"/>
      <c r="F847" s="62"/>
      <c r="G847" s="63"/>
      <c r="H847" s="64"/>
      <c r="I847" s="65"/>
      <c r="J847" s="64"/>
      <c r="K847" s="65"/>
      <c r="L847" s="63"/>
      <c r="M847" s="12"/>
      <c r="N847" s="13"/>
    </row>
    <row r="848" spans="4:14" ht="14.4" hidden="1" x14ac:dyDescent="0.3">
      <c r="D848" s="60"/>
      <c r="E848" s="61"/>
      <c r="F848" s="62"/>
      <c r="G848" s="63"/>
      <c r="H848" s="64"/>
      <c r="I848" s="65"/>
      <c r="J848" s="64"/>
      <c r="K848" s="65"/>
      <c r="L848" s="63"/>
      <c r="M848" s="12"/>
      <c r="N848" s="13"/>
    </row>
    <row r="849" spans="4:14" ht="14.4" hidden="1" x14ac:dyDescent="0.3">
      <c r="D849" s="60"/>
      <c r="E849" s="61"/>
      <c r="F849" s="62"/>
      <c r="G849" s="63"/>
      <c r="H849" s="64"/>
      <c r="I849" s="65"/>
      <c r="J849" s="64"/>
      <c r="K849" s="65"/>
      <c r="L849" s="63"/>
      <c r="M849" s="12"/>
      <c r="N849" s="13"/>
    </row>
    <row r="850" spans="4:14" ht="14.4" hidden="1" x14ac:dyDescent="0.3">
      <c r="D850" s="60"/>
      <c r="E850" s="61"/>
      <c r="F850" s="62"/>
      <c r="G850" s="63"/>
      <c r="H850" s="64"/>
      <c r="I850" s="65"/>
      <c r="J850" s="64"/>
      <c r="K850" s="65"/>
      <c r="L850" s="63"/>
      <c r="M850" s="12"/>
      <c r="N850" s="13"/>
    </row>
    <row r="851" spans="4:14" ht="14.4" hidden="1" x14ac:dyDescent="0.3">
      <c r="D851" s="60"/>
      <c r="E851" s="61"/>
      <c r="F851" s="62"/>
      <c r="G851" s="63"/>
      <c r="H851" s="64"/>
      <c r="I851" s="65"/>
      <c r="J851" s="64"/>
      <c r="K851" s="65"/>
      <c r="L851" s="63"/>
      <c r="M851" s="12"/>
      <c r="N851" s="13"/>
    </row>
    <row r="852" spans="4:14" ht="14.4" hidden="1" x14ac:dyDescent="0.3">
      <c r="D852" s="60"/>
      <c r="E852" s="61"/>
      <c r="F852" s="62"/>
      <c r="G852" s="63"/>
      <c r="H852" s="64"/>
      <c r="I852" s="65"/>
      <c r="J852" s="64"/>
      <c r="K852" s="65"/>
      <c r="L852" s="63"/>
      <c r="M852" s="12"/>
      <c r="N852" s="13"/>
    </row>
    <row r="853" spans="4:14" ht="14.4" hidden="1" x14ac:dyDescent="0.3">
      <c r="D853" s="60"/>
      <c r="E853" s="61"/>
      <c r="F853" s="62"/>
      <c r="G853" s="63"/>
      <c r="H853" s="64"/>
      <c r="I853" s="65"/>
      <c r="J853" s="64"/>
      <c r="K853" s="65"/>
      <c r="L853" s="63"/>
      <c r="M853" s="12"/>
      <c r="N853" s="13"/>
    </row>
    <row r="854" spans="4:14" ht="14.4" hidden="1" x14ac:dyDescent="0.3">
      <c r="D854" s="60"/>
      <c r="E854" s="61"/>
      <c r="F854" s="62"/>
      <c r="G854" s="63"/>
      <c r="H854" s="64"/>
      <c r="I854" s="65"/>
      <c r="J854" s="64"/>
      <c r="K854" s="65"/>
      <c r="L854" s="63"/>
      <c r="M854" s="12"/>
      <c r="N854" s="13"/>
    </row>
    <row r="855" spans="4:14" ht="14.4" hidden="1" x14ac:dyDescent="0.3">
      <c r="D855" s="60"/>
      <c r="E855" s="61"/>
      <c r="F855" s="62"/>
      <c r="G855" s="63"/>
      <c r="H855" s="64"/>
      <c r="I855" s="65"/>
      <c r="J855" s="64"/>
      <c r="K855" s="65"/>
      <c r="L855" s="63"/>
      <c r="M855" s="12"/>
      <c r="N855" s="13"/>
    </row>
    <row r="856" spans="4:14" ht="14.4" hidden="1" x14ac:dyDescent="0.3">
      <c r="D856" s="60"/>
      <c r="E856" s="61"/>
      <c r="F856" s="62"/>
      <c r="G856" s="63"/>
      <c r="H856" s="64"/>
      <c r="I856" s="65"/>
      <c r="J856" s="64"/>
      <c r="K856" s="65"/>
      <c r="L856" s="63"/>
      <c r="M856" s="12"/>
      <c r="N856" s="13"/>
    </row>
    <row r="857" spans="4:14" ht="14.4" hidden="1" x14ac:dyDescent="0.3">
      <c r="D857" s="60"/>
      <c r="E857" s="61"/>
      <c r="F857" s="62"/>
      <c r="G857" s="63"/>
      <c r="H857" s="64"/>
      <c r="I857" s="65"/>
      <c r="J857" s="64"/>
      <c r="K857" s="65"/>
      <c r="L857" s="63"/>
      <c r="M857" s="12"/>
      <c r="N857" s="13"/>
    </row>
    <row r="858" spans="4:14" ht="14.4" hidden="1" x14ac:dyDescent="0.3">
      <c r="D858" s="60"/>
      <c r="E858" s="61"/>
      <c r="F858" s="62"/>
      <c r="G858" s="63"/>
      <c r="H858" s="64"/>
      <c r="I858" s="65"/>
      <c r="J858" s="64"/>
      <c r="K858" s="65"/>
      <c r="L858" s="63"/>
      <c r="M858" s="12"/>
      <c r="N858" s="13"/>
    </row>
    <row r="859" spans="4:14" ht="14.4" hidden="1" x14ac:dyDescent="0.3">
      <c r="D859" s="60"/>
      <c r="E859" s="61"/>
      <c r="F859" s="62"/>
      <c r="G859" s="63"/>
      <c r="H859" s="64"/>
      <c r="I859" s="65"/>
      <c r="J859" s="64"/>
      <c r="K859" s="65"/>
      <c r="L859" s="63"/>
      <c r="M859" s="12"/>
      <c r="N859" s="13"/>
    </row>
    <row r="860" spans="4:14" ht="14.4" hidden="1" x14ac:dyDescent="0.3">
      <c r="D860" s="60"/>
      <c r="E860" s="61"/>
      <c r="F860" s="62"/>
      <c r="G860" s="63"/>
      <c r="H860" s="64"/>
      <c r="I860" s="65"/>
      <c r="J860" s="64"/>
      <c r="K860" s="65"/>
      <c r="L860" s="63"/>
      <c r="M860" s="12"/>
      <c r="N860" s="13"/>
    </row>
    <row r="861" spans="4:14" ht="14.4" hidden="1" x14ac:dyDescent="0.3">
      <c r="D861" s="60"/>
      <c r="E861" s="61"/>
      <c r="F861" s="62"/>
      <c r="G861" s="63"/>
      <c r="H861" s="64"/>
      <c r="I861" s="65"/>
      <c r="J861" s="64"/>
      <c r="K861" s="65"/>
      <c r="L861" s="63"/>
      <c r="M861" s="12"/>
      <c r="N861" s="13"/>
    </row>
    <row r="862" spans="4:14" ht="14.4" hidden="1" x14ac:dyDescent="0.3">
      <c r="D862" s="60"/>
      <c r="E862" s="61"/>
      <c r="F862" s="62"/>
      <c r="G862" s="63"/>
      <c r="H862" s="64"/>
      <c r="I862" s="65"/>
      <c r="J862" s="64"/>
      <c r="K862" s="65"/>
      <c r="L862" s="63"/>
      <c r="M862" s="12"/>
      <c r="N862" s="13"/>
    </row>
    <row r="863" spans="4:14" ht="14.4" hidden="1" x14ac:dyDescent="0.3">
      <c r="D863" s="60"/>
      <c r="E863" s="61"/>
      <c r="F863" s="62"/>
      <c r="G863" s="63"/>
      <c r="H863" s="64"/>
      <c r="I863" s="65"/>
      <c r="J863" s="64"/>
      <c r="K863" s="65"/>
      <c r="L863" s="63"/>
      <c r="M863" s="12"/>
      <c r="N863" s="13"/>
    </row>
    <row r="864" spans="4:14" ht="14.4" hidden="1" x14ac:dyDescent="0.3">
      <c r="D864" s="60"/>
      <c r="E864" s="61"/>
      <c r="F864" s="62"/>
      <c r="G864" s="63"/>
      <c r="H864" s="64"/>
      <c r="I864" s="65"/>
      <c r="J864" s="64"/>
      <c r="K864" s="65"/>
      <c r="L864" s="63"/>
      <c r="M864" s="12"/>
      <c r="N864" s="13"/>
    </row>
    <row r="865" spans="4:14" ht="14.4" hidden="1" x14ac:dyDescent="0.3">
      <c r="D865" s="60"/>
      <c r="E865" s="61"/>
      <c r="F865" s="62"/>
      <c r="G865" s="63"/>
      <c r="H865" s="64"/>
      <c r="I865" s="65"/>
      <c r="J865" s="64"/>
      <c r="K865" s="65"/>
      <c r="L865" s="63"/>
      <c r="M865" s="12"/>
      <c r="N865" s="13"/>
    </row>
    <row r="866" spans="4:14" ht="14.4" hidden="1" x14ac:dyDescent="0.3">
      <c r="D866" s="60"/>
      <c r="E866" s="61"/>
      <c r="F866" s="62"/>
      <c r="G866" s="63"/>
      <c r="H866" s="64"/>
      <c r="I866" s="65"/>
      <c r="J866" s="64"/>
      <c r="K866" s="65"/>
      <c r="L866" s="63"/>
      <c r="M866" s="12"/>
      <c r="N866" s="13"/>
    </row>
    <row r="867" spans="4:14" ht="14.4" hidden="1" x14ac:dyDescent="0.3">
      <c r="D867" s="60"/>
      <c r="E867" s="61"/>
      <c r="F867" s="62"/>
      <c r="G867" s="63"/>
      <c r="H867" s="64"/>
      <c r="I867" s="65"/>
      <c r="J867" s="64"/>
      <c r="K867" s="65"/>
      <c r="L867" s="63"/>
      <c r="M867" s="12"/>
      <c r="N867" s="13"/>
    </row>
    <row r="868" spans="4:14" ht="14.4" hidden="1" x14ac:dyDescent="0.3">
      <c r="D868" s="60"/>
      <c r="E868" s="61"/>
      <c r="F868" s="62"/>
      <c r="G868" s="63"/>
      <c r="H868" s="64"/>
      <c r="I868" s="65"/>
      <c r="J868" s="64"/>
      <c r="K868" s="65"/>
      <c r="L868" s="63"/>
      <c r="M868" s="12"/>
      <c r="N868" s="13"/>
    </row>
    <row r="869" spans="4:14" ht="14.4" hidden="1" x14ac:dyDescent="0.3">
      <c r="D869" s="60"/>
      <c r="E869" s="61"/>
      <c r="F869" s="62"/>
      <c r="G869" s="63"/>
      <c r="H869" s="64"/>
      <c r="I869" s="65"/>
      <c r="J869" s="64"/>
      <c r="K869" s="65"/>
      <c r="L869" s="63"/>
      <c r="M869" s="12"/>
      <c r="N869" s="13"/>
    </row>
    <row r="870" spans="4:14" ht="14.4" hidden="1" x14ac:dyDescent="0.3">
      <c r="D870" s="60"/>
      <c r="E870" s="61"/>
      <c r="F870" s="62"/>
      <c r="G870" s="63"/>
      <c r="H870" s="64"/>
      <c r="I870" s="65"/>
      <c r="J870" s="64"/>
      <c r="K870" s="65"/>
      <c r="L870" s="63"/>
      <c r="M870" s="12"/>
      <c r="N870" s="13"/>
    </row>
    <row r="871" spans="4:14" ht="14.4" hidden="1" x14ac:dyDescent="0.3">
      <c r="D871" s="60"/>
      <c r="E871" s="61"/>
      <c r="F871" s="62"/>
      <c r="G871" s="63"/>
      <c r="H871" s="64"/>
      <c r="I871" s="65"/>
      <c r="J871" s="64"/>
      <c r="K871" s="65"/>
      <c r="L871" s="63"/>
      <c r="M871" s="12"/>
      <c r="N871" s="13"/>
    </row>
    <row r="872" spans="4:14" ht="14.4" hidden="1" x14ac:dyDescent="0.3">
      <c r="D872" s="60"/>
      <c r="E872" s="61"/>
      <c r="F872" s="62"/>
      <c r="G872" s="63"/>
      <c r="H872" s="64"/>
      <c r="I872" s="65"/>
      <c r="J872" s="64"/>
      <c r="K872" s="65"/>
      <c r="L872" s="63"/>
      <c r="M872" s="12"/>
      <c r="N872" s="13"/>
    </row>
    <row r="873" spans="4:14" ht="14.4" hidden="1" x14ac:dyDescent="0.3">
      <c r="D873" s="60"/>
      <c r="E873" s="61"/>
      <c r="F873" s="62"/>
      <c r="G873" s="63"/>
      <c r="H873" s="64"/>
      <c r="I873" s="65"/>
      <c r="J873" s="64"/>
      <c r="K873" s="65"/>
      <c r="L873" s="63"/>
      <c r="M873" s="12"/>
      <c r="N873" s="13"/>
    </row>
    <row r="874" spans="4:14" ht="14.4" hidden="1" x14ac:dyDescent="0.3">
      <c r="D874" s="60"/>
      <c r="E874" s="61"/>
      <c r="F874" s="62"/>
      <c r="G874" s="63"/>
      <c r="H874" s="64"/>
      <c r="I874" s="65"/>
      <c r="J874" s="64"/>
      <c r="K874" s="65"/>
      <c r="L874" s="63"/>
      <c r="M874" s="12"/>
      <c r="N874" s="13"/>
    </row>
    <row r="875" spans="4:14" ht="14.4" hidden="1" x14ac:dyDescent="0.3">
      <c r="D875" s="60"/>
      <c r="E875" s="61"/>
      <c r="F875" s="62"/>
      <c r="G875" s="63"/>
      <c r="H875" s="64"/>
      <c r="I875" s="65"/>
      <c r="J875" s="64"/>
      <c r="K875" s="65"/>
      <c r="L875" s="63"/>
      <c r="M875" s="12"/>
      <c r="N875" s="13"/>
    </row>
    <row r="876" spans="4:14" ht="14.4" hidden="1" x14ac:dyDescent="0.3">
      <c r="D876" s="60"/>
      <c r="E876" s="61"/>
      <c r="F876" s="62"/>
      <c r="G876" s="63"/>
      <c r="H876" s="64"/>
      <c r="I876" s="65"/>
      <c r="J876" s="64"/>
      <c r="K876" s="65"/>
      <c r="L876" s="63"/>
      <c r="M876" s="12"/>
      <c r="N876" s="13"/>
    </row>
    <row r="877" spans="4:14" ht="14.4" hidden="1" x14ac:dyDescent="0.3">
      <c r="D877" s="60"/>
      <c r="E877" s="61"/>
      <c r="F877" s="62"/>
      <c r="G877" s="63"/>
      <c r="H877" s="64"/>
      <c r="I877" s="65"/>
      <c r="J877" s="64"/>
      <c r="K877" s="65"/>
      <c r="L877" s="63"/>
      <c r="M877" s="12"/>
      <c r="N877" s="13"/>
    </row>
    <row r="878" spans="4:14" ht="14.4" hidden="1" x14ac:dyDescent="0.3">
      <c r="D878" s="60"/>
      <c r="E878" s="61"/>
      <c r="F878" s="62"/>
      <c r="G878" s="63"/>
      <c r="H878" s="64"/>
      <c r="I878" s="65"/>
      <c r="J878" s="64"/>
      <c r="K878" s="65"/>
      <c r="L878" s="63"/>
      <c r="M878" s="12"/>
      <c r="N878" s="13"/>
    </row>
    <row r="879" spans="4:14" ht="14.4" hidden="1" x14ac:dyDescent="0.3">
      <c r="D879" s="60"/>
      <c r="E879" s="61"/>
      <c r="F879" s="62"/>
      <c r="G879" s="63"/>
      <c r="H879" s="64"/>
      <c r="I879" s="65"/>
      <c r="J879" s="64"/>
      <c r="K879" s="65"/>
      <c r="L879" s="63"/>
      <c r="M879" s="12"/>
      <c r="N879" s="13"/>
    </row>
    <row r="880" spans="4:14" ht="14.4" hidden="1" x14ac:dyDescent="0.3">
      <c r="D880" s="60"/>
      <c r="E880" s="61"/>
      <c r="F880" s="62"/>
      <c r="G880" s="63"/>
      <c r="H880" s="64"/>
      <c r="I880" s="65"/>
      <c r="J880" s="64"/>
      <c r="K880" s="65"/>
      <c r="L880" s="63"/>
      <c r="M880" s="12"/>
      <c r="N880" s="13"/>
    </row>
    <row r="881" spans="4:14" ht="14.4" hidden="1" x14ac:dyDescent="0.3">
      <c r="D881" s="60"/>
      <c r="E881" s="61"/>
      <c r="F881" s="62"/>
      <c r="G881" s="63"/>
      <c r="H881" s="64"/>
      <c r="I881" s="65"/>
      <c r="J881" s="64"/>
      <c r="K881" s="65"/>
      <c r="L881" s="63"/>
      <c r="M881" s="12"/>
      <c r="N881" s="13"/>
    </row>
    <row r="882" spans="4:14" ht="14.4" hidden="1" x14ac:dyDescent="0.3">
      <c r="D882" s="60"/>
      <c r="E882" s="61"/>
      <c r="F882" s="62"/>
      <c r="G882" s="63"/>
      <c r="H882" s="64"/>
      <c r="I882" s="65"/>
      <c r="J882" s="64"/>
      <c r="K882" s="65"/>
      <c r="L882" s="63"/>
      <c r="M882" s="12"/>
      <c r="N882" s="13"/>
    </row>
    <row r="883" spans="4:14" ht="14.4" hidden="1" x14ac:dyDescent="0.3">
      <c r="D883" s="60"/>
      <c r="E883" s="61"/>
      <c r="F883" s="62"/>
      <c r="G883" s="63"/>
      <c r="H883" s="64"/>
      <c r="I883" s="65"/>
      <c r="J883" s="64"/>
      <c r="K883" s="65"/>
      <c r="L883" s="63"/>
      <c r="M883" s="12"/>
      <c r="N883" s="13"/>
    </row>
    <row r="884" spans="4:14" ht="14.4" hidden="1" x14ac:dyDescent="0.3">
      <c r="D884" s="60"/>
      <c r="E884" s="61"/>
      <c r="F884" s="62"/>
      <c r="G884" s="63"/>
      <c r="H884" s="64"/>
      <c r="I884" s="65"/>
      <c r="J884" s="64"/>
      <c r="K884" s="65"/>
      <c r="L884" s="63"/>
      <c r="M884" s="12"/>
      <c r="N884" s="13"/>
    </row>
    <row r="885" spans="4:14" ht="14.4" hidden="1" x14ac:dyDescent="0.3">
      <c r="D885" s="60"/>
      <c r="E885" s="61"/>
      <c r="F885" s="62"/>
      <c r="G885" s="63"/>
      <c r="H885" s="64"/>
      <c r="I885" s="65"/>
      <c r="J885" s="64"/>
      <c r="K885" s="65"/>
      <c r="L885" s="63"/>
      <c r="M885" s="12"/>
      <c r="N885" s="13"/>
    </row>
    <row r="886" spans="4:14" ht="14.4" hidden="1" x14ac:dyDescent="0.3">
      <c r="D886" s="60"/>
      <c r="E886" s="61"/>
      <c r="F886" s="62"/>
      <c r="G886" s="63"/>
      <c r="H886" s="64"/>
      <c r="I886" s="65"/>
      <c r="J886" s="64"/>
      <c r="K886" s="65"/>
      <c r="L886" s="63"/>
      <c r="M886" s="12"/>
      <c r="N886" s="13"/>
    </row>
    <row r="887" spans="4:14" ht="14.4" hidden="1" x14ac:dyDescent="0.3">
      <c r="D887" s="60"/>
      <c r="E887" s="61"/>
      <c r="F887" s="62"/>
      <c r="G887" s="63"/>
      <c r="H887" s="64"/>
      <c r="I887" s="65"/>
      <c r="J887" s="64"/>
      <c r="K887" s="65"/>
      <c r="L887" s="63"/>
      <c r="M887" s="12"/>
      <c r="N887" s="13"/>
    </row>
    <row r="888" spans="4:14" ht="14.4" hidden="1" x14ac:dyDescent="0.3">
      <c r="D888" s="60"/>
      <c r="E888" s="61"/>
      <c r="F888" s="62"/>
      <c r="G888" s="63"/>
      <c r="H888" s="64"/>
      <c r="I888" s="65"/>
      <c r="J888" s="64"/>
      <c r="K888" s="65"/>
      <c r="L888" s="63"/>
      <c r="M888" s="12"/>
      <c r="N888" s="13"/>
    </row>
    <row r="889" spans="4:14" ht="14.4" hidden="1" x14ac:dyDescent="0.3">
      <c r="D889" s="60"/>
      <c r="E889" s="61"/>
      <c r="F889" s="62"/>
      <c r="G889" s="63"/>
      <c r="H889" s="64"/>
      <c r="I889" s="65"/>
      <c r="J889" s="64"/>
      <c r="K889" s="65"/>
      <c r="L889" s="63"/>
      <c r="M889" s="12"/>
      <c r="N889" s="13"/>
    </row>
    <row r="890" spans="4:14" ht="14.4" hidden="1" x14ac:dyDescent="0.3">
      <c r="D890" s="60"/>
      <c r="E890" s="61"/>
      <c r="F890" s="62"/>
      <c r="G890" s="63"/>
      <c r="H890" s="64"/>
      <c r="I890" s="65"/>
      <c r="J890" s="64"/>
      <c r="K890" s="65"/>
      <c r="L890" s="63"/>
      <c r="M890" s="12"/>
      <c r="N890" s="13"/>
    </row>
    <row r="891" spans="4:14" ht="14.4" hidden="1" x14ac:dyDescent="0.3">
      <c r="D891" s="60"/>
      <c r="E891" s="61"/>
      <c r="F891" s="62"/>
      <c r="G891" s="63"/>
      <c r="H891" s="64"/>
      <c r="I891" s="65"/>
      <c r="J891" s="64"/>
      <c r="K891" s="65"/>
      <c r="L891" s="63"/>
      <c r="M891" s="12"/>
      <c r="N891" s="13"/>
    </row>
    <row r="892" spans="4:14" ht="14.4" hidden="1" x14ac:dyDescent="0.3">
      <c r="D892" s="60"/>
      <c r="E892" s="61"/>
      <c r="F892" s="62"/>
      <c r="G892" s="63"/>
      <c r="H892" s="64"/>
      <c r="I892" s="65"/>
      <c r="J892" s="64"/>
      <c r="K892" s="65"/>
      <c r="L892" s="63"/>
      <c r="M892" s="12"/>
      <c r="N892" s="13"/>
    </row>
    <row r="893" spans="4:14" ht="14.4" hidden="1" x14ac:dyDescent="0.3">
      <c r="D893" s="60"/>
      <c r="E893" s="61"/>
      <c r="F893" s="62"/>
      <c r="G893" s="63"/>
      <c r="H893" s="64"/>
      <c r="I893" s="65"/>
      <c r="J893" s="64"/>
      <c r="K893" s="65"/>
      <c r="L893" s="63"/>
      <c r="M893" s="12"/>
      <c r="N893" s="13"/>
    </row>
    <row r="894" spans="4:14" ht="14.4" hidden="1" x14ac:dyDescent="0.3">
      <c r="D894" s="60"/>
      <c r="E894" s="61"/>
      <c r="F894" s="62"/>
      <c r="G894" s="63"/>
      <c r="H894" s="64"/>
      <c r="I894" s="65"/>
      <c r="J894" s="64"/>
      <c r="K894" s="65"/>
      <c r="L894" s="63"/>
      <c r="M894" s="12"/>
      <c r="N894" s="13"/>
    </row>
    <row r="895" spans="4:14" ht="14.4" hidden="1" x14ac:dyDescent="0.3">
      <c r="D895" s="60"/>
      <c r="E895" s="61"/>
      <c r="F895" s="62"/>
      <c r="G895" s="63"/>
      <c r="H895" s="64"/>
      <c r="I895" s="65"/>
      <c r="J895" s="64"/>
      <c r="K895" s="65"/>
      <c r="L895" s="63"/>
      <c r="M895" s="12"/>
      <c r="N895" s="13"/>
    </row>
    <row r="896" spans="4:14" ht="14.4" hidden="1" x14ac:dyDescent="0.3">
      <c r="D896" s="60"/>
      <c r="E896" s="61"/>
      <c r="F896" s="62"/>
      <c r="G896" s="63"/>
      <c r="H896" s="64"/>
      <c r="I896" s="65"/>
      <c r="J896" s="64"/>
      <c r="K896" s="65"/>
      <c r="L896" s="63"/>
      <c r="M896" s="12"/>
      <c r="N896" s="13"/>
    </row>
    <row r="897" spans="4:14" ht="14.4" hidden="1" x14ac:dyDescent="0.3">
      <c r="D897" s="60"/>
      <c r="E897" s="61"/>
      <c r="F897" s="62"/>
      <c r="G897" s="63"/>
      <c r="H897" s="64"/>
      <c r="I897" s="65"/>
      <c r="J897" s="64"/>
      <c r="K897" s="65"/>
      <c r="L897" s="63"/>
      <c r="M897" s="12"/>
      <c r="N897" s="13"/>
    </row>
    <row r="898" spans="4:14" ht="14.4" hidden="1" x14ac:dyDescent="0.3">
      <c r="D898" s="60"/>
      <c r="E898" s="61"/>
      <c r="F898" s="62"/>
      <c r="G898" s="63"/>
      <c r="H898" s="64"/>
      <c r="I898" s="65"/>
      <c r="J898" s="64"/>
      <c r="K898" s="65"/>
      <c r="L898" s="63"/>
      <c r="M898" s="12"/>
      <c r="N898" s="13"/>
    </row>
    <row r="899" spans="4:14" ht="14.4" hidden="1" x14ac:dyDescent="0.3">
      <c r="D899" s="60"/>
      <c r="E899" s="61"/>
      <c r="F899" s="62"/>
      <c r="G899" s="63"/>
      <c r="H899" s="64"/>
      <c r="I899" s="65"/>
      <c r="J899" s="64"/>
      <c r="K899" s="65"/>
      <c r="L899" s="63"/>
      <c r="M899" s="12"/>
      <c r="N899" s="13"/>
    </row>
    <row r="900" spans="4:14" ht="14.4" hidden="1" x14ac:dyDescent="0.3">
      <c r="D900" s="60"/>
      <c r="E900" s="61"/>
      <c r="F900" s="62"/>
      <c r="G900" s="63"/>
      <c r="H900" s="64"/>
      <c r="I900" s="65"/>
      <c r="J900" s="64"/>
      <c r="K900" s="65"/>
      <c r="L900" s="63"/>
      <c r="M900" s="12"/>
      <c r="N900" s="13"/>
    </row>
    <row r="901" spans="4:14" ht="14.4" hidden="1" x14ac:dyDescent="0.3">
      <c r="D901" s="60"/>
      <c r="E901" s="61"/>
      <c r="F901" s="62"/>
      <c r="G901" s="63"/>
      <c r="H901" s="64"/>
      <c r="I901" s="65"/>
      <c r="J901" s="64"/>
      <c r="K901" s="65"/>
      <c r="L901" s="63"/>
      <c r="M901" s="12"/>
      <c r="N901" s="13"/>
    </row>
    <row r="902" spans="4:14" ht="14.4" hidden="1" x14ac:dyDescent="0.3">
      <c r="D902" s="60"/>
      <c r="E902" s="61"/>
      <c r="F902" s="62"/>
      <c r="G902" s="63"/>
      <c r="H902" s="64"/>
      <c r="I902" s="65"/>
      <c r="J902" s="64"/>
      <c r="K902" s="65"/>
      <c r="L902" s="63"/>
      <c r="M902" s="12"/>
      <c r="N902" s="13"/>
    </row>
    <row r="903" spans="4:14" ht="14.4" hidden="1" x14ac:dyDescent="0.3">
      <c r="D903" s="60"/>
      <c r="E903" s="61"/>
      <c r="F903" s="62"/>
      <c r="G903" s="63"/>
      <c r="H903" s="64"/>
      <c r="I903" s="65"/>
      <c r="J903" s="64"/>
      <c r="K903" s="65"/>
      <c r="L903" s="63"/>
      <c r="M903" s="12"/>
      <c r="N903" s="13"/>
    </row>
    <row r="904" spans="4:14" ht="14.4" hidden="1" x14ac:dyDescent="0.3">
      <c r="D904" s="60"/>
      <c r="E904" s="61"/>
      <c r="F904" s="62"/>
      <c r="G904" s="63"/>
      <c r="H904" s="64"/>
      <c r="I904" s="65"/>
      <c r="J904" s="64"/>
      <c r="K904" s="65"/>
      <c r="L904" s="63"/>
      <c r="M904" s="12"/>
      <c r="N904" s="13"/>
    </row>
    <row r="905" spans="4:14" ht="14.4" hidden="1" x14ac:dyDescent="0.3">
      <c r="D905" s="60"/>
      <c r="E905" s="61"/>
      <c r="F905" s="62"/>
      <c r="G905" s="63"/>
      <c r="H905" s="64"/>
      <c r="I905" s="65"/>
      <c r="J905" s="64"/>
      <c r="K905" s="65"/>
      <c r="L905" s="63"/>
      <c r="M905" s="12"/>
      <c r="N905" s="13"/>
    </row>
    <row r="906" spans="4:14" ht="14.4" hidden="1" x14ac:dyDescent="0.3">
      <c r="D906" s="60"/>
      <c r="E906" s="61"/>
      <c r="F906" s="62"/>
      <c r="G906" s="63"/>
      <c r="H906" s="64"/>
      <c r="I906" s="65"/>
      <c r="J906" s="64"/>
      <c r="K906" s="65"/>
      <c r="L906" s="63"/>
      <c r="M906" s="12"/>
      <c r="N906" s="13"/>
    </row>
    <row r="907" spans="4:14" ht="14.4" hidden="1" x14ac:dyDescent="0.3">
      <c r="D907" s="60"/>
      <c r="E907" s="61"/>
      <c r="F907" s="62"/>
      <c r="G907" s="63"/>
      <c r="H907" s="64"/>
      <c r="I907" s="65"/>
      <c r="J907" s="64"/>
      <c r="K907" s="65"/>
      <c r="L907" s="63"/>
      <c r="M907" s="12"/>
      <c r="N907" s="13"/>
    </row>
    <row r="908" spans="4:14" ht="14.4" hidden="1" x14ac:dyDescent="0.3">
      <c r="D908" s="60"/>
      <c r="E908" s="61"/>
      <c r="F908" s="62"/>
      <c r="G908" s="63"/>
      <c r="H908" s="64"/>
      <c r="I908" s="65"/>
      <c r="J908" s="64"/>
      <c r="K908" s="65"/>
      <c r="L908" s="63"/>
      <c r="M908" s="12"/>
      <c r="N908" s="13"/>
    </row>
    <row r="909" spans="4:14" ht="14.4" hidden="1" x14ac:dyDescent="0.3">
      <c r="D909" s="60"/>
      <c r="E909" s="61"/>
      <c r="F909" s="62"/>
      <c r="G909" s="63"/>
      <c r="H909" s="64"/>
      <c r="I909" s="65"/>
      <c r="J909" s="64"/>
      <c r="K909" s="65"/>
      <c r="L909" s="63"/>
      <c r="M909" s="12"/>
      <c r="N909" s="13"/>
    </row>
    <row r="910" spans="4:14" ht="14.4" hidden="1" x14ac:dyDescent="0.3">
      <c r="D910" s="60"/>
      <c r="E910" s="61"/>
      <c r="F910" s="62"/>
      <c r="G910" s="63"/>
      <c r="H910" s="64"/>
      <c r="I910" s="65"/>
      <c r="J910" s="64"/>
      <c r="K910" s="65"/>
      <c r="L910" s="63"/>
      <c r="M910" s="12"/>
      <c r="N910" s="13"/>
    </row>
    <row r="911" spans="4:14" ht="14.4" hidden="1" x14ac:dyDescent="0.3">
      <c r="D911" s="60"/>
      <c r="E911" s="61"/>
      <c r="F911" s="62"/>
      <c r="G911" s="63"/>
      <c r="H911" s="64"/>
      <c r="I911" s="65"/>
      <c r="J911" s="64"/>
      <c r="K911" s="65"/>
      <c r="L911" s="63"/>
      <c r="M911" s="12"/>
      <c r="N911" s="13"/>
    </row>
    <row r="912" spans="4:14" ht="14.4" hidden="1" x14ac:dyDescent="0.3">
      <c r="D912" s="60"/>
      <c r="E912" s="61"/>
      <c r="F912" s="62"/>
      <c r="G912" s="63"/>
      <c r="H912" s="64"/>
      <c r="I912" s="65"/>
      <c r="J912" s="64"/>
      <c r="K912" s="65"/>
      <c r="L912" s="63"/>
      <c r="M912" s="12"/>
      <c r="N912" s="13"/>
    </row>
    <row r="913" spans="4:14" ht="14.4" hidden="1" x14ac:dyDescent="0.3">
      <c r="D913" s="60"/>
      <c r="E913" s="61"/>
      <c r="F913" s="62"/>
      <c r="G913" s="63"/>
      <c r="H913" s="64"/>
      <c r="I913" s="65"/>
      <c r="J913" s="64"/>
      <c r="K913" s="65"/>
      <c r="L913" s="63"/>
      <c r="M913" s="12"/>
      <c r="N913" s="13"/>
    </row>
    <row r="914" spans="4:14" ht="14.4" hidden="1" x14ac:dyDescent="0.3">
      <c r="D914" s="60"/>
      <c r="E914" s="61"/>
      <c r="F914" s="62"/>
      <c r="G914" s="63"/>
      <c r="H914" s="64"/>
      <c r="I914" s="65"/>
      <c r="J914" s="64"/>
      <c r="K914" s="65"/>
      <c r="L914" s="63"/>
      <c r="M914" s="12"/>
      <c r="N914" s="13"/>
    </row>
    <row r="915" spans="4:14" ht="14.4" hidden="1" x14ac:dyDescent="0.3">
      <c r="D915" s="60"/>
      <c r="E915" s="61"/>
      <c r="F915" s="62"/>
      <c r="G915" s="63"/>
      <c r="H915" s="64"/>
      <c r="I915" s="65"/>
      <c r="J915" s="64"/>
      <c r="K915" s="65"/>
      <c r="L915" s="63"/>
      <c r="M915" s="12"/>
      <c r="N915" s="13"/>
    </row>
    <row r="916" spans="4:14" ht="14.4" hidden="1" x14ac:dyDescent="0.3">
      <c r="D916" s="60"/>
      <c r="E916" s="61"/>
      <c r="F916" s="62"/>
      <c r="G916" s="63"/>
      <c r="H916" s="64"/>
      <c r="I916" s="65"/>
      <c r="J916" s="64"/>
      <c r="K916" s="65"/>
      <c r="L916" s="63"/>
      <c r="M916" s="12"/>
      <c r="N916" s="13"/>
    </row>
    <row r="917" spans="4:14" ht="14.4" hidden="1" x14ac:dyDescent="0.3">
      <c r="D917" s="60"/>
      <c r="E917" s="61"/>
      <c r="F917" s="62"/>
      <c r="G917" s="63"/>
      <c r="H917" s="64"/>
      <c r="I917" s="65"/>
      <c r="J917" s="64"/>
      <c r="K917" s="65"/>
      <c r="L917" s="63"/>
      <c r="M917" s="12"/>
      <c r="N917" s="13"/>
    </row>
    <row r="918" spans="4:14" ht="14.4" hidden="1" x14ac:dyDescent="0.3">
      <c r="D918" s="60"/>
      <c r="E918" s="61"/>
      <c r="F918" s="62"/>
      <c r="G918" s="63"/>
      <c r="H918" s="64"/>
      <c r="I918" s="65"/>
      <c r="J918" s="64"/>
      <c r="K918" s="65"/>
      <c r="L918" s="63"/>
      <c r="M918" s="12"/>
      <c r="N918" s="13"/>
    </row>
    <row r="919" spans="4:14" ht="14.4" hidden="1" x14ac:dyDescent="0.3">
      <c r="D919" s="60"/>
      <c r="E919" s="61"/>
      <c r="F919" s="62"/>
      <c r="G919" s="63"/>
      <c r="H919" s="64"/>
      <c r="I919" s="65"/>
      <c r="J919" s="64"/>
      <c r="K919" s="65"/>
      <c r="L919" s="63"/>
      <c r="M919" s="12"/>
      <c r="N919" s="13"/>
    </row>
    <row r="920" spans="4:14" ht="14.4" hidden="1" x14ac:dyDescent="0.3">
      <c r="D920" s="60"/>
      <c r="E920" s="61"/>
      <c r="F920" s="62"/>
      <c r="G920" s="63"/>
      <c r="H920" s="64"/>
      <c r="I920" s="65"/>
      <c r="J920" s="64"/>
      <c r="K920" s="65"/>
      <c r="L920" s="63"/>
      <c r="M920" s="12"/>
      <c r="N920" s="13"/>
    </row>
    <row r="921" spans="4:14" ht="14.4" hidden="1" x14ac:dyDescent="0.3">
      <c r="D921" s="60"/>
      <c r="E921" s="61"/>
      <c r="F921" s="62"/>
      <c r="G921" s="63"/>
      <c r="H921" s="64"/>
      <c r="I921" s="65"/>
      <c r="J921" s="64"/>
      <c r="K921" s="65"/>
      <c r="L921" s="63"/>
      <c r="M921" s="12"/>
      <c r="N921" s="13"/>
    </row>
    <row r="922" spans="4:14" ht="14.4" hidden="1" x14ac:dyDescent="0.3">
      <c r="D922" s="60"/>
      <c r="E922" s="61"/>
      <c r="F922" s="62"/>
      <c r="G922" s="63"/>
      <c r="H922" s="64"/>
      <c r="I922" s="65"/>
      <c r="J922" s="64"/>
      <c r="K922" s="65"/>
      <c r="L922" s="63"/>
      <c r="M922" s="12"/>
      <c r="N922" s="13"/>
    </row>
    <row r="923" spans="4:14" ht="14.4" hidden="1" x14ac:dyDescent="0.3">
      <c r="D923" s="60"/>
      <c r="E923" s="61"/>
      <c r="F923" s="62"/>
      <c r="G923" s="63"/>
      <c r="H923" s="64"/>
      <c r="I923" s="65"/>
      <c r="J923" s="64"/>
      <c r="K923" s="65"/>
      <c r="L923" s="63"/>
      <c r="M923" s="12"/>
      <c r="N923" s="13"/>
    </row>
    <row r="924" spans="4:14" ht="14.4" hidden="1" x14ac:dyDescent="0.3">
      <c r="D924" s="60"/>
      <c r="E924" s="61"/>
      <c r="F924" s="62"/>
      <c r="G924" s="63"/>
      <c r="H924" s="64"/>
      <c r="I924" s="65"/>
      <c r="J924" s="64"/>
      <c r="K924" s="65"/>
      <c r="L924" s="63"/>
      <c r="M924" s="12"/>
      <c r="N924" s="13"/>
    </row>
    <row r="925" spans="4:14" ht="14.4" hidden="1" x14ac:dyDescent="0.3">
      <c r="D925" s="60"/>
      <c r="E925" s="61"/>
      <c r="F925" s="62"/>
      <c r="G925" s="63"/>
      <c r="H925" s="64"/>
      <c r="I925" s="65"/>
      <c r="J925" s="64"/>
      <c r="K925" s="65"/>
      <c r="L925" s="63"/>
      <c r="M925" s="12"/>
      <c r="N925" s="13"/>
    </row>
    <row r="926" spans="4:14" ht="14.4" hidden="1" x14ac:dyDescent="0.3">
      <c r="D926" s="60"/>
      <c r="E926" s="61"/>
      <c r="F926" s="62"/>
      <c r="G926" s="63"/>
      <c r="H926" s="64"/>
      <c r="I926" s="65"/>
      <c r="J926" s="64"/>
      <c r="K926" s="65"/>
      <c r="L926" s="63"/>
      <c r="M926" s="12"/>
      <c r="N926" s="13"/>
    </row>
    <row r="927" spans="4:14" ht="14.4" hidden="1" x14ac:dyDescent="0.3">
      <c r="D927" s="60"/>
      <c r="E927" s="61"/>
      <c r="F927" s="62"/>
      <c r="G927" s="63"/>
      <c r="H927" s="64"/>
      <c r="I927" s="65"/>
      <c r="J927" s="64"/>
      <c r="K927" s="65"/>
      <c r="L927" s="63"/>
      <c r="M927" s="12"/>
      <c r="N927" s="13"/>
    </row>
    <row r="928" spans="4:14" ht="14.4" hidden="1" x14ac:dyDescent="0.3">
      <c r="D928" s="60"/>
      <c r="E928" s="61"/>
      <c r="F928" s="62"/>
      <c r="G928" s="63"/>
      <c r="H928" s="64"/>
      <c r="I928" s="65"/>
      <c r="J928" s="64"/>
      <c r="K928" s="65"/>
      <c r="L928" s="63"/>
      <c r="M928" s="12"/>
      <c r="N928" s="13"/>
    </row>
    <row r="929" spans="4:14" ht="14.4" hidden="1" x14ac:dyDescent="0.3">
      <c r="D929" s="60"/>
      <c r="E929" s="61"/>
      <c r="F929" s="62"/>
      <c r="G929" s="63"/>
      <c r="H929" s="64"/>
      <c r="I929" s="65"/>
      <c r="J929" s="64"/>
      <c r="K929" s="65"/>
      <c r="L929" s="63"/>
      <c r="M929" s="12"/>
      <c r="N929" s="13"/>
    </row>
    <row r="930" spans="4:14" ht="14.4" hidden="1" x14ac:dyDescent="0.3">
      <c r="D930" s="60"/>
      <c r="E930" s="61"/>
      <c r="F930" s="62"/>
      <c r="G930" s="63"/>
      <c r="H930" s="64"/>
      <c r="I930" s="65"/>
      <c r="J930" s="64"/>
      <c r="K930" s="65"/>
      <c r="L930" s="63"/>
      <c r="M930" s="12"/>
      <c r="N930" s="13"/>
    </row>
    <row r="931" spans="4:14" ht="14.4" hidden="1" x14ac:dyDescent="0.3">
      <c r="D931" s="60"/>
      <c r="E931" s="61"/>
      <c r="F931" s="62"/>
      <c r="G931" s="63"/>
      <c r="H931" s="64"/>
      <c r="I931" s="65"/>
      <c r="J931" s="64"/>
      <c r="K931" s="65"/>
      <c r="L931" s="63"/>
      <c r="M931" s="12"/>
      <c r="N931" s="13"/>
    </row>
    <row r="932" spans="4:14" ht="14.4" hidden="1" x14ac:dyDescent="0.3">
      <c r="D932" s="60"/>
      <c r="E932" s="61"/>
      <c r="F932" s="62"/>
      <c r="G932" s="63"/>
      <c r="H932" s="64"/>
      <c r="I932" s="65"/>
      <c r="J932" s="64"/>
      <c r="K932" s="65"/>
      <c r="L932" s="63"/>
      <c r="M932" s="12"/>
      <c r="N932" s="13"/>
    </row>
    <row r="933" spans="4:14" ht="14.4" hidden="1" x14ac:dyDescent="0.3">
      <c r="D933" s="60"/>
      <c r="E933" s="61"/>
      <c r="F933" s="62"/>
      <c r="G933" s="63"/>
      <c r="H933" s="64"/>
      <c r="I933" s="65"/>
      <c r="J933" s="64"/>
      <c r="K933" s="65"/>
      <c r="L933" s="63"/>
      <c r="M933" s="12"/>
      <c r="N933" s="13"/>
    </row>
    <row r="934" spans="4:14" ht="14.4" hidden="1" x14ac:dyDescent="0.3">
      <c r="D934" s="60"/>
      <c r="E934" s="61"/>
      <c r="F934" s="62"/>
      <c r="G934" s="63"/>
      <c r="H934" s="64"/>
      <c r="I934" s="65"/>
      <c r="J934" s="64"/>
      <c r="K934" s="65"/>
      <c r="L934" s="63"/>
      <c r="M934" s="12"/>
      <c r="N934" s="13"/>
    </row>
    <row r="935" spans="4:14" ht="14.4" hidden="1" x14ac:dyDescent="0.3">
      <c r="D935" s="60"/>
      <c r="E935" s="61"/>
      <c r="F935" s="62"/>
      <c r="G935" s="63"/>
      <c r="H935" s="64"/>
      <c r="I935" s="65"/>
      <c r="J935" s="64"/>
      <c r="K935" s="65"/>
      <c r="L935" s="63"/>
      <c r="M935" s="12"/>
      <c r="N935" s="13"/>
    </row>
    <row r="936" spans="4:14" ht="14.4" hidden="1" x14ac:dyDescent="0.3">
      <c r="D936" s="60"/>
      <c r="E936" s="61"/>
      <c r="F936" s="62"/>
      <c r="G936" s="63"/>
      <c r="H936" s="64"/>
      <c r="I936" s="65"/>
      <c r="J936" s="64"/>
      <c r="K936" s="65"/>
      <c r="L936" s="63"/>
      <c r="M936" s="12"/>
      <c r="N936" s="13"/>
    </row>
    <row r="937" spans="4:14" ht="14.4" hidden="1" x14ac:dyDescent="0.3">
      <c r="D937" s="60"/>
      <c r="E937" s="61"/>
      <c r="F937" s="62"/>
      <c r="G937" s="63"/>
      <c r="H937" s="64"/>
      <c r="I937" s="65"/>
      <c r="J937" s="64"/>
      <c r="K937" s="65"/>
      <c r="L937" s="63"/>
      <c r="M937" s="12"/>
      <c r="N937" s="13"/>
    </row>
    <row r="938" spans="4:14" ht="14.4" hidden="1" x14ac:dyDescent="0.3">
      <c r="D938" s="60"/>
      <c r="E938" s="61"/>
      <c r="F938" s="62"/>
      <c r="G938" s="63"/>
      <c r="H938" s="64"/>
      <c r="I938" s="65"/>
      <c r="J938" s="64"/>
      <c r="K938" s="65"/>
      <c r="L938" s="63"/>
      <c r="M938" s="12"/>
      <c r="N938" s="13"/>
    </row>
    <row r="939" spans="4:14" ht="14.4" hidden="1" x14ac:dyDescent="0.3">
      <c r="D939" s="60"/>
      <c r="E939" s="61"/>
      <c r="F939" s="62"/>
      <c r="G939" s="63"/>
      <c r="H939" s="64"/>
      <c r="I939" s="65"/>
      <c r="J939" s="64"/>
      <c r="K939" s="65"/>
      <c r="L939" s="63"/>
      <c r="M939" s="12"/>
      <c r="N939" s="13"/>
    </row>
    <row r="940" spans="4:14" ht="14.4" hidden="1" x14ac:dyDescent="0.3">
      <c r="D940" s="60"/>
      <c r="E940" s="61"/>
      <c r="F940" s="62"/>
      <c r="G940" s="63"/>
      <c r="H940" s="64"/>
      <c r="I940" s="65"/>
      <c r="J940" s="64"/>
      <c r="K940" s="65"/>
      <c r="L940" s="63"/>
      <c r="M940" s="12"/>
      <c r="N940" s="13"/>
    </row>
    <row r="941" spans="4:14" ht="14.4" hidden="1" x14ac:dyDescent="0.3">
      <c r="D941" s="60"/>
      <c r="E941" s="61"/>
      <c r="F941" s="62"/>
      <c r="G941" s="63"/>
      <c r="H941" s="64"/>
      <c r="I941" s="65"/>
      <c r="J941" s="64"/>
      <c r="K941" s="65"/>
      <c r="L941" s="63"/>
      <c r="M941" s="12"/>
      <c r="N941" s="13"/>
    </row>
    <row r="942" spans="4:14" ht="14.4" hidden="1" x14ac:dyDescent="0.3">
      <c r="D942" s="60"/>
      <c r="E942" s="61"/>
      <c r="F942" s="62"/>
      <c r="G942" s="63"/>
      <c r="H942" s="64"/>
      <c r="I942" s="65"/>
      <c r="J942" s="64"/>
      <c r="K942" s="65"/>
      <c r="L942" s="63"/>
      <c r="M942" s="12"/>
      <c r="N942" s="13"/>
    </row>
    <row r="943" spans="4:14" ht="14.4" hidden="1" x14ac:dyDescent="0.3">
      <c r="D943" s="60"/>
      <c r="E943" s="61"/>
      <c r="F943" s="62"/>
      <c r="G943" s="63"/>
      <c r="H943" s="64"/>
      <c r="I943" s="65"/>
      <c r="J943" s="64"/>
      <c r="K943" s="65"/>
      <c r="L943" s="63"/>
      <c r="M943" s="12"/>
      <c r="N943" s="13"/>
    </row>
    <row r="944" spans="4:14" ht="14.4" hidden="1" x14ac:dyDescent="0.3">
      <c r="D944" s="60"/>
      <c r="E944" s="61"/>
      <c r="F944" s="62"/>
      <c r="G944" s="63"/>
      <c r="H944" s="64"/>
      <c r="I944" s="65"/>
      <c r="J944" s="64"/>
      <c r="K944" s="65"/>
      <c r="L944" s="63"/>
      <c r="M944" s="12"/>
      <c r="N944" s="13"/>
    </row>
    <row r="945" spans="4:14" ht="14.4" hidden="1" x14ac:dyDescent="0.3">
      <c r="D945" s="60"/>
      <c r="E945" s="61"/>
      <c r="F945" s="62"/>
      <c r="G945" s="63"/>
      <c r="H945" s="64"/>
      <c r="I945" s="65"/>
      <c r="J945" s="64"/>
      <c r="K945" s="65"/>
      <c r="L945" s="63"/>
      <c r="M945" s="12"/>
      <c r="N945" s="13"/>
    </row>
    <row r="946" spans="4:14" ht="14.4" hidden="1" x14ac:dyDescent="0.3">
      <c r="D946" s="60"/>
      <c r="E946" s="61"/>
      <c r="F946" s="62"/>
      <c r="G946" s="63"/>
      <c r="H946" s="64"/>
      <c r="I946" s="65"/>
      <c r="J946" s="64"/>
      <c r="K946" s="65"/>
      <c r="L946" s="63"/>
      <c r="M946" s="12"/>
      <c r="N946" s="13"/>
    </row>
    <row r="947" spans="4:14" ht="14.4" hidden="1" x14ac:dyDescent="0.3">
      <c r="D947" s="60"/>
      <c r="E947" s="61"/>
      <c r="F947" s="62"/>
      <c r="G947" s="63"/>
      <c r="H947" s="64"/>
      <c r="I947" s="65"/>
      <c r="J947" s="64"/>
      <c r="K947" s="65"/>
      <c r="L947" s="63"/>
      <c r="M947" s="12"/>
      <c r="N947" s="13"/>
    </row>
    <row r="948" spans="4:14" ht="14.4" hidden="1" x14ac:dyDescent="0.3">
      <c r="D948" s="60"/>
      <c r="E948" s="61"/>
      <c r="F948" s="62"/>
      <c r="G948" s="63"/>
      <c r="H948" s="64"/>
      <c r="I948" s="65"/>
      <c r="J948" s="64"/>
      <c r="K948" s="65"/>
      <c r="L948" s="63"/>
      <c r="M948" s="12"/>
      <c r="N948" s="13"/>
    </row>
    <row r="949" spans="4:14" ht="14.4" hidden="1" x14ac:dyDescent="0.3">
      <c r="D949" s="60"/>
      <c r="E949" s="61"/>
      <c r="F949" s="62"/>
      <c r="G949" s="63"/>
      <c r="H949" s="64"/>
      <c r="I949" s="65"/>
      <c r="J949" s="64"/>
      <c r="K949" s="65"/>
      <c r="L949" s="63"/>
      <c r="M949" s="12"/>
      <c r="N949" s="13"/>
    </row>
    <row r="950" spans="4:14" ht="14.4" hidden="1" x14ac:dyDescent="0.3">
      <c r="D950" s="60"/>
      <c r="E950" s="61"/>
      <c r="F950" s="62"/>
      <c r="G950" s="63"/>
      <c r="H950" s="64"/>
      <c r="I950" s="65"/>
      <c r="J950" s="64"/>
      <c r="K950" s="65"/>
      <c r="L950" s="63"/>
      <c r="M950" s="12"/>
      <c r="N950" s="13"/>
    </row>
    <row r="951" spans="4:14" ht="14.4" hidden="1" x14ac:dyDescent="0.3">
      <c r="D951" s="60"/>
      <c r="E951" s="61"/>
      <c r="F951" s="62"/>
      <c r="G951" s="63"/>
      <c r="H951" s="64"/>
      <c r="I951" s="65"/>
      <c r="J951" s="64"/>
      <c r="K951" s="65"/>
      <c r="L951" s="63"/>
      <c r="M951" s="12"/>
      <c r="N951" s="13"/>
    </row>
    <row r="952" spans="4:14" ht="14.4" hidden="1" x14ac:dyDescent="0.3">
      <c r="D952" s="60"/>
      <c r="E952" s="61"/>
      <c r="F952" s="62"/>
      <c r="G952" s="63"/>
      <c r="H952" s="64"/>
      <c r="I952" s="65"/>
      <c r="J952" s="64"/>
      <c r="K952" s="65"/>
      <c r="L952" s="63"/>
      <c r="M952" s="12"/>
      <c r="N952" s="13"/>
    </row>
    <row r="953" spans="4:14" ht="14.4" hidden="1" x14ac:dyDescent="0.3">
      <c r="D953" s="60"/>
      <c r="E953" s="61"/>
      <c r="F953" s="62"/>
      <c r="G953" s="63"/>
      <c r="H953" s="64"/>
      <c r="I953" s="65"/>
      <c r="J953" s="64"/>
      <c r="K953" s="65"/>
      <c r="L953" s="63"/>
      <c r="M953" s="12"/>
      <c r="N953" s="13"/>
    </row>
    <row r="954" spans="4:14" ht="14.4" hidden="1" x14ac:dyDescent="0.3">
      <c r="D954" s="60"/>
      <c r="E954" s="61"/>
      <c r="F954" s="62"/>
      <c r="G954" s="63"/>
      <c r="H954" s="64"/>
      <c r="I954" s="65"/>
      <c r="J954" s="64"/>
      <c r="K954" s="65"/>
      <c r="L954" s="63"/>
      <c r="M954" s="12"/>
      <c r="N954" s="13"/>
    </row>
    <row r="955" spans="4:14" ht="14.4" hidden="1" x14ac:dyDescent="0.3">
      <c r="D955" s="60"/>
      <c r="E955" s="61"/>
      <c r="F955" s="62"/>
      <c r="G955" s="63"/>
      <c r="H955" s="64"/>
      <c r="I955" s="65"/>
      <c r="J955" s="64"/>
      <c r="K955" s="65"/>
      <c r="L955" s="63"/>
      <c r="M955" s="12"/>
      <c r="N955" s="13"/>
    </row>
    <row r="956" spans="4:14" ht="14.4" hidden="1" x14ac:dyDescent="0.3">
      <c r="D956" s="60"/>
      <c r="E956" s="61"/>
      <c r="F956" s="62"/>
      <c r="G956" s="63"/>
      <c r="H956" s="64"/>
      <c r="I956" s="65"/>
      <c r="J956" s="64"/>
      <c r="K956" s="65"/>
      <c r="L956" s="63"/>
      <c r="M956" s="12"/>
      <c r="N956" s="13"/>
    </row>
    <row r="957" spans="4:14" ht="14.4" hidden="1" x14ac:dyDescent="0.3">
      <c r="D957" s="60"/>
      <c r="E957" s="61"/>
      <c r="F957" s="62"/>
      <c r="G957" s="63"/>
      <c r="H957" s="64"/>
      <c r="I957" s="65"/>
      <c r="J957" s="64"/>
      <c r="K957" s="65"/>
      <c r="L957" s="63"/>
      <c r="M957" s="12"/>
      <c r="N957" s="13"/>
    </row>
    <row r="958" spans="4:14" ht="14.4" hidden="1" x14ac:dyDescent="0.3">
      <c r="D958" s="60"/>
      <c r="E958" s="61"/>
      <c r="F958" s="62"/>
      <c r="G958" s="63"/>
      <c r="H958" s="64"/>
      <c r="I958" s="65"/>
      <c r="J958" s="64"/>
      <c r="K958" s="65"/>
      <c r="L958" s="63"/>
      <c r="M958" s="12"/>
      <c r="N958" s="13"/>
    </row>
    <row r="959" spans="4:14" ht="14.4" hidden="1" x14ac:dyDescent="0.3">
      <c r="D959" s="60"/>
      <c r="E959" s="61"/>
      <c r="F959" s="62"/>
      <c r="G959" s="63"/>
      <c r="H959" s="64"/>
      <c r="I959" s="65"/>
      <c r="J959" s="64"/>
      <c r="K959" s="65"/>
      <c r="L959" s="63"/>
      <c r="M959" s="12"/>
      <c r="N959" s="13"/>
    </row>
    <row r="960" spans="4:14" ht="14.4" hidden="1" x14ac:dyDescent="0.3">
      <c r="D960" s="60"/>
      <c r="E960" s="61"/>
      <c r="F960" s="62"/>
      <c r="G960" s="63"/>
      <c r="H960" s="64"/>
      <c r="I960" s="65"/>
      <c r="J960" s="64"/>
      <c r="K960" s="65"/>
      <c r="L960" s="63"/>
      <c r="M960" s="12"/>
      <c r="N960" s="13"/>
    </row>
    <row r="961" spans="4:14" ht="14.4" hidden="1" x14ac:dyDescent="0.3">
      <c r="D961" s="60"/>
      <c r="E961" s="61"/>
      <c r="F961" s="62"/>
      <c r="G961" s="63"/>
      <c r="H961" s="64"/>
      <c r="I961" s="65"/>
      <c r="J961" s="64"/>
      <c r="K961" s="65"/>
      <c r="L961" s="63"/>
      <c r="M961" s="12"/>
      <c r="N961" s="13"/>
    </row>
    <row r="962" spans="4:14" ht="14.4" hidden="1" x14ac:dyDescent="0.3">
      <c r="D962" s="60"/>
      <c r="E962" s="61"/>
      <c r="F962" s="62"/>
      <c r="G962" s="63"/>
      <c r="H962" s="64"/>
      <c r="I962" s="65"/>
      <c r="J962" s="64"/>
      <c r="K962" s="65"/>
      <c r="L962" s="63"/>
      <c r="M962" s="12"/>
      <c r="N962" s="13"/>
    </row>
    <row r="963" spans="4:14" ht="14.4" hidden="1" x14ac:dyDescent="0.3">
      <c r="D963" s="60"/>
      <c r="E963" s="61"/>
      <c r="F963" s="62"/>
      <c r="G963" s="63"/>
      <c r="H963" s="64"/>
      <c r="I963" s="65"/>
      <c r="J963" s="64"/>
      <c r="K963" s="65"/>
      <c r="L963" s="63"/>
      <c r="M963" s="12"/>
      <c r="N963" s="13"/>
    </row>
    <row r="964" spans="4:14" ht="14.4" hidden="1" x14ac:dyDescent="0.3">
      <c r="D964" s="60"/>
      <c r="E964" s="61"/>
      <c r="F964" s="62"/>
      <c r="G964" s="63"/>
      <c r="H964" s="64"/>
      <c r="I964" s="65"/>
      <c r="J964" s="64"/>
      <c r="K964" s="65"/>
      <c r="L964" s="63"/>
      <c r="M964" s="12"/>
      <c r="N964" s="13"/>
    </row>
    <row r="965" spans="4:14" ht="14.4" hidden="1" x14ac:dyDescent="0.3">
      <c r="D965" s="60"/>
      <c r="E965" s="61"/>
      <c r="F965" s="62"/>
      <c r="G965" s="63"/>
      <c r="H965" s="64"/>
      <c r="I965" s="65"/>
      <c r="J965" s="64"/>
      <c r="K965" s="65"/>
      <c r="L965" s="63"/>
      <c r="M965" s="12"/>
      <c r="N965" s="13"/>
    </row>
    <row r="966" spans="4:14" ht="14.4" hidden="1" x14ac:dyDescent="0.3">
      <c r="D966" s="60"/>
      <c r="E966" s="61"/>
      <c r="F966" s="62"/>
      <c r="G966" s="63"/>
      <c r="H966" s="64"/>
      <c r="I966" s="65"/>
      <c r="J966" s="64"/>
      <c r="K966" s="65"/>
      <c r="L966" s="63"/>
      <c r="M966" s="12"/>
      <c r="N966" s="13"/>
    </row>
    <row r="967" spans="4:14" ht="14.4" hidden="1" x14ac:dyDescent="0.3">
      <c r="D967" s="60"/>
      <c r="E967" s="61"/>
      <c r="F967" s="62"/>
      <c r="G967" s="63"/>
      <c r="H967" s="64"/>
      <c r="I967" s="65"/>
      <c r="J967" s="64"/>
      <c r="K967" s="65"/>
      <c r="L967" s="63"/>
      <c r="M967" s="12"/>
      <c r="N967" s="13"/>
    </row>
    <row r="968" spans="4:14" ht="14.4" hidden="1" x14ac:dyDescent="0.3">
      <c r="D968" s="60"/>
      <c r="E968" s="61"/>
      <c r="F968" s="62"/>
      <c r="G968" s="63"/>
      <c r="H968" s="64"/>
      <c r="I968" s="65"/>
      <c r="J968" s="64"/>
      <c r="K968" s="65"/>
      <c r="L968" s="63"/>
      <c r="M968" s="12"/>
      <c r="N968" s="13"/>
    </row>
    <row r="969" spans="4:14" ht="14.4" hidden="1" x14ac:dyDescent="0.3">
      <c r="D969" s="60"/>
      <c r="E969" s="61"/>
      <c r="F969" s="62"/>
      <c r="G969" s="63"/>
      <c r="H969" s="64"/>
      <c r="I969" s="65"/>
      <c r="J969" s="64"/>
      <c r="K969" s="65"/>
      <c r="L969" s="63"/>
      <c r="M969" s="12"/>
      <c r="N969" s="13"/>
    </row>
    <row r="970" spans="4:14" ht="14.4" hidden="1" x14ac:dyDescent="0.3">
      <c r="D970" s="60"/>
      <c r="E970" s="61"/>
      <c r="F970" s="62"/>
      <c r="G970" s="63"/>
      <c r="H970" s="64"/>
      <c r="I970" s="65"/>
      <c r="J970" s="64"/>
      <c r="K970" s="65"/>
      <c r="L970" s="63"/>
      <c r="M970" s="12"/>
      <c r="N970" s="13"/>
    </row>
    <row r="971" spans="4:14" ht="14.4" hidden="1" x14ac:dyDescent="0.3">
      <c r="D971" s="60"/>
      <c r="E971" s="61"/>
      <c r="F971" s="62"/>
      <c r="G971" s="63"/>
      <c r="H971" s="64"/>
      <c r="I971" s="65"/>
      <c r="J971" s="64"/>
      <c r="K971" s="65"/>
      <c r="L971" s="63"/>
      <c r="M971" s="12"/>
      <c r="N971" s="13"/>
    </row>
    <row r="972" spans="4:14" ht="14.4" hidden="1" x14ac:dyDescent="0.3">
      <c r="D972" s="60"/>
      <c r="E972" s="61"/>
      <c r="F972" s="62"/>
      <c r="G972" s="63"/>
      <c r="H972" s="64"/>
      <c r="I972" s="65"/>
      <c r="J972" s="64"/>
      <c r="K972" s="65"/>
      <c r="L972" s="63"/>
      <c r="M972" s="12"/>
      <c r="N972" s="13"/>
    </row>
    <row r="973" spans="4:14" ht="14.4" hidden="1" x14ac:dyDescent="0.3">
      <c r="D973" s="60"/>
      <c r="E973" s="61"/>
      <c r="F973" s="62"/>
      <c r="G973" s="63"/>
      <c r="H973" s="64"/>
      <c r="I973" s="65"/>
      <c r="J973" s="64"/>
      <c r="K973" s="65"/>
      <c r="L973" s="63"/>
      <c r="M973" s="12"/>
      <c r="N973" s="13"/>
    </row>
    <row r="974" spans="4:14" ht="14.4" hidden="1" x14ac:dyDescent="0.3">
      <c r="D974" s="60"/>
      <c r="E974" s="61"/>
      <c r="F974" s="62"/>
      <c r="G974" s="63"/>
      <c r="H974" s="64"/>
      <c r="I974" s="65"/>
      <c r="J974" s="64"/>
      <c r="K974" s="65"/>
      <c r="L974" s="63"/>
      <c r="M974" s="12"/>
      <c r="N974" s="13"/>
    </row>
    <row r="975" spans="4:14" ht="14.4" hidden="1" x14ac:dyDescent="0.3">
      <c r="D975" s="60"/>
      <c r="E975" s="61"/>
      <c r="F975" s="62"/>
      <c r="G975" s="63"/>
      <c r="H975" s="64"/>
      <c r="I975" s="65"/>
      <c r="J975" s="64"/>
      <c r="K975" s="65"/>
      <c r="L975" s="63"/>
      <c r="M975" s="12"/>
      <c r="N975" s="13"/>
    </row>
    <row r="976" spans="4:14" ht="14.4" hidden="1" x14ac:dyDescent="0.3">
      <c r="D976" s="60"/>
      <c r="E976" s="61"/>
      <c r="F976" s="62"/>
      <c r="G976" s="63"/>
      <c r="H976" s="64"/>
      <c r="I976" s="65"/>
      <c r="J976" s="64"/>
      <c r="K976" s="65"/>
      <c r="L976" s="63"/>
      <c r="M976" s="12"/>
      <c r="N976" s="13"/>
    </row>
    <row r="977" spans="4:14" ht="14.4" hidden="1" x14ac:dyDescent="0.3">
      <c r="D977" s="60"/>
      <c r="E977" s="61"/>
      <c r="F977" s="62"/>
      <c r="G977" s="63"/>
      <c r="H977" s="64"/>
      <c r="I977" s="65"/>
      <c r="J977" s="64"/>
      <c r="K977" s="65"/>
      <c r="L977" s="63"/>
      <c r="M977" s="12"/>
      <c r="N977" s="13"/>
    </row>
    <row r="978" spans="4:14" ht="14.4" hidden="1" x14ac:dyDescent="0.3">
      <c r="D978" s="60"/>
      <c r="E978" s="61"/>
      <c r="F978" s="62"/>
      <c r="G978" s="63"/>
      <c r="H978" s="64"/>
      <c r="I978" s="65"/>
      <c r="J978" s="64"/>
      <c r="K978" s="65"/>
      <c r="L978" s="63"/>
      <c r="M978" s="12"/>
      <c r="N978" s="13"/>
    </row>
    <row r="979" spans="4:14" ht="14.4" hidden="1" x14ac:dyDescent="0.3">
      <c r="D979" s="60"/>
      <c r="E979" s="61"/>
      <c r="F979" s="62"/>
      <c r="G979" s="63"/>
      <c r="H979" s="64"/>
      <c r="I979" s="65"/>
      <c r="J979" s="64"/>
      <c r="K979" s="65"/>
      <c r="L979" s="63"/>
      <c r="M979" s="12"/>
      <c r="N979" s="13"/>
    </row>
    <row r="980" spans="4:14" ht="14.4" hidden="1" x14ac:dyDescent="0.3">
      <c r="D980" s="60"/>
      <c r="E980" s="61"/>
      <c r="F980" s="62"/>
      <c r="G980" s="63"/>
      <c r="H980" s="64"/>
      <c r="I980" s="65"/>
      <c r="J980" s="64"/>
      <c r="K980" s="65"/>
      <c r="L980" s="63"/>
      <c r="M980" s="12"/>
      <c r="N980" s="13"/>
    </row>
    <row r="981" spans="4:14" ht="14.4" hidden="1" x14ac:dyDescent="0.3">
      <c r="D981" s="60"/>
      <c r="E981" s="61"/>
      <c r="F981" s="62"/>
      <c r="G981" s="63"/>
      <c r="H981" s="64"/>
      <c r="I981" s="65"/>
      <c r="J981" s="64"/>
      <c r="K981" s="65"/>
      <c r="L981" s="63"/>
      <c r="M981" s="12"/>
      <c r="N981" s="13"/>
    </row>
    <row r="982" spans="4:14" ht="14.4" hidden="1" x14ac:dyDescent="0.3">
      <c r="D982" s="60"/>
      <c r="E982" s="61"/>
      <c r="F982" s="62"/>
      <c r="G982" s="63"/>
      <c r="H982" s="64"/>
      <c r="I982" s="65"/>
      <c r="J982" s="64"/>
      <c r="K982" s="65"/>
      <c r="L982" s="63"/>
      <c r="M982" s="12"/>
      <c r="N982" s="13"/>
    </row>
    <row r="983" spans="4:14" ht="14.4" hidden="1" x14ac:dyDescent="0.3">
      <c r="D983" s="60"/>
      <c r="E983" s="61"/>
      <c r="F983" s="62"/>
      <c r="G983" s="63"/>
      <c r="H983" s="64"/>
      <c r="I983" s="65"/>
      <c r="J983" s="64"/>
      <c r="K983" s="65"/>
      <c r="L983" s="63"/>
      <c r="M983" s="12"/>
      <c r="N983" s="13"/>
    </row>
    <row r="984" spans="4:14" ht="14.4" hidden="1" x14ac:dyDescent="0.3">
      <c r="D984" s="60"/>
      <c r="E984" s="61"/>
      <c r="F984" s="62"/>
      <c r="G984" s="63"/>
      <c r="H984" s="64"/>
      <c r="I984" s="65"/>
      <c r="J984" s="64"/>
      <c r="K984" s="65"/>
      <c r="L984" s="63"/>
      <c r="M984" s="12"/>
      <c r="N984" s="13"/>
    </row>
    <row r="985" spans="4:14" ht="14.4" hidden="1" x14ac:dyDescent="0.3">
      <c r="D985" s="60"/>
      <c r="E985" s="61"/>
      <c r="F985" s="62"/>
      <c r="G985" s="63"/>
      <c r="H985" s="64"/>
      <c r="I985" s="65"/>
      <c r="J985" s="64"/>
      <c r="K985" s="65"/>
      <c r="L985" s="63"/>
      <c r="M985" s="12"/>
      <c r="N985" s="13"/>
    </row>
    <row r="986" spans="4:14" ht="14.4" hidden="1" x14ac:dyDescent="0.3">
      <c r="D986" s="60"/>
      <c r="E986" s="61"/>
      <c r="F986" s="62"/>
      <c r="G986" s="63"/>
      <c r="H986" s="64"/>
      <c r="I986" s="65"/>
      <c r="J986" s="64"/>
      <c r="K986" s="65"/>
      <c r="L986" s="63"/>
      <c r="M986" s="12"/>
      <c r="N986" s="13"/>
    </row>
    <row r="987" spans="4:14" ht="14.4" hidden="1" x14ac:dyDescent="0.3">
      <c r="D987" s="60"/>
      <c r="E987" s="61"/>
      <c r="F987" s="62"/>
      <c r="G987" s="63"/>
      <c r="H987" s="64"/>
      <c r="I987" s="65"/>
      <c r="J987" s="64"/>
      <c r="K987" s="65"/>
      <c r="L987" s="63"/>
      <c r="M987" s="12"/>
      <c r="N987" s="13"/>
    </row>
    <row r="988" spans="4:14" ht="14.4" hidden="1" x14ac:dyDescent="0.3">
      <c r="D988" s="60"/>
      <c r="E988" s="61"/>
      <c r="F988" s="62"/>
      <c r="G988" s="63"/>
      <c r="H988" s="64"/>
      <c r="I988" s="65"/>
      <c r="J988" s="64"/>
      <c r="K988" s="65"/>
      <c r="L988" s="63"/>
      <c r="M988" s="12"/>
      <c r="N988" s="13"/>
    </row>
    <row r="989" spans="4:14" ht="14.4" hidden="1" x14ac:dyDescent="0.3">
      <c r="D989" s="60"/>
      <c r="E989" s="61"/>
      <c r="F989" s="62"/>
      <c r="G989" s="63"/>
      <c r="H989" s="64"/>
      <c r="I989" s="65"/>
      <c r="J989" s="64"/>
      <c r="K989" s="65"/>
      <c r="L989" s="63"/>
      <c r="M989" s="12"/>
      <c r="N989" s="13"/>
    </row>
    <row r="990" spans="4:14" ht="14.4" hidden="1" x14ac:dyDescent="0.3">
      <c r="D990" s="60"/>
      <c r="E990" s="61"/>
      <c r="F990" s="62"/>
      <c r="G990" s="63"/>
      <c r="H990" s="64"/>
      <c r="I990" s="65"/>
      <c r="J990" s="64"/>
      <c r="K990" s="65"/>
      <c r="L990" s="63"/>
      <c r="M990" s="12"/>
      <c r="N990" s="13"/>
    </row>
    <row r="991" spans="4:14" ht="14.4" hidden="1" x14ac:dyDescent="0.3">
      <c r="D991" s="60"/>
      <c r="E991" s="61"/>
      <c r="F991" s="62"/>
      <c r="G991" s="63"/>
      <c r="H991" s="64"/>
      <c r="I991" s="65"/>
      <c r="J991" s="64"/>
      <c r="K991" s="65"/>
      <c r="L991" s="63"/>
      <c r="M991" s="12"/>
      <c r="N991" s="13"/>
    </row>
    <row r="992" spans="4:14" ht="14.4" hidden="1" x14ac:dyDescent="0.3">
      <c r="D992" s="60"/>
      <c r="E992" s="61"/>
      <c r="F992" s="62"/>
      <c r="G992" s="63"/>
      <c r="H992" s="64"/>
      <c r="I992" s="65"/>
      <c r="J992" s="64"/>
      <c r="K992" s="65"/>
      <c r="L992" s="63"/>
      <c r="M992" s="12"/>
      <c r="N992" s="13"/>
    </row>
    <row r="993" spans="4:14" ht="14.4" hidden="1" x14ac:dyDescent="0.3">
      <c r="D993" s="60"/>
      <c r="E993" s="61"/>
      <c r="F993" s="62"/>
      <c r="G993" s="63"/>
      <c r="H993" s="64"/>
      <c r="I993" s="65"/>
      <c r="J993" s="64"/>
      <c r="K993" s="65"/>
      <c r="L993" s="63"/>
      <c r="M993" s="12"/>
      <c r="N993" s="13"/>
    </row>
    <row r="994" spans="4:14" ht="14.4" hidden="1" x14ac:dyDescent="0.3">
      <c r="D994" s="60"/>
      <c r="E994" s="61"/>
      <c r="F994" s="62"/>
      <c r="G994" s="63"/>
      <c r="H994" s="64"/>
      <c r="I994" s="65"/>
      <c r="J994" s="64"/>
      <c r="K994" s="65"/>
      <c r="L994" s="63"/>
      <c r="M994" s="12"/>
      <c r="N994" s="13"/>
    </row>
    <row r="995" spans="4:14" ht="14.4" hidden="1" x14ac:dyDescent="0.3">
      <c r="D995" s="60"/>
      <c r="E995" s="61"/>
      <c r="F995" s="62"/>
      <c r="G995" s="63"/>
      <c r="H995" s="64"/>
      <c r="I995" s="65"/>
      <c r="J995" s="64"/>
      <c r="K995" s="65"/>
      <c r="L995" s="63"/>
      <c r="M995" s="12"/>
      <c r="N995" s="13"/>
    </row>
    <row r="996" spans="4:14" ht="14.4" hidden="1" x14ac:dyDescent="0.3">
      <c r="D996" s="60"/>
      <c r="E996" s="61"/>
      <c r="F996" s="62"/>
      <c r="G996" s="63"/>
      <c r="H996" s="64"/>
      <c r="I996" s="65"/>
      <c r="J996" s="64"/>
      <c r="K996" s="65"/>
      <c r="L996" s="63"/>
      <c r="M996" s="12"/>
      <c r="N996" s="13"/>
    </row>
    <row r="997" spans="4:14" ht="14.4" hidden="1" x14ac:dyDescent="0.3">
      <c r="D997" s="60"/>
      <c r="E997" s="61"/>
      <c r="F997" s="62"/>
      <c r="G997" s="63"/>
      <c r="H997" s="64"/>
      <c r="I997" s="65"/>
      <c r="J997" s="64"/>
      <c r="K997" s="65"/>
      <c r="L997" s="63"/>
      <c r="M997" s="12"/>
      <c r="N997" s="13"/>
    </row>
    <row r="998" spans="4:14" ht="14.4" hidden="1" x14ac:dyDescent="0.3">
      <c r="D998" s="60"/>
      <c r="E998" s="61"/>
      <c r="F998" s="62"/>
      <c r="G998" s="63"/>
      <c r="H998" s="64"/>
      <c r="I998" s="65"/>
      <c r="J998" s="64"/>
      <c r="K998" s="65"/>
      <c r="L998" s="63"/>
      <c r="M998" s="12"/>
      <c r="N998" s="13"/>
    </row>
    <row r="999" spans="4:14" ht="14.4" hidden="1" x14ac:dyDescent="0.3">
      <c r="D999" s="60"/>
      <c r="E999" s="61"/>
      <c r="F999" s="62"/>
      <c r="G999" s="63"/>
      <c r="H999" s="64"/>
      <c r="I999" s="65"/>
      <c r="J999" s="64"/>
      <c r="K999" s="65"/>
      <c r="L999" s="63"/>
      <c r="M999" s="12"/>
      <c r="N999" s="13"/>
    </row>
    <row r="1000" spans="4:14" ht="14.4" hidden="1" x14ac:dyDescent="0.3">
      <c r="D1000" s="60"/>
      <c r="E1000" s="61"/>
      <c r="F1000" s="62"/>
      <c r="G1000" s="63"/>
      <c r="H1000" s="64"/>
      <c r="I1000" s="65"/>
      <c r="J1000" s="64"/>
      <c r="K1000" s="65"/>
      <c r="L1000" s="63"/>
      <c r="M1000" s="12"/>
      <c r="N1000" s="13"/>
    </row>
  </sheetData>
  <sheetProtection algorithmName="SHA-512" hashValue="VB19fcCLbsbmZnjARtS3GdAFw94Mdgghj3PJ/A/tsKn2cfgtcLMqoznChuu5nxu0a3lAOBntjp54oQn1QkSQ7Q==" saltValue="t58VlUPvUzdTrgDLAo8fDQ==" spinCount="100000" sheet="1" objects="1" scenarios="1"/>
  <mergeCells count="2">
    <mergeCell ref="D1:F2"/>
    <mergeCell ref="D3:F3"/>
  </mergeCells>
  <conditionalFormatting sqref="D7">
    <cfRule type="cellIs" dxfId="38" priority="17" stopIfTrue="1" operator="equal">
      <formula>0</formula>
    </cfRule>
  </conditionalFormatting>
  <conditionalFormatting sqref="D3:F3">
    <cfRule type="cellIs" dxfId="37" priority="1" stopIfTrue="1" operator="equal">
      <formula>0</formula>
    </cfRule>
  </conditionalFormatting>
  <conditionalFormatting sqref="H6">
    <cfRule type="cellIs" dxfId="36" priority="2" stopIfTrue="1" operator="equal">
      <formula>0</formula>
    </cfRule>
  </conditionalFormatting>
  <conditionalFormatting sqref="H7:H1000">
    <cfRule type="expression" dxfId="35" priority="12" stopIfTrue="1">
      <formula>J7&amp;K7&lt;&gt;""</formula>
    </cfRule>
    <cfRule type="expression" priority="13" stopIfTrue="1">
      <formula>H7&lt;&gt;""</formula>
    </cfRule>
    <cfRule type="expression" dxfId="34" priority="14" stopIfTrue="1">
      <formula>I7&lt;&gt;""</formula>
    </cfRule>
  </conditionalFormatting>
  <conditionalFormatting sqref="I7:I1000">
    <cfRule type="expression" dxfId="33" priority="9" stopIfTrue="1">
      <formula>J7&amp;K7&lt;&gt;""</formula>
    </cfRule>
    <cfRule type="expression" priority="10" stopIfTrue="1">
      <formula>I7&lt;&gt;""</formula>
    </cfRule>
    <cfRule type="expression" dxfId="32" priority="11" stopIfTrue="1">
      <formula>H7&lt;&gt;""</formula>
    </cfRule>
  </conditionalFormatting>
  <conditionalFormatting sqref="J7:J1000">
    <cfRule type="expression" dxfId="31" priority="6" stopIfTrue="1">
      <formula>H7&amp;I7&lt;&gt;""</formula>
    </cfRule>
    <cfRule type="expression" priority="7" stopIfTrue="1">
      <formula>J7&lt;&gt;0</formula>
    </cfRule>
    <cfRule type="expression" dxfId="30" priority="8" stopIfTrue="1">
      <formula>K7&lt;&gt;""</formula>
    </cfRule>
  </conditionalFormatting>
  <conditionalFormatting sqref="K7:K1000">
    <cfRule type="expression" dxfId="29" priority="3" stopIfTrue="1">
      <formula>H7&amp;I7&lt;&gt;""</formula>
    </cfRule>
    <cfRule type="expression" priority="4" stopIfTrue="1">
      <formula>K7&lt;&gt;""</formula>
    </cfRule>
    <cfRule type="expression" dxfId="28" priority="5" stopIfTrue="1">
      <formula>J7&lt;&gt;""</formula>
    </cfRule>
  </conditionalFormatting>
  <conditionalFormatting sqref="N7:N1000">
    <cfRule type="expression" priority="15" stopIfTrue="1">
      <formula>N7&lt;&gt;""</formula>
    </cfRule>
    <cfRule type="expression" dxfId="27" priority="16" stopIfTrue="1">
      <formula>$I7&amp;$K7&lt;&gt;""</formula>
    </cfRule>
  </conditionalFormatting>
  <dataValidations count="4">
    <dataValidation type="list" allowBlank="1" showInputMessage="1" showErrorMessage="1" errorTitle="Hiba!" error="A helyes költségvetési tételek elérhetőek a lenyílóban." sqref="K7:K1000" xr:uid="{00000000-0002-0000-1600-000000000000}">
      <formula1>kiadt</formula1>
    </dataValidation>
    <dataValidation type="list" allowBlank="1" showInputMessage="1" showErrorMessage="1" errorTitle="Hiba!" error="A helyes költségvetési tételek elérhetőek a lenyílóban." sqref="I7:I1000" xr:uid="{00000000-0002-0000-1600-000001000000}">
      <formula1>bevt</formula1>
    </dataValidation>
    <dataValidation type="custom" allowBlank="1" showInputMessage="1" showErrorMessage="1" errorTitle="Hiba!" error="Ide csak szám írható, legtöbb két tizedessel!" sqref="H6:H1000 J7:J1000" xr:uid="{00000000-0002-0000-1600-000002000000}">
      <formula1>IF(ROUND(H6,2)=H6,TRUE,FALSE)</formula1>
    </dataValidation>
    <dataValidation type="date" allowBlank="1" showInputMessage="1" showErrorMessage="1" errorTitle="Hiba!" error="Ebbe az oszlopba csak dátum írható, növekvő időrendi sorrendben! A beírható dátumformátumot lásd a súgóban." sqref="D7:D1000" xr:uid="{00000000-0002-0000-1600-000003000000}">
      <formula1>$C$2</formula1>
      <formula2>$C$3</formula2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W1136"/>
  <sheetViews>
    <sheetView showGridLines="0" showRowColHeader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:O2"/>
    </sheetView>
  </sheetViews>
  <sheetFormatPr defaultColWidth="0" defaultRowHeight="14.4" zeroHeight="1" x14ac:dyDescent="0.3"/>
  <cols>
    <col min="1" max="1" width="1.6640625" style="1" customWidth="1"/>
    <col min="2" max="2" width="7.109375" style="1" bestFit="1" customWidth="1"/>
    <col min="3" max="16" width="10.88671875" style="1" customWidth="1"/>
    <col min="17" max="19" width="10.88671875" style="1" hidden="1" customWidth="1"/>
    <col min="20" max="20" width="13.88671875" style="1" hidden="1" customWidth="1"/>
    <col min="21" max="44" width="10.88671875" style="1" hidden="1" customWidth="1"/>
    <col min="45" max="45" width="34.88671875" style="1" hidden="1" customWidth="1"/>
    <col min="46" max="46" width="28.44140625" style="1" hidden="1" customWidth="1"/>
    <col min="47" max="51" width="10.88671875" style="1" hidden="1" customWidth="1"/>
    <col min="52" max="52" width="44.33203125" style="1" hidden="1" customWidth="1"/>
    <col min="53" max="71" width="10.88671875" style="1" hidden="1" customWidth="1"/>
    <col min="72" max="72" width="28.5546875" style="1" hidden="1" customWidth="1"/>
    <col min="73" max="16384" width="10.88671875" style="1" hidden="1"/>
  </cols>
  <sheetData>
    <row r="1" spans="1:75" ht="15.6" x14ac:dyDescent="0.3">
      <c r="A1" s="8">
        <v>2026</v>
      </c>
      <c r="B1" s="189" t="str">
        <f>IF(ROUND(Szamadas!G213,2)&lt;&gt;ROUND(SUM(Szamadas!G214:G215),2),Y3&amp;Y4&amp;Y5&amp;Y6&amp;" lej","")</f>
        <v/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48"/>
      <c r="Q1" s="48"/>
      <c r="R1" s="48"/>
      <c r="S1" s="48"/>
      <c r="Y1" s="1" t="s">
        <v>175</v>
      </c>
      <c r="Z1" s="1" t="s">
        <v>176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>
        <v>11</v>
      </c>
      <c r="AL1" s="2">
        <v>12</v>
      </c>
      <c r="AM1" s="2">
        <v>13</v>
      </c>
      <c r="AN1" s="2">
        <v>14</v>
      </c>
      <c r="AO1" s="2">
        <v>15</v>
      </c>
      <c r="AP1" s="2">
        <v>16</v>
      </c>
      <c r="AQ1" s="2">
        <v>17</v>
      </c>
      <c r="AR1" s="2">
        <v>18</v>
      </c>
      <c r="AS1" s="2">
        <v>19</v>
      </c>
      <c r="AT1" s="2">
        <v>20</v>
      </c>
      <c r="AU1" s="2"/>
      <c r="BA1" s="2">
        <v>1</v>
      </c>
      <c r="BB1" s="2">
        <v>2</v>
      </c>
      <c r="BC1" s="2">
        <v>3</v>
      </c>
      <c r="BD1" s="2">
        <v>4</v>
      </c>
      <c r="BE1" s="2">
        <v>5</v>
      </c>
      <c r="BF1" s="2">
        <v>6</v>
      </c>
      <c r="BG1" s="2">
        <v>7</v>
      </c>
      <c r="BH1" s="2">
        <v>8</v>
      </c>
      <c r="BI1" s="2">
        <v>9</v>
      </c>
      <c r="BJ1" s="2">
        <v>10</v>
      </c>
      <c r="BK1" s="2">
        <v>11</v>
      </c>
      <c r="BL1" s="2">
        <v>12</v>
      </c>
      <c r="BM1" s="2">
        <v>13</v>
      </c>
      <c r="BN1" s="2">
        <v>14</v>
      </c>
      <c r="BO1" s="2">
        <v>15</v>
      </c>
      <c r="BP1" s="2">
        <v>16</v>
      </c>
      <c r="BQ1" s="2">
        <v>17</v>
      </c>
      <c r="BR1" s="2">
        <v>18</v>
      </c>
      <c r="BS1" s="2">
        <v>19</v>
      </c>
      <c r="BT1" s="2">
        <v>20</v>
      </c>
    </row>
    <row r="2" spans="1:75" ht="57.6" x14ac:dyDescent="0.3">
      <c r="A2" s="8" t="s">
        <v>1348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48"/>
      <c r="Q2" s="48"/>
      <c r="R2" s="48"/>
      <c r="S2" s="48"/>
      <c r="Y2" s="1" t="s">
        <v>177</v>
      </c>
      <c r="Z2" s="1" t="s">
        <v>178</v>
      </c>
      <c r="AA2" s="2" t="s">
        <v>179</v>
      </c>
      <c r="AB2" s="2" t="s">
        <v>180</v>
      </c>
      <c r="AC2" s="2" t="s">
        <v>181</v>
      </c>
      <c r="AD2" s="2" t="s">
        <v>182</v>
      </c>
      <c r="AE2" s="2" t="s">
        <v>183</v>
      </c>
      <c r="AF2" s="2" t="s">
        <v>184</v>
      </c>
      <c r="AG2" s="2" t="s">
        <v>185</v>
      </c>
      <c r="AH2" s="2" t="s">
        <v>186</v>
      </c>
      <c r="AI2" s="2" t="s">
        <v>187</v>
      </c>
      <c r="AJ2" s="2" t="s">
        <v>188</v>
      </c>
      <c r="AK2" s="2" t="s">
        <v>189</v>
      </c>
      <c r="AL2" s="2" t="s">
        <v>190</v>
      </c>
      <c r="AM2" s="2" t="s">
        <v>191</v>
      </c>
      <c r="AN2" s="2" t="s">
        <v>192</v>
      </c>
      <c r="AO2" s="2" t="s">
        <v>193</v>
      </c>
      <c r="AP2" s="2" t="s">
        <v>194</v>
      </c>
      <c r="AQ2" s="2" t="s">
        <v>195</v>
      </c>
      <c r="AR2" s="2" t="s">
        <v>196</v>
      </c>
      <c r="AS2" s="2" t="s">
        <v>197</v>
      </c>
      <c r="AT2" s="2" t="s">
        <v>198</v>
      </c>
      <c r="AU2" s="2"/>
      <c r="BA2" s="2" t="s">
        <v>179</v>
      </c>
      <c r="BB2" s="2" t="s">
        <v>180</v>
      </c>
      <c r="BC2" s="2" t="s">
        <v>181</v>
      </c>
      <c r="BD2" s="2" t="s">
        <v>182</v>
      </c>
      <c r="BE2" s="2" t="s">
        <v>183</v>
      </c>
      <c r="BF2" s="2" t="s">
        <v>184</v>
      </c>
      <c r="BG2" s="2" t="s">
        <v>185</v>
      </c>
      <c r="BH2" s="2" t="s">
        <v>186</v>
      </c>
      <c r="BI2" s="2" t="s">
        <v>187</v>
      </c>
      <c r="BJ2" s="2" t="s">
        <v>188</v>
      </c>
      <c r="BK2" s="2" t="s">
        <v>189</v>
      </c>
      <c r="BL2" s="2" t="s">
        <v>190</v>
      </c>
      <c r="BM2" s="2" t="s">
        <v>191</v>
      </c>
      <c r="BN2" s="2" t="s">
        <v>192</v>
      </c>
      <c r="BO2" s="2" t="s">
        <v>193</v>
      </c>
      <c r="BP2" s="2" t="s">
        <v>194</v>
      </c>
      <c r="BQ2" s="2" t="s">
        <v>195</v>
      </c>
      <c r="BR2" s="2" t="s">
        <v>196</v>
      </c>
      <c r="BS2" s="2" t="s">
        <v>197</v>
      </c>
      <c r="BT2" s="2" t="s">
        <v>198</v>
      </c>
      <c r="BW2" s="59" t="s">
        <v>1175</v>
      </c>
    </row>
    <row r="3" spans="1:75" x14ac:dyDescent="0.3">
      <c r="X3" s="1">
        <f>LEN(Y3)</f>
        <v>181</v>
      </c>
      <c r="Y3" s="1" t="s">
        <v>1177</v>
      </c>
      <c r="Z3" s="1" t="str">
        <f t="shared" ref="Z3:AP3" si="0">IF(SUM(C41:C42)&lt;&gt;0,$Y$1&amp;SUM(C41:C42)&amp;$Y$2,"")</f>
        <v/>
      </c>
      <c r="AA3" s="1" t="str">
        <f t="shared" si="0"/>
        <v/>
      </c>
      <c r="AB3" s="1" t="str">
        <f t="shared" si="0"/>
        <v/>
      </c>
      <c r="AC3" s="1" t="str">
        <f t="shared" si="0"/>
        <v/>
      </c>
      <c r="AD3" s="1" t="str">
        <f t="shared" si="0"/>
        <v/>
      </c>
      <c r="AE3" s="1" t="str">
        <f t="shared" si="0"/>
        <v/>
      </c>
      <c r="AF3" s="1" t="str">
        <f t="shared" si="0"/>
        <v/>
      </c>
      <c r="AG3" s="1" t="str">
        <f t="shared" si="0"/>
        <v/>
      </c>
      <c r="AH3" s="1" t="str">
        <f t="shared" si="0"/>
        <v/>
      </c>
      <c r="AI3" s="1" t="str">
        <f t="shared" si="0"/>
        <v/>
      </c>
      <c r="AJ3" s="1" t="str">
        <f t="shared" si="0"/>
        <v/>
      </c>
      <c r="AK3" s="1" t="str">
        <f t="shared" si="0"/>
        <v/>
      </c>
      <c r="AL3" s="1" t="str">
        <f t="shared" si="0"/>
        <v/>
      </c>
      <c r="AM3" s="1" t="str">
        <f t="shared" si="0"/>
        <v/>
      </c>
      <c r="AN3" s="1" t="str">
        <f t="shared" si="0"/>
        <v/>
      </c>
      <c r="AO3" s="1" t="str">
        <f t="shared" si="0"/>
        <v/>
      </c>
      <c r="AP3" s="1" t="str">
        <f t="shared" si="0"/>
        <v/>
      </c>
      <c r="AQ3" s="1" t="str">
        <f t="shared" ref="AQ3" si="1">IF(SUM(T41:T42)&lt;&gt;0,$Y$1&amp;SUM(T41:T42)&amp;$Y$2,"")</f>
        <v/>
      </c>
      <c r="AR3" s="1" t="str">
        <f t="shared" ref="AR3" si="2">IF(SUM(U41:U42)&lt;&gt;0,$Y$1&amp;SUM(U41:U42)&amp;$Y$2,"")</f>
        <v/>
      </c>
      <c r="AS3" s="1" t="str">
        <f t="shared" ref="AS3" si="3">IF(SUM(V41:V42)&lt;&gt;0,$Y$1&amp;SUM(V41:V42)&amp;$Y$2,"")</f>
        <v/>
      </c>
      <c r="AT3" s="1" t="str">
        <f t="shared" ref="AT3" si="4">IF(SUM(W41:W42)&lt;&gt;0,$Y$1&amp;SUM(W41:W42)&amp;$Y$2,"")</f>
        <v/>
      </c>
    </row>
    <row r="4" spans="1:75" x14ac:dyDescent="0.3">
      <c r="X4" s="1">
        <f>LEN(Y4)</f>
        <v>158</v>
      </c>
      <c r="Y4" s="1" t="s">
        <v>199</v>
      </c>
    </row>
    <row r="5" spans="1:75" ht="15" thickBot="1" x14ac:dyDescent="0.35">
      <c r="Y5" s="1" t="s">
        <v>1176</v>
      </c>
    </row>
    <row r="6" spans="1:75" ht="16.2" thickTop="1" x14ac:dyDescent="0.3">
      <c r="B6" s="66"/>
      <c r="C6" s="67" t="s">
        <v>178</v>
      </c>
      <c r="D6" s="67" t="s">
        <v>179</v>
      </c>
      <c r="E6" s="67" t="s">
        <v>180</v>
      </c>
      <c r="F6" s="67" t="s">
        <v>181</v>
      </c>
      <c r="G6" s="67" t="s">
        <v>182</v>
      </c>
      <c r="H6" s="67" t="s">
        <v>183</v>
      </c>
      <c r="I6" s="67" t="s">
        <v>184</v>
      </c>
      <c r="J6" s="67" t="s">
        <v>185</v>
      </c>
      <c r="K6" s="67" t="s">
        <v>186</v>
      </c>
      <c r="L6" s="67" t="s">
        <v>187</v>
      </c>
      <c r="M6" s="67" t="s">
        <v>188</v>
      </c>
      <c r="N6" s="67" t="s">
        <v>189</v>
      </c>
      <c r="O6" s="68" t="s">
        <v>190</v>
      </c>
      <c r="P6" s="79" t="s">
        <v>191</v>
      </c>
      <c r="Q6" s="79" t="s">
        <v>192</v>
      </c>
      <c r="R6" s="79" t="s">
        <v>193</v>
      </c>
      <c r="S6" s="79" t="s">
        <v>194</v>
      </c>
      <c r="T6" s="79" t="s">
        <v>195</v>
      </c>
      <c r="U6" s="79" t="s">
        <v>196</v>
      </c>
      <c r="V6" s="79" t="s">
        <v>197</v>
      </c>
      <c r="W6" s="79" t="s">
        <v>198</v>
      </c>
      <c r="Y6" s="1">
        <f>ROUND(ROUND(Szamadas!G213,2)-ROUND(SUM(Szamadas!G214:G215),2),2)</f>
        <v>0</v>
      </c>
    </row>
    <row r="7" spans="1:75" ht="17.399999999999999" x14ac:dyDescent="0.3">
      <c r="B7" s="69" t="s">
        <v>178</v>
      </c>
      <c r="C7" s="3" t="s">
        <v>200</v>
      </c>
      <c r="D7" s="4" t="str">
        <f t="shared" ref="D7:W7" si="5">IF(ROUND(SUM(AA131,-AA160),2)&lt;&gt;0,ROUND(SUM(AA131,-AA160),2),"")</f>
        <v/>
      </c>
      <c r="E7" s="4" t="str">
        <f t="shared" si="5"/>
        <v/>
      </c>
      <c r="F7" s="4" t="str">
        <f t="shared" si="5"/>
        <v/>
      </c>
      <c r="G7" s="4" t="str">
        <f t="shared" si="5"/>
        <v/>
      </c>
      <c r="H7" s="4" t="str">
        <f t="shared" si="5"/>
        <v/>
      </c>
      <c r="I7" s="4" t="str">
        <f t="shared" si="5"/>
        <v/>
      </c>
      <c r="J7" s="4" t="str">
        <f t="shared" si="5"/>
        <v/>
      </c>
      <c r="K7" s="4" t="str">
        <f t="shared" si="5"/>
        <v/>
      </c>
      <c r="L7" s="4" t="str">
        <f t="shared" si="5"/>
        <v/>
      </c>
      <c r="M7" s="4" t="str">
        <f t="shared" si="5"/>
        <v/>
      </c>
      <c r="N7" s="4" t="str">
        <f t="shared" si="5"/>
        <v/>
      </c>
      <c r="O7" s="70" t="str">
        <f t="shared" si="5"/>
        <v/>
      </c>
      <c r="P7" s="78" t="str">
        <f t="shared" si="5"/>
        <v/>
      </c>
      <c r="Q7" s="78" t="str">
        <f t="shared" si="5"/>
        <v/>
      </c>
      <c r="R7" s="78" t="str">
        <f t="shared" si="5"/>
        <v/>
      </c>
      <c r="S7" s="78" t="str">
        <f t="shared" si="5"/>
        <v/>
      </c>
      <c r="T7" s="78" t="str">
        <f t="shared" si="5"/>
        <v/>
      </c>
      <c r="U7" s="78" t="str">
        <f t="shared" si="5"/>
        <v/>
      </c>
      <c r="V7" s="78" t="str">
        <f t="shared" si="5"/>
        <v/>
      </c>
      <c r="W7" s="78" t="str">
        <f t="shared" si="5"/>
        <v/>
      </c>
      <c r="Y7" s="1">
        <f>ROUND(COUNTIF($C$7:$W$7,"&gt;0"),0)</f>
        <v>0</v>
      </c>
    </row>
    <row r="8" spans="1:75" ht="17.399999999999999" x14ac:dyDescent="0.3">
      <c r="B8" s="71" t="s">
        <v>179</v>
      </c>
      <c r="C8" s="4" t="str">
        <f t="shared" ref="C8:C27" si="6">IF(ROUND(SUM(Z132,-Z161),2)&lt;&gt;0,ROUND(SUM(Z132,-Z161),2),"")</f>
        <v/>
      </c>
      <c r="D8" s="3" t="s">
        <v>200</v>
      </c>
      <c r="E8" s="4" t="str">
        <f t="shared" ref="E8:W8" si="7">IF(ROUND(SUM(AB132,-AB161),2)&lt;&gt;0,ROUND(SUM(AB132,-AB161),2),"")</f>
        <v/>
      </c>
      <c r="F8" s="4" t="str">
        <f t="shared" si="7"/>
        <v/>
      </c>
      <c r="G8" s="4" t="str">
        <f t="shared" si="7"/>
        <v/>
      </c>
      <c r="H8" s="4" t="str">
        <f t="shared" si="7"/>
        <v/>
      </c>
      <c r="I8" s="4" t="str">
        <f t="shared" si="7"/>
        <v/>
      </c>
      <c r="J8" s="4" t="str">
        <f t="shared" si="7"/>
        <v/>
      </c>
      <c r="K8" s="4" t="str">
        <f t="shared" si="7"/>
        <v/>
      </c>
      <c r="L8" s="4" t="str">
        <f t="shared" si="7"/>
        <v/>
      </c>
      <c r="M8" s="4" t="str">
        <f t="shared" si="7"/>
        <v/>
      </c>
      <c r="N8" s="4" t="str">
        <f t="shared" si="7"/>
        <v/>
      </c>
      <c r="O8" s="70" t="str">
        <f t="shared" si="7"/>
        <v/>
      </c>
      <c r="P8" s="78" t="str">
        <f t="shared" si="7"/>
        <v/>
      </c>
      <c r="Q8" s="78" t="str">
        <f t="shared" si="7"/>
        <v/>
      </c>
      <c r="R8" s="78" t="str">
        <f t="shared" si="7"/>
        <v/>
      </c>
      <c r="S8" s="78" t="str">
        <f t="shared" si="7"/>
        <v/>
      </c>
      <c r="T8" s="78" t="str">
        <f t="shared" si="7"/>
        <v/>
      </c>
      <c r="U8" s="78" t="str">
        <f t="shared" si="7"/>
        <v/>
      </c>
      <c r="V8" s="78" t="str">
        <f t="shared" si="7"/>
        <v/>
      </c>
      <c r="W8" s="78" t="str">
        <f t="shared" si="7"/>
        <v/>
      </c>
      <c r="Y8" s="1">
        <f>ROUND(COUNTIF($C$8:$W$8,"&gt;0"),0)</f>
        <v>0</v>
      </c>
    </row>
    <row r="9" spans="1:75" ht="17.399999999999999" x14ac:dyDescent="0.3">
      <c r="B9" s="71" t="s">
        <v>180</v>
      </c>
      <c r="C9" s="4" t="str">
        <f t="shared" si="6"/>
        <v/>
      </c>
      <c r="D9" s="4" t="str">
        <f t="shared" ref="D9:D27" si="8">IF(ROUND(SUM(AA133,-AA162),2)&lt;&gt;0,ROUND(SUM(AA133,-AA162),2),"")</f>
        <v/>
      </c>
      <c r="E9" s="3" t="s">
        <v>200</v>
      </c>
      <c r="F9" s="4" t="str">
        <f t="shared" ref="F9:W9" si="9">IF(ROUND(SUM(AC133,-AC162),2)&lt;&gt;0,ROUND(SUM(AC133,-AC162),2),"")</f>
        <v/>
      </c>
      <c r="G9" s="4" t="str">
        <f t="shared" si="9"/>
        <v/>
      </c>
      <c r="H9" s="4" t="str">
        <f t="shared" si="9"/>
        <v/>
      </c>
      <c r="I9" s="4" t="str">
        <f t="shared" si="9"/>
        <v/>
      </c>
      <c r="J9" s="4" t="str">
        <f t="shared" si="9"/>
        <v/>
      </c>
      <c r="K9" s="4" t="str">
        <f t="shared" si="9"/>
        <v/>
      </c>
      <c r="L9" s="4" t="str">
        <f t="shared" si="9"/>
        <v/>
      </c>
      <c r="M9" s="4" t="str">
        <f t="shared" si="9"/>
        <v/>
      </c>
      <c r="N9" s="4" t="str">
        <f t="shared" si="9"/>
        <v/>
      </c>
      <c r="O9" s="70" t="str">
        <f t="shared" si="9"/>
        <v/>
      </c>
      <c r="P9" s="78" t="str">
        <f t="shared" si="9"/>
        <v/>
      </c>
      <c r="Q9" s="78" t="str">
        <f t="shared" si="9"/>
        <v/>
      </c>
      <c r="R9" s="78" t="str">
        <f t="shared" si="9"/>
        <v/>
      </c>
      <c r="S9" s="78" t="str">
        <f t="shared" si="9"/>
        <v/>
      </c>
      <c r="T9" s="78" t="str">
        <f t="shared" si="9"/>
        <v/>
      </c>
      <c r="U9" s="78" t="str">
        <f t="shared" si="9"/>
        <v/>
      </c>
      <c r="V9" s="78" t="str">
        <f t="shared" si="9"/>
        <v/>
      </c>
      <c r="W9" s="78" t="str">
        <f t="shared" si="9"/>
        <v/>
      </c>
      <c r="Y9" s="1">
        <f>ROUND(COUNTIF($C$9:$W$9,"&gt;0"),0)</f>
        <v>0</v>
      </c>
    </row>
    <row r="10" spans="1:75" ht="17.399999999999999" x14ac:dyDescent="0.3">
      <c r="B10" s="71" t="s">
        <v>181</v>
      </c>
      <c r="C10" s="4" t="str">
        <f t="shared" si="6"/>
        <v/>
      </c>
      <c r="D10" s="4" t="str">
        <f t="shared" si="8"/>
        <v/>
      </c>
      <c r="E10" s="4" t="str">
        <f t="shared" ref="E10:E27" si="10">IF(ROUND(SUM(AB134,-AB163),2)&lt;&gt;0,ROUND(SUM(AB134,-AB163),2),"")</f>
        <v/>
      </c>
      <c r="F10" s="3" t="s">
        <v>200</v>
      </c>
      <c r="G10" s="4" t="str">
        <f t="shared" ref="G10:W10" si="11">IF(ROUND(SUM(AD134,-AD163),2)&lt;&gt;0,ROUND(SUM(AD134,-AD163),2),"")</f>
        <v/>
      </c>
      <c r="H10" s="4" t="str">
        <f t="shared" si="11"/>
        <v/>
      </c>
      <c r="I10" s="4" t="str">
        <f t="shared" si="11"/>
        <v/>
      </c>
      <c r="J10" s="4" t="str">
        <f t="shared" si="11"/>
        <v/>
      </c>
      <c r="K10" s="4" t="str">
        <f t="shared" si="11"/>
        <v/>
      </c>
      <c r="L10" s="4" t="str">
        <f t="shared" si="11"/>
        <v/>
      </c>
      <c r="M10" s="4" t="str">
        <f t="shared" si="11"/>
        <v/>
      </c>
      <c r="N10" s="4" t="str">
        <f t="shared" si="11"/>
        <v/>
      </c>
      <c r="O10" s="70" t="str">
        <f t="shared" si="11"/>
        <v/>
      </c>
      <c r="P10" s="78" t="str">
        <f t="shared" si="11"/>
        <v/>
      </c>
      <c r="Q10" s="78" t="str">
        <f t="shared" si="11"/>
        <v/>
      </c>
      <c r="R10" s="78" t="str">
        <f t="shared" si="11"/>
        <v/>
      </c>
      <c r="S10" s="78" t="str">
        <f t="shared" si="11"/>
        <v/>
      </c>
      <c r="T10" s="78" t="str">
        <f t="shared" si="11"/>
        <v/>
      </c>
      <c r="U10" s="78" t="str">
        <f t="shared" si="11"/>
        <v/>
      </c>
      <c r="V10" s="78" t="str">
        <f t="shared" si="11"/>
        <v/>
      </c>
      <c r="W10" s="78" t="str">
        <f t="shared" si="11"/>
        <v/>
      </c>
      <c r="Y10" s="1">
        <f>ROUND(COUNTIF($C$10:$W$10,"&gt;0"),0)</f>
        <v>0</v>
      </c>
    </row>
    <row r="11" spans="1:75" ht="17.399999999999999" x14ac:dyDescent="0.3">
      <c r="B11" s="71" t="s">
        <v>182</v>
      </c>
      <c r="C11" s="4" t="str">
        <f t="shared" si="6"/>
        <v/>
      </c>
      <c r="D11" s="4" t="str">
        <f t="shared" si="8"/>
        <v/>
      </c>
      <c r="E11" s="4" t="str">
        <f t="shared" si="10"/>
        <v/>
      </c>
      <c r="F11" s="4" t="str">
        <f t="shared" ref="F11:F27" si="12">IF(ROUND(SUM(AC135,-AC164),2)&lt;&gt;0,ROUND(SUM(AC135,-AC164),2),"")</f>
        <v/>
      </c>
      <c r="G11" s="3" t="s">
        <v>200</v>
      </c>
      <c r="H11" s="4" t="str">
        <f t="shared" ref="H11:W11" si="13">IF(ROUND(SUM(AE135,-AE164),2)&lt;&gt;0,ROUND(SUM(AE135,-AE164),2),"")</f>
        <v/>
      </c>
      <c r="I11" s="4" t="str">
        <f t="shared" si="13"/>
        <v/>
      </c>
      <c r="J11" s="4" t="str">
        <f t="shared" si="13"/>
        <v/>
      </c>
      <c r="K11" s="4" t="str">
        <f t="shared" si="13"/>
        <v/>
      </c>
      <c r="L11" s="4" t="str">
        <f t="shared" si="13"/>
        <v/>
      </c>
      <c r="M11" s="4" t="str">
        <f t="shared" si="13"/>
        <v/>
      </c>
      <c r="N11" s="4" t="str">
        <f t="shared" si="13"/>
        <v/>
      </c>
      <c r="O11" s="70" t="str">
        <f t="shared" si="13"/>
        <v/>
      </c>
      <c r="P11" s="78" t="str">
        <f t="shared" si="13"/>
        <v/>
      </c>
      <c r="Q11" s="78" t="str">
        <f t="shared" si="13"/>
        <v/>
      </c>
      <c r="R11" s="78" t="str">
        <f t="shared" si="13"/>
        <v/>
      </c>
      <c r="S11" s="78" t="str">
        <f t="shared" si="13"/>
        <v/>
      </c>
      <c r="T11" s="78" t="str">
        <f t="shared" si="13"/>
        <v/>
      </c>
      <c r="U11" s="78" t="str">
        <f t="shared" si="13"/>
        <v/>
      </c>
      <c r="V11" s="78" t="str">
        <f t="shared" si="13"/>
        <v/>
      </c>
      <c r="W11" s="78" t="str">
        <f t="shared" si="13"/>
        <v/>
      </c>
      <c r="Y11" s="1">
        <f>ROUND(COUNTIF($C$11:$W$11,"&gt;0"),0)</f>
        <v>0</v>
      </c>
    </row>
    <row r="12" spans="1:75" ht="17.399999999999999" x14ac:dyDescent="0.3">
      <c r="B12" s="71" t="s">
        <v>183</v>
      </c>
      <c r="C12" s="4" t="str">
        <f t="shared" si="6"/>
        <v/>
      </c>
      <c r="D12" s="4" t="str">
        <f t="shared" si="8"/>
        <v/>
      </c>
      <c r="E12" s="4" t="str">
        <f t="shared" si="10"/>
        <v/>
      </c>
      <c r="F12" s="4" t="str">
        <f t="shared" si="12"/>
        <v/>
      </c>
      <c r="G12" s="4" t="str">
        <f t="shared" ref="G12:G27" si="14">IF(ROUND(SUM(AD136,-AD165),2)&lt;&gt;0,ROUND(SUM(AD136,-AD165),2),"")</f>
        <v/>
      </c>
      <c r="H12" s="3" t="s">
        <v>200</v>
      </c>
      <c r="I12" s="4" t="str">
        <f t="shared" ref="I12:W12" si="15">IF(ROUND(SUM(AF136,-AF165),2)&lt;&gt;0,ROUND(SUM(AF136,-AF165),2),"")</f>
        <v/>
      </c>
      <c r="J12" s="4" t="str">
        <f t="shared" si="15"/>
        <v/>
      </c>
      <c r="K12" s="4" t="str">
        <f t="shared" si="15"/>
        <v/>
      </c>
      <c r="L12" s="4" t="str">
        <f t="shared" si="15"/>
        <v/>
      </c>
      <c r="M12" s="4" t="str">
        <f t="shared" si="15"/>
        <v/>
      </c>
      <c r="N12" s="4" t="str">
        <f t="shared" si="15"/>
        <v/>
      </c>
      <c r="O12" s="70" t="str">
        <f t="shared" si="15"/>
        <v/>
      </c>
      <c r="P12" s="78" t="str">
        <f t="shared" si="15"/>
        <v/>
      </c>
      <c r="Q12" s="78" t="str">
        <f t="shared" si="15"/>
        <v/>
      </c>
      <c r="R12" s="78" t="str">
        <f t="shared" si="15"/>
        <v/>
      </c>
      <c r="S12" s="78" t="str">
        <f t="shared" si="15"/>
        <v/>
      </c>
      <c r="T12" s="78" t="str">
        <f t="shared" si="15"/>
        <v/>
      </c>
      <c r="U12" s="78" t="str">
        <f t="shared" si="15"/>
        <v/>
      </c>
      <c r="V12" s="78" t="str">
        <f t="shared" si="15"/>
        <v/>
      </c>
      <c r="W12" s="78" t="str">
        <f t="shared" si="15"/>
        <v/>
      </c>
      <c r="Y12" s="1">
        <f>ROUND(COUNTIF($C$12:$W$12,"&gt;0"),0)</f>
        <v>0</v>
      </c>
    </row>
    <row r="13" spans="1:75" ht="17.399999999999999" x14ac:dyDescent="0.3">
      <c r="B13" s="71" t="s">
        <v>184</v>
      </c>
      <c r="C13" s="4" t="str">
        <f t="shared" si="6"/>
        <v/>
      </c>
      <c r="D13" s="4" t="str">
        <f t="shared" si="8"/>
        <v/>
      </c>
      <c r="E13" s="4" t="str">
        <f t="shared" si="10"/>
        <v/>
      </c>
      <c r="F13" s="4" t="str">
        <f t="shared" si="12"/>
        <v/>
      </c>
      <c r="G13" s="4" t="str">
        <f t="shared" si="14"/>
        <v/>
      </c>
      <c r="H13" s="4" t="str">
        <f t="shared" ref="H13:H27" si="16">IF(ROUND(SUM(AE137,-AE166),2)&lt;&gt;0,ROUND(SUM(AE137,-AE166),2),"")</f>
        <v/>
      </c>
      <c r="I13" s="3" t="s">
        <v>200</v>
      </c>
      <c r="J13" s="4" t="str">
        <f t="shared" ref="J13:W13" si="17">IF(ROUND(SUM(AG137,-AG166),2)&lt;&gt;0,ROUND(SUM(AG137,-AG166),2),"")</f>
        <v/>
      </c>
      <c r="K13" s="4" t="str">
        <f t="shared" si="17"/>
        <v/>
      </c>
      <c r="L13" s="4" t="str">
        <f t="shared" si="17"/>
        <v/>
      </c>
      <c r="M13" s="4" t="str">
        <f t="shared" si="17"/>
        <v/>
      </c>
      <c r="N13" s="4" t="str">
        <f t="shared" si="17"/>
        <v/>
      </c>
      <c r="O13" s="70" t="str">
        <f t="shared" si="17"/>
        <v/>
      </c>
      <c r="P13" s="78" t="str">
        <f t="shared" si="17"/>
        <v/>
      </c>
      <c r="Q13" s="78" t="str">
        <f t="shared" si="17"/>
        <v/>
      </c>
      <c r="R13" s="78" t="str">
        <f t="shared" si="17"/>
        <v/>
      </c>
      <c r="S13" s="78" t="str">
        <f t="shared" si="17"/>
        <v/>
      </c>
      <c r="T13" s="78" t="str">
        <f t="shared" si="17"/>
        <v/>
      </c>
      <c r="U13" s="78" t="str">
        <f t="shared" si="17"/>
        <v/>
      </c>
      <c r="V13" s="78" t="str">
        <f t="shared" si="17"/>
        <v/>
      </c>
      <c r="W13" s="78" t="str">
        <f t="shared" si="17"/>
        <v/>
      </c>
      <c r="Y13" s="1">
        <f>ROUND(COUNTIF($C$13:$W$13,"&gt;0"),0)</f>
        <v>0</v>
      </c>
    </row>
    <row r="14" spans="1:75" ht="17.399999999999999" x14ac:dyDescent="0.3">
      <c r="B14" s="71" t="s">
        <v>185</v>
      </c>
      <c r="C14" s="4" t="str">
        <f t="shared" si="6"/>
        <v/>
      </c>
      <c r="D14" s="4" t="str">
        <f t="shared" si="8"/>
        <v/>
      </c>
      <c r="E14" s="4" t="str">
        <f t="shared" si="10"/>
        <v/>
      </c>
      <c r="F14" s="4" t="str">
        <f t="shared" si="12"/>
        <v/>
      </c>
      <c r="G14" s="4" t="str">
        <f t="shared" si="14"/>
        <v/>
      </c>
      <c r="H14" s="4" t="str">
        <f t="shared" si="16"/>
        <v/>
      </c>
      <c r="I14" s="4" t="str">
        <f t="shared" ref="I14:I27" si="18">IF(ROUND(SUM(AF138,-AF167),2)&lt;&gt;0,ROUND(SUM(AF138,-AF167),2),"")</f>
        <v/>
      </c>
      <c r="J14" s="3" t="s">
        <v>200</v>
      </c>
      <c r="K14" s="4" t="str">
        <f t="shared" ref="K14:W14" si="19">IF(ROUND(SUM(AH138,-AH167),2)&lt;&gt;0,ROUND(SUM(AH138,-AH167),2),"")</f>
        <v/>
      </c>
      <c r="L14" s="4" t="str">
        <f t="shared" si="19"/>
        <v/>
      </c>
      <c r="M14" s="4" t="str">
        <f t="shared" si="19"/>
        <v/>
      </c>
      <c r="N14" s="4" t="str">
        <f t="shared" si="19"/>
        <v/>
      </c>
      <c r="O14" s="70" t="str">
        <f t="shared" si="19"/>
        <v/>
      </c>
      <c r="P14" s="78" t="str">
        <f t="shared" si="19"/>
        <v/>
      </c>
      <c r="Q14" s="78" t="str">
        <f t="shared" si="19"/>
        <v/>
      </c>
      <c r="R14" s="78" t="str">
        <f t="shared" si="19"/>
        <v/>
      </c>
      <c r="S14" s="78" t="str">
        <f t="shared" si="19"/>
        <v/>
      </c>
      <c r="T14" s="78" t="str">
        <f t="shared" si="19"/>
        <v/>
      </c>
      <c r="U14" s="78" t="str">
        <f t="shared" si="19"/>
        <v/>
      </c>
      <c r="V14" s="78" t="str">
        <f t="shared" si="19"/>
        <v/>
      </c>
      <c r="W14" s="78" t="str">
        <f t="shared" si="19"/>
        <v/>
      </c>
      <c r="Y14" s="1">
        <f>ROUND(COUNTIF($C$14:$W$14,"&gt;0"),0)</f>
        <v>0</v>
      </c>
    </row>
    <row r="15" spans="1:75" ht="17.399999999999999" x14ac:dyDescent="0.3">
      <c r="B15" s="71" t="s">
        <v>186</v>
      </c>
      <c r="C15" s="4" t="str">
        <f t="shared" si="6"/>
        <v/>
      </c>
      <c r="D15" s="4" t="str">
        <f t="shared" si="8"/>
        <v/>
      </c>
      <c r="E15" s="4" t="str">
        <f t="shared" si="10"/>
        <v/>
      </c>
      <c r="F15" s="4" t="str">
        <f t="shared" si="12"/>
        <v/>
      </c>
      <c r="G15" s="4" t="str">
        <f t="shared" si="14"/>
        <v/>
      </c>
      <c r="H15" s="4" t="str">
        <f t="shared" si="16"/>
        <v/>
      </c>
      <c r="I15" s="4" t="str">
        <f t="shared" si="18"/>
        <v/>
      </c>
      <c r="J15" s="4" t="str">
        <f t="shared" ref="J15:J27" si="20">IF(ROUND(SUM(AG139,-AG168),2)&lt;&gt;0,ROUND(SUM(AG139,-AG168),2),"")</f>
        <v/>
      </c>
      <c r="K15" s="3" t="s">
        <v>200</v>
      </c>
      <c r="L15" s="4" t="str">
        <f t="shared" ref="L15:W15" si="21">IF(ROUND(SUM(AI139,-AI168),2)&lt;&gt;0,ROUND(SUM(AI139,-AI168),2),"")</f>
        <v/>
      </c>
      <c r="M15" s="4" t="str">
        <f t="shared" si="21"/>
        <v/>
      </c>
      <c r="N15" s="4" t="str">
        <f t="shared" si="21"/>
        <v/>
      </c>
      <c r="O15" s="70" t="str">
        <f t="shared" si="21"/>
        <v/>
      </c>
      <c r="P15" s="78" t="str">
        <f t="shared" si="21"/>
        <v/>
      </c>
      <c r="Q15" s="78" t="str">
        <f t="shared" si="21"/>
        <v/>
      </c>
      <c r="R15" s="78" t="str">
        <f t="shared" si="21"/>
        <v/>
      </c>
      <c r="S15" s="78" t="str">
        <f t="shared" si="21"/>
        <v/>
      </c>
      <c r="T15" s="78" t="str">
        <f t="shared" si="21"/>
        <v/>
      </c>
      <c r="U15" s="78" t="str">
        <f t="shared" si="21"/>
        <v/>
      </c>
      <c r="V15" s="78" t="str">
        <f t="shared" si="21"/>
        <v/>
      </c>
      <c r="W15" s="78" t="str">
        <f t="shared" si="21"/>
        <v/>
      </c>
      <c r="Y15" s="1">
        <f>ROUND(COUNTIF($C$15:$W$15,"&gt;0"),0)</f>
        <v>0</v>
      </c>
    </row>
    <row r="16" spans="1:75" ht="17.399999999999999" x14ac:dyDescent="0.3">
      <c r="B16" s="71" t="s">
        <v>187</v>
      </c>
      <c r="C16" s="4" t="str">
        <f t="shared" si="6"/>
        <v/>
      </c>
      <c r="D16" s="4" t="str">
        <f t="shared" si="8"/>
        <v/>
      </c>
      <c r="E16" s="4" t="str">
        <f t="shared" si="10"/>
        <v/>
      </c>
      <c r="F16" s="4" t="str">
        <f t="shared" si="12"/>
        <v/>
      </c>
      <c r="G16" s="4" t="str">
        <f t="shared" si="14"/>
        <v/>
      </c>
      <c r="H16" s="4" t="str">
        <f t="shared" si="16"/>
        <v/>
      </c>
      <c r="I16" s="4" t="str">
        <f t="shared" si="18"/>
        <v/>
      </c>
      <c r="J16" s="4" t="str">
        <f t="shared" si="20"/>
        <v/>
      </c>
      <c r="K16" s="4" t="str">
        <f t="shared" ref="K16:K27" si="22">IF(ROUND(SUM(AH140,-AH169),2)&lt;&gt;0,ROUND(SUM(AH140,-AH169),2),"")</f>
        <v/>
      </c>
      <c r="L16" s="3" t="s">
        <v>200</v>
      </c>
      <c r="M16" s="4" t="str">
        <f t="shared" ref="M16:W16" si="23">IF(ROUND(SUM(AJ140,-AJ169),2)&lt;&gt;0,ROUND(SUM(AJ140,-AJ169),2),"")</f>
        <v/>
      </c>
      <c r="N16" s="4" t="str">
        <f t="shared" si="23"/>
        <v/>
      </c>
      <c r="O16" s="70" t="str">
        <f t="shared" si="23"/>
        <v/>
      </c>
      <c r="P16" s="78" t="str">
        <f t="shared" si="23"/>
        <v/>
      </c>
      <c r="Q16" s="78" t="str">
        <f t="shared" si="23"/>
        <v/>
      </c>
      <c r="R16" s="78" t="str">
        <f t="shared" si="23"/>
        <v/>
      </c>
      <c r="S16" s="78" t="str">
        <f t="shared" si="23"/>
        <v/>
      </c>
      <c r="T16" s="78" t="str">
        <f t="shared" si="23"/>
        <v/>
      </c>
      <c r="U16" s="78" t="str">
        <f t="shared" si="23"/>
        <v/>
      </c>
      <c r="V16" s="78" t="str">
        <f t="shared" si="23"/>
        <v/>
      </c>
      <c r="W16" s="78" t="str">
        <f t="shared" si="23"/>
        <v/>
      </c>
      <c r="Y16" s="1">
        <f>ROUND(COUNTIF($C$16:$W$16,"&gt;0"),0)</f>
        <v>0</v>
      </c>
    </row>
    <row r="17" spans="2:25" ht="17.399999999999999" x14ac:dyDescent="0.3">
      <c r="B17" s="71" t="s">
        <v>188</v>
      </c>
      <c r="C17" s="4" t="str">
        <f t="shared" si="6"/>
        <v/>
      </c>
      <c r="D17" s="4" t="str">
        <f t="shared" si="8"/>
        <v/>
      </c>
      <c r="E17" s="4" t="str">
        <f t="shared" si="10"/>
        <v/>
      </c>
      <c r="F17" s="4" t="str">
        <f t="shared" si="12"/>
        <v/>
      </c>
      <c r="G17" s="4" t="str">
        <f t="shared" si="14"/>
        <v/>
      </c>
      <c r="H17" s="4" t="str">
        <f t="shared" si="16"/>
        <v/>
      </c>
      <c r="I17" s="4" t="str">
        <f t="shared" si="18"/>
        <v/>
      </c>
      <c r="J17" s="4" t="str">
        <f t="shared" si="20"/>
        <v/>
      </c>
      <c r="K17" s="4" t="str">
        <f t="shared" si="22"/>
        <v/>
      </c>
      <c r="L17" s="4" t="str">
        <f t="shared" ref="L17:L27" si="24">IF(ROUND(SUM(AI141,-AI170),2)&lt;&gt;0,ROUND(SUM(AI141,-AI170),2),"")</f>
        <v/>
      </c>
      <c r="M17" s="3" t="s">
        <v>200</v>
      </c>
      <c r="N17" s="4" t="str">
        <f t="shared" ref="N17:W17" si="25">IF(ROUND(SUM(AK141,-AK170),2)&lt;&gt;0,ROUND(SUM(AK141,-AK170),2),"")</f>
        <v/>
      </c>
      <c r="O17" s="70" t="str">
        <f t="shared" si="25"/>
        <v/>
      </c>
      <c r="P17" s="78" t="str">
        <f t="shared" si="25"/>
        <v/>
      </c>
      <c r="Q17" s="78" t="str">
        <f t="shared" si="25"/>
        <v/>
      </c>
      <c r="R17" s="78" t="str">
        <f t="shared" si="25"/>
        <v/>
      </c>
      <c r="S17" s="78" t="str">
        <f t="shared" si="25"/>
        <v/>
      </c>
      <c r="T17" s="78" t="str">
        <f t="shared" si="25"/>
        <v/>
      </c>
      <c r="U17" s="78" t="str">
        <f t="shared" si="25"/>
        <v/>
      </c>
      <c r="V17" s="78" t="str">
        <f t="shared" si="25"/>
        <v/>
      </c>
      <c r="W17" s="78" t="str">
        <f t="shared" si="25"/>
        <v/>
      </c>
      <c r="Y17" s="1">
        <f>ROUND(COUNTIF($C$17:$W$17,"&gt;0"),0)</f>
        <v>0</v>
      </c>
    </row>
    <row r="18" spans="2:25" ht="17.399999999999999" x14ac:dyDescent="0.3">
      <c r="B18" s="71" t="s">
        <v>189</v>
      </c>
      <c r="C18" s="4" t="str">
        <f t="shared" si="6"/>
        <v/>
      </c>
      <c r="D18" s="4" t="str">
        <f t="shared" si="8"/>
        <v/>
      </c>
      <c r="E18" s="4" t="str">
        <f t="shared" si="10"/>
        <v/>
      </c>
      <c r="F18" s="4" t="str">
        <f t="shared" si="12"/>
        <v/>
      </c>
      <c r="G18" s="4" t="str">
        <f t="shared" si="14"/>
        <v/>
      </c>
      <c r="H18" s="4" t="str">
        <f t="shared" si="16"/>
        <v/>
      </c>
      <c r="I18" s="4" t="str">
        <f t="shared" si="18"/>
        <v/>
      </c>
      <c r="J18" s="4" t="str">
        <f t="shared" si="20"/>
        <v/>
      </c>
      <c r="K18" s="4" t="str">
        <f t="shared" si="22"/>
        <v/>
      </c>
      <c r="L18" s="4" t="str">
        <f t="shared" si="24"/>
        <v/>
      </c>
      <c r="M18" s="4" t="str">
        <f t="shared" ref="M18:M27" si="26">IF(ROUND(SUM(AJ142,-AJ171),2)&lt;&gt;0,ROUND(SUM(AJ142,-AJ171),2),"")</f>
        <v/>
      </c>
      <c r="N18" s="3" t="s">
        <v>200</v>
      </c>
      <c r="O18" s="70" t="str">
        <f t="shared" ref="O18:W18" si="27">IF(ROUND(SUM(AL142,-AL171),2)&lt;&gt;0,ROUND(SUM(AL142,-AL171),2),"")</f>
        <v/>
      </c>
      <c r="P18" s="78" t="str">
        <f t="shared" si="27"/>
        <v/>
      </c>
      <c r="Q18" s="78" t="str">
        <f t="shared" si="27"/>
        <v/>
      </c>
      <c r="R18" s="78" t="str">
        <f t="shared" si="27"/>
        <v/>
      </c>
      <c r="S18" s="78" t="str">
        <f t="shared" si="27"/>
        <v/>
      </c>
      <c r="T18" s="78" t="str">
        <f t="shared" si="27"/>
        <v/>
      </c>
      <c r="U18" s="78" t="str">
        <f t="shared" si="27"/>
        <v/>
      </c>
      <c r="V18" s="78" t="str">
        <f t="shared" si="27"/>
        <v/>
      </c>
      <c r="W18" s="78" t="str">
        <f t="shared" si="27"/>
        <v/>
      </c>
      <c r="Y18" s="1">
        <f>ROUND(COUNTIF($C$18:$W$18,"&gt;0"),0)</f>
        <v>0</v>
      </c>
    </row>
    <row r="19" spans="2:25" ht="18" thickBot="1" x14ac:dyDescent="0.35">
      <c r="B19" s="72" t="s">
        <v>190</v>
      </c>
      <c r="C19" s="73" t="str">
        <f t="shared" si="6"/>
        <v/>
      </c>
      <c r="D19" s="73" t="str">
        <f t="shared" si="8"/>
        <v/>
      </c>
      <c r="E19" s="73" t="str">
        <f t="shared" si="10"/>
        <v/>
      </c>
      <c r="F19" s="73" t="str">
        <f t="shared" si="12"/>
        <v/>
      </c>
      <c r="G19" s="73" t="str">
        <f t="shared" si="14"/>
        <v/>
      </c>
      <c r="H19" s="73" t="str">
        <f t="shared" si="16"/>
        <v/>
      </c>
      <c r="I19" s="73" t="str">
        <f t="shared" si="18"/>
        <v/>
      </c>
      <c r="J19" s="73" t="str">
        <f t="shared" si="20"/>
        <v/>
      </c>
      <c r="K19" s="73" t="str">
        <f t="shared" si="22"/>
        <v/>
      </c>
      <c r="L19" s="73" t="str">
        <f t="shared" si="24"/>
        <v/>
      </c>
      <c r="M19" s="73" t="str">
        <f t="shared" si="26"/>
        <v/>
      </c>
      <c r="N19" s="73" t="str">
        <f t="shared" ref="N19:N27" si="28">IF(ROUND(SUM(AK143,-AK172),2)&lt;&gt;0,ROUND(SUM(AK143,-AK172),2),"")</f>
        <v/>
      </c>
      <c r="O19" s="74" t="s">
        <v>200</v>
      </c>
      <c r="P19" s="78" t="str">
        <f t="shared" ref="P19:W19" si="29">IF(ROUND(SUM(AM143,-AM172),2)&lt;&gt;0,ROUND(SUM(AM143,-AM172),2),"")</f>
        <v/>
      </c>
      <c r="Q19" s="78" t="str">
        <f t="shared" si="29"/>
        <v/>
      </c>
      <c r="R19" s="78" t="str">
        <f t="shared" si="29"/>
        <v/>
      </c>
      <c r="S19" s="78" t="str">
        <f t="shared" si="29"/>
        <v/>
      </c>
      <c r="T19" s="78" t="str">
        <f t="shared" si="29"/>
        <v/>
      </c>
      <c r="U19" s="78" t="str">
        <f t="shared" si="29"/>
        <v/>
      </c>
      <c r="V19" s="78" t="str">
        <f t="shared" si="29"/>
        <v/>
      </c>
      <c r="W19" s="78" t="str">
        <f t="shared" si="29"/>
        <v/>
      </c>
      <c r="Y19" s="1">
        <f>ROUND(COUNTIF($C$19:$W$19,"&gt;0"),0)</f>
        <v>0</v>
      </c>
    </row>
    <row r="20" spans="2:25" ht="18" thickTop="1" x14ac:dyDescent="0.3">
      <c r="B20" s="75" t="s">
        <v>191</v>
      </c>
      <c r="C20" s="76" t="str">
        <f t="shared" si="6"/>
        <v/>
      </c>
      <c r="D20" s="76" t="str">
        <f t="shared" si="8"/>
        <v/>
      </c>
      <c r="E20" s="76" t="str">
        <f t="shared" si="10"/>
        <v/>
      </c>
      <c r="F20" s="76" t="str">
        <f t="shared" si="12"/>
        <v/>
      </c>
      <c r="G20" s="76" t="str">
        <f t="shared" si="14"/>
        <v/>
      </c>
      <c r="H20" s="76" t="str">
        <f t="shared" si="16"/>
        <v/>
      </c>
      <c r="I20" s="76" t="str">
        <f t="shared" si="18"/>
        <v/>
      </c>
      <c r="J20" s="76" t="str">
        <f t="shared" si="20"/>
        <v/>
      </c>
      <c r="K20" s="76" t="str">
        <f t="shared" si="22"/>
        <v/>
      </c>
      <c r="L20" s="76" t="str">
        <f t="shared" si="24"/>
        <v/>
      </c>
      <c r="M20" s="76" t="str">
        <f t="shared" si="26"/>
        <v/>
      </c>
      <c r="N20" s="76" t="str">
        <f t="shared" si="28"/>
        <v/>
      </c>
      <c r="O20" s="76" t="str">
        <f t="shared" ref="O20:O27" si="30">IF(ROUND(SUM(AL144,-AL173),2)&lt;&gt;0,ROUND(SUM(AL144,-AL173),2),"")</f>
        <v/>
      </c>
      <c r="P20" s="77" t="s">
        <v>200</v>
      </c>
      <c r="Q20" s="78" t="str">
        <f t="shared" ref="Q20:W20" si="31">IF(ROUND(SUM(AN144,-AN173),2)&lt;&gt;0,ROUND(SUM(AN144,-AN173),2),"")</f>
        <v/>
      </c>
      <c r="R20" s="78" t="str">
        <f t="shared" si="31"/>
        <v/>
      </c>
      <c r="S20" s="78" t="str">
        <f t="shared" si="31"/>
        <v/>
      </c>
      <c r="T20" s="78" t="str">
        <f t="shared" si="31"/>
        <v/>
      </c>
      <c r="U20" s="78" t="str">
        <f t="shared" si="31"/>
        <v/>
      </c>
      <c r="V20" s="78" t="str">
        <f t="shared" si="31"/>
        <v/>
      </c>
      <c r="W20" s="78" t="str">
        <f t="shared" si="31"/>
        <v/>
      </c>
      <c r="Y20" s="1">
        <f>ROUND(COUNTIF($C$20:$W$20,"&gt;0"),0)</f>
        <v>0</v>
      </c>
    </row>
    <row r="21" spans="2:25" ht="17.399999999999999" hidden="1" x14ac:dyDescent="0.3">
      <c r="B21" s="79" t="s">
        <v>192</v>
      </c>
      <c r="C21" s="78" t="str">
        <f t="shared" si="6"/>
        <v/>
      </c>
      <c r="D21" s="78" t="str">
        <f t="shared" si="8"/>
        <v/>
      </c>
      <c r="E21" s="78" t="str">
        <f t="shared" si="10"/>
        <v/>
      </c>
      <c r="F21" s="78" t="str">
        <f t="shared" si="12"/>
        <v/>
      </c>
      <c r="G21" s="78" t="str">
        <f t="shared" si="14"/>
        <v/>
      </c>
      <c r="H21" s="78" t="str">
        <f t="shared" si="16"/>
        <v/>
      </c>
      <c r="I21" s="78" t="str">
        <f t="shared" si="18"/>
        <v/>
      </c>
      <c r="J21" s="78" t="str">
        <f t="shared" si="20"/>
        <v/>
      </c>
      <c r="K21" s="78" t="str">
        <f t="shared" si="22"/>
        <v/>
      </c>
      <c r="L21" s="78" t="str">
        <f t="shared" si="24"/>
        <v/>
      </c>
      <c r="M21" s="78" t="str">
        <f t="shared" si="26"/>
        <v/>
      </c>
      <c r="N21" s="78" t="str">
        <f t="shared" si="28"/>
        <v/>
      </c>
      <c r="O21" s="78" t="str">
        <f t="shared" si="30"/>
        <v/>
      </c>
      <c r="P21" s="78" t="str">
        <f t="shared" ref="P21:P27" si="32">IF(ROUND(SUM(AM145,-AM174),2)&lt;&gt;0,ROUND(SUM(AM145,-AM174),2),"")</f>
        <v/>
      </c>
      <c r="Q21" s="77" t="s">
        <v>200</v>
      </c>
      <c r="R21" s="78" t="str">
        <f t="shared" ref="R21:W21" si="33">IF(ROUND(SUM(AO145,-AO174),2)&lt;&gt;0,ROUND(SUM(AO145,-AO174),2),"")</f>
        <v/>
      </c>
      <c r="S21" s="78" t="str">
        <f t="shared" si="33"/>
        <v/>
      </c>
      <c r="T21" s="78" t="str">
        <f t="shared" si="33"/>
        <v/>
      </c>
      <c r="U21" s="78" t="str">
        <f t="shared" si="33"/>
        <v/>
      </c>
      <c r="V21" s="78" t="str">
        <f t="shared" si="33"/>
        <v/>
      </c>
      <c r="W21" s="78" t="str">
        <f t="shared" si="33"/>
        <v/>
      </c>
      <c r="Y21" s="1">
        <f>ROUND(COUNTIF($C$21:$W$21,"&gt;0"),0)</f>
        <v>0</v>
      </c>
    </row>
    <row r="22" spans="2:25" ht="17.399999999999999" hidden="1" x14ac:dyDescent="0.3">
      <c r="B22" s="79" t="s">
        <v>193</v>
      </c>
      <c r="C22" s="78" t="str">
        <f t="shared" si="6"/>
        <v/>
      </c>
      <c r="D22" s="78" t="str">
        <f t="shared" si="8"/>
        <v/>
      </c>
      <c r="E22" s="78" t="str">
        <f t="shared" si="10"/>
        <v/>
      </c>
      <c r="F22" s="78" t="str">
        <f t="shared" si="12"/>
        <v/>
      </c>
      <c r="G22" s="78" t="str">
        <f t="shared" si="14"/>
        <v/>
      </c>
      <c r="H22" s="78" t="str">
        <f t="shared" si="16"/>
        <v/>
      </c>
      <c r="I22" s="78" t="str">
        <f t="shared" si="18"/>
        <v/>
      </c>
      <c r="J22" s="78" t="str">
        <f t="shared" si="20"/>
        <v/>
      </c>
      <c r="K22" s="78" t="str">
        <f t="shared" si="22"/>
        <v/>
      </c>
      <c r="L22" s="78" t="str">
        <f t="shared" si="24"/>
        <v/>
      </c>
      <c r="M22" s="78" t="str">
        <f t="shared" si="26"/>
        <v/>
      </c>
      <c r="N22" s="78" t="str">
        <f t="shared" si="28"/>
        <v/>
      </c>
      <c r="O22" s="78" t="str">
        <f t="shared" si="30"/>
        <v/>
      </c>
      <c r="P22" s="78" t="str">
        <f t="shared" si="32"/>
        <v/>
      </c>
      <c r="Q22" s="78" t="str">
        <f t="shared" ref="Q22:Q27" si="34">IF(ROUND(SUM(AN146,-AN175),2)&lt;&gt;0,ROUND(SUM(AN146,-AN175),2),"")</f>
        <v/>
      </c>
      <c r="R22" s="77" t="s">
        <v>200</v>
      </c>
      <c r="S22" s="78" t="str">
        <f>IF(ROUND(SUM(AP146,-AP175),2)&lt;&gt;0,ROUND(SUM(AP146,-AP175),2),"")</f>
        <v/>
      </c>
      <c r="T22" s="78" t="str">
        <f>IF(ROUND(SUM(AQ146,-AQ175),2)&lt;&gt;0,ROUND(SUM(AQ146,-AQ175),2),"")</f>
        <v/>
      </c>
      <c r="U22" s="78" t="str">
        <f>IF(ROUND(SUM(AR146,-AR175),2)&lt;&gt;0,ROUND(SUM(AR146,-AR175),2),"")</f>
        <v/>
      </c>
      <c r="V22" s="78" t="str">
        <f>IF(ROUND(SUM(AS146,-AS175),2)&lt;&gt;0,ROUND(SUM(AS146,-AS175),2),"")</f>
        <v/>
      </c>
      <c r="W22" s="78" t="str">
        <f>IF(ROUND(SUM(AT146,-AT175),2)&lt;&gt;0,ROUND(SUM(AT146,-AT175),2),"")</f>
        <v/>
      </c>
      <c r="Y22" s="1">
        <f>ROUND(COUNTIF($C$22:$W$22,"&gt;0"),0)</f>
        <v>0</v>
      </c>
    </row>
    <row r="23" spans="2:25" ht="17.399999999999999" hidden="1" x14ac:dyDescent="0.3">
      <c r="B23" s="79" t="s">
        <v>194</v>
      </c>
      <c r="C23" s="78" t="str">
        <f t="shared" si="6"/>
        <v/>
      </c>
      <c r="D23" s="78" t="str">
        <f t="shared" si="8"/>
        <v/>
      </c>
      <c r="E23" s="78" t="str">
        <f t="shared" si="10"/>
        <v/>
      </c>
      <c r="F23" s="78" t="str">
        <f t="shared" si="12"/>
        <v/>
      </c>
      <c r="G23" s="78" t="str">
        <f t="shared" si="14"/>
        <v/>
      </c>
      <c r="H23" s="78" t="str">
        <f t="shared" si="16"/>
        <v/>
      </c>
      <c r="I23" s="78" t="str">
        <f t="shared" si="18"/>
        <v/>
      </c>
      <c r="J23" s="78" t="str">
        <f t="shared" si="20"/>
        <v/>
      </c>
      <c r="K23" s="78" t="str">
        <f t="shared" si="22"/>
        <v/>
      </c>
      <c r="L23" s="78" t="str">
        <f t="shared" si="24"/>
        <v/>
      </c>
      <c r="M23" s="78" t="str">
        <f t="shared" si="26"/>
        <v/>
      </c>
      <c r="N23" s="78" t="str">
        <f t="shared" si="28"/>
        <v/>
      </c>
      <c r="O23" s="78" t="str">
        <f t="shared" si="30"/>
        <v/>
      </c>
      <c r="P23" s="78" t="str">
        <f t="shared" si="32"/>
        <v/>
      </c>
      <c r="Q23" s="78" t="str">
        <f t="shared" si="34"/>
        <v/>
      </c>
      <c r="R23" s="78" t="str">
        <f>IF(ROUND(SUM(AO147,-AO176),2)&lt;&gt;0,ROUND(SUM(AO147,-AO176),2),"")</f>
        <v/>
      </c>
      <c r="S23" s="77" t="s">
        <v>200</v>
      </c>
      <c r="T23" s="78" t="str">
        <f>IF(ROUND(SUM(AQ147,-AQ176),2)&lt;&gt;0,ROUND(SUM(AQ147,-AQ176),2),"")</f>
        <v/>
      </c>
      <c r="U23" s="78" t="str">
        <f>IF(ROUND(SUM(AR147,-AR176),2)&lt;&gt;0,ROUND(SUM(AR147,-AR176),2),"")</f>
        <v/>
      </c>
      <c r="V23" s="78" t="str">
        <f>IF(ROUND(SUM(AS147,-AS176),2)&lt;&gt;0,ROUND(SUM(AS147,-AS176),2),"")</f>
        <v/>
      </c>
      <c r="W23" s="78" t="str">
        <f>IF(ROUND(SUM(AT147,-AT176),2)&lt;&gt;0,ROUND(SUM(AT147,-AT176),2),"")</f>
        <v/>
      </c>
      <c r="Y23" s="1">
        <f>ROUND(COUNTIF($C$23:$W$23,"&gt;0"),0)</f>
        <v>0</v>
      </c>
    </row>
    <row r="24" spans="2:25" ht="17.399999999999999" hidden="1" x14ac:dyDescent="0.3">
      <c r="B24" s="79" t="s">
        <v>195</v>
      </c>
      <c r="C24" s="78" t="str">
        <f t="shared" si="6"/>
        <v/>
      </c>
      <c r="D24" s="78" t="str">
        <f t="shared" si="8"/>
        <v/>
      </c>
      <c r="E24" s="78" t="str">
        <f t="shared" si="10"/>
        <v/>
      </c>
      <c r="F24" s="78" t="str">
        <f t="shared" si="12"/>
        <v/>
      </c>
      <c r="G24" s="78" t="str">
        <f t="shared" si="14"/>
        <v/>
      </c>
      <c r="H24" s="78" t="str">
        <f t="shared" si="16"/>
        <v/>
      </c>
      <c r="I24" s="78" t="str">
        <f t="shared" si="18"/>
        <v/>
      </c>
      <c r="J24" s="78" t="str">
        <f t="shared" si="20"/>
        <v/>
      </c>
      <c r="K24" s="78" t="str">
        <f t="shared" si="22"/>
        <v/>
      </c>
      <c r="L24" s="78" t="str">
        <f t="shared" si="24"/>
        <v/>
      </c>
      <c r="M24" s="78" t="str">
        <f t="shared" si="26"/>
        <v/>
      </c>
      <c r="N24" s="78" t="str">
        <f t="shared" si="28"/>
        <v/>
      </c>
      <c r="O24" s="78" t="str">
        <f t="shared" si="30"/>
        <v/>
      </c>
      <c r="P24" s="78" t="str">
        <f t="shared" si="32"/>
        <v/>
      </c>
      <c r="Q24" s="78" t="str">
        <f t="shared" si="34"/>
        <v/>
      </c>
      <c r="R24" s="78" t="str">
        <f>IF(ROUND(SUM(AO148,-AO177),2)&lt;&gt;0,ROUND(SUM(AO148,-AO177),2),"")</f>
        <v/>
      </c>
      <c r="S24" s="78" t="str">
        <f>IF(ROUND(SUM(AP148,-AP177),2)&lt;&gt;0,ROUND(SUM(AP148,-AP177),2),"")</f>
        <v/>
      </c>
      <c r="T24" s="77" t="s">
        <v>200</v>
      </c>
      <c r="U24" s="78" t="str">
        <f>IF(ROUND(SUM(AR148,-AR177),2)&lt;&gt;0,ROUND(SUM(AR148,-AR177),2),"")</f>
        <v/>
      </c>
      <c r="V24" s="78" t="str">
        <f>IF(ROUND(SUM(AS148,-AS177),2)&lt;&gt;0,ROUND(SUM(AS148,-AS177),2),"")</f>
        <v/>
      </c>
      <c r="W24" s="78" t="str">
        <f>IF(ROUND(SUM(AT148,-AT177),2)&lt;&gt;0,ROUND(SUM(AT148,-AT177),2),"")</f>
        <v/>
      </c>
      <c r="Y24" s="1">
        <f>ROUND(COUNTIF($C$24:$W$24,"&gt;0"),0)</f>
        <v>0</v>
      </c>
    </row>
    <row r="25" spans="2:25" ht="17.399999999999999" hidden="1" x14ac:dyDescent="0.3">
      <c r="B25" s="79" t="s">
        <v>196</v>
      </c>
      <c r="C25" s="78" t="str">
        <f t="shared" si="6"/>
        <v/>
      </c>
      <c r="D25" s="78" t="str">
        <f t="shared" si="8"/>
        <v/>
      </c>
      <c r="E25" s="78" t="str">
        <f t="shared" si="10"/>
        <v/>
      </c>
      <c r="F25" s="78" t="str">
        <f t="shared" si="12"/>
        <v/>
      </c>
      <c r="G25" s="78" t="str">
        <f t="shared" si="14"/>
        <v/>
      </c>
      <c r="H25" s="78" t="str">
        <f t="shared" si="16"/>
        <v/>
      </c>
      <c r="I25" s="78" t="str">
        <f t="shared" si="18"/>
        <v/>
      </c>
      <c r="J25" s="78" t="str">
        <f t="shared" si="20"/>
        <v/>
      </c>
      <c r="K25" s="78" t="str">
        <f t="shared" si="22"/>
        <v/>
      </c>
      <c r="L25" s="78" t="str">
        <f t="shared" si="24"/>
        <v/>
      </c>
      <c r="M25" s="78" t="str">
        <f t="shared" si="26"/>
        <v/>
      </c>
      <c r="N25" s="78" t="str">
        <f t="shared" si="28"/>
        <v/>
      </c>
      <c r="O25" s="78" t="str">
        <f t="shared" si="30"/>
        <v/>
      </c>
      <c r="P25" s="78" t="str">
        <f t="shared" si="32"/>
        <v/>
      </c>
      <c r="Q25" s="78" t="str">
        <f t="shared" si="34"/>
        <v/>
      </c>
      <c r="R25" s="78" t="str">
        <f>IF(ROUND(SUM(AO149,-AO178),2)&lt;&gt;0,ROUND(SUM(AO149,-AO178),2),"")</f>
        <v/>
      </c>
      <c r="S25" s="78" t="str">
        <f>IF(ROUND(SUM(AP149,-AP178),2)&lt;&gt;0,ROUND(SUM(AP149,-AP178),2),"")</f>
        <v/>
      </c>
      <c r="T25" s="78" t="str">
        <f>IF(ROUND(SUM(AQ149,-AQ178),2)&lt;&gt;0,ROUND(SUM(AQ149,-AQ178),2),"")</f>
        <v/>
      </c>
      <c r="U25" s="77" t="s">
        <v>200</v>
      </c>
      <c r="V25" s="78" t="str">
        <f>IF(ROUND(SUM(AS149,-AS178),2)&lt;&gt;0,ROUND(SUM(AS149,-AS178),2),"")</f>
        <v/>
      </c>
      <c r="W25" s="78" t="str">
        <f>IF(ROUND(SUM(AT149,-AT178),2)&lt;&gt;0,ROUND(SUM(AT149,-AT178),2),"")</f>
        <v/>
      </c>
      <c r="Y25" s="1">
        <f>ROUND(COUNTIF($C$25:$W$25,"&gt;0"),0)</f>
        <v>0</v>
      </c>
    </row>
    <row r="26" spans="2:25" ht="17.399999999999999" hidden="1" x14ac:dyDescent="0.3">
      <c r="B26" s="79" t="s">
        <v>197</v>
      </c>
      <c r="C26" s="78" t="str">
        <f t="shared" si="6"/>
        <v/>
      </c>
      <c r="D26" s="78" t="str">
        <f t="shared" si="8"/>
        <v/>
      </c>
      <c r="E26" s="78" t="str">
        <f t="shared" si="10"/>
        <v/>
      </c>
      <c r="F26" s="78" t="str">
        <f t="shared" si="12"/>
        <v/>
      </c>
      <c r="G26" s="78" t="str">
        <f t="shared" si="14"/>
        <v/>
      </c>
      <c r="H26" s="78" t="str">
        <f t="shared" si="16"/>
        <v/>
      </c>
      <c r="I26" s="78" t="str">
        <f t="shared" si="18"/>
        <v/>
      </c>
      <c r="J26" s="78" t="str">
        <f t="shared" si="20"/>
        <v/>
      </c>
      <c r="K26" s="78" t="str">
        <f t="shared" si="22"/>
        <v/>
      </c>
      <c r="L26" s="78" t="str">
        <f t="shared" si="24"/>
        <v/>
      </c>
      <c r="M26" s="78" t="str">
        <f t="shared" si="26"/>
        <v/>
      </c>
      <c r="N26" s="78" t="str">
        <f t="shared" si="28"/>
        <v/>
      </c>
      <c r="O26" s="78" t="str">
        <f t="shared" si="30"/>
        <v/>
      </c>
      <c r="P26" s="78" t="str">
        <f t="shared" si="32"/>
        <v/>
      </c>
      <c r="Q26" s="78" t="str">
        <f t="shared" si="34"/>
        <v/>
      </c>
      <c r="R26" s="78" t="str">
        <f>IF(ROUND(SUM(AO150,-AO179),2)&lt;&gt;0,ROUND(SUM(AO150,-AO179),2),"")</f>
        <v/>
      </c>
      <c r="S26" s="78" t="str">
        <f>IF(ROUND(SUM(AP150,-AP179),2)&lt;&gt;0,ROUND(SUM(AP150,-AP179),2),"")</f>
        <v/>
      </c>
      <c r="T26" s="78" t="str">
        <f>IF(ROUND(SUM(AQ150,-AQ179),2)&lt;&gt;0,ROUND(SUM(AQ150,-AQ179),2),"")</f>
        <v/>
      </c>
      <c r="U26" s="78" t="str">
        <f>IF(ROUND(SUM(AR150,-AR179),2)&lt;&gt;0,ROUND(SUM(AR150,-AR179),2),"")</f>
        <v/>
      </c>
      <c r="V26" s="77" t="s">
        <v>200</v>
      </c>
      <c r="W26" s="78" t="str">
        <f>IF(ROUND(SUM(AT150,-AT179),2)&lt;&gt;0,ROUND(SUM(AT150,-AT179),2),"")</f>
        <v/>
      </c>
      <c r="Y26" s="1">
        <f>ROUND(COUNTIF($C$26:$W$26,"&gt;0"),0)</f>
        <v>0</v>
      </c>
    </row>
    <row r="27" spans="2:25" ht="17.399999999999999" hidden="1" x14ac:dyDescent="0.3">
      <c r="B27" s="79" t="s">
        <v>198</v>
      </c>
      <c r="C27" s="78" t="str">
        <f t="shared" si="6"/>
        <v/>
      </c>
      <c r="D27" s="78" t="str">
        <f t="shared" si="8"/>
        <v/>
      </c>
      <c r="E27" s="78" t="str">
        <f t="shared" si="10"/>
        <v/>
      </c>
      <c r="F27" s="78" t="str">
        <f t="shared" si="12"/>
        <v/>
      </c>
      <c r="G27" s="78" t="str">
        <f t="shared" si="14"/>
        <v/>
      </c>
      <c r="H27" s="78" t="str">
        <f t="shared" si="16"/>
        <v/>
      </c>
      <c r="I27" s="78" t="str">
        <f t="shared" si="18"/>
        <v/>
      </c>
      <c r="J27" s="78" t="str">
        <f t="shared" si="20"/>
        <v/>
      </c>
      <c r="K27" s="78" t="str">
        <f t="shared" si="22"/>
        <v/>
      </c>
      <c r="L27" s="78" t="str">
        <f t="shared" si="24"/>
        <v/>
      </c>
      <c r="M27" s="78" t="str">
        <f t="shared" si="26"/>
        <v/>
      </c>
      <c r="N27" s="78" t="str">
        <f t="shared" si="28"/>
        <v/>
      </c>
      <c r="O27" s="78" t="str">
        <f t="shared" si="30"/>
        <v/>
      </c>
      <c r="P27" s="78" t="str">
        <f t="shared" si="32"/>
        <v/>
      </c>
      <c r="Q27" s="78" t="str">
        <f t="shared" si="34"/>
        <v/>
      </c>
      <c r="R27" s="78" t="str">
        <f>IF(ROUND(SUM(AO151,-AO180),2)&lt;&gt;0,ROUND(SUM(AO151,-AO180),2),"")</f>
        <v/>
      </c>
      <c r="S27" s="78" t="str">
        <f>IF(ROUND(SUM(AP151,-AP180),2)&lt;&gt;0,ROUND(SUM(AP151,-AP180),2),"")</f>
        <v/>
      </c>
      <c r="T27" s="78" t="str">
        <f>IF(ROUND(SUM(AQ151,-AQ180),2)&lt;&gt;0,ROUND(SUM(AQ151,-AQ180),2),"")</f>
        <v/>
      </c>
      <c r="U27" s="78" t="str">
        <f>IF(ROUND(SUM(AR151,-AR180),2)&lt;&gt;0,ROUND(SUM(AR151,-AR180),2),"")</f>
        <v/>
      </c>
      <c r="V27" s="78" t="str">
        <f>IF(ROUND(SUM(AS151,-AS180),2)&lt;&gt;0,ROUND(SUM(AS151,-AS180),2),"")</f>
        <v/>
      </c>
      <c r="W27" s="77" t="s">
        <v>200</v>
      </c>
      <c r="Y27" s="1">
        <f>ROUND(COUNTIF($C$27:$W$27,"&gt;0"),0)</f>
        <v>0</v>
      </c>
    </row>
    <row r="29" spans="2:25" ht="21" x14ac:dyDescent="0.4">
      <c r="B29" s="5" t="s">
        <v>201</v>
      </c>
      <c r="C29" s="5"/>
    </row>
    <row r="30" spans="2:25" ht="15.6" x14ac:dyDescent="0.3">
      <c r="C30" s="53" t="s">
        <v>202</v>
      </c>
      <c r="D30" s="81"/>
      <c r="E30" s="80"/>
    </row>
    <row r="31" spans="2:25" ht="15.6" x14ac:dyDescent="0.3">
      <c r="C31" s="53"/>
      <c r="D31" s="81" t="s">
        <v>1103</v>
      </c>
      <c r="E31" s="80"/>
    </row>
    <row r="32" spans="2:25" ht="15.6" x14ac:dyDescent="0.3">
      <c r="C32" s="53"/>
      <c r="D32" s="81"/>
      <c r="E32" s="80"/>
    </row>
    <row r="33" spans="3:23" ht="15.6" x14ac:dyDescent="0.3">
      <c r="C33" s="53" t="s">
        <v>203</v>
      </c>
      <c r="D33" s="81"/>
      <c r="E33" s="80"/>
    </row>
    <row r="34" spans="3:23" ht="15.6" x14ac:dyDescent="0.3">
      <c r="C34" s="53"/>
      <c r="D34" s="81" t="s">
        <v>1104</v>
      </c>
      <c r="E34" s="80"/>
    </row>
    <row r="35" spans="3:23" x14ac:dyDescent="0.3"/>
    <row r="36" spans="3:23" ht="15.6" x14ac:dyDescent="0.3">
      <c r="D36" s="53" t="s">
        <v>204</v>
      </c>
    </row>
    <row r="37" spans="3:23" x14ac:dyDescent="0.3"/>
    <row r="41" spans="3:23" hidden="1" x14ac:dyDescent="0.3">
      <c r="C41" s="1">
        <f t="shared" ref="C41:W41" si="35">ROUND(COUNTIF(C7:C27,"&lt;0"),0)</f>
        <v>0</v>
      </c>
      <c r="D41" s="1">
        <f t="shared" si="35"/>
        <v>0</v>
      </c>
      <c r="E41" s="1">
        <f t="shared" si="35"/>
        <v>0</v>
      </c>
      <c r="F41" s="1">
        <f t="shared" si="35"/>
        <v>0</v>
      </c>
      <c r="G41" s="1">
        <f t="shared" si="35"/>
        <v>0</v>
      </c>
      <c r="H41" s="1">
        <f t="shared" si="35"/>
        <v>0</v>
      </c>
      <c r="I41" s="1">
        <f t="shared" si="35"/>
        <v>0</v>
      </c>
      <c r="J41" s="1">
        <f t="shared" si="35"/>
        <v>0</v>
      </c>
      <c r="K41" s="1">
        <f t="shared" si="35"/>
        <v>0</v>
      </c>
      <c r="L41" s="1">
        <f t="shared" si="35"/>
        <v>0</v>
      </c>
      <c r="M41" s="1">
        <f t="shared" si="35"/>
        <v>0</v>
      </c>
      <c r="N41" s="1">
        <f t="shared" si="35"/>
        <v>0</v>
      </c>
      <c r="O41" s="1">
        <f t="shared" si="35"/>
        <v>0</v>
      </c>
      <c r="P41" s="1">
        <f t="shared" si="35"/>
        <v>0</v>
      </c>
      <c r="Q41" s="1">
        <f t="shared" si="35"/>
        <v>0</v>
      </c>
      <c r="R41" s="1">
        <f t="shared" si="35"/>
        <v>0</v>
      </c>
      <c r="S41" s="1">
        <f t="shared" si="35"/>
        <v>0</v>
      </c>
      <c r="T41" s="1">
        <f t="shared" si="35"/>
        <v>0</v>
      </c>
      <c r="U41" s="1">
        <f t="shared" si="35"/>
        <v>0</v>
      </c>
      <c r="V41" s="1">
        <f t="shared" si="35"/>
        <v>0</v>
      </c>
      <c r="W41" s="1">
        <f t="shared" si="35"/>
        <v>0</v>
      </c>
    </row>
    <row r="42" spans="3:23" hidden="1" x14ac:dyDescent="0.3">
      <c r="C42" s="1">
        <f>ROUND(COUNTIF($C$7:$W$7,"&gt;0"),0)</f>
        <v>0</v>
      </c>
      <c r="D42" s="1">
        <f>ROUND(COUNTIF($C$8:$W$8,"&gt;0"),0)</f>
        <v>0</v>
      </c>
      <c r="E42" s="1">
        <f>ROUND(COUNTIF($C$9:$W$9,"&gt;0"),0)</f>
        <v>0</v>
      </c>
      <c r="F42" s="1">
        <f>ROUND(COUNTIF($C$10:$W$10,"&gt;0"),0)</f>
        <v>0</v>
      </c>
      <c r="G42" s="1">
        <f>ROUND(COUNTIF($C$11:$W$11,"&gt;0"),0)</f>
        <v>0</v>
      </c>
      <c r="H42" s="1">
        <f>ROUND(COUNTIF($C$12:$W$12,"&gt;0"),0)</f>
        <v>0</v>
      </c>
      <c r="I42" s="1">
        <f>ROUND(COUNTIF($C$13:$W$13,"&gt;0"),0)</f>
        <v>0</v>
      </c>
      <c r="J42" s="1">
        <f>ROUND(COUNTIF($C$14:$W$14,"&gt;0"),0)</f>
        <v>0</v>
      </c>
      <c r="K42" s="1">
        <f>ROUND(COUNTIF($C$15:$W$15,"&gt;0"),0)</f>
        <v>0</v>
      </c>
      <c r="L42" s="1">
        <f>ROUND(COUNTIF($C$16:$W$16,"&gt;0"),0)</f>
        <v>0</v>
      </c>
      <c r="M42" s="1">
        <f>ROUND(COUNTIF($C$17:$W$17,"&gt;0"),0)</f>
        <v>0</v>
      </c>
      <c r="N42" s="1">
        <f>ROUND(COUNTIF($C$18:$W$18,"&gt;0"),0)</f>
        <v>0</v>
      </c>
      <c r="O42" s="1">
        <f>ROUND(COUNTIF($C$19:$W$19,"&gt;0"),0)</f>
        <v>0</v>
      </c>
      <c r="P42" s="1">
        <f>ROUND(COUNTIF($C$20:$W$20,"&gt;0"),0)</f>
        <v>0</v>
      </c>
      <c r="Q42" s="1">
        <f>ROUND(COUNTIF($C$21:$W$21,"&gt;0"),0)</f>
        <v>0</v>
      </c>
      <c r="R42" s="1">
        <f>ROUND(COUNTIF($C$22:$W$22,"&gt;0"),0)</f>
        <v>0</v>
      </c>
      <c r="S42" s="1">
        <f>ROUND(COUNTIF($C$23:$W$23,"&gt;0"),0)</f>
        <v>0</v>
      </c>
      <c r="T42" s="1">
        <f>ROUND(COUNTIF($C$24:$W$24,"&gt;0"),0)</f>
        <v>0</v>
      </c>
      <c r="U42" s="1">
        <f>ROUND(COUNTIF($C$25:$W$25,"&gt;0"),0)</f>
        <v>0</v>
      </c>
      <c r="V42" s="1">
        <f>ROUND(COUNTIF($C$26:$W$26,"&gt;0"),0)</f>
        <v>0</v>
      </c>
      <c r="W42" s="1">
        <f>ROUND(COUNTIF($C$27:$W$27,"&gt;0"),0)</f>
        <v>0</v>
      </c>
    </row>
    <row r="49" spans="3:72" ht="18" x14ac:dyDescent="0.35">
      <c r="C49" s="82" t="s">
        <v>1297</v>
      </c>
    </row>
    <row r="50" spans="3:72" x14ac:dyDescent="0.3"/>
    <row r="51" spans="3:72" x14ac:dyDescent="0.3">
      <c r="C51" s="1" t="str">
        <f>Szamadas!$C$105</f>
        <v>Egyházfenntartói járulék</v>
      </c>
      <c r="D51" s="1">
        <f>Szamadas!$E$105</f>
        <v>101.01</v>
      </c>
      <c r="E51" s="187" t="s">
        <v>1246</v>
      </c>
      <c r="F51" s="187"/>
      <c r="G51" s="187"/>
      <c r="H51" s="187"/>
    </row>
    <row r="52" spans="3:72" x14ac:dyDescent="0.3">
      <c r="C52" s="1" t="str">
        <f>Szamadas!$C$106</f>
        <v>Bevételek a különböző egyházi szolgálatokért</v>
      </c>
      <c r="D52" s="1">
        <f>Szamadas!$E$106</f>
        <v>101.02</v>
      </c>
      <c r="E52" s="187" t="s">
        <v>1247</v>
      </c>
      <c r="F52" s="187"/>
      <c r="G52" s="187"/>
      <c r="H52" s="187"/>
    </row>
    <row r="53" spans="3:72" x14ac:dyDescent="0.3">
      <c r="C53" s="1" t="str">
        <f>Szamadas!$C$107</f>
        <v>Perselypénz</v>
      </c>
      <c r="D53" s="1">
        <f>Szamadas!$E$107</f>
        <v>101.03</v>
      </c>
      <c r="E53" s="187" t="s">
        <v>1248</v>
      </c>
      <c r="F53" s="187"/>
      <c r="G53" s="187"/>
      <c r="H53" s="187"/>
      <c r="AY53" s="1">
        <f>AY54-1</f>
        <v>-46</v>
      </c>
      <c r="AZ53" s="1">
        <f>IF(AY53&gt;0,VLOOKUP(AY53,Szamadas!$P$154:$Q$211,2,FALSE),0)</f>
        <v>0</v>
      </c>
      <c r="BA53" s="1">
        <f t="shared" ref="BA53:BA100" si="36">$AZ53</f>
        <v>0</v>
      </c>
      <c r="BB53" s="1">
        <f t="shared" ref="BB53:BT66" si="37">$AZ53</f>
        <v>0</v>
      </c>
      <c r="BC53" s="1">
        <f t="shared" si="37"/>
        <v>0</v>
      </c>
      <c r="BD53" s="1">
        <f t="shared" si="37"/>
        <v>0</v>
      </c>
      <c r="BE53" s="1">
        <f t="shared" si="37"/>
        <v>0</v>
      </c>
      <c r="BF53" s="1">
        <f t="shared" si="37"/>
        <v>0</v>
      </c>
      <c r="BG53" s="1">
        <f t="shared" si="37"/>
        <v>0</v>
      </c>
      <c r="BH53" s="1">
        <f t="shared" si="37"/>
        <v>0</v>
      </c>
      <c r="BI53" s="1">
        <f t="shared" si="37"/>
        <v>0</v>
      </c>
      <c r="BJ53" s="1">
        <f t="shared" si="37"/>
        <v>0</v>
      </c>
      <c r="BK53" s="1">
        <f t="shared" si="37"/>
        <v>0</v>
      </c>
      <c r="BL53" s="1">
        <f t="shared" si="37"/>
        <v>0</v>
      </c>
      <c r="BM53" s="1">
        <f t="shared" si="37"/>
        <v>0</v>
      </c>
      <c r="BN53" s="1">
        <f t="shared" si="37"/>
        <v>0</v>
      </c>
      <c r="BO53" s="1">
        <f t="shared" si="37"/>
        <v>0</v>
      </c>
      <c r="BP53" s="1">
        <f t="shared" si="37"/>
        <v>0</v>
      </c>
      <c r="BQ53" s="1">
        <f t="shared" si="37"/>
        <v>0</v>
      </c>
      <c r="BR53" s="1">
        <f t="shared" si="37"/>
        <v>0</v>
      </c>
      <c r="BS53" s="1">
        <f t="shared" si="37"/>
        <v>0</v>
      </c>
      <c r="BT53" s="1">
        <f t="shared" si="37"/>
        <v>0</v>
      </c>
    </row>
    <row r="54" spans="3:72" x14ac:dyDescent="0.3">
      <c r="C54" s="1" t="str">
        <f>Szamadas!$C$108</f>
        <v>Adományok hívektől, egyházi intézményektől</v>
      </c>
      <c r="D54" s="1">
        <f>Szamadas!$E$108</f>
        <v>101.04</v>
      </c>
      <c r="E54" s="187" t="s">
        <v>1249</v>
      </c>
      <c r="F54" s="187"/>
      <c r="G54" s="187"/>
      <c r="H54" s="187"/>
      <c r="AY54" s="1">
        <f t="shared" ref="AY54:AY99" si="38">AY55-1</f>
        <v>-45</v>
      </c>
      <c r="AZ54" s="1">
        <f>IF(AY54&gt;0,VLOOKUP(AY54,Szamadas!$P$154:$Q$211,2,FALSE),0)</f>
        <v>0</v>
      </c>
      <c r="BA54" s="1">
        <f t="shared" si="36"/>
        <v>0</v>
      </c>
      <c r="BB54" s="1">
        <f t="shared" si="37"/>
        <v>0</v>
      </c>
      <c r="BC54" s="1">
        <f t="shared" si="37"/>
        <v>0</v>
      </c>
      <c r="BD54" s="1">
        <f t="shared" si="37"/>
        <v>0</v>
      </c>
      <c r="BE54" s="1">
        <f t="shared" si="37"/>
        <v>0</v>
      </c>
      <c r="BF54" s="1">
        <f t="shared" si="37"/>
        <v>0</v>
      </c>
      <c r="BG54" s="1">
        <f t="shared" si="37"/>
        <v>0</v>
      </c>
      <c r="BH54" s="1">
        <f t="shared" si="37"/>
        <v>0</v>
      </c>
      <c r="BI54" s="1">
        <f t="shared" si="37"/>
        <v>0</v>
      </c>
      <c r="BJ54" s="1">
        <f t="shared" si="37"/>
        <v>0</v>
      </c>
      <c r="BK54" s="1">
        <f t="shared" si="37"/>
        <v>0</v>
      </c>
      <c r="BL54" s="1">
        <f t="shared" si="37"/>
        <v>0</v>
      </c>
      <c r="BM54" s="1">
        <f t="shared" si="37"/>
        <v>0</v>
      </c>
      <c r="BN54" s="1">
        <f t="shared" si="37"/>
        <v>0</v>
      </c>
      <c r="BO54" s="1">
        <f t="shared" si="37"/>
        <v>0</v>
      </c>
      <c r="BP54" s="1">
        <f t="shared" si="37"/>
        <v>0</v>
      </c>
      <c r="BQ54" s="1">
        <f t="shared" si="37"/>
        <v>0</v>
      </c>
      <c r="BR54" s="1">
        <f t="shared" si="37"/>
        <v>0</v>
      </c>
      <c r="BS54" s="1">
        <f t="shared" si="37"/>
        <v>0</v>
      </c>
      <c r="BT54" s="1">
        <f t="shared" si="37"/>
        <v>0</v>
      </c>
    </row>
    <row r="55" spans="3:72" x14ac:dyDescent="0.3">
      <c r="C55" s="1" t="str">
        <f>Szamadas!$C$109</f>
        <v>Úrasztali adományok</v>
      </c>
      <c r="D55" s="1">
        <f>Szamadas!$E$109</f>
        <v>101.05</v>
      </c>
      <c r="E55" s="187" t="s">
        <v>16</v>
      </c>
      <c r="F55" s="187"/>
      <c r="G55" s="187"/>
      <c r="H55" s="187"/>
      <c r="AY55" s="1">
        <f t="shared" si="38"/>
        <v>-44</v>
      </c>
      <c r="AZ55" s="1">
        <f>IF(AY55&gt;0,VLOOKUP(AY55,Szamadas!$P$154:$Q$211,2,FALSE),0)</f>
        <v>0</v>
      </c>
      <c r="BA55" s="1">
        <f t="shared" si="36"/>
        <v>0</v>
      </c>
      <c r="BB55" s="1">
        <f t="shared" si="37"/>
        <v>0</v>
      </c>
      <c r="BC55" s="1">
        <f t="shared" si="37"/>
        <v>0</v>
      </c>
      <c r="BD55" s="1">
        <f t="shared" si="37"/>
        <v>0</v>
      </c>
      <c r="BE55" s="1">
        <f t="shared" si="37"/>
        <v>0</v>
      </c>
      <c r="BF55" s="1">
        <f t="shared" si="37"/>
        <v>0</v>
      </c>
      <c r="BG55" s="1">
        <f t="shared" si="37"/>
        <v>0</v>
      </c>
      <c r="BH55" s="1">
        <f t="shared" si="37"/>
        <v>0</v>
      </c>
      <c r="BI55" s="1">
        <f t="shared" si="37"/>
        <v>0</v>
      </c>
      <c r="BJ55" s="1">
        <f t="shared" si="37"/>
        <v>0</v>
      </c>
      <c r="BK55" s="1">
        <f t="shared" si="37"/>
        <v>0</v>
      </c>
      <c r="BL55" s="1">
        <f t="shared" si="37"/>
        <v>0</v>
      </c>
      <c r="BM55" s="1">
        <f t="shared" si="37"/>
        <v>0</v>
      </c>
      <c r="BN55" s="1">
        <f t="shared" si="37"/>
        <v>0</v>
      </c>
      <c r="BO55" s="1">
        <f t="shared" si="37"/>
        <v>0</v>
      </c>
      <c r="BP55" s="1">
        <f t="shared" si="37"/>
        <v>0</v>
      </c>
      <c r="BQ55" s="1">
        <f t="shared" si="37"/>
        <v>0</v>
      </c>
      <c r="BR55" s="1">
        <f t="shared" si="37"/>
        <v>0</v>
      </c>
      <c r="BS55" s="1">
        <f t="shared" si="37"/>
        <v>0</v>
      </c>
      <c r="BT55" s="1">
        <f t="shared" si="37"/>
        <v>0</v>
      </c>
    </row>
    <row r="56" spans="3:72" x14ac:dyDescent="0.3">
      <c r="C56" s="1" t="str">
        <f>Szamadas!$C$110</f>
        <v>Sírhelyek eladásából, bérleti díjából, gondozásából származó bevételek</v>
      </c>
      <c r="D56" s="1">
        <f>Szamadas!$E$110</f>
        <v>101.06</v>
      </c>
      <c r="E56" s="187" t="s">
        <v>1164</v>
      </c>
      <c r="F56" s="187"/>
      <c r="G56" s="187"/>
      <c r="H56" s="187"/>
      <c r="AY56" s="1">
        <f t="shared" si="38"/>
        <v>-43</v>
      </c>
      <c r="AZ56" s="1">
        <f>IF(AY56&gt;0,VLOOKUP(AY56,Szamadas!$P$154:$Q$211,2,FALSE),0)</f>
        <v>0</v>
      </c>
      <c r="BA56" s="1">
        <f t="shared" si="36"/>
        <v>0</v>
      </c>
      <c r="BB56" s="1">
        <f t="shared" si="37"/>
        <v>0</v>
      </c>
      <c r="BC56" s="1">
        <f t="shared" si="37"/>
        <v>0</v>
      </c>
      <c r="BD56" s="1">
        <f t="shared" si="37"/>
        <v>0</v>
      </c>
      <c r="BE56" s="1">
        <f t="shared" si="37"/>
        <v>0</v>
      </c>
      <c r="BF56" s="1">
        <f t="shared" si="37"/>
        <v>0</v>
      </c>
      <c r="BG56" s="1">
        <f t="shared" si="37"/>
        <v>0</v>
      </c>
      <c r="BH56" s="1">
        <f t="shared" si="37"/>
        <v>0</v>
      </c>
      <c r="BI56" s="1">
        <f t="shared" si="37"/>
        <v>0</v>
      </c>
      <c r="BJ56" s="1">
        <f t="shared" si="37"/>
        <v>0</v>
      </c>
      <c r="BK56" s="1">
        <f t="shared" si="37"/>
        <v>0</v>
      </c>
      <c r="BL56" s="1">
        <f t="shared" si="37"/>
        <v>0</v>
      </c>
      <c r="BM56" s="1">
        <f t="shared" si="37"/>
        <v>0</v>
      </c>
      <c r="BN56" s="1">
        <f t="shared" si="37"/>
        <v>0</v>
      </c>
      <c r="BO56" s="1">
        <f t="shared" si="37"/>
        <v>0</v>
      </c>
      <c r="BP56" s="1">
        <f t="shared" si="37"/>
        <v>0</v>
      </c>
      <c r="BQ56" s="1">
        <f t="shared" si="37"/>
        <v>0</v>
      </c>
      <c r="BR56" s="1">
        <f t="shared" si="37"/>
        <v>0</v>
      </c>
      <c r="BS56" s="1">
        <f t="shared" si="37"/>
        <v>0</v>
      </c>
      <c r="BT56" s="1">
        <f t="shared" si="37"/>
        <v>0</v>
      </c>
    </row>
    <row r="57" spans="3:72" x14ac:dyDescent="0.3">
      <c r="C57" s="1" t="str">
        <f>Szamadas!$C$111</f>
        <v>Központi járulékok - egyházmegyei bevétel</v>
      </c>
      <c r="D57" s="1">
        <f>Szamadas!$E$111</f>
        <v>101.07</v>
      </c>
      <c r="E57" s="187" t="s">
        <v>1250</v>
      </c>
      <c r="F57" s="187"/>
      <c r="G57" s="187"/>
      <c r="H57" s="187"/>
      <c r="AY57" s="1">
        <f t="shared" si="38"/>
        <v>-42</v>
      </c>
      <c r="AZ57" s="1">
        <f>IF(AY57&gt;0,VLOOKUP(AY57,Szamadas!$P$154:$Q$211,2,FALSE),0)</f>
        <v>0</v>
      </c>
      <c r="BA57" s="1">
        <f t="shared" si="36"/>
        <v>0</v>
      </c>
      <c r="BB57" s="1">
        <f t="shared" si="37"/>
        <v>0</v>
      </c>
      <c r="BC57" s="1">
        <f t="shared" si="37"/>
        <v>0</v>
      </c>
      <c r="BD57" s="1">
        <f t="shared" si="37"/>
        <v>0</v>
      </c>
      <c r="BE57" s="1">
        <f t="shared" si="37"/>
        <v>0</v>
      </c>
      <c r="BF57" s="1">
        <f t="shared" si="37"/>
        <v>0</v>
      </c>
      <c r="BG57" s="1">
        <f t="shared" si="37"/>
        <v>0</v>
      </c>
      <c r="BH57" s="1">
        <f t="shared" si="37"/>
        <v>0</v>
      </c>
      <c r="BI57" s="1">
        <f t="shared" si="37"/>
        <v>0</v>
      </c>
      <c r="BJ57" s="1">
        <f t="shared" si="37"/>
        <v>0</v>
      </c>
      <c r="BK57" s="1">
        <f t="shared" si="37"/>
        <v>0</v>
      </c>
      <c r="BL57" s="1">
        <f t="shared" si="37"/>
        <v>0</v>
      </c>
      <c r="BM57" s="1">
        <f t="shared" si="37"/>
        <v>0</v>
      </c>
      <c r="BN57" s="1">
        <f t="shared" si="37"/>
        <v>0</v>
      </c>
      <c r="BO57" s="1">
        <f t="shared" si="37"/>
        <v>0</v>
      </c>
      <c r="BP57" s="1">
        <f t="shared" si="37"/>
        <v>0</v>
      </c>
      <c r="BQ57" s="1">
        <f t="shared" si="37"/>
        <v>0</v>
      </c>
      <c r="BR57" s="1">
        <f t="shared" si="37"/>
        <v>0</v>
      </c>
      <c r="BS57" s="1">
        <f t="shared" si="37"/>
        <v>0</v>
      </c>
      <c r="BT57" s="1">
        <f t="shared" si="37"/>
        <v>0</v>
      </c>
    </row>
    <row r="58" spans="3:72" x14ac:dyDescent="0.3">
      <c r="C58" s="1" t="str">
        <f>Szamadas!$C$112</f>
        <v>Egyházközségek fizetésalapja - emei bevétel</v>
      </c>
      <c r="D58" s="1">
        <f>Szamadas!$E$112</f>
        <v>101.08</v>
      </c>
      <c r="E58" s="187" t="s">
        <v>1251</v>
      </c>
      <c r="F58" s="187"/>
      <c r="G58" s="187"/>
      <c r="H58" s="187"/>
      <c r="AY58" s="1">
        <f t="shared" si="38"/>
        <v>-41</v>
      </c>
      <c r="AZ58" s="1">
        <f>IF(AY58&gt;0,VLOOKUP(AY58,Szamadas!$P$154:$Q$211,2,FALSE),0)</f>
        <v>0</v>
      </c>
      <c r="BA58" s="1">
        <f t="shared" si="36"/>
        <v>0</v>
      </c>
      <c r="BB58" s="1">
        <f t="shared" si="37"/>
        <v>0</v>
      </c>
      <c r="BC58" s="1">
        <f t="shared" si="37"/>
        <v>0</v>
      </c>
      <c r="BD58" s="1">
        <f t="shared" si="37"/>
        <v>0</v>
      </c>
      <c r="BE58" s="1">
        <f t="shared" si="37"/>
        <v>0</v>
      </c>
      <c r="BF58" s="1">
        <f t="shared" si="37"/>
        <v>0</v>
      </c>
      <c r="BG58" s="1">
        <f t="shared" si="37"/>
        <v>0</v>
      </c>
      <c r="BH58" s="1">
        <f t="shared" si="37"/>
        <v>0</v>
      </c>
      <c r="BI58" s="1">
        <f t="shared" si="37"/>
        <v>0</v>
      </c>
      <c r="BJ58" s="1">
        <f t="shared" si="37"/>
        <v>0</v>
      </c>
      <c r="BK58" s="1">
        <f t="shared" si="37"/>
        <v>0</v>
      </c>
      <c r="BL58" s="1">
        <f t="shared" si="37"/>
        <v>0</v>
      </c>
      <c r="BM58" s="1">
        <f t="shared" si="37"/>
        <v>0</v>
      </c>
      <c r="BN58" s="1">
        <f t="shared" si="37"/>
        <v>0</v>
      </c>
      <c r="BO58" s="1">
        <f t="shared" si="37"/>
        <v>0</v>
      </c>
      <c r="BP58" s="1">
        <f t="shared" si="37"/>
        <v>0</v>
      </c>
      <c r="BQ58" s="1">
        <f t="shared" si="37"/>
        <v>0</v>
      </c>
      <c r="BR58" s="1">
        <f t="shared" si="37"/>
        <v>0</v>
      </c>
      <c r="BS58" s="1">
        <f t="shared" si="37"/>
        <v>0</v>
      </c>
      <c r="BT58" s="1">
        <f t="shared" si="37"/>
        <v>0</v>
      </c>
    </row>
    <row r="59" spans="3:72" x14ac:dyDescent="0.3">
      <c r="C59" s="1" t="str">
        <f>Szamadas!$C$114</f>
        <v>Gyerek és ifjúsági tevékenységek bevételei</v>
      </c>
      <c r="D59" s="1">
        <f>Szamadas!$E$114</f>
        <v>102.01</v>
      </c>
      <c r="E59" s="187" t="s">
        <v>24</v>
      </c>
      <c r="F59" s="187"/>
      <c r="G59" s="187"/>
      <c r="H59" s="187"/>
      <c r="AY59" s="1">
        <f t="shared" si="38"/>
        <v>-40</v>
      </c>
      <c r="AZ59" s="1">
        <f>IF(AY59&gt;0,VLOOKUP(AY59,Szamadas!$P$154:$Q$211,2,FALSE),0)</f>
        <v>0</v>
      </c>
      <c r="BA59" s="1">
        <f t="shared" si="36"/>
        <v>0</v>
      </c>
      <c r="BB59" s="1">
        <f t="shared" si="37"/>
        <v>0</v>
      </c>
      <c r="BC59" s="1">
        <f t="shared" si="37"/>
        <v>0</v>
      </c>
      <c r="BD59" s="1">
        <f t="shared" si="37"/>
        <v>0</v>
      </c>
      <c r="BE59" s="1">
        <f t="shared" si="37"/>
        <v>0</v>
      </c>
      <c r="BF59" s="1">
        <f t="shared" si="37"/>
        <v>0</v>
      </c>
      <c r="BG59" s="1">
        <f t="shared" si="37"/>
        <v>0</v>
      </c>
      <c r="BH59" s="1">
        <f t="shared" si="37"/>
        <v>0</v>
      </c>
      <c r="BI59" s="1">
        <f t="shared" si="37"/>
        <v>0</v>
      </c>
      <c r="BJ59" s="1">
        <f t="shared" si="37"/>
        <v>0</v>
      </c>
      <c r="BK59" s="1">
        <f t="shared" si="37"/>
        <v>0</v>
      </c>
      <c r="BL59" s="1">
        <f t="shared" si="37"/>
        <v>0</v>
      </c>
      <c r="BM59" s="1">
        <f t="shared" si="37"/>
        <v>0</v>
      </c>
      <c r="BN59" s="1">
        <f t="shared" si="37"/>
        <v>0</v>
      </c>
      <c r="BO59" s="1">
        <f t="shared" si="37"/>
        <v>0</v>
      </c>
      <c r="BP59" s="1">
        <f t="shared" si="37"/>
        <v>0</v>
      </c>
      <c r="BQ59" s="1">
        <f t="shared" si="37"/>
        <v>0</v>
      </c>
      <c r="BR59" s="1">
        <f t="shared" si="37"/>
        <v>0</v>
      </c>
      <c r="BS59" s="1">
        <f t="shared" si="37"/>
        <v>0</v>
      </c>
      <c r="BT59" s="1">
        <f t="shared" si="37"/>
        <v>0</v>
      </c>
    </row>
    <row r="60" spans="3:72" x14ac:dyDescent="0.3">
      <c r="C60" s="1" t="str">
        <f>Szamadas!$C$115</f>
        <v>Nőszövetségi tevékenységek bevételei</v>
      </c>
      <c r="D60" s="1">
        <f>Szamadas!$E$115</f>
        <v>102.02</v>
      </c>
      <c r="E60" s="187" t="s">
        <v>25</v>
      </c>
      <c r="F60" s="187"/>
      <c r="G60" s="187"/>
      <c r="H60" s="187"/>
      <c r="AY60" s="1">
        <f t="shared" si="38"/>
        <v>-39</v>
      </c>
      <c r="AZ60" s="1">
        <f>IF(AY60&gt;0,VLOOKUP(AY60,Szamadas!$P$154:$Q$211,2,FALSE),0)</f>
        <v>0</v>
      </c>
      <c r="BA60" s="1">
        <f t="shared" si="36"/>
        <v>0</v>
      </c>
      <c r="BB60" s="1">
        <f t="shared" si="37"/>
        <v>0</v>
      </c>
      <c r="BC60" s="1">
        <f t="shared" si="37"/>
        <v>0</v>
      </c>
      <c r="BD60" s="1">
        <f t="shared" si="37"/>
        <v>0</v>
      </c>
      <c r="BE60" s="1">
        <f t="shared" si="37"/>
        <v>0</v>
      </c>
      <c r="BF60" s="1">
        <f t="shared" si="37"/>
        <v>0</v>
      </c>
      <c r="BG60" s="1">
        <f t="shared" si="37"/>
        <v>0</v>
      </c>
      <c r="BH60" s="1">
        <f t="shared" si="37"/>
        <v>0</v>
      </c>
      <c r="BI60" s="1">
        <f t="shared" si="37"/>
        <v>0</v>
      </c>
      <c r="BJ60" s="1">
        <f t="shared" si="37"/>
        <v>0</v>
      </c>
      <c r="BK60" s="1">
        <f t="shared" si="37"/>
        <v>0</v>
      </c>
      <c r="BL60" s="1">
        <f t="shared" si="37"/>
        <v>0</v>
      </c>
      <c r="BM60" s="1">
        <f t="shared" si="37"/>
        <v>0</v>
      </c>
      <c r="BN60" s="1">
        <f t="shared" si="37"/>
        <v>0</v>
      </c>
      <c r="BO60" s="1">
        <f t="shared" si="37"/>
        <v>0</v>
      </c>
      <c r="BP60" s="1">
        <f t="shared" si="37"/>
        <v>0</v>
      </c>
      <c r="BQ60" s="1">
        <f t="shared" si="37"/>
        <v>0</v>
      </c>
      <c r="BR60" s="1">
        <f t="shared" si="37"/>
        <v>0</v>
      </c>
      <c r="BS60" s="1">
        <f t="shared" si="37"/>
        <v>0</v>
      </c>
      <c r="BT60" s="1">
        <f t="shared" si="37"/>
        <v>0</v>
      </c>
    </row>
    <row r="61" spans="3:72" x14ac:dyDescent="0.3">
      <c r="C61" s="1" t="str">
        <f>Szamadas!$C$116</f>
        <v>Presbiterszövetségi tevékenységek bevételei</v>
      </c>
      <c r="D61" s="1">
        <f>Szamadas!$E$116</f>
        <v>102.03</v>
      </c>
      <c r="E61" s="187" t="s">
        <v>26</v>
      </c>
      <c r="F61" s="187"/>
      <c r="G61" s="187"/>
      <c r="H61" s="187"/>
      <c r="AY61" s="1">
        <f t="shared" si="38"/>
        <v>-38</v>
      </c>
      <c r="AZ61" s="1">
        <f>IF(AY61&gt;0,VLOOKUP(AY61,Szamadas!$P$154:$Q$211,2,FALSE),0)</f>
        <v>0</v>
      </c>
      <c r="BA61" s="1">
        <f t="shared" si="36"/>
        <v>0</v>
      </c>
      <c r="BB61" s="1">
        <f t="shared" si="37"/>
        <v>0</v>
      </c>
      <c r="BC61" s="1">
        <f t="shared" si="37"/>
        <v>0</v>
      </c>
      <c r="BD61" s="1">
        <f t="shared" si="37"/>
        <v>0</v>
      </c>
      <c r="BE61" s="1">
        <f t="shared" si="37"/>
        <v>0</v>
      </c>
      <c r="BF61" s="1">
        <f t="shared" si="37"/>
        <v>0</v>
      </c>
      <c r="BG61" s="1">
        <f t="shared" si="37"/>
        <v>0</v>
      </c>
      <c r="BH61" s="1">
        <f t="shared" si="37"/>
        <v>0</v>
      </c>
      <c r="BI61" s="1">
        <f t="shared" si="37"/>
        <v>0</v>
      </c>
      <c r="BJ61" s="1">
        <f t="shared" si="37"/>
        <v>0</v>
      </c>
      <c r="BK61" s="1">
        <f t="shared" si="37"/>
        <v>0</v>
      </c>
      <c r="BL61" s="1">
        <f t="shared" si="37"/>
        <v>0</v>
      </c>
      <c r="BM61" s="1">
        <f t="shared" si="37"/>
        <v>0</v>
      </c>
      <c r="BN61" s="1">
        <f t="shared" si="37"/>
        <v>0</v>
      </c>
      <c r="BO61" s="1">
        <f t="shared" si="37"/>
        <v>0</v>
      </c>
      <c r="BP61" s="1">
        <f t="shared" si="37"/>
        <v>0</v>
      </c>
      <c r="BQ61" s="1">
        <f t="shared" si="37"/>
        <v>0</v>
      </c>
      <c r="BR61" s="1">
        <f t="shared" si="37"/>
        <v>0</v>
      </c>
      <c r="BS61" s="1">
        <f t="shared" si="37"/>
        <v>0</v>
      </c>
      <c r="BT61" s="1">
        <f t="shared" si="37"/>
        <v>0</v>
      </c>
    </row>
    <row r="62" spans="3:72" x14ac:dyDescent="0.3">
      <c r="C62" s="1" t="str">
        <f>Szamadas!$C$117</f>
        <v>Diakóniai célú adományok</v>
      </c>
      <c r="D62" s="1">
        <f>Szamadas!$E$117</f>
        <v>102.04</v>
      </c>
      <c r="E62" s="187" t="s">
        <v>1252</v>
      </c>
      <c r="F62" s="187"/>
      <c r="G62" s="187"/>
      <c r="H62" s="187"/>
      <c r="Y62" s="1">
        <f>Y63-1</f>
        <v>-37</v>
      </c>
      <c r="Z62" s="1">
        <f>IF(Y62&gt;0,VLOOKUP(Y62,Szamadas!$P$105:$Q$151,2,FALSE),0)</f>
        <v>0</v>
      </c>
      <c r="AA62" s="1">
        <f t="shared" ref="AA62:AA100" si="39">$Z62</f>
        <v>0</v>
      </c>
      <c r="AB62" s="1">
        <f t="shared" ref="AB62:AT75" si="40">$Z62</f>
        <v>0</v>
      </c>
      <c r="AC62" s="1">
        <f t="shared" si="40"/>
        <v>0</v>
      </c>
      <c r="AD62" s="1">
        <f t="shared" si="40"/>
        <v>0</v>
      </c>
      <c r="AE62" s="1">
        <f t="shared" si="40"/>
        <v>0</v>
      </c>
      <c r="AF62" s="1">
        <f t="shared" si="40"/>
        <v>0</v>
      </c>
      <c r="AG62" s="1">
        <f t="shared" si="40"/>
        <v>0</v>
      </c>
      <c r="AH62" s="1">
        <f t="shared" si="40"/>
        <v>0</v>
      </c>
      <c r="AI62" s="1">
        <f t="shared" si="40"/>
        <v>0</v>
      </c>
      <c r="AJ62" s="1">
        <f t="shared" si="40"/>
        <v>0</v>
      </c>
      <c r="AK62" s="1">
        <f t="shared" si="40"/>
        <v>0</v>
      </c>
      <c r="AL62" s="1">
        <f t="shared" si="40"/>
        <v>0</v>
      </c>
      <c r="AM62" s="1">
        <f t="shared" si="40"/>
        <v>0</v>
      </c>
      <c r="AN62" s="1">
        <f t="shared" si="40"/>
        <v>0</v>
      </c>
      <c r="AO62" s="1">
        <f t="shared" si="40"/>
        <v>0</v>
      </c>
      <c r="AP62" s="1">
        <f t="shared" si="40"/>
        <v>0</v>
      </c>
      <c r="AQ62" s="1">
        <f t="shared" si="40"/>
        <v>0</v>
      </c>
      <c r="AR62" s="1">
        <f t="shared" si="40"/>
        <v>0</v>
      </c>
      <c r="AS62" s="1">
        <f t="shared" si="40"/>
        <v>0</v>
      </c>
      <c r="AT62" s="1">
        <f t="shared" si="40"/>
        <v>0</v>
      </c>
      <c r="AY62" s="1">
        <f t="shared" si="38"/>
        <v>-37</v>
      </c>
      <c r="AZ62" s="1">
        <f>IF(AY62&gt;0,VLOOKUP(AY62,Szamadas!$P$154:$Q$211,2,FALSE),0)</f>
        <v>0</v>
      </c>
      <c r="BA62" s="1">
        <f t="shared" si="36"/>
        <v>0</v>
      </c>
      <c r="BB62" s="1">
        <f t="shared" si="37"/>
        <v>0</v>
      </c>
      <c r="BC62" s="1">
        <f t="shared" si="37"/>
        <v>0</v>
      </c>
      <c r="BD62" s="1">
        <f t="shared" si="37"/>
        <v>0</v>
      </c>
      <c r="BE62" s="1">
        <f t="shared" si="37"/>
        <v>0</v>
      </c>
      <c r="BF62" s="1">
        <f t="shared" si="37"/>
        <v>0</v>
      </c>
      <c r="BG62" s="1">
        <f t="shared" si="37"/>
        <v>0</v>
      </c>
      <c r="BH62" s="1">
        <f t="shared" si="37"/>
        <v>0</v>
      </c>
      <c r="BI62" s="1">
        <f t="shared" si="37"/>
        <v>0</v>
      </c>
      <c r="BJ62" s="1">
        <f t="shared" si="37"/>
        <v>0</v>
      </c>
      <c r="BK62" s="1">
        <f t="shared" si="37"/>
        <v>0</v>
      </c>
      <c r="BL62" s="1">
        <f t="shared" si="37"/>
        <v>0</v>
      </c>
      <c r="BM62" s="1">
        <f t="shared" si="37"/>
        <v>0</v>
      </c>
      <c r="BN62" s="1">
        <f t="shared" si="37"/>
        <v>0</v>
      </c>
      <c r="BO62" s="1">
        <f t="shared" si="37"/>
        <v>0</v>
      </c>
      <c r="BP62" s="1">
        <f t="shared" si="37"/>
        <v>0</v>
      </c>
      <c r="BQ62" s="1">
        <f t="shared" si="37"/>
        <v>0</v>
      </c>
      <c r="BR62" s="1">
        <f t="shared" si="37"/>
        <v>0</v>
      </c>
      <c r="BS62" s="1">
        <f t="shared" si="37"/>
        <v>0</v>
      </c>
      <c r="BT62" s="1">
        <f t="shared" si="37"/>
        <v>0</v>
      </c>
    </row>
    <row r="63" spans="3:72" x14ac:dyDescent="0.3">
      <c r="C63" s="1" t="str">
        <f>Szamadas!$C$118</f>
        <v>Missziós célú adományok</v>
      </c>
      <c r="D63" s="1">
        <f>Szamadas!$E$118</f>
        <v>102.05</v>
      </c>
      <c r="E63" s="187" t="s">
        <v>1254</v>
      </c>
      <c r="F63" s="187"/>
      <c r="G63" s="187"/>
      <c r="H63" s="187"/>
      <c r="Y63" s="1">
        <f t="shared" ref="Y63:Y98" si="41">Y64-1</f>
        <v>-36</v>
      </c>
      <c r="Z63" s="1">
        <f>IF(Y63&gt;0,VLOOKUP(Y63,Szamadas!$P$105:$Q$151,2,FALSE),0)</f>
        <v>0</v>
      </c>
      <c r="AA63" s="1">
        <f t="shared" si="39"/>
        <v>0</v>
      </c>
      <c r="AB63" s="1">
        <f t="shared" si="40"/>
        <v>0</v>
      </c>
      <c r="AC63" s="1">
        <f t="shared" si="40"/>
        <v>0</v>
      </c>
      <c r="AD63" s="1">
        <f t="shared" si="40"/>
        <v>0</v>
      </c>
      <c r="AE63" s="1">
        <f t="shared" si="40"/>
        <v>0</v>
      </c>
      <c r="AF63" s="1">
        <f t="shared" si="40"/>
        <v>0</v>
      </c>
      <c r="AG63" s="1">
        <f t="shared" si="40"/>
        <v>0</v>
      </c>
      <c r="AH63" s="1">
        <f t="shared" si="40"/>
        <v>0</v>
      </c>
      <c r="AI63" s="1">
        <f t="shared" si="40"/>
        <v>0</v>
      </c>
      <c r="AJ63" s="1">
        <f t="shared" si="40"/>
        <v>0</v>
      </c>
      <c r="AK63" s="1">
        <f t="shared" si="40"/>
        <v>0</v>
      </c>
      <c r="AL63" s="1">
        <f t="shared" si="40"/>
        <v>0</v>
      </c>
      <c r="AM63" s="1">
        <f t="shared" si="40"/>
        <v>0</v>
      </c>
      <c r="AN63" s="1">
        <f t="shared" si="40"/>
        <v>0</v>
      </c>
      <c r="AO63" s="1">
        <f t="shared" si="40"/>
        <v>0</v>
      </c>
      <c r="AP63" s="1">
        <f t="shared" si="40"/>
        <v>0</v>
      </c>
      <c r="AQ63" s="1">
        <f t="shared" si="40"/>
        <v>0</v>
      </c>
      <c r="AR63" s="1">
        <f t="shared" si="40"/>
        <v>0</v>
      </c>
      <c r="AS63" s="1">
        <f t="shared" si="40"/>
        <v>0</v>
      </c>
      <c r="AT63" s="1">
        <f t="shared" si="40"/>
        <v>0</v>
      </c>
      <c r="AY63" s="1">
        <f t="shared" si="38"/>
        <v>-36</v>
      </c>
      <c r="AZ63" s="1">
        <f>IF(AY63&gt;0,VLOOKUP(AY63,Szamadas!$P$154:$Q$211,2,FALSE),0)</f>
        <v>0</v>
      </c>
      <c r="BA63" s="1">
        <f t="shared" si="36"/>
        <v>0</v>
      </c>
      <c r="BB63" s="1">
        <f t="shared" si="37"/>
        <v>0</v>
      </c>
      <c r="BC63" s="1">
        <f t="shared" si="37"/>
        <v>0</v>
      </c>
      <c r="BD63" s="1">
        <f t="shared" si="37"/>
        <v>0</v>
      </c>
      <c r="BE63" s="1">
        <f t="shared" si="37"/>
        <v>0</v>
      </c>
      <c r="BF63" s="1">
        <f t="shared" si="37"/>
        <v>0</v>
      </c>
      <c r="BG63" s="1">
        <f t="shared" si="37"/>
        <v>0</v>
      </c>
      <c r="BH63" s="1">
        <f t="shared" si="37"/>
        <v>0</v>
      </c>
      <c r="BI63" s="1">
        <f t="shared" si="37"/>
        <v>0</v>
      </c>
      <c r="BJ63" s="1">
        <f t="shared" si="37"/>
        <v>0</v>
      </c>
      <c r="BK63" s="1">
        <f t="shared" si="37"/>
        <v>0</v>
      </c>
      <c r="BL63" s="1">
        <f t="shared" si="37"/>
        <v>0</v>
      </c>
      <c r="BM63" s="1">
        <f t="shared" si="37"/>
        <v>0</v>
      </c>
      <c r="BN63" s="1">
        <f t="shared" si="37"/>
        <v>0</v>
      </c>
      <c r="BO63" s="1">
        <f t="shared" si="37"/>
        <v>0</v>
      </c>
      <c r="BP63" s="1">
        <f t="shared" si="37"/>
        <v>0</v>
      </c>
      <c r="BQ63" s="1">
        <f t="shared" si="37"/>
        <v>0</v>
      </c>
      <c r="BR63" s="1">
        <f t="shared" si="37"/>
        <v>0</v>
      </c>
      <c r="BS63" s="1">
        <f t="shared" si="37"/>
        <v>0</v>
      </c>
      <c r="BT63" s="1">
        <f t="shared" si="37"/>
        <v>0</v>
      </c>
    </row>
    <row r="64" spans="3:72" x14ac:dyDescent="0.3">
      <c r="C64" s="1" t="str">
        <f>Szamadas!$C$119</f>
        <v>Legátumok - adományok teológiai hallgatók támogatására</v>
      </c>
      <c r="D64" s="1">
        <f>Szamadas!$E$119</f>
        <v>102.06</v>
      </c>
      <c r="E64" s="187" t="s">
        <v>1255</v>
      </c>
      <c r="F64" s="187"/>
      <c r="G64" s="187"/>
      <c r="H64" s="187"/>
      <c r="Y64" s="1">
        <f t="shared" si="41"/>
        <v>-35</v>
      </c>
      <c r="Z64" s="1">
        <f>IF(Y64&gt;0,VLOOKUP(Y64,Szamadas!$P$105:$Q$151,2,FALSE),0)</f>
        <v>0</v>
      </c>
      <c r="AA64" s="1">
        <f t="shared" si="39"/>
        <v>0</v>
      </c>
      <c r="AB64" s="1">
        <f t="shared" si="40"/>
        <v>0</v>
      </c>
      <c r="AC64" s="1">
        <f t="shared" si="40"/>
        <v>0</v>
      </c>
      <c r="AD64" s="1">
        <f t="shared" si="40"/>
        <v>0</v>
      </c>
      <c r="AE64" s="1">
        <f t="shared" si="40"/>
        <v>0</v>
      </c>
      <c r="AF64" s="1">
        <f t="shared" si="40"/>
        <v>0</v>
      </c>
      <c r="AG64" s="1">
        <f t="shared" si="40"/>
        <v>0</v>
      </c>
      <c r="AH64" s="1">
        <f t="shared" si="40"/>
        <v>0</v>
      </c>
      <c r="AI64" s="1">
        <f t="shared" si="40"/>
        <v>0</v>
      </c>
      <c r="AJ64" s="1">
        <f t="shared" si="40"/>
        <v>0</v>
      </c>
      <c r="AK64" s="1">
        <f t="shared" si="40"/>
        <v>0</v>
      </c>
      <c r="AL64" s="1">
        <f t="shared" si="40"/>
        <v>0</v>
      </c>
      <c r="AM64" s="1">
        <f t="shared" si="40"/>
        <v>0</v>
      </c>
      <c r="AN64" s="1">
        <f t="shared" si="40"/>
        <v>0</v>
      </c>
      <c r="AO64" s="1">
        <f t="shared" si="40"/>
        <v>0</v>
      </c>
      <c r="AP64" s="1">
        <f t="shared" si="40"/>
        <v>0</v>
      </c>
      <c r="AQ64" s="1">
        <f t="shared" si="40"/>
        <v>0</v>
      </c>
      <c r="AR64" s="1">
        <f t="shared" si="40"/>
        <v>0</v>
      </c>
      <c r="AS64" s="1">
        <f t="shared" si="40"/>
        <v>0</v>
      </c>
      <c r="AT64" s="1">
        <f t="shared" si="40"/>
        <v>0</v>
      </c>
      <c r="AY64" s="1">
        <f t="shared" si="38"/>
        <v>-35</v>
      </c>
      <c r="AZ64" s="1">
        <f>IF(AY64&gt;0,VLOOKUP(AY64,Szamadas!$P$154:$Q$211,2,FALSE),0)</f>
        <v>0</v>
      </c>
      <c r="BA64" s="1">
        <f t="shared" si="36"/>
        <v>0</v>
      </c>
      <c r="BB64" s="1">
        <f t="shared" si="37"/>
        <v>0</v>
      </c>
      <c r="BC64" s="1">
        <f t="shared" si="37"/>
        <v>0</v>
      </c>
      <c r="BD64" s="1">
        <f t="shared" si="37"/>
        <v>0</v>
      </c>
      <c r="BE64" s="1">
        <f t="shared" si="37"/>
        <v>0</v>
      </c>
      <c r="BF64" s="1">
        <f t="shared" si="37"/>
        <v>0</v>
      </c>
      <c r="BG64" s="1">
        <f t="shared" si="37"/>
        <v>0</v>
      </c>
      <c r="BH64" s="1">
        <f t="shared" si="37"/>
        <v>0</v>
      </c>
      <c r="BI64" s="1">
        <f t="shared" si="37"/>
        <v>0</v>
      </c>
      <c r="BJ64" s="1">
        <f t="shared" si="37"/>
        <v>0</v>
      </c>
      <c r="BK64" s="1">
        <f t="shared" si="37"/>
        <v>0</v>
      </c>
      <c r="BL64" s="1">
        <f t="shared" si="37"/>
        <v>0</v>
      </c>
      <c r="BM64" s="1">
        <f t="shared" si="37"/>
        <v>0</v>
      </c>
      <c r="BN64" s="1">
        <f t="shared" si="37"/>
        <v>0</v>
      </c>
      <c r="BO64" s="1">
        <f t="shared" si="37"/>
        <v>0</v>
      </c>
      <c r="BP64" s="1">
        <f t="shared" si="37"/>
        <v>0</v>
      </c>
      <c r="BQ64" s="1">
        <f t="shared" si="37"/>
        <v>0</v>
      </c>
      <c r="BR64" s="1">
        <f t="shared" si="37"/>
        <v>0</v>
      </c>
      <c r="BS64" s="1">
        <f t="shared" si="37"/>
        <v>0</v>
      </c>
      <c r="BT64" s="1">
        <f t="shared" si="37"/>
        <v>0</v>
      </c>
    </row>
    <row r="65" spans="3:72" x14ac:dyDescent="0.3">
      <c r="C65" s="1" t="str">
        <f>Szamadas!$C$121</f>
        <v>Segélyszervezetektől, alapítványoktól, helyi szervezetektől származó adományok</v>
      </c>
      <c r="D65" s="1">
        <f>Szamadas!$E$121</f>
        <v>103.01</v>
      </c>
      <c r="E65" s="187" t="s">
        <v>30</v>
      </c>
      <c r="F65" s="187"/>
      <c r="G65" s="187"/>
      <c r="H65" s="187"/>
      <c r="Y65" s="1">
        <f t="shared" si="41"/>
        <v>-34</v>
      </c>
      <c r="Z65" s="1">
        <f>IF(Y65&gt;0,VLOOKUP(Y65,Szamadas!$P$105:$Q$151,2,FALSE),0)</f>
        <v>0</v>
      </c>
      <c r="AA65" s="1">
        <f t="shared" si="39"/>
        <v>0</v>
      </c>
      <c r="AB65" s="1">
        <f t="shared" si="40"/>
        <v>0</v>
      </c>
      <c r="AC65" s="1">
        <f t="shared" si="40"/>
        <v>0</v>
      </c>
      <c r="AD65" s="1">
        <f t="shared" si="40"/>
        <v>0</v>
      </c>
      <c r="AE65" s="1">
        <f t="shared" si="40"/>
        <v>0</v>
      </c>
      <c r="AF65" s="1">
        <f t="shared" si="40"/>
        <v>0</v>
      </c>
      <c r="AG65" s="1">
        <f t="shared" si="40"/>
        <v>0</v>
      </c>
      <c r="AH65" s="1">
        <f t="shared" si="40"/>
        <v>0</v>
      </c>
      <c r="AI65" s="1">
        <f t="shared" si="40"/>
        <v>0</v>
      </c>
      <c r="AJ65" s="1">
        <f t="shared" si="40"/>
        <v>0</v>
      </c>
      <c r="AK65" s="1">
        <f t="shared" si="40"/>
        <v>0</v>
      </c>
      <c r="AL65" s="1">
        <f t="shared" si="40"/>
        <v>0</v>
      </c>
      <c r="AM65" s="1">
        <f t="shared" si="40"/>
        <v>0</v>
      </c>
      <c r="AN65" s="1">
        <f t="shared" si="40"/>
        <v>0</v>
      </c>
      <c r="AO65" s="1">
        <f t="shared" si="40"/>
        <v>0</v>
      </c>
      <c r="AP65" s="1">
        <f t="shared" si="40"/>
        <v>0</v>
      </c>
      <c r="AQ65" s="1">
        <f t="shared" si="40"/>
        <v>0</v>
      </c>
      <c r="AR65" s="1">
        <f t="shared" si="40"/>
        <v>0</v>
      </c>
      <c r="AS65" s="1">
        <f t="shared" si="40"/>
        <v>0</v>
      </c>
      <c r="AT65" s="1">
        <f t="shared" si="40"/>
        <v>0</v>
      </c>
      <c r="AY65" s="1">
        <f t="shared" si="38"/>
        <v>-34</v>
      </c>
      <c r="AZ65" s="1">
        <f>IF(AY65&gt;0,VLOOKUP(AY65,Szamadas!$P$154:$Q$211,2,FALSE),0)</f>
        <v>0</v>
      </c>
      <c r="BA65" s="1">
        <f t="shared" si="36"/>
        <v>0</v>
      </c>
      <c r="BB65" s="1">
        <f t="shared" si="37"/>
        <v>0</v>
      </c>
      <c r="BC65" s="1">
        <f t="shared" si="37"/>
        <v>0</v>
      </c>
      <c r="BD65" s="1">
        <f t="shared" si="37"/>
        <v>0</v>
      </c>
      <c r="BE65" s="1">
        <f t="shared" si="37"/>
        <v>0</v>
      </c>
      <c r="BF65" s="1">
        <f t="shared" si="37"/>
        <v>0</v>
      </c>
      <c r="BG65" s="1">
        <f t="shared" si="37"/>
        <v>0</v>
      </c>
      <c r="BH65" s="1">
        <f t="shared" si="37"/>
        <v>0</v>
      </c>
      <c r="BI65" s="1">
        <f t="shared" si="37"/>
        <v>0</v>
      </c>
      <c r="BJ65" s="1">
        <f t="shared" si="37"/>
        <v>0</v>
      </c>
      <c r="BK65" s="1">
        <f t="shared" si="37"/>
        <v>0</v>
      </c>
      <c r="BL65" s="1">
        <f t="shared" si="37"/>
        <v>0</v>
      </c>
      <c r="BM65" s="1">
        <f t="shared" si="37"/>
        <v>0</v>
      </c>
      <c r="BN65" s="1">
        <f t="shared" si="37"/>
        <v>0</v>
      </c>
      <c r="BO65" s="1">
        <f t="shared" si="37"/>
        <v>0</v>
      </c>
      <c r="BP65" s="1">
        <f t="shared" si="37"/>
        <v>0</v>
      </c>
      <c r="BQ65" s="1">
        <f t="shared" si="37"/>
        <v>0</v>
      </c>
      <c r="BR65" s="1">
        <f t="shared" si="37"/>
        <v>0</v>
      </c>
      <c r="BS65" s="1">
        <f t="shared" si="37"/>
        <v>0</v>
      </c>
      <c r="BT65" s="1">
        <f t="shared" si="37"/>
        <v>0</v>
      </c>
    </row>
    <row r="66" spans="3:72" x14ac:dyDescent="0.3">
      <c r="C66" s="1" t="str">
        <f>Szamadas!$C$122</f>
        <v>Pályázatokból</v>
      </c>
      <c r="D66" s="1">
        <f>Szamadas!$E$122</f>
        <v>103.02</v>
      </c>
      <c r="E66" s="187" t="s">
        <v>1207</v>
      </c>
      <c r="F66" s="187"/>
      <c r="G66" s="187"/>
      <c r="H66" s="187"/>
      <c r="Y66" s="1">
        <f t="shared" si="41"/>
        <v>-33</v>
      </c>
      <c r="Z66" s="1">
        <f>IF(Y66&gt;0,VLOOKUP(Y66,Szamadas!$P$105:$Q$151,2,FALSE),0)</f>
        <v>0</v>
      </c>
      <c r="AA66" s="1">
        <f t="shared" si="39"/>
        <v>0</v>
      </c>
      <c r="AB66" s="1">
        <f t="shared" si="40"/>
        <v>0</v>
      </c>
      <c r="AC66" s="1">
        <f t="shared" si="40"/>
        <v>0</v>
      </c>
      <c r="AD66" s="1">
        <f t="shared" si="40"/>
        <v>0</v>
      </c>
      <c r="AE66" s="1">
        <f t="shared" si="40"/>
        <v>0</v>
      </c>
      <c r="AF66" s="1">
        <f t="shared" si="40"/>
        <v>0</v>
      </c>
      <c r="AG66" s="1">
        <f t="shared" si="40"/>
        <v>0</v>
      </c>
      <c r="AH66" s="1">
        <f t="shared" si="40"/>
        <v>0</v>
      </c>
      <c r="AI66" s="1">
        <f t="shared" si="40"/>
        <v>0</v>
      </c>
      <c r="AJ66" s="1">
        <f t="shared" si="40"/>
        <v>0</v>
      </c>
      <c r="AK66" s="1">
        <f t="shared" si="40"/>
        <v>0</v>
      </c>
      <c r="AL66" s="1">
        <f t="shared" si="40"/>
        <v>0</v>
      </c>
      <c r="AM66" s="1">
        <f t="shared" si="40"/>
        <v>0</v>
      </c>
      <c r="AN66" s="1">
        <f t="shared" si="40"/>
        <v>0</v>
      </c>
      <c r="AO66" s="1">
        <f t="shared" si="40"/>
        <v>0</v>
      </c>
      <c r="AP66" s="1">
        <f t="shared" si="40"/>
        <v>0</v>
      </c>
      <c r="AQ66" s="1">
        <f t="shared" si="40"/>
        <v>0</v>
      </c>
      <c r="AR66" s="1">
        <f t="shared" si="40"/>
        <v>0</v>
      </c>
      <c r="AS66" s="1">
        <f t="shared" si="40"/>
        <v>0</v>
      </c>
      <c r="AT66" s="1">
        <f t="shared" si="40"/>
        <v>0</v>
      </c>
      <c r="AY66" s="1">
        <f t="shared" si="38"/>
        <v>-33</v>
      </c>
      <c r="AZ66" s="1">
        <f>IF(AY66&gt;0,VLOOKUP(AY66,Szamadas!$P$154:$Q$211,2,FALSE),0)</f>
        <v>0</v>
      </c>
      <c r="BA66" s="1">
        <f t="shared" si="36"/>
        <v>0</v>
      </c>
      <c r="BB66" s="1">
        <f t="shared" si="37"/>
        <v>0</v>
      </c>
      <c r="BC66" s="1">
        <f t="shared" si="37"/>
        <v>0</v>
      </c>
      <c r="BD66" s="1">
        <f t="shared" si="37"/>
        <v>0</v>
      </c>
      <c r="BE66" s="1">
        <f t="shared" si="37"/>
        <v>0</v>
      </c>
      <c r="BF66" s="1">
        <f t="shared" si="37"/>
        <v>0</v>
      </c>
      <c r="BG66" s="1">
        <f t="shared" si="37"/>
        <v>0</v>
      </c>
      <c r="BH66" s="1">
        <f t="shared" si="37"/>
        <v>0</v>
      </c>
      <c r="BI66" s="1">
        <f t="shared" si="37"/>
        <v>0</v>
      </c>
      <c r="BJ66" s="1">
        <f t="shared" ref="BJ66:BT81" si="42">$AZ66</f>
        <v>0</v>
      </c>
      <c r="BK66" s="1">
        <f t="shared" si="42"/>
        <v>0</v>
      </c>
      <c r="BL66" s="1">
        <f t="shared" si="42"/>
        <v>0</v>
      </c>
      <c r="BM66" s="1">
        <f t="shared" si="42"/>
        <v>0</v>
      </c>
      <c r="BN66" s="1">
        <f t="shared" si="42"/>
        <v>0</v>
      </c>
      <c r="BO66" s="1">
        <f t="shared" si="42"/>
        <v>0</v>
      </c>
      <c r="BP66" s="1">
        <f t="shared" si="42"/>
        <v>0</v>
      </c>
      <c r="BQ66" s="1">
        <f t="shared" si="42"/>
        <v>0</v>
      </c>
      <c r="BR66" s="1">
        <f t="shared" si="42"/>
        <v>0</v>
      </c>
      <c r="BS66" s="1">
        <f t="shared" si="42"/>
        <v>0</v>
      </c>
      <c r="BT66" s="1">
        <f t="shared" si="42"/>
        <v>0</v>
      </c>
    </row>
    <row r="67" spans="3:72" x14ac:dyDescent="0.3">
      <c r="C67" s="1" t="str">
        <f>Szamadas!$C$123</f>
        <v>Más bevételek</v>
      </c>
      <c r="D67" s="1">
        <f>Szamadas!$E$123</f>
        <v>103.03</v>
      </c>
      <c r="E67" s="187" t="s">
        <v>32</v>
      </c>
      <c r="F67" s="187"/>
      <c r="G67" s="187"/>
      <c r="H67" s="187"/>
      <c r="Y67" s="1">
        <f t="shared" si="41"/>
        <v>-32</v>
      </c>
      <c r="Z67" s="1">
        <f>IF(Y67&gt;0,VLOOKUP(Y67,Szamadas!$P$105:$Q$151,2,FALSE),0)</f>
        <v>0</v>
      </c>
      <c r="AA67" s="1">
        <f t="shared" si="39"/>
        <v>0</v>
      </c>
      <c r="AB67" s="1">
        <f t="shared" si="40"/>
        <v>0</v>
      </c>
      <c r="AC67" s="1">
        <f t="shared" si="40"/>
        <v>0</v>
      </c>
      <c r="AD67" s="1">
        <f t="shared" si="40"/>
        <v>0</v>
      </c>
      <c r="AE67" s="1">
        <f t="shared" si="40"/>
        <v>0</v>
      </c>
      <c r="AF67" s="1">
        <f t="shared" si="40"/>
        <v>0</v>
      </c>
      <c r="AG67" s="1">
        <f t="shared" si="40"/>
        <v>0</v>
      </c>
      <c r="AH67" s="1">
        <f t="shared" si="40"/>
        <v>0</v>
      </c>
      <c r="AI67" s="1">
        <f t="shared" si="40"/>
        <v>0</v>
      </c>
      <c r="AJ67" s="1">
        <f t="shared" si="40"/>
        <v>0</v>
      </c>
      <c r="AK67" s="1">
        <f t="shared" si="40"/>
        <v>0</v>
      </c>
      <c r="AL67" s="1">
        <f t="shared" si="40"/>
        <v>0</v>
      </c>
      <c r="AM67" s="1">
        <f t="shared" si="40"/>
        <v>0</v>
      </c>
      <c r="AN67" s="1">
        <f t="shared" si="40"/>
        <v>0</v>
      </c>
      <c r="AO67" s="1">
        <f t="shared" si="40"/>
        <v>0</v>
      </c>
      <c r="AP67" s="1">
        <f t="shared" si="40"/>
        <v>0</v>
      </c>
      <c r="AQ67" s="1">
        <f t="shared" si="40"/>
        <v>0</v>
      </c>
      <c r="AR67" s="1">
        <f t="shared" si="40"/>
        <v>0</v>
      </c>
      <c r="AS67" s="1">
        <f t="shared" si="40"/>
        <v>0</v>
      </c>
      <c r="AT67" s="1">
        <f t="shared" si="40"/>
        <v>0</v>
      </c>
      <c r="AY67" s="1">
        <f t="shared" si="38"/>
        <v>-32</v>
      </c>
      <c r="AZ67" s="1">
        <f>IF(AY67&gt;0,VLOOKUP(AY67,Szamadas!$P$154:$Q$211,2,FALSE),0)</f>
        <v>0</v>
      </c>
      <c r="BA67" s="1">
        <f t="shared" si="36"/>
        <v>0</v>
      </c>
      <c r="BB67" s="1">
        <f t="shared" ref="BB67:BT82" si="43">$AZ67</f>
        <v>0</v>
      </c>
      <c r="BC67" s="1">
        <f t="shared" si="43"/>
        <v>0</v>
      </c>
      <c r="BD67" s="1">
        <f t="shared" si="43"/>
        <v>0</v>
      </c>
      <c r="BE67" s="1">
        <f t="shared" si="43"/>
        <v>0</v>
      </c>
      <c r="BF67" s="1">
        <f t="shared" si="43"/>
        <v>0</v>
      </c>
      <c r="BG67" s="1">
        <f t="shared" si="43"/>
        <v>0</v>
      </c>
      <c r="BH67" s="1">
        <f t="shared" si="43"/>
        <v>0</v>
      </c>
      <c r="BI67" s="1">
        <f t="shared" si="43"/>
        <v>0</v>
      </c>
      <c r="BJ67" s="1">
        <f t="shared" si="42"/>
        <v>0</v>
      </c>
      <c r="BK67" s="1">
        <f t="shared" si="42"/>
        <v>0</v>
      </c>
      <c r="BL67" s="1">
        <f t="shared" si="42"/>
        <v>0</v>
      </c>
      <c r="BM67" s="1">
        <f t="shared" si="42"/>
        <v>0</v>
      </c>
      <c r="BN67" s="1">
        <f t="shared" si="42"/>
        <v>0</v>
      </c>
      <c r="BO67" s="1">
        <f t="shared" si="42"/>
        <v>0</v>
      </c>
      <c r="BP67" s="1">
        <f t="shared" si="42"/>
        <v>0</v>
      </c>
      <c r="BQ67" s="1">
        <f t="shared" si="42"/>
        <v>0</v>
      </c>
      <c r="BR67" s="1">
        <f t="shared" si="42"/>
        <v>0</v>
      </c>
      <c r="BS67" s="1">
        <f t="shared" si="42"/>
        <v>0</v>
      </c>
      <c r="BT67" s="1">
        <f t="shared" si="42"/>
        <v>0</v>
      </c>
    </row>
    <row r="68" spans="3:72" x14ac:dyDescent="0.3">
      <c r="C68" s="1" t="str">
        <f>Szamadas!$C$124</f>
        <v>Banki kamatok, árfolyam nyereségek, kötvények jövedelme, osztalékok</v>
      </c>
      <c r="D68" s="1">
        <f>Szamadas!$E$124</f>
        <v>103.04</v>
      </c>
      <c r="E68" s="187" t="s">
        <v>34</v>
      </c>
      <c r="F68" s="187"/>
      <c r="G68" s="187"/>
      <c r="H68" s="187"/>
      <c r="Y68" s="1">
        <f t="shared" si="41"/>
        <v>-31</v>
      </c>
      <c r="Z68" s="1">
        <f>IF(Y68&gt;0,VLOOKUP(Y68,Szamadas!$P$105:$Q$151,2,FALSE),0)</f>
        <v>0</v>
      </c>
      <c r="AA68" s="1">
        <f t="shared" si="39"/>
        <v>0</v>
      </c>
      <c r="AB68" s="1">
        <f t="shared" si="40"/>
        <v>0</v>
      </c>
      <c r="AC68" s="1">
        <f t="shared" si="40"/>
        <v>0</v>
      </c>
      <c r="AD68" s="1">
        <f t="shared" si="40"/>
        <v>0</v>
      </c>
      <c r="AE68" s="1">
        <f t="shared" si="40"/>
        <v>0</v>
      </c>
      <c r="AF68" s="1">
        <f t="shared" si="40"/>
        <v>0</v>
      </c>
      <c r="AG68" s="1">
        <f t="shared" si="40"/>
        <v>0</v>
      </c>
      <c r="AH68" s="1">
        <f t="shared" si="40"/>
        <v>0</v>
      </c>
      <c r="AI68" s="1">
        <f t="shared" si="40"/>
        <v>0</v>
      </c>
      <c r="AJ68" s="1">
        <f t="shared" si="40"/>
        <v>0</v>
      </c>
      <c r="AK68" s="1">
        <f t="shared" si="40"/>
        <v>0</v>
      </c>
      <c r="AL68" s="1">
        <f t="shared" si="40"/>
        <v>0</v>
      </c>
      <c r="AM68" s="1">
        <f t="shared" si="40"/>
        <v>0</v>
      </c>
      <c r="AN68" s="1">
        <f t="shared" si="40"/>
        <v>0</v>
      </c>
      <c r="AO68" s="1">
        <f t="shared" si="40"/>
        <v>0</v>
      </c>
      <c r="AP68" s="1">
        <f t="shared" si="40"/>
        <v>0</v>
      </c>
      <c r="AQ68" s="1">
        <f t="shared" si="40"/>
        <v>0</v>
      </c>
      <c r="AR68" s="1">
        <f t="shared" si="40"/>
        <v>0</v>
      </c>
      <c r="AS68" s="1">
        <f t="shared" si="40"/>
        <v>0</v>
      </c>
      <c r="AT68" s="1">
        <f t="shared" si="40"/>
        <v>0</v>
      </c>
      <c r="AY68" s="1">
        <f t="shared" si="38"/>
        <v>-31</v>
      </c>
      <c r="AZ68" s="1">
        <f>IF(AY68&gt;0,VLOOKUP(AY68,Szamadas!$P$154:$Q$211,2,FALSE),0)</f>
        <v>0</v>
      </c>
      <c r="BA68" s="1">
        <f t="shared" si="36"/>
        <v>0</v>
      </c>
      <c r="BB68" s="1">
        <f t="shared" si="43"/>
        <v>0</v>
      </c>
      <c r="BC68" s="1">
        <f t="shared" si="43"/>
        <v>0</v>
      </c>
      <c r="BD68" s="1">
        <f t="shared" si="43"/>
        <v>0</v>
      </c>
      <c r="BE68" s="1">
        <f t="shared" si="43"/>
        <v>0</v>
      </c>
      <c r="BF68" s="1">
        <f t="shared" si="43"/>
        <v>0</v>
      </c>
      <c r="BG68" s="1">
        <f t="shared" si="43"/>
        <v>0</v>
      </c>
      <c r="BH68" s="1">
        <f t="shared" si="43"/>
        <v>0</v>
      </c>
      <c r="BI68" s="1">
        <f t="shared" si="43"/>
        <v>0</v>
      </c>
      <c r="BJ68" s="1">
        <f t="shared" si="42"/>
        <v>0</v>
      </c>
      <c r="BK68" s="1">
        <f t="shared" si="42"/>
        <v>0</v>
      </c>
      <c r="BL68" s="1">
        <f t="shared" si="42"/>
        <v>0</v>
      </c>
      <c r="BM68" s="1">
        <f t="shared" si="42"/>
        <v>0</v>
      </c>
      <c r="BN68" s="1">
        <f t="shared" si="42"/>
        <v>0</v>
      </c>
      <c r="BO68" s="1">
        <f t="shared" si="42"/>
        <v>0</v>
      </c>
      <c r="BP68" s="1">
        <f t="shared" si="42"/>
        <v>0</v>
      </c>
      <c r="BQ68" s="1">
        <f t="shared" si="42"/>
        <v>0</v>
      </c>
      <c r="BR68" s="1">
        <f t="shared" si="42"/>
        <v>0</v>
      </c>
      <c r="BS68" s="1">
        <f t="shared" si="42"/>
        <v>0</v>
      </c>
      <c r="BT68" s="1">
        <f t="shared" si="42"/>
        <v>0</v>
      </c>
    </row>
    <row r="69" spans="3:72" x14ac:dyDescent="0.3">
      <c r="C69" s="1" t="str">
        <f>Szamadas!$C$125</f>
        <v>Hozzájárulás konferenciák és szeretetvendégségek szervezéséhez</v>
      </c>
      <c r="D69" s="1">
        <f>Szamadas!$E$125</f>
        <v>103.05</v>
      </c>
      <c r="E69" s="187" t="s">
        <v>36</v>
      </c>
      <c r="F69" s="187"/>
      <c r="G69" s="187"/>
      <c r="H69" s="187"/>
      <c r="Y69" s="1">
        <f t="shared" si="41"/>
        <v>-30</v>
      </c>
      <c r="Z69" s="1">
        <f>IF(Y69&gt;0,VLOOKUP(Y69,Szamadas!$P$105:$Q$151,2,FALSE),0)</f>
        <v>0</v>
      </c>
      <c r="AA69" s="1">
        <f t="shared" si="39"/>
        <v>0</v>
      </c>
      <c r="AB69" s="1">
        <f t="shared" si="40"/>
        <v>0</v>
      </c>
      <c r="AC69" s="1">
        <f t="shared" si="40"/>
        <v>0</v>
      </c>
      <c r="AD69" s="1">
        <f t="shared" si="40"/>
        <v>0</v>
      </c>
      <c r="AE69" s="1">
        <f t="shared" si="40"/>
        <v>0</v>
      </c>
      <c r="AF69" s="1">
        <f t="shared" si="40"/>
        <v>0</v>
      </c>
      <c r="AG69" s="1">
        <f t="shared" si="40"/>
        <v>0</v>
      </c>
      <c r="AH69" s="1">
        <f t="shared" si="40"/>
        <v>0</v>
      </c>
      <c r="AI69" s="1">
        <f t="shared" si="40"/>
        <v>0</v>
      </c>
      <c r="AJ69" s="1">
        <f t="shared" si="40"/>
        <v>0</v>
      </c>
      <c r="AK69" s="1">
        <f t="shared" si="40"/>
        <v>0</v>
      </c>
      <c r="AL69" s="1">
        <f t="shared" si="40"/>
        <v>0</v>
      </c>
      <c r="AM69" s="1">
        <f t="shared" si="40"/>
        <v>0</v>
      </c>
      <c r="AN69" s="1">
        <f t="shared" si="40"/>
        <v>0</v>
      </c>
      <c r="AO69" s="1">
        <f t="shared" si="40"/>
        <v>0</v>
      </c>
      <c r="AP69" s="1">
        <f t="shared" si="40"/>
        <v>0</v>
      </c>
      <c r="AQ69" s="1">
        <f t="shared" si="40"/>
        <v>0</v>
      </c>
      <c r="AR69" s="1">
        <f t="shared" si="40"/>
        <v>0</v>
      </c>
      <c r="AS69" s="1">
        <f t="shared" si="40"/>
        <v>0</v>
      </c>
      <c r="AT69" s="1">
        <f t="shared" si="40"/>
        <v>0</v>
      </c>
      <c r="AY69" s="1">
        <f t="shared" si="38"/>
        <v>-30</v>
      </c>
      <c r="AZ69" s="1">
        <f>IF(AY69&gt;0,VLOOKUP(AY69,Szamadas!$P$154:$Q$211,2,FALSE),0)</f>
        <v>0</v>
      </c>
      <c r="BA69" s="1">
        <f t="shared" si="36"/>
        <v>0</v>
      </c>
      <c r="BB69" s="1">
        <f t="shared" si="43"/>
        <v>0</v>
      </c>
      <c r="BC69" s="1">
        <f t="shared" si="43"/>
        <v>0</v>
      </c>
      <c r="BD69" s="1">
        <f t="shared" si="43"/>
        <v>0</v>
      </c>
      <c r="BE69" s="1">
        <f t="shared" si="43"/>
        <v>0</v>
      </c>
      <c r="BF69" s="1">
        <f t="shared" si="43"/>
        <v>0</v>
      </c>
      <c r="BG69" s="1">
        <f t="shared" si="43"/>
        <v>0</v>
      </c>
      <c r="BH69" s="1">
        <f t="shared" si="43"/>
        <v>0</v>
      </c>
      <c r="BI69" s="1">
        <f t="shared" si="43"/>
        <v>0</v>
      </c>
      <c r="BJ69" s="1">
        <f t="shared" si="42"/>
        <v>0</v>
      </c>
      <c r="BK69" s="1">
        <f t="shared" si="42"/>
        <v>0</v>
      </c>
      <c r="BL69" s="1">
        <f t="shared" si="42"/>
        <v>0</v>
      </c>
      <c r="BM69" s="1">
        <f t="shared" si="42"/>
        <v>0</v>
      </c>
      <c r="BN69" s="1">
        <f t="shared" si="42"/>
        <v>0</v>
      </c>
      <c r="BO69" s="1">
        <f t="shared" si="42"/>
        <v>0</v>
      </c>
      <c r="BP69" s="1">
        <f t="shared" si="42"/>
        <v>0</v>
      </c>
      <c r="BQ69" s="1">
        <f t="shared" si="42"/>
        <v>0</v>
      </c>
      <c r="BR69" s="1">
        <f t="shared" si="42"/>
        <v>0</v>
      </c>
      <c r="BS69" s="1">
        <f t="shared" si="42"/>
        <v>0</v>
      </c>
      <c r="BT69" s="1">
        <f t="shared" si="42"/>
        <v>0</v>
      </c>
    </row>
    <row r="70" spans="3:72" x14ac:dyDescent="0.3">
      <c r="C70" s="1" t="str">
        <f>Szamadas!$C$126</f>
        <v>Iratterjesztés - bevétel</v>
      </c>
      <c r="D70" s="1">
        <f>Szamadas!$E$126</f>
        <v>103.06</v>
      </c>
      <c r="E70" s="187" t="s">
        <v>38</v>
      </c>
      <c r="F70" s="187"/>
      <c r="G70" s="187"/>
      <c r="H70" s="187"/>
      <c r="Y70" s="1">
        <f t="shared" si="41"/>
        <v>-29</v>
      </c>
      <c r="Z70" s="1">
        <f>IF(Y70&gt;0,VLOOKUP(Y70,Szamadas!$P$105:$Q$151,2,FALSE),0)</f>
        <v>0</v>
      </c>
      <c r="AA70" s="1">
        <f t="shared" si="39"/>
        <v>0</v>
      </c>
      <c r="AB70" s="1">
        <f t="shared" si="40"/>
        <v>0</v>
      </c>
      <c r="AC70" s="1">
        <f t="shared" si="40"/>
        <v>0</v>
      </c>
      <c r="AD70" s="1">
        <f t="shared" si="40"/>
        <v>0</v>
      </c>
      <c r="AE70" s="1">
        <f t="shared" si="40"/>
        <v>0</v>
      </c>
      <c r="AF70" s="1">
        <f t="shared" si="40"/>
        <v>0</v>
      </c>
      <c r="AG70" s="1">
        <f t="shared" si="40"/>
        <v>0</v>
      </c>
      <c r="AH70" s="1">
        <f t="shared" si="40"/>
        <v>0</v>
      </c>
      <c r="AI70" s="1">
        <f t="shared" si="40"/>
        <v>0</v>
      </c>
      <c r="AJ70" s="1">
        <f t="shared" si="40"/>
        <v>0</v>
      </c>
      <c r="AK70" s="1">
        <f t="shared" si="40"/>
        <v>0</v>
      </c>
      <c r="AL70" s="1">
        <f t="shared" si="40"/>
        <v>0</v>
      </c>
      <c r="AM70" s="1">
        <f t="shared" si="40"/>
        <v>0</v>
      </c>
      <c r="AN70" s="1">
        <f t="shared" si="40"/>
        <v>0</v>
      </c>
      <c r="AO70" s="1">
        <f t="shared" si="40"/>
        <v>0</v>
      </c>
      <c r="AP70" s="1">
        <f t="shared" si="40"/>
        <v>0</v>
      </c>
      <c r="AQ70" s="1">
        <f t="shared" si="40"/>
        <v>0</v>
      </c>
      <c r="AR70" s="1">
        <f t="shared" si="40"/>
        <v>0</v>
      </c>
      <c r="AS70" s="1">
        <f t="shared" si="40"/>
        <v>0</v>
      </c>
      <c r="AT70" s="1">
        <f t="shared" si="40"/>
        <v>0</v>
      </c>
      <c r="AY70" s="1">
        <f t="shared" si="38"/>
        <v>-29</v>
      </c>
      <c r="AZ70" s="1">
        <f>IF(AY70&gt;0,VLOOKUP(AY70,Szamadas!$P$154:$Q$211,2,FALSE),0)</f>
        <v>0</v>
      </c>
      <c r="BA70" s="1">
        <f t="shared" si="36"/>
        <v>0</v>
      </c>
      <c r="BB70" s="1">
        <f t="shared" si="43"/>
        <v>0</v>
      </c>
      <c r="BC70" s="1">
        <f t="shared" si="43"/>
        <v>0</v>
      </c>
      <c r="BD70" s="1">
        <f t="shared" si="43"/>
        <v>0</v>
      </c>
      <c r="BE70" s="1">
        <f t="shared" si="43"/>
        <v>0</v>
      </c>
      <c r="BF70" s="1">
        <f t="shared" si="43"/>
        <v>0</v>
      </c>
      <c r="BG70" s="1">
        <f t="shared" si="43"/>
        <v>0</v>
      </c>
      <c r="BH70" s="1">
        <f t="shared" si="43"/>
        <v>0</v>
      </c>
      <c r="BI70" s="1">
        <f t="shared" si="43"/>
        <v>0</v>
      </c>
      <c r="BJ70" s="1">
        <f t="shared" si="42"/>
        <v>0</v>
      </c>
      <c r="BK70" s="1">
        <f t="shared" si="42"/>
        <v>0</v>
      </c>
      <c r="BL70" s="1">
        <f t="shared" si="42"/>
        <v>0</v>
      </c>
      <c r="BM70" s="1">
        <f t="shared" si="42"/>
        <v>0</v>
      </c>
      <c r="BN70" s="1">
        <f t="shared" si="42"/>
        <v>0</v>
      </c>
      <c r="BO70" s="1">
        <f t="shared" si="42"/>
        <v>0</v>
      </c>
      <c r="BP70" s="1">
        <f t="shared" si="42"/>
        <v>0</v>
      </c>
      <c r="BQ70" s="1">
        <f t="shared" si="42"/>
        <v>0</v>
      </c>
      <c r="BR70" s="1">
        <f t="shared" si="42"/>
        <v>0</v>
      </c>
      <c r="BS70" s="1">
        <f t="shared" si="42"/>
        <v>0</v>
      </c>
      <c r="BT70" s="1">
        <f t="shared" si="42"/>
        <v>0</v>
      </c>
    </row>
    <row r="71" spans="3:72" x14ac:dyDescent="0.3">
      <c r="C71" s="1" t="str">
        <f>Szamadas!$C$127</f>
        <v>Javak és részvények értékesítéséből</v>
      </c>
      <c r="D71" s="1">
        <f>Szamadas!$E$127</f>
        <v>103.07</v>
      </c>
      <c r="E71" s="187" t="s">
        <v>1257</v>
      </c>
      <c r="F71" s="187"/>
      <c r="G71" s="187"/>
      <c r="H71" s="187"/>
      <c r="Y71" s="1">
        <f t="shared" si="41"/>
        <v>-28</v>
      </c>
      <c r="Z71" s="1">
        <f>IF(Y71&gt;0,VLOOKUP(Y71,Szamadas!$P$105:$Q$151,2,FALSE),0)</f>
        <v>0</v>
      </c>
      <c r="AA71" s="1">
        <f t="shared" si="39"/>
        <v>0</v>
      </c>
      <c r="AB71" s="1">
        <f t="shared" si="40"/>
        <v>0</v>
      </c>
      <c r="AC71" s="1">
        <f t="shared" si="40"/>
        <v>0</v>
      </c>
      <c r="AD71" s="1">
        <f t="shared" si="40"/>
        <v>0</v>
      </c>
      <c r="AE71" s="1">
        <f t="shared" si="40"/>
        <v>0</v>
      </c>
      <c r="AF71" s="1">
        <f t="shared" si="40"/>
        <v>0</v>
      </c>
      <c r="AG71" s="1">
        <f t="shared" si="40"/>
        <v>0</v>
      </c>
      <c r="AH71" s="1">
        <f t="shared" si="40"/>
        <v>0</v>
      </c>
      <c r="AI71" s="1">
        <f t="shared" si="40"/>
        <v>0</v>
      </c>
      <c r="AJ71" s="1">
        <f t="shared" si="40"/>
        <v>0</v>
      </c>
      <c r="AK71" s="1">
        <f t="shared" si="40"/>
        <v>0</v>
      </c>
      <c r="AL71" s="1">
        <f t="shared" si="40"/>
        <v>0</v>
      </c>
      <c r="AM71" s="1">
        <f t="shared" si="40"/>
        <v>0</v>
      </c>
      <c r="AN71" s="1">
        <f t="shared" si="40"/>
        <v>0</v>
      </c>
      <c r="AO71" s="1">
        <f t="shared" si="40"/>
        <v>0</v>
      </c>
      <c r="AP71" s="1">
        <f t="shared" si="40"/>
        <v>0</v>
      </c>
      <c r="AQ71" s="1">
        <f t="shared" si="40"/>
        <v>0</v>
      </c>
      <c r="AR71" s="1">
        <f t="shared" si="40"/>
        <v>0</v>
      </c>
      <c r="AS71" s="1">
        <f t="shared" si="40"/>
        <v>0</v>
      </c>
      <c r="AT71" s="1">
        <f t="shared" si="40"/>
        <v>0</v>
      </c>
      <c r="AY71" s="1">
        <f t="shared" si="38"/>
        <v>-28</v>
      </c>
      <c r="AZ71" s="1">
        <f>IF(AY71&gt;0,VLOOKUP(AY71,Szamadas!$P$154:$Q$211,2,FALSE),0)</f>
        <v>0</v>
      </c>
      <c r="BA71" s="1">
        <f t="shared" si="36"/>
        <v>0</v>
      </c>
      <c r="BB71" s="1">
        <f t="shared" si="43"/>
        <v>0</v>
      </c>
      <c r="BC71" s="1">
        <f t="shared" si="43"/>
        <v>0</v>
      </c>
      <c r="BD71" s="1">
        <f t="shared" si="43"/>
        <v>0</v>
      </c>
      <c r="BE71" s="1">
        <f t="shared" si="43"/>
        <v>0</v>
      </c>
      <c r="BF71" s="1">
        <f t="shared" si="43"/>
        <v>0</v>
      </c>
      <c r="BG71" s="1">
        <f t="shared" si="43"/>
        <v>0</v>
      </c>
      <c r="BH71" s="1">
        <f t="shared" si="43"/>
        <v>0</v>
      </c>
      <c r="BI71" s="1">
        <f t="shared" si="43"/>
        <v>0</v>
      </c>
      <c r="BJ71" s="1">
        <f t="shared" si="42"/>
        <v>0</v>
      </c>
      <c r="BK71" s="1">
        <f t="shared" si="42"/>
        <v>0</v>
      </c>
      <c r="BL71" s="1">
        <f t="shared" si="42"/>
        <v>0</v>
      </c>
      <c r="BM71" s="1">
        <f t="shared" si="42"/>
        <v>0</v>
      </c>
      <c r="BN71" s="1">
        <f t="shared" si="42"/>
        <v>0</v>
      </c>
      <c r="BO71" s="1">
        <f t="shared" si="42"/>
        <v>0</v>
      </c>
      <c r="BP71" s="1">
        <f t="shared" si="42"/>
        <v>0</v>
      </c>
      <c r="BQ71" s="1">
        <f t="shared" si="42"/>
        <v>0</v>
      </c>
      <c r="BR71" s="1">
        <f t="shared" si="42"/>
        <v>0</v>
      </c>
      <c r="BS71" s="1">
        <f t="shared" si="42"/>
        <v>0</v>
      </c>
      <c r="BT71" s="1">
        <f t="shared" si="42"/>
        <v>0</v>
      </c>
    </row>
    <row r="72" spans="3:72" x14ac:dyDescent="0.3">
      <c r="C72" s="1" t="str">
        <f>Szamadas!$C$128</f>
        <v>Számlavisszatérítések</v>
      </c>
      <c r="D72" s="1">
        <f>Szamadas!$E$128</f>
        <v>103.08</v>
      </c>
      <c r="E72" s="187" t="s">
        <v>42</v>
      </c>
      <c r="F72" s="187"/>
      <c r="G72" s="187"/>
      <c r="H72" s="187"/>
      <c r="Y72" s="1">
        <f t="shared" si="41"/>
        <v>-27</v>
      </c>
      <c r="Z72" s="1">
        <f>IF(Y72&gt;0,VLOOKUP(Y72,Szamadas!$P$105:$Q$151,2,FALSE),0)</f>
        <v>0</v>
      </c>
      <c r="AA72" s="1">
        <f t="shared" si="39"/>
        <v>0</v>
      </c>
      <c r="AB72" s="1">
        <f t="shared" si="40"/>
        <v>0</v>
      </c>
      <c r="AC72" s="1">
        <f t="shared" si="40"/>
        <v>0</v>
      </c>
      <c r="AD72" s="1">
        <f t="shared" si="40"/>
        <v>0</v>
      </c>
      <c r="AE72" s="1">
        <f t="shared" si="40"/>
        <v>0</v>
      </c>
      <c r="AF72" s="1">
        <f t="shared" si="40"/>
        <v>0</v>
      </c>
      <c r="AG72" s="1">
        <f t="shared" si="40"/>
        <v>0</v>
      </c>
      <c r="AH72" s="1">
        <f t="shared" si="40"/>
        <v>0</v>
      </c>
      <c r="AI72" s="1">
        <f t="shared" si="40"/>
        <v>0</v>
      </c>
      <c r="AJ72" s="1">
        <f t="shared" si="40"/>
        <v>0</v>
      </c>
      <c r="AK72" s="1">
        <f t="shared" si="40"/>
        <v>0</v>
      </c>
      <c r="AL72" s="1">
        <f t="shared" si="40"/>
        <v>0</v>
      </c>
      <c r="AM72" s="1">
        <f t="shared" si="40"/>
        <v>0</v>
      </c>
      <c r="AN72" s="1">
        <f t="shared" si="40"/>
        <v>0</v>
      </c>
      <c r="AO72" s="1">
        <f t="shared" si="40"/>
        <v>0</v>
      </c>
      <c r="AP72" s="1">
        <f t="shared" si="40"/>
        <v>0</v>
      </c>
      <c r="AQ72" s="1">
        <f t="shared" si="40"/>
        <v>0</v>
      </c>
      <c r="AR72" s="1">
        <f t="shared" si="40"/>
        <v>0</v>
      </c>
      <c r="AS72" s="1">
        <f t="shared" si="40"/>
        <v>0</v>
      </c>
      <c r="AT72" s="1">
        <f t="shared" si="40"/>
        <v>0</v>
      </c>
      <c r="AY72" s="1">
        <f t="shared" si="38"/>
        <v>-27</v>
      </c>
      <c r="AZ72" s="1">
        <f>IF(AY72&gt;0,VLOOKUP(AY72,Szamadas!$P$154:$Q$211,2,FALSE),0)</f>
        <v>0</v>
      </c>
      <c r="BA72" s="1">
        <f t="shared" si="36"/>
        <v>0</v>
      </c>
      <c r="BB72" s="1">
        <f t="shared" si="43"/>
        <v>0</v>
      </c>
      <c r="BC72" s="1">
        <f t="shared" si="43"/>
        <v>0</v>
      </c>
      <c r="BD72" s="1">
        <f t="shared" si="43"/>
        <v>0</v>
      </c>
      <c r="BE72" s="1">
        <f t="shared" si="43"/>
        <v>0</v>
      </c>
      <c r="BF72" s="1">
        <f t="shared" si="43"/>
        <v>0</v>
      </c>
      <c r="BG72" s="1">
        <f t="shared" si="43"/>
        <v>0</v>
      </c>
      <c r="BH72" s="1">
        <f t="shared" si="43"/>
        <v>0</v>
      </c>
      <c r="BI72" s="1">
        <f t="shared" si="43"/>
        <v>0</v>
      </c>
      <c r="BJ72" s="1">
        <f t="shared" si="42"/>
        <v>0</v>
      </c>
      <c r="BK72" s="1">
        <f t="shared" si="42"/>
        <v>0</v>
      </c>
      <c r="BL72" s="1">
        <f t="shared" si="42"/>
        <v>0</v>
      </c>
      <c r="BM72" s="1">
        <f t="shared" si="42"/>
        <v>0</v>
      </c>
      <c r="BN72" s="1">
        <f t="shared" si="42"/>
        <v>0</v>
      </c>
      <c r="BO72" s="1">
        <f t="shared" si="42"/>
        <v>0</v>
      </c>
      <c r="BP72" s="1">
        <f t="shared" si="42"/>
        <v>0</v>
      </c>
      <c r="BQ72" s="1">
        <f t="shared" si="42"/>
        <v>0</v>
      </c>
      <c r="BR72" s="1">
        <f t="shared" si="42"/>
        <v>0</v>
      </c>
      <c r="BS72" s="1">
        <f t="shared" si="42"/>
        <v>0</v>
      </c>
      <c r="BT72" s="1">
        <f t="shared" si="42"/>
        <v>0</v>
      </c>
    </row>
    <row r="73" spans="3:72" x14ac:dyDescent="0.3">
      <c r="C73" s="1" t="str">
        <f>Szamadas!$C$129</f>
        <v>Szponzortámogatások, adók 3,5 %-a</v>
      </c>
      <c r="D73" s="1">
        <f>Szamadas!$E$129</f>
        <v>103.09</v>
      </c>
      <c r="E73" s="187" t="s">
        <v>44</v>
      </c>
      <c r="F73" s="187"/>
      <c r="G73" s="187"/>
      <c r="H73" s="187"/>
      <c r="Y73" s="1">
        <f t="shared" si="41"/>
        <v>-26</v>
      </c>
      <c r="Z73" s="1">
        <f>IF(Y73&gt;0,VLOOKUP(Y73,Szamadas!$P$105:$Q$151,2,FALSE),0)</f>
        <v>0</v>
      </c>
      <c r="AA73" s="1">
        <f t="shared" si="39"/>
        <v>0</v>
      </c>
      <c r="AB73" s="1">
        <f t="shared" si="40"/>
        <v>0</v>
      </c>
      <c r="AC73" s="1">
        <f t="shared" si="40"/>
        <v>0</v>
      </c>
      <c r="AD73" s="1">
        <f t="shared" si="40"/>
        <v>0</v>
      </c>
      <c r="AE73" s="1">
        <f t="shared" si="40"/>
        <v>0</v>
      </c>
      <c r="AF73" s="1">
        <f t="shared" si="40"/>
        <v>0</v>
      </c>
      <c r="AG73" s="1">
        <f t="shared" si="40"/>
        <v>0</v>
      </c>
      <c r="AH73" s="1">
        <f t="shared" si="40"/>
        <v>0</v>
      </c>
      <c r="AI73" s="1">
        <f t="shared" si="40"/>
        <v>0</v>
      </c>
      <c r="AJ73" s="1">
        <f t="shared" si="40"/>
        <v>0</v>
      </c>
      <c r="AK73" s="1">
        <f t="shared" si="40"/>
        <v>0</v>
      </c>
      <c r="AL73" s="1">
        <f t="shared" si="40"/>
        <v>0</v>
      </c>
      <c r="AM73" s="1">
        <f t="shared" si="40"/>
        <v>0</v>
      </c>
      <c r="AN73" s="1">
        <f t="shared" si="40"/>
        <v>0</v>
      </c>
      <c r="AO73" s="1">
        <f t="shared" si="40"/>
        <v>0</v>
      </c>
      <c r="AP73" s="1">
        <f t="shared" si="40"/>
        <v>0</v>
      </c>
      <c r="AQ73" s="1">
        <f t="shared" si="40"/>
        <v>0</v>
      </c>
      <c r="AR73" s="1">
        <f t="shared" si="40"/>
        <v>0</v>
      </c>
      <c r="AS73" s="1">
        <f t="shared" si="40"/>
        <v>0</v>
      </c>
      <c r="AT73" s="1">
        <f t="shared" si="40"/>
        <v>0</v>
      </c>
      <c r="AY73" s="1">
        <f t="shared" si="38"/>
        <v>-26</v>
      </c>
      <c r="AZ73" s="1">
        <f>IF(AY73&gt;0,VLOOKUP(AY73,Szamadas!$P$154:$Q$211,2,FALSE),0)</f>
        <v>0</v>
      </c>
      <c r="BA73" s="1">
        <f t="shared" si="36"/>
        <v>0</v>
      </c>
      <c r="BB73" s="1">
        <f t="shared" si="43"/>
        <v>0</v>
      </c>
      <c r="BC73" s="1">
        <f t="shared" si="43"/>
        <v>0</v>
      </c>
      <c r="BD73" s="1">
        <f t="shared" si="43"/>
        <v>0</v>
      </c>
      <c r="BE73" s="1">
        <f t="shared" si="43"/>
        <v>0</v>
      </c>
      <c r="BF73" s="1">
        <f t="shared" si="43"/>
        <v>0</v>
      </c>
      <c r="BG73" s="1">
        <f t="shared" si="43"/>
        <v>0</v>
      </c>
      <c r="BH73" s="1">
        <f t="shared" si="43"/>
        <v>0</v>
      </c>
      <c r="BI73" s="1">
        <f t="shared" si="43"/>
        <v>0</v>
      </c>
      <c r="BJ73" s="1">
        <f t="shared" si="42"/>
        <v>0</v>
      </c>
      <c r="BK73" s="1">
        <f t="shared" si="42"/>
        <v>0</v>
      </c>
      <c r="BL73" s="1">
        <f t="shared" si="42"/>
        <v>0</v>
      </c>
      <c r="BM73" s="1">
        <f t="shared" si="42"/>
        <v>0</v>
      </c>
      <c r="BN73" s="1">
        <f t="shared" si="42"/>
        <v>0</v>
      </c>
      <c r="BO73" s="1">
        <f t="shared" si="42"/>
        <v>0</v>
      </c>
      <c r="BP73" s="1">
        <f t="shared" si="42"/>
        <v>0</v>
      </c>
      <c r="BQ73" s="1">
        <f t="shared" si="42"/>
        <v>0</v>
      </c>
      <c r="BR73" s="1">
        <f t="shared" si="42"/>
        <v>0</v>
      </c>
      <c r="BS73" s="1">
        <f t="shared" si="42"/>
        <v>0</v>
      </c>
      <c r="BT73" s="1">
        <f t="shared" si="42"/>
        <v>0</v>
      </c>
    </row>
    <row r="74" spans="3:72" x14ac:dyDescent="0.3">
      <c r="C74" s="1" t="str">
        <f>Szamadas!$C$131</f>
        <v>Mezőgazdasági jövedelem</v>
      </c>
      <c r="D74" s="1">
        <f>Szamadas!$E$131</f>
        <v>104.01</v>
      </c>
      <c r="E74" s="187" t="s">
        <v>45</v>
      </c>
      <c r="F74" s="187"/>
      <c r="G74" s="187"/>
      <c r="H74" s="187"/>
      <c r="Y74" s="1">
        <f t="shared" si="41"/>
        <v>-25</v>
      </c>
      <c r="Z74" s="1">
        <f>IF(Y74&gt;0,VLOOKUP(Y74,Szamadas!$P$105:$Q$151,2,FALSE),0)</f>
        <v>0</v>
      </c>
      <c r="AA74" s="1">
        <f t="shared" si="39"/>
        <v>0</v>
      </c>
      <c r="AB74" s="1">
        <f t="shared" si="40"/>
        <v>0</v>
      </c>
      <c r="AC74" s="1">
        <f t="shared" si="40"/>
        <v>0</v>
      </c>
      <c r="AD74" s="1">
        <f t="shared" si="40"/>
        <v>0</v>
      </c>
      <c r="AE74" s="1">
        <f t="shared" si="40"/>
        <v>0</v>
      </c>
      <c r="AF74" s="1">
        <f t="shared" si="40"/>
        <v>0</v>
      </c>
      <c r="AG74" s="1">
        <f t="shared" si="40"/>
        <v>0</v>
      </c>
      <c r="AH74" s="1">
        <f t="shared" si="40"/>
        <v>0</v>
      </c>
      <c r="AI74" s="1">
        <f t="shared" si="40"/>
        <v>0</v>
      </c>
      <c r="AJ74" s="1">
        <f t="shared" si="40"/>
        <v>0</v>
      </c>
      <c r="AK74" s="1">
        <f t="shared" si="40"/>
        <v>0</v>
      </c>
      <c r="AL74" s="1">
        <f t="shared" si="40"/>
        <v>0</v>
      </c>
      <c r="AM74" s="1">
        <f t="shared" si="40"/>
        <v>0</v>
      </c>
      <c r="AN74" s="1">
        <f t="shared" si="40"/>
        <v>0</v>
      </c>
      <c r="AO74" s="1">
        <f t="shared" si="40"/>
        <v>0</v>
      </c>
      <c r="AP74" s="1">
        <f t="shared" si="40"/>
        <v>0</v>
      </c>
      <c r="AQ74" s="1">
        <f t="shared" si="40"/>
        <v>0</v>
      </c>
      <c r="AR74" s="1">
        <f t="shared" si="40"/>
        <v>0</v>
      </c>
      <c r="AS74" s="1">
        <f t="shared" si="40"/>
        <v>0</v>
      </c>
      <c r="AT74" s="1">
        <f t="shared" si="40"/>
        <v>0</v>
      </c>
      <c r="AY74" s="1">
        <f t="shared" si="38"/>
        <v>-25</v>
      </c>
      <c r="AZ74" s="1">
        <f>IF(AY74&gt;0,VLOOKUP(AY74,Szamadas!$P$154:$Q$211,2,FALSE),0)</f>
        <v>0</v>
      </c>
      <c r="BA74" s="1">
        <f t="shared" si="36"/>
        <v>0</v>
      </c>
      <c r="BB74" s="1">
        <f t="shared" si="43"/>
        <v>0</v>
      </c>
      <c r="BC74" s="1">
        <f t="shared" si="43"/>
        <v>0</v>
      </c>
      <c r="BD74" s="1">
        <f t="shared" si="43"/>
        <v>0</v>
      </c>
      <c r="BE74" s="1">
        <f t="shared" si="43"/>
        <v>0</v>
      </c>
      <c r="BF74" s="1">
        <f t="shared" si="43"/>
        <v>0</v>
      </c>
      <c r="BG74" s="1">
        <f t="shared" si="43"/>
        <v>0</v>
      </c>
      <c r="BH74" s="1">
        <f t="shared" si="43"/>
        <v>0</v>
      </c>
      <c r="BI74" s="1">
        <f t="shared" si="43"/>
        <v>0</v>
      </c>
      <c r="BJ74" s="1">
        <f t="shared" si="42"/>
        <v>0</v>
      </c>
      <c r="BK74" s="1">
        <f t="shared" si="42"/>
        <v>0</v>
      </c>
      <c r="BL74" s="1">
        <f t="shared" si="42"/>
        <v>0</v>
      </c>
      <c r="BM74" s="1">
        <f t="shared" si="42"/>
        <v>0</v>
      </c>
      <c r="BN74" s="1">
        <f t="shared" si="42"/>
        <v>0</v>
      </c>
      <c r="BO74" s="1">
        <f t="shared" si="42"/>
        <v>0</v>
      </c>
      <c r="BP74" s="1">
        <f t="shared" si="42"/>
        <v>0</v>
      </c>
      <c r="BQ74" s="1">
        <f t="shared" si="42"/>
        <v>0</v>
      </c>
      <c r="BR74" s="1">
        <f t="shared" si="42"/>
        <v>0</v>
      </c>
      <c r="BS74" s="1">
        <f t="shared" si="42"/>
        <v>0</v>
      </c>
      <c r="BT74" s="1">
        <f t="shared" si="42"/>
        <v>0</v>
      </c>
    </row>
    <row r="75" spans="3:72" x14ac:dyDescent="0.3">
      <c r="C75" s="1" t="str">
        <f>Szamadas!$C$132</f>
        <v>Erdőgazdálkodási jövedelem</v>
      </c>
      <c r="D75" s="1">
        <f>Szamadas!$E$132</f>
        <v>104.02</v>
      </c>
      <c r="E75" s="187" t="s">
        <v>47</v>
      </c>
      <c r="F75" s="187"/>
      <c r="G75" s="187"/>
      <c r="H75" s="187"/>
      <c r="Y75" s="1">
        <f t="shared" si="41"/>
        <v>-24</v>
      </c>
      <c r="Z75" s="1">
        <f>IF(Y75&gt;0,VLOOKUP(Y75,Szamadas!$P$105:$Q$151,2,FALSE),0)</f>
        <v>0</v>
      </c>
      <c r="AA75" s="1">
        <f t="shared" si="39"/>
        <v>0</v>
      </c>
      <c r="AB75" s="1">
        <f t="shared" si="40"/>
        <v>0</v>
      </c>
      <c r="AC75" s="1">
        <f t="shared" si="40"/>
        <v>0</v>
      </c>
      <c r="AD75" s="1">
        <f t="shared" si="40"/>
        <v>0</v>
      </c>
      <c r="AE75" s="1">
        <f t="shared" si="40"/>
        <v>0</v>
      </c>
      <c r="AF75" s="1">
        <f t="shared" si="40"/>
        <v>0</v>
      </c>
      <c r="AG75" s="1">
        <f t="shared" si="40"/>
        <v>0</v>
      </c>
      <c r="AH75" s="1">
        <f t="shared" si="40"/>
        <v>0</v>
      </c>
      <c r="AI75" s="1">
        <f t="shared" si="40"/>
        <v>0</v>
      </c>
      <c r="AJ75" s="1">
        <f t="shared" ref="AJ75:AT90" si="44">$Z75</f>
        <v>0</v>
      </c>
      <c r="AK75" s="1">
        <f t="shared" si="44"/>
        <v>0</v>
      </c>
      <c r="AL75" s="1">
        <f t="shared" si="44"/>
        <v>0</v>
      </c>
      <c r="AM75" s="1">
        <f t="shared" si="44"/>
        <v>0</v>
      </c>
      <c r="AN75" s="1">
        <f t="shared" si="44"/>
        <v>0</v>
      </c>
      <c r="AO75" s="1">
        <f t="shared" si="44"/>
        <v>0</v>
      </c>
      <c r="AP75" s="1">
        <f t="shared" si="44"/>
        <v>0</v>
      </c>
      <c r="AQ75" s="1">
        <f t="shared" si="44"/>
        <v>0</v>
      </c>
      <c r="AR75" s="1">
        <f t="shared" si="44"/>
        <v>0</v>
      </c>
      <c r="AS75" s="1">
        <f t="shared" si="44"/>
        <v>0</v>
      </c>
      <c r="AT75" s="1">
        <f t="shared" si="44"/>
        <v>0</v>
      </c>
      <c r="AY75" s="1">
        <f t="shared" si="38"/>
        <v>-24</v>
      </c>
      <c r="AZ75" s="1">
        <f>IF(AY75&gt;0,VLOOKUP(AY75,Szamadas!$P$154:$Q$211,2,FALSE),0)</f>
        <v>0</v>
      </c>
      <c r="BA75" s="1">
        <f t="shared" si="36"/>
        <v>0</v>
      </c>
      <c r="BB75" s="1">
        <f t="shared" si="43"/>
        <v>0</v>
      </c>
      <c r="BC75" s="1">
        <f t="shared" si="43"/>
        <v>0</v>
      </c>
      <c r="BD75" s="1">
        <f t="shared" si="43"/>
        <v>0</v>
      </c>
      <c r="BE75" s="1">
        <f t="shared" si="43"/>
        <v>0</v>
      </c>
      <c r="BF75" s="1">
        <f t="shared" si="43"/>
        <v>0</v>
      </c>
      <c r="BG75" s="1">
        <f t="shared" si="43"/>
        <v>0</v>
      </c>
      <c r="BH75" s="1">
        <f t="shared" si="43"/>
        <v>0</v>
      </c>
      <c r="BI75" s="1">
        <f t="shared" si="43"/>
        <v>0</v>
      </c>
      <c r="BJ75" s="1">
        <f t="shared" si="42"/>
        <v>0</v>
      </c>
      <c r="BK75" s="1">
        <f t="shared" si="42"/>
        <v>0</v>
      </c>
      <c r="BL75" s="1">
        <f t="shared" si="42"/>
        <v>0</v>
      </c>
      <c r="BM75" s="1">
        <f t="shared" si="42"/>
        <v>0</v>
      </c>
      <c r="BN75" s="1">
        <f t="shared" si="42"/>
        <v>0</v>
      </c>
      <c r="BO75" s="1">
        <f t="shared" si="42"/>
        <v>0</v>
      </c>
      <c r="BP75" s="1">
        <f t="shared" si="42"/>
        <v>0</v>
      </c>
      <c r="BQ75" s="1">
        <f t="shared" si="42"/>
        <v>0</v>
      </c>
      <c r="BR75" s="1">
        <f t="shared" si="42"/>
        <v>0</v>
      </c>
      <c r="BS75" s="1">
        <f t="shared" si="42"/>
        <v>0</v>
      </c>
      <c r="BT75" s="1">
        <f t="shared" si="42"/>
        <v>0</v>
      </c>
    </row>
    <row r="76" spans="3:72" x14ac:dyDescent="0.3">
      <c r="C76" s="1" t="str">
        <f>Szamadas!$C$133</f>
        <v>Más gazdasági bevételek</v>
      </c>
      <c r="D76" s="1">
        <f>Szamadas!$E$133</f>
        <v>104.03</v>
      </c>
      <c r="E76" s="187" t="s">
        <v>1165</v>
      </c>
      <c r="F76" s="187"/>
      <c r="G76" s="187"/>
      <c r="H76" s="187"/>
      <c r="Y76" s="1">
        <f t="shared" si="41"/>
        <v>-23</v>
      </c>
      <c r="Z76" s="1">
        <f>IF(Y76&gt;0,VLOOKUP(Y76,Szamadas!$P$105:$Q$151,2,FALSE),0)</f>
        <v>0</v>
      </c>
      <c r="AA76" s="1">
        <f t="shared" si="39"/>
        <v>0</v>
      </c>
      <c r="AB76" s="1">
        <f t="shared" ref="AB76:AT91" si="45">$Z76</f>
        <v>0</v>
      </c>
      <c r="AC76" s="1">
        <f t="shared" si="45"/>
        <v>0</v>
      </c>
      <c r="AD76" s="1">
        <f t="shared" si="45"/>
        <v>0</v>
      </c>
      <c r="AE76" s="1">
        <f t="shared" si="45"/>
        <v>0</v>
      </c>
      <c r="AF76" s="1">
        <f t="shared" si="45"/>
        <v>0</v>
      </c>
      <c r="AG76" s="1">
        <f t="shared" si="45"/>
        <v>0</v>
      </c>
      <c r="AH76" s="1">
        <f t="shared" si="45"/>
        <v>0</v>
      </c>
      <c r="AI76" s="1">
        <f t="shared" si="45"/>
        <v>0</v>
      </c>
      <c r="AJ76" s="1">
        <f t="shared" si="44"/>
        <v>0</v>
      </c>
      <c r="AK76" s="1">
        <f t="shared" si="44"/>
        <v>0</v>
      </c>
      <c r="AL76" s="1">
        <f t="shared" si="44"/>
        <v>0</v>
      </c>
      <c r="AM76" s="1">
        <f t="shared" si="44"/>
        <v>0</v>
      </c>
      <c r="AN76" s="1">
        <f t="shared" si="44"/>
        <v>0</v>
      </c>
      <c r="AO76" s="1">
        <f t="shared" si="44"/>
        <v>0</v>
      </c>
      <c r="AP76" s="1">
        <f t="shared" si="44"/>
        <v>0</v>
      </c>
      <c r="AQ76" s="1">
        <f t="shared" si="44"/>
        <v>0</v>
      </c>
      <c r="AR76" s="1">
        <f t="shared" si="44"/>
        <v>0</v>
      </c>
      <c r="AS76" s="1">
        <f t="shared" si="44"/>
        <v>0</v>
      </c>
      <c r="AT76" s="1">
        <f t="shared" si="44"/>
        <v>0</v>
      </c>
      <c r="AY76" s="1">
        <f t="shared" si="38"/>
        <v>-23</v>
      </c>
      <c r="AZ76" s="1">
        <f>IF(AY76&gt;0,VLOOKUP(AY76,Szamadas!$P$154:$Q$211,2,FALSE),0)</f>
        <v>0</v>
      </c>
      <c r="BA76" s="1">
        <f t="shared" si="36"/>
        <v>0</v>
      </c>
      <c r="BB76" s="1">
        <f t="shared" si="43"/>
        <v>0</v>
      </c>
      <c r="BC76" s="1">
        <f t="shared" si="43"/>
        <v>0</v>
      </c>
      <c r="BD76" s="1">
        <f t="shared" si="43"/>
        <v>0</v>
      </c>
      <c r="BE76" s="1">
        <f t="shared" si="43"/>
        <v>0</v>
      </c>
      <c r="BF76" s="1">
        <f t="shared" si="43"/>
        <v>0</v>
      </c>
      <c r="BG76" s="1">
        <f t="shared" si="43"/>
        <v>0</v>
      </c>
      <c r="BH76" s="1">
        <f t="shared" si="43"/>
        <v>0</v>
      </c>
      <c r="BI76" s="1">
        <f t="shared" si="43"/>
        <v>0</v>
      </c>
      <c r="BJ76" s="1">
        <f t="shared" si="42"/>
        <v>0</v>
      </c>
      <c r="BK76" s="1">
        <f t="shared" si="42"/>
        <v>0</v>
      </c>
      <c r="BL76" s="1">
        <f t="shared" si="42"/>
        <v>0</v>
      </c>
      <c r="BM76" s="1">
        <f t="shared" si="42"/>
        <v>0</v>
      </c>
      <c r="BN76" s="1">
        <f t="shared" si="42"/>
        <v>0</v>
      </c>
      <c r="BO76" s="1">
        <f t="shared" si="42"/>
        <v>0</v>
      </c>
      <c r="BP76" s="1">
        <f t="shared" si="42"/>
        <v>0</v>
      </c>
      <c r="BQ76" s="1">
        <f t="shared" si="42"/>
        <v>0</v>
      </c>
      <c r="BR76" s="1">
        <f t="shared" si="42"/>
        <v>0</v>
      </c>
      <c r="BS76" s="1">
        <f t="shared" si="42"/>
        <v>0</v>
      </c>
      <c r="BT76" s="1">
        <f t="shared" si="42"/>
        <v>0</v>
      </c>
    </row>
    <row r="77" spans="3:72" x14ac:dyDescent="0.3">
      <c r="C77" s="1" t="str">
        <f>Szamadas!$C$134</f>
        <v>Épületek bérjövedelme</v>
      </c>
      <c r="D77" s="1">
        <f>Szamadas!$E$134</f>
        <v>104.04</v>
      </c>
      <c r="E77" s="187" t="s">
        <v>51</v>
      </c>
      <c r="F77" s="187"/>
      <c r="G77" s="187"/>
      <c r="H77" s="187"/>
      <c r="Y77" s="1">
        <f t="shared" si="41"/>
        <v>-22</v>
      </c>
      <c r="Z77" s="1">
        <f>IF(Y77&gt;0,VLOOKUP(Y77,Szamadas!$P$105:$Q$151,2,FALSE),0)</f>
        <v>0</v>
      </c>
      <c r="AA77" s="1">
        <f t="shared" si="39"/>
        <v>0</v>
      </c>
      <c r="AB77" s="1">
        <f t="shared" si="45"/>
        <v>0</v>
      </c>
      <c r="AC77" s="1">
        <f t="shared" si="45"/>
        <v>0</v>
      </c>
      <c r="AD77" s="1">
        <f t="shared" si="45"/>
        <v>0</v>
      </c>
      <c r="AE77" s="1">
        <f t="shared" si="45"/>
        <v>0</v>
      </c>
      <c r="AF77" s="1">
        <f t="shared" si="45"/>
        <v>0</v>
      </c>
      <c r="AG77" s="1">
        <f t="shared" si="45"/>
        <v>0</v>
      </c>
      <c r="AH77" s="1">
        <f t="shared" si="45"/>
        <v>0</v>
      </c>
      <c r="AI77" s="1">
        <f t="shared" si="45"/>
        <v>0</v>
      </c>
      <c r="AJ77" s="1">
        <f t="shared" si="44"/>
        <v>0</v>
      </c>
      <c r="AK77" s="1">
        <f t="shared" si="44"/>
        <v>0</v>
      </c>
      <c r="AL77" s="1">
        <f t="shared" si="44"/>
        <v>0</v>
      </c>
      <c r="AM77" s="1">
        <f t="shared" si="44"/>
        <v>0</v>
      </c>
      <c r="AN77" s="1">
        <f t="shared" si="44"/>
        <v>0</v>
      </c>
      <c r="AO77" s="1">
        <f t="shared" si="44"/>
        <v>0</v>
      </c>
      <c r="AP77" s="1">
        <f t="shared" si="44"/>
        <v>0</v>
      </c>
      <c r="AQ77" s="1">
        <f t="shared" si="44"/>
        <v>0</v>
      </c>
      <c r="AR77" s="1">
        <f t="shared" si="44"/>
        <v>0</v>
      </c>
      <c r="AS77" s="1">
        <f t="shared" si="44"/>
        <v>0</v>
      </c>
      <c r="AT77" s="1">
        <f t="shared" si="44"/>
        <v>0</v>
      </c>
      <c r="AY77" s="1">
        <f t="shared" si="38"/>
        <v>-22</v>
      </c>
      <c r="AZ77" s="1">
        <f>IF(AY77&gt;0,VLOOKUP(AY77,Szamadas!$P$154:$Q$211,2,FALSE),0)</f>
        <v>0</v>
      </c>
      <c r="BA77" s="1">
        <f t="shared" si="36"/>
        <v>0</v>
      </c>
      <c r="BB77" s="1">
        <f t="shared" si="43"/>
        <v>0</v>
      </c>
      <c r="BC77" s="1">
        <f t="shared" si="43"/>
        <v>0</v>
      </c>
      <c r="BD77" s="1">
        <f t="shared" si="43"/>
        <v>0</v>
      </c>
      <c r="BE77" s="1">
        <f t="shared" si="43"/>
        <v>0</v>
      </c>
      <c r="BF77" s="1">
        <f t="shared" si="43"/>
        <v>0</v>
      </c>
      <c r="BG77" s="1">
        <f t="shared" si="43"/>
        <v>0</v>
      </c>
      <c r="BH77" s="1">
        <f t="shared" si="43"/>
        <v>0</v>
      </c>
      <c r="BI77" s="1">
        <f t="shared" si="43"/>
        <v>0</v>
      </c>
      <c r="BJ77" s="1">
        <f t="shared" si="42"/>
        <v>0</v>
      </c>
      <c r="BK77" s="1">
        <f t="shared" si="42"/>
        <v>0</v>
      </c>
      <c r="BL77" s="1">
        <f t="shared" si="42"/>
        <v>0</v>
      </c>
      <c r="BM77" s="1">
        <f t="shared" si="42"/>
        <v>0</v>
      </c>
      <c r="BN77" s="1">
        <f t="shared" si="42"/>
        <v>0</v>
      </c>
      <c r="BO77" s="1">
        <f t="shared" si="42"/>
        <v>0</v>
      </c>
      <c r="BP77" s="1">
        <f t="shared" si="42"/>
        <v>0</v>
      </c>
      <c r="BQ77" s="1">
        <f t="shared" si="42"/>
        <v>0</v>
      </c>
      <c r="BR77" s="1">
        <f t="shared" si="42"/>
        <v>0</v>
      </c>
      <c r="BS77" s="1">
        <f t="shared" si="42"/>
        <v>0</v>
      </c>
      <c r="BT77" s="1">
        <f t="shared" si="42"/>
        <v>0</v>
      </c>
    </row>
    <row r="78" spans="3:72" x14ac:dyDescent="0.3">
      <c r="C78" s="1" t="str">
        <f>Szamadas!$C$135</f>
        <v>Területek bérjövedelme</v>
      </c>
      <c r="D78" s="1">
        <f>Szamadas!$E$135</f>
        <v>104.05</v>
      </c>
      <c r="E78" s="187" t="s">
        <v>53</v>
      </c>
      <c r="F78" s="187"/>
      <c r="G78" s="187"/>
      <c r="H78" s="187"/>
      <c r="Y78" s="1">
        <f t="shared" si="41"/>
        <v>-21</v>
      </c>
      <c r="Z78" s="1">
        <f>IF(Y78&gt;0,VLOOKUP(Y78,Szamadas!$P$105:$Q$151,2,FALSE),0)</f>
        <v>0</v>
      </c>
      <c r="AA78" s="1">
        <f t="shared" si="39"/>
        <v>0</v>
      </c>
      <c r="AB78" s="1">
        <f t="shared" si="45"/>
        <v>0</v>
      </c>
      <c r="AC78" s="1">
        <f t="shared" si="45"/>
        <v>0</v>
      </c>
      <c r="AD78" s="1">
        <f t="shared" si="45"/>
        <v>0</v>
      </c>
      <c r="AE78" s="1">
        <f t="shared" si="45"/>
        <v>0</v>
      </c>
      <c r="AF78" s="1">
        <f t="shared" si="45"/>
        <v>0</v>
      </c>
      <c r="AG78" s="1">
        <f t="shared" si="45"/>
        <v>0</v>
      </c>
      <c r="AH78" s="1">
        <f t="shared" si="45"/>
        <v>0</v>
      </c>
      <c r="AI78" s="1">
        <f t="shared" si="45"/>
        <v>0</v>
      </c>
      <c r="AJ78" s="1">
        <f t="shared" si="44"/>
        <v>0</v>
      </c>
      <c r="AK78" s="1">
        <f t="shared" si="44"/>
        <v>0</v>
      </c>
      <c r="AL78" s="1">
        <f t="shared" si="44"/>
        <v>0</v>
      </c>
      <c r="AM78" s="1">
        <f t="shared" si="44"/>
        <v>0</v>
      </c>
      <c r="AN78" s="1">
        <f t="shared" si="44"/>
        <v>0</v>
      </c>
      <c r="AO78" s="1">
        <f t="shared" si="44"/>
        <v>0</v>
      </c>
      <c r="AP78" s="1">
        <f t="shared" si="44"/>
        <v>0</v>
      </c>
      <c r="AQ78" s="1">
        <f t="shared" si="44"/>
        <v>0</v>
      </c>
      <c r="AR78" s="1">
        <f t="shared" si="44"/>
        <v>0</v>
      </c>
      <c r="AS78" s="1">
        <f t="shared" si="44"/>
        <v>0</v>
      </c>
      <c r="AT78" s="1">
        <f t="shared" si="44"/>
        <v>0</v>
      </c>
      <c r="AY78" s="1">
        <f t="shared" si="38"/>
        <v>-21</v>
      </c>
      <c r="AZ78" s="1">
        <f>IF(AY78&gt;0,VLOOKUP(AY78,Szamadas!$P$154:$Q$211,2,FALSE),0)</f>
        <v>0</v>
      </c>
      <c r="BA78" s="1">
        <f t="shared" si="36"/>
        <v>0</v>
      </c>
      <c r="BB78" s="1">
        <f t="shared" si="43"/>
        <v>0</v>
      </c>
      <c r="BC78" s="1">
        <f t="shared" si="43"/>
        <v>0</v>
      </c>
      <c r="BD78" s="1">
        <f t="shared" si="43"/>
        <v>0</v>
      </c>
      <c r="BE78" s="1">
        <f t="shared" si="43"/>
        <v>0</v>
      </c>
      <c r="BF78" s="1">
        <f t="shared" si="43"/>
        <v>0</v>
      </c>
      <c r="BG78" s="1">
        <f t="shared" si="43"/>
        <v>0</v>
      </c>
      <c r="BH78" s="1">
        <f t="shared" si="43"/>
        <v>0</v>
      </c>
      <c r="BI78" s="1">
        <f t="shared" si="43"/>
        <v>0</v>
      </c>
      <c r="BJ78" s="1">
        <f t="shared" si="42"/>
        <v>0</v>
      </c>
      <c r="BK78" s="1">
        <f t="shared" si="42"/>
        <v>0</v>
      </c>
      <c r="BL78" s="1">
        <f t="shared" si="42"/>
        <v>0</v>
      </c>
      <c r="BM78" s="1">
        <f t="shared" si="42"/>
        <v>0</v>
      </c>
      <c r="BN78" s="1">
        <f t="shared" si="42"/>
        <v>0</v>
      </c>
      <c r="BO78" s="1">
        <f t="shared" si="42"/>
        <v>0</v>
      </c>
      <c r="BP78" s="1">
        <f t="shared" si="42"/>
        <v>0</v>
      </c>
      <c r="BQ78" s="1">
        <f t="shared" si="42"/>
        <v>0</v>
      </c>
      <c r="BR78" s="1">
        <f t="shared" si="42"/>
        <v>0</v>
      </c>
      <c r="BS78" s="1">
        <f t="shared" si="42"/>
        <v>0</v>
      </c>
      <c r="BT78" s="1">
        <f t="shared" si="42"/>
        <v>0</v>
      </c>
    </row>
    <row r="79" spans="3:72" x14ac:dyDescent="0.3">
      <c r="C79" s="1" t="str">
        <f>Szamadas!$C$138</f>
        <v>Más egyházi intézményektől kapott támogatás</v>
      </c>
      <c r="D79" s="1">
        <f>Szamadas!$E$138</f>
        <v>105.01</v>
      </c>
      <c r="E79" s="187" t="s">
        <v>1166</v>
      </c>
      <c r="F79" s="187"/>
      <c r="G79" s="187"/>
      <c r="H79" s="187"/>
      <c r="Y79" s="1">
        <f t="shared" si="41"/>
        <v>-20</v>
      </c>
      <c r="Z79" s="1">
        <f>IF(Y79&gt;0,VLOOKUP(Y79,Szamadas!$P$105:$Q$151,2,FALSE),0)</f>
        <v>0</v>
      </c>
      <c r="AA79" s="1">
        <f t="shared" si="39"/>
        <v>0</v>
      </c>
      <c r="AB79" s="1">
        <f t="shared" si="45"/>
        <v>0</v>
      </c>
      <c r="AC79" s="1">
        <f t="shared" si="45"/>
        <v>0</v>
      </c>
      <c r="AD79" s="1">
        <f t="shared" si="45"/>
        <v>0</v>
      </c>
      <c r="AE79" s="1">
        <f t="shared" si="45"/>
        <v>0</v>
      </c>
      <c r="AF79" s="1">
        <f t="shared" si="45"/>
        <v>0</v>
      </c>
      <c r="AG79" s="1">
        <f t="shared" si="45"/>
        <v>0</v>
      </c>
      <c r="AH79" s="1">
        <f t="shared" si="45"/>
        <v>0</v>
      </c>
      <c r="AI79" s="1">
        <f t="shared" si="45"/>
        <v>0</v>
      </c>
      <c r="AJ79" s="1">
        <f t="shared" si="44"/>
        <v>0</v>
      </c>
      <c r="AK79" s="1">
        <f t="shared" si="44"/>
        <v>0</v>
      </c>
      <c r="AL79" s="1">
        <f t="shared" si="44"/>
        <v>0</v>
      </c>
      <c r="AM79" s="1">
        <f t="shared" si="44"/>
        <v>0</v>
      </c>
      <c r="AN79" s="1">
        <f t="shared" si="44"/>
        <v>0</v>
      </c>
      <c r="AO79" s="1">
        <f t="shared" si="44"/>
        <v>0</v>
      </c>
      <c r="AP79" s="1">
        <f t="shared" si="44"/>
        <v>0</v>
      </c>
      <c r="AQ79" s="1">
        <f t="shared" si="44"/>
        <v>0</v>
      </c>
      <c r="AR79" s="1">
        <f t="shared" si="44"/>
        <v>0</v>
      </c>
      <c r="AS79" s="1">
        <f t="shared" si="44"/>
        <v>0</v>
      </c>
      <c r="AT79" s="1">
        <f t="shared" si="44"/>
        <v>0</v>
      </c>
      <c r="AY79" s="1">
        <f t="shared" si="38"/>
        <v>-20</v>
      </c>
      <c r="AZ79" s="1">
        <f>IF(AY79&gt;0,VLOOKUP(AY79,Szamadas!$P$154:$Q$211,2,FALSE),0)</f>
        <v>0</v>
      </c>
      <c r="BA79" s="1">
        <f t="shared" si="36"/>
        <v>0</v>
      </c>
      <c r="BB79" s="1">
        <f t="shared" si="43"/>
        <v>0</v>
      </c>
      <c r="BC79" s="1">
        <f t="shared" si="43"/>
        <v>0</v>
      </c>
      <c r="BD79" s="1">
        <f t="shared" si="43"/>
        <v>0</v>
      </c>
      <c r="BE79" s="1">
        <f t="shared" si="43"/>
        <v>0</v>
      </c>
      <c r="BF79" s="1">
        <f t="shared" si="43"/>
        <v>0</v>
      </c>
      <c r="BG79" s="1">
        <f t="shared" si="43"/>
        <v>0</v>
      </c>
      <c r="BH79" s="1">
        <f t="shared" si="43"/>
        <v>0</v>
      </c>
      <c r="BI79" s="1">
        <f t="shared" si="43"/>
        <v>0</v>
      </c>
      <c r="BJ79" s="1">
        <f t="shared" si="42"/>
        <v>0</v>
      </c>
      <c r="BK79" s="1">
        <f t="shared" si="42"/>
        <v>0</v>
      </c>
      <c r="BL79" s="1">
        <f t="shared" si="42"/>
        <v>0</v>
      </c>
      <c r="BM79" s="1">
        <f t="shared" si="42"/>
        <v>0</v>
      </c>
      <c r="BN79" s="1">
        <f t="shared" si="42"/>
        <v>0</v>
      </c>
      <c r="BO79" s="1">
        <f t="shared" si="42"/>
        <v>0</v>
      </c>
      <c r="BP79" s="1">
        <f t="shared" si="42"/>
        <v>0</v>
      </c>
      <c r="BQ79" s="1">
        <f t="shared" si="42"/>
        <v>0</v>
      </c>
      <c r="BR79" s="1">
        <f t="shared" si="42"/>
        <v>0</v>
      </c>
      <c r="BS79" s="1">
        <f t="shared" si="42"/>
        <v>0</v>
      </c>
      <c r="BT79" s="1">
        <f t="shared" si="42"/>
        <v>0</v>
      </c>
    </row>
    <row r="80" spans="3:72" x14ac:dyDescent="0.3">
      <c r="C80" s="1" t="str">
        <f>Szamadas!$C$139</f>
        <v>Állami intézménytől kapott támogatás (APIA, stb.)</v>
      </c>
      <c r="D80" s="1">
        <f>Szamadas!$E$139</f>
        <v>105.02</v>
      </c>
      <c r="E80" s="187" t="s">
        <v>57</v>
      </c>
      <c r="F80" s="187"/>
      <c r="G80" s="187"/>
      <c r="H80" s="187"/>
      <c r="Y80" s="1">
        <f t="shared" si="41"/>
        <v>-19</v>
      </c>
      <c r="Z80" s="1">
        <f>IF(Y80&gt;0,VLOOKUP(Y80,Szamadas!$P$105:$Q$151,2,FALSE),0)</f>
        <v>0</v>
      </c>
      <c r="AA80" s="1">
        <f t="shared" si="39"/>
        <v>0</v>
      </c>
      <c r="AB80" s="1">
        <f t="shared" si="45"/>
        <v>0</v>
      </c>
      <c r="AC80" s="1">
        <f t="shared" si="45"/>
        <v>0</v>
      </c>
      <c r="AD80" s="1">
        <f t="shared" si="45"/>
        <v>0</v>
      </c>
      <c r="AE80" s="1">
        <f t="shared" si="45"/>
        <v>0</v>
      </c>
      <c r="AF80" s="1">
        <f t="shared" si="45"/>
        <v>0</v>
      </c>
      <c r="AG80" s="1">
        <f t="shared" si="45"/>
        <v>0</v>
      </c>
      <c r="AH80" s="1">
        <f t="shared" si="45"/>
        <v>0</v>
      </c>
      <c r="AI80" s="1">
        <f t="shared" si="45"/>
        <v>0</v>
      </c>
      <c r="AJ80" s="1">
        <f t="shared" si="44"/>
        <v>0</v>
      </c>
      <c r="AK80" s="1">
        <f t="shared" si="44"/>
        <v>0</v>
      </c>
      <c r="AL80" s="1">
        <f t="shared" si="44"/>
        <v>0</v>
      </c>
      <c r="AM80" s="1">
        <f t="shared" si="44"/>
        <v>0</v>
      </c>
      <c r="AN80" s="1">
        <f t="shared" si="44"/>
        <v>0</v>
      </c>
      <c r="AO80" s="1">
        <f t="shared" si="44"/>
        <v>0</v>
      </c>
      <c r="AP80" s="1">
        <f t="shared" si="44"/>
        <v>0</v>
      </c>
      <c r="AQ80" s="1">
        <f t="shared" si="44"/>
        <v>0</v>
      </c>
      <c r="AR80" s="1">
        <f t="shared" si="44"/>
        <v>0</v>
      </c>
      <c r="AS80" s="1">
        <f t="shared" si="44"/>
        <v>0</v>
      </c>
      <c r="AT80" s="1">
        <f t="shared" si="44"/>
        <v>0</v>
      </c>
      <c r="AY80" s="1">
        <f t="shared" si="38"/>
        <v>-19</v>
      </c>
      <c r="AZ80" s="1">
        <f>IF(AY80&gt;0,VLOOKUP(AY80,Szamadas!$P$154:$Q$211,2,FALSE),0)</f>
        <v>0</v>
      </c>
      <c r="BA80" s="1">
        <f t="shared" si="36"/>
        <v>0</v>
      </c>
      <c r="BB80" s="1">
        <f t="shared" si="43"/>
        <v>0</v>
      </c>
      <c r="BC80" s="1">
        <f t="shared" si="43"/>
        <v>0</v>
      </c>
      <c r="BD80" s="1">
        <f t="shared" si="43"/>
        <v>0</v>
      </c>
      <c r="BE80" s="1">
        <f t="shared" si="43"/>
        <v>0</v>
      </c>
      <c r="BF80" s="1">
        <f t="shared" si="43"/>
        <v>0</v>
      </c>
      <c r="BG80" s="1">
        <f t="shared" si="43"/>
        <v>0</v>
      </c>
      <c r="BH80" s="1">
        <f t="shared" si="43"/>
        <v>0</v>
      </c>
      <c r="BI80" s="1">
        <f t="shared" si="43"/>
        <v>0</v>
      </c>
      <c r="BJ80" s="1">
        <f t="shared" si="42"/>
        <v>0</v>
      </c>
      <c r="BK80" s="1">
        <f t="shared" si="42"/>
        <v>0</v>
      </c>
      <c r="BL80" s="1">
        <f t="shared" si="42"/>
        <v>0</v>
      </c>
      <c r="BM80" s="1">
        <f t="shared" si="42"/>
        <v>0</v>
      </c>
      <c r="BN80" s="1">
        <f t="shared" si="42"/>
        <v>0</v>
      </c>
      <c r="BO80" s="1">
        <f t="shared" si="42"/>
        <v>0</v>
      </c>
      <c r="BP80" s="1">
        <f t="shared" si="42"/>
        <v>0</v>
      </c>
      <c r="BQ80" s="1">
        <f t="shared" si="42"/>
        <v>0</v>
      </c>
      <c r="BR80" s="1">
        <f t="shared" si="42"/>
        <v>0</v>
      </c>
      <c r="BS80" s="1">
        <f t="shared" si="42"/>
        <v>0</v>
      </c>
      <c r="BT80" s="1">
        <f t="shared" si="42"/>
        <v>0</v>
      </c>
    </row>
    <row r="81" spans="3:72" x14ac:dyDescent="0.3">
      <c r="C81" s="1" t="str">
        <f>Szamadas!$C$140</f>
        <v>Kongrua és járulékai</v>
      </c>
      <c r="D81" s="1">
        <f>Szamadas!$E$140</f>
        <v>105.03</v>
      </c>
      <c r="E81" s="187" t="s">
        <v>1258</v>
      </c>
      <c r="F81" s="187"/>
      <c r="G81" s="187"/>
      <c r="H81" s="187"/>
      <c r="Y81" s="1">
        <f t="shared" si="41"/>
        <v>-18</v>
      </c>
      <c r="Z81" s="1">
        <f>IF(Y81&gt;0,VLOOKUP(Y81,Szamadas!$P$105:$Q$151,2,FALSE),0)</f>
        <v>0</v>
      </c>
      <c r="AA81" s="1">
        <f t="shared" si="39"/>
        <v>0</v>
      </c>
      <c r="AB81" s="1">
        <f t="shared" si="45"/>
        <v>0</v>
      </c>
      <c r="AC81" s="1">
        <f t="shared" si="45"/>
        <v>0</v>
      </c>
      <c r="AD81" s="1">
        <f t="shared" si="45"/>
        <v>0</v>
      </c>
      <c r="AE81" s="1">
        <f t="shared" si="45"/>
        <v>0</v>
      </c>
      <c r="AF81" s="1">
        <f t="shared" si="45"/>
        <v>0</v>
      </c>
      <c r="AG81" s="1">
        <f t="shared" si="45"/>
        <v>0</v>
      </c>
      <c r="AH81" s="1">
        <f t="shared" si="45"/>
        <v>0</v>
      </c>
      <c r="AI81" s="1">
        <f t="shared" si="45"/>
        <v>0</v>
      </c>
      <c r="AJ81" s="1">
        <f t="shared" si="44"/>
        <v>0</v>
      </c>
      <c r="AK81" s="1">
        <f t="shared" si="44"/>
        <v>0</v>
      </c>
      <c r="AL81" s="1">
        <f t="shared" si="44"/>
        <v>0</v>
      </c>
      <c r="AM81" s="1">
        <f t="shared" si="44"/>
        <v>0</v>
      </c>
      <c r="AN81" s="1">
        <f t="shared" si="44"/>
        <v>0</v>
      </c>
      <c r="AO81" s="1">
        <f t="shared" si="44"/>
        <v>0</v>
      </c>
      <c r="AP81" s="1">
        <f t="shared" si="44"/>
        <v>0</v>
      </c>
      <c r="AQ81" s="1">
        <f t="shared" si="44"/>
        <v>0</v>
      </c>
      <c r="AR81" s="1">
        <f t="shared" si="44"/>
        <v>0</v>
      </c>
      <c r="AS81" s="1">
        <f t="shared" si="44"/>
        <v>0</v>
      </c>
      <c r="AT81" s="1">
        <f t="shared" si="44"/>
        <v>0</v>
      </c>
      <c r="AY81" s="1">
        <f t="shared" si="38"/>
        <v>-18</v>
      </c>
      <c r="AZ81" s="1">
        <f>IF(AY81&gt;0,VLOOKUP(AY81,Szamadas!$P$154:$Q$211,2,FALSE),0)</f>
        <v>0</v>
      </c>
      <c r="BA81" s="1">
        <f t="shared" si="36"/>
        <v>0</v>
      </c>
      <c r="BB81" s="1">
        <f t="shared" si="43"/>
        <v>0</v>
      </c>
      <c r="BC81" s="1">
        <f t="shared" si="43"/>
        <v>0</v>
      </c>
      <c r="BD81" s="1">
        <f t="shared" si="43"/>
        <v>0</v>
      </c>
      <c r="BE81" s="1">
        <f t="shared" si="43"/>
        <v>0</v>
      </c>
      <c r="BF81" s="1">
        <f t="shared" si="43"/>
        <v>0</v>
      </c>
      <c r="BG81" s="1">
        <f t="shared" si="43"/>
        <v>0</v>
      </c>
      <c r="BH81" s="1">
        <f t="shared" si="43"/>
        <v>0</v>
      </c>
      <c r="BI81" s="1">
        <f t="shared" si="43"/>
        <v>0</v>
      </c>
      <c r="BJ81" s="1">
        <f t="shared" si="42"/>
        <v>0</v>
      </c>
      <c r="BK81" s="1">
        <f t="shared" si="42"/>
        <v>0</v>
      </c>
      <c r="BL81" s="1">
        <f t="shared" si="42"/>
        <v>0</v>
      </c>
      <c r="BM81" s="1">
        <f t="shared" si="42"/>
        <v>0</v>
      </c>
      <c r="BN81" s="1">
        <f t="shared" si="42"/>
        <v>0</v>
      </c>
      <c r="BO81" s="1">
        <f t="shared" si="42"/>
        <v>0</v>
      </c>
      <c r="BP81" s="1">
        <f t="shared" si="42"/>
        <v>0</v>
      </c>
      <c r="BQ81" s="1">
        <f t="shared" si="42"/>
        <v>0</v>
      </c>
      <c r="BR81" s="1">
        <f t="shared" si="42"/>
        <v>0</v>
      </c>
      <c r="BS81" s="1">
        <f t="shared" si="42"/>
        <v>0</v>
      </c>
      <c r="BT81" s="1">
        <f t="shared" si="42"/>
        <v>0</v>
      </c>
    </row>
    <row r="82" spans="3:72" x14ac:dyDescent="0.3">
      <c r="C82" s="1" t="str">
        <f>Szamadas!$C$143</f>
        <v>Bevételek más egyházi intézmények részére</v>
      </c>
      <c r="D82" s="1">
        <f>Szamadas!$E$143</f>
        <v>106.01</v>
      </c>
      <c r="E82" s="187" t="s">
        <v>60</v>
      </c>
      <c r="F82" s="187"/>
      <c r="G82" s="187"/>
      <c r="H82" s="187"/>
      <c r="Y82" s="1">
        <f t="shared" si="41"/>
        <v>-17</v>
      </c>
      <c r="Z82" s="1">
        <f>IF(Y82&gt;0,VLOOKUP(Y82,Szamadas!$P$105:$Q$151,2,FALSE),0)</f>
        <v>0</v>
      </c>
      <c r="AA82" s="1">
        <f t="shared" si="39"/>
        <v>0</v>
      </c>
      <c r="AB82" s="1">
        <f t="shared" si="45"/>
        <v>0</v>
      </c>
      <c r="AC82" s="1">
        <f t="shared" si="45"/>
        <v>0</v>
      </c>
      <c r="AD82" s="1">
        <f t="shared" si="45"/>
        <v>0</v>
      </c>
      <c r="AE82" s="1">
        <f t="shared" si="45"/>
        <v>0</v>
      </c>
      <c r="AF82" s="1">
        <f t="shared" si="45"/>
        <v>0</v>
      </c>
      <c r="AG82" s="1">
        <f t="shared" si="45"/>
        <v>0</v>
      </c>
      <c r="AH82" s="1">
        <f t="shared" si="45"/>
        <v>0</v>
      </c>
      <c r="AI82" s="1">
        <f t="shared" si="45"/>
        <v>0</v>
      </c>
      <c r="AJ82" s="1">
        <f t="shared" si="44"/>
        <v>0</v>
      </c>
      <c r="AK82" s="1">
        <f t="shared" si="44"/>
        <v>0</v>
      </c>
      <c r="AL82" s="1">
        <f t="shared" si="44"/>
        <v>0</v>
      </c>
      <c r="AM82" s="1">
        <f t="shared" si="44"/>
        <v>0</v>
      </c>
      <c r="AN82" s="1">
        <f t="shared" si="44"/>
        <v>0</v>
      </c>
      <c r="AO82" s="1">
        <f t="shared" si="44"/>
        <v>0</v>
      </c>
      <c r="AP82" s="1">
        <f t="shared" si="44"/>
        <v>0</v>
      </c>
      <c r="AQ82" s="1">
        <f t="shared" si="44"/>
        <v>0</v>
      </c>
      <c r="AR82" s="1">
        <f t="shared" si="44"/>
        <v>0</v>
      </c>
      <c r="AS82" s="1">
        <f t="shared" si="44"/>
        <v>0</v>
      </c>
      <c r="AT82" s="1">
        <f t="shared" si="44"/>
        <v>0</v>
      </c>
      <c r="AY82" s="1">
        <f t="shared" si="38"/>
        <v>-17</v>
      </c>
      <c r="AZ82" s="1">
        <f>IF(AY82&gt;0,VLOOKUP(AY82,Szamadas!$P$154:$Q$211,2,FALSE),0)</f>
        <v>0</v>
      </c>
      <c r="BA82" s="1">
        <f t="shared" si="36"/>
        <v>0</v>
      </c>
      <c r="BB82" s="1">
        <f t="shared" si="43"/>
        <v>0</v>
      </c>
      <c r="BC82" s="1">
        <f t="shared" si="43"/>
        <v>0</v>
      </c>
      <c r="BD82" s="1">
        <f t="shared" si="43"/>
        <v>0</v>
      </c>
      <c r="BE82" s="1">
        <f t="shared" si="43"/>
        <v>0</v>
      </c>
      <c r="BF82" s="1">
        <f t="shared" si="43"/>
        <v>0</v>
      </c>
      <c r="BG82" s="1">
        <f t="shared" si="43"/>
        <v>0</v>
      </c>
      <c r="BH82" s="1">
        <f t="shared" si="43"/>
        <v>0</v>
      </c>
      <c r="BI82" s="1">
        <f t="shared" si="43"/>
        <v>0</v>
      </c>
      <c r="BJ82" s="1">
        <f t="shared" si="43"/>
        <v>0</v>
      </c>
      <c r="BK82" s="1">
        <f t="shared" si="43"/>
        <v>0</v>
      </c>
      <c r="BL82" s="1">
        <f t="shared" si="43"/>
        <v>0</v>
      </c>
      <c r="BM82" s="1">
        <f t="shared" si="43"/>
        <v>0</v>
      </c>
      <c r="BN82" s="1">
        <f t="shared" si="43"/>
        <v>0</v>
      </c>
      <c r="BO82" s="1">
        <f t="shared" si="43"/>
        <v>0</v>
      </c>
      <c r="BP82" s="1">
        <f t="shared" si="43"/>
        <v>0</v>
      </c>
      <c r="BQ82" s="1">
        <f t="shared" si="43"/>
        <v>0</v>
      </c>
      <c r="BR82" s="1">
        <f t="shared" si="43"/>
        <v>0</v>
      </c>
      <c r="BS82" s="1">
        <f t="shared" si="43"/>
        <v>0</v>
      </c>
      <c r="BT82" s="1">
        <f t="shared" si="43"/>
        <v>0</v>
      </c>
    </row>
    <row r="83" spans="3:72" x14ac:dyDescent="0.3">
      <c r="C83" s="1" t="str">
        <f>Szamadas!$C$144</f>
        <v>Biztosítások - bevétel</v>
      </c>
      <c r="D83" s="1">
        <f>Szamadas!$E$144</f>
        <v>106.02</v>
      </c>
      <c r="E83" s="187" t="s">
        <v>1259</v>
      </c>
      <c r="F83" s="187"/>
      <c r="G83" s="187"/>
      <c r="H83" s="187"/>
      <c r="Y83" s="1">
        <f t="shared" si="41"/>
        <v>-16</v>
      </c>
      <c r="Z83" s="1">
        <f>IF(Y83&gt;0,VLOOKUP(Y83,Szamadas!$P$105:$Q$151,2,FALSE),0)</f>
        <v>0</v>
      </c>
      <c r="AA83" s="1">
        <f t="shared" si="39"/>
        <v>0</v>
      </c>
      <c r="AB83" s="1">
        <f t="shared" si="45"/>
        <v>0</v>
      </c>
      <c r="AC83" s="1">
        <f t="shared" si="45"/>
        <v>0</v>
      </c>
      <c r="AD83" s="1">
        <f t="shared" si="45"/>
        <v>0</v>
      </c>
      <c r="AE83" s="1">
        <f t="shared" si="45"/>
        <v>0</v>
      </c>
      <c r="AF83" s="1">
        <f t="shared" si="45"/>
        <v>0</v>
      </c>
      <c r="AG83" s="1">
        <f t="shared" si="45"/>
        <v>0</v>
      </c>
      <c r="AH83" s="1">
        <f t="shared" si="45"/>
        <v>0</v>
      </c>
      <c r="AI83" s="1">
        <f t="shared" si="45"/>
        <v>0</v>
      </c>
      <c r="AJ83" s="1">
        <f t="shared" si="44"/>
        <v>0</v>
      </c>
      <c r="AK83" s="1">
        <f t="shared" si="44"/>
        <v>0</v>
      </c>
      <c r="AL83" s="1">
        <f t="shared" si="44"/>
        <v>0</v>
      </c>
      <c r="AM83" s="1">
        <f t="shared" si="44"/>
        <v>0</v>
      </c>
      <c r="AN83" s="1">
        <f t="shared" si="44"/>
        <v>0</v>
      </c>
      <c r="AO83" s="1">
        <f t="shared" si="44"/>
        <v>0</v>
      </c>
      <c r="AP83" s="1">
        <f t="shared" si="44"/>
        <v>0</v>
      </c>
      <c r="AQ83" s="1">
        <f t="shared" si="44"/>
        <v>0</v>
      </c>
      <c r="AR83" s="1">
        <f t="shared" si="44"/>
        <v>0</v>
      </c>
      <c r="AS83" s="1">
        <f t="shared" si="44"/>
        <v>0</v>
      </c>
      <c r="AT83" s="1">
        <f t="shared" si="44"/>
        <v>0</v>
      </c>
      <c r="AY83" s="1">
        <f t="shared" si="38"/>
        <v>-16</v>
      </c>
      <c r="AZ83" s="1">
        <f>IF(AY83&gt;0,VLOOKUP(AY83,Szamadas!$P$154:$Q$211,2,FALSE),0)</f>
        <v>0</v>
      </c>
      <c r="BA83" s="1">
        <f t="shared" si="36"/>
        <v>0</v>
      </c>
      <c r="BB83" s="1">
        <f t="shared" ref="BB83:BT96" si="46">$AZ83</f>
        <v>0</v>
      </c>
      <c r="BC83" s="1">
        <f t="shared" si="46"/>
        <v>0</v>
      </c>
      <c r="BD83" s="1">
        <f t="shared" si="46"/>
        <v>0</v>
      </c>
      <c r="BE83" s="1">
        <f t="shared" si="46"/>
        <v>0</v>
      </c>
      <c r="BF83" s="1">
        <f t="shared" si="46"/>
        <v>0</v>
      </c>
      <c r="BG83" s="1">
        <f t="shared" si="46"/>
        <v>0</v>
      </c>
      <c r="BH83" s="1">
        <f t="shared" si="46"/>
        <v>0</v>
      </c>
      <c r="BI83" s="1">
        <f t="shared" si="46"/>
        <v>0</v>
      </c>
      <c r="BJ83" s="1">
        <f t="shared" si="46"/>
        <v>0</v>
      </c>
      <c r="BK83" s="1">
        <f t="shared" si="46"/>
        <v>0</v>
      </c>
      <c r="BL83" s="1">
        <f t="shared" si="46"/>
        <v>0</v>
      </c>
      <c r="BM83" s="1">
        <f t="shared" si="46"/>
        <v>0</v>
      </c>
      <c r="BN83" s="1">
        <f t="shared" si="46"/>
        <v>0</v>
      </c>
      <c r="BO83" s="1">
        <f t="shared" si="46"/>
        <v>0</v>
      </c>
      <c r="BP83" s="1">
        <f t="shared" si="46"/>
        <v>0</v>
      </c>
      <c r="BQ83" s="1">
        <f t="shared" si="46"/>
        <v>0</v>
      </c>
      <c r="BR83" s="1">
        <f t="shared" si="46"/>
        <v>0</v>
      </c>
      <c r="BS83" s="1">
        <f t="shared" si="46"/>
        <v>0</v>
      </c>
      <c r="BT83" s="1">
        <f t="shared" si="46"/>
        <v>0</v>
      </c>
    </row>
    <row r="84" spans="3:72" x14ac:dyDescent="0.3">
      <c r="C84" s="1" t="str">
        <f>Szamadas!$C$145</f>
        <v>Missziói segélyek</v>
      </c>
      <c r="D84" s="1">
        <f>Szamadas!$E$145</f>
        <v>106.03</v>
      </c>
      <c r="E84" s="187" t="s">
        <v>1260</v>
      </c>
      <c r="F84" s="187"/>
      <c r="G84" s="187"/>
      <c r="H84" s="187"/>
      <c r="Y84" s="1">
        <f t="shared" si="41"/>
        <v>-15</v>
      </c>
      <c r="Z84" s="1">
        <f>IF(Y84&gt;0,VLOOKUP(Y84,Szamadas!$P$105:$Q$151,2,FALSE),0)</f>
        <v>0</v>
      </c>
      <c r="AA84" s="1">
        <f t="shared" si="39"/>
        <v>0</v>
      </c>
      <c r="AB84" s="1">
        <f t="shared" si="45"/>
        <v>0</v>
      </c>
      <c r="AC84" s="1">
        <f t="shared" si="45"/>
        <v>0</v>
      </c>
      <c r="AD84" s="1">
        <f t="shared" si="45"/>
        <v>0</v>
      </c>
      <c r="AE84" s="1">
        <f t="shared" si="45"/>
        <v>0</v>
      </c>
      <c r="AF84" s="1">
        <f t="shared" si="45"/>
        <v>0</v>
      </c>
      <c r="AG84" s="1">
        <f t="shared" si="45"/>
        <v>0</v>
      </c>
      <c r="AH84" s="1">
        <f t="shared" si="45"/>
        <v>0</v>
      </c>
      <c r="AI84" s="1">
        <f t="shared" si="45"/>
        <v>0</v>
      </c>
      <c r="AJ84" s="1">
        <f t="shared" si="44"/>
        <v>0</v>
      </c>
      <c r="AK84" s="1">
        <f t="shared" si="44"/>
        <v>0</v>
      </c>
      <c r="AL84" s="1">
        <f t="shared" si="44"/>
        <v>0</v>
      </c>
      <c r="AM84" s="1">
        <f t="shared" si="44"/>
        <v>0</v>
      </c>
      <c r="AN84" s="1">
        <f t="shared" si="44"/>
        <v>0</v>
      </c>
      <c r="AO84" s="1">
        <f t="shared" si="44"/>
        <v>0</v>
      </c>
      <c r="AP84" s="1">
        <f t="shared" si="44"/>
        <v>0</v>
      </c>
      <c r="AQ84" s="1">
        <f t="shared" si="44"/>
        <v>0</v>
      </c>
      <c r="AR84" s="1">
        <f t="shared" si="44"/>
        <v>0</v>
      </c>
      <c r="AS84" s="1">
        <f t="shared" si="44"/>
        <v>0</v>
      </c>
      <c r="AT84" s="1">
        <f t="shared" si="44"/>
        <v>0</v>
      </c>
      <c r="AY84" s="1">
        <f t="shared" si="38"/>
        <v>-15</v>
      </c>
      <c r="AZ84" s="1">
        <f>IF(AY84&gt;0,VLOOKUP(AY84,Szamadas!$P$154:$Q$211,2,FALSE),0)</f>
        <v>0</v>
      </c>
      <c r="BA84" s="1">
        <f t="shared" si="36"/>
        <v>0</v>
      </c>
      <c r="BB84" s="1">
        <f t="shared" si="46"/>
        <v>0</v>
      </c>
      <c r="BC84" s="1">
        <f t="shared" si="46"/>
        <v>0</v>
      </c>
      <c r="BD84" s="1">
        <f t="shared" si="46"/>
        <v>0</v>
      </c>
      <c r="BE84" s="1">
        <f t="shared" si="46"/>
        <v>0</v>
      </c>
      <c r="BF84" s="1">
        <f t="shared" si="46"/>
        <v>0</v>
      </c>
      <c r="BG84" s="1">
        <f t="shared" si="46"/>
        <v>0</v>
      </c>
      <c r="BH84" s="1">
        <f t="shared" si="46"/>
        <v>0</v>
      </c>
      <c r="BI84" s="1">
        <f t="shared" si="46"/>
        <v>0</v>
      </c>
      <c r="BJ84" s="1">
        <f t="shared" si="46"/>
        <v>0</v>
      </c>
      <c r="BK84" s="1">
        <f t="shared" si="46"/>
        <v>0</v>
      </c>
      <c r="BL84" s="1">
        <f t="shared" si="46"/>
        <v>0</v>
      </c>
      <c r="BM84" s="1">
        <f t="shared" si="46"/>
        <v>0</v>
      </c>
      <c r="BN84" s="1">
        <f t="shared" si="46"/>
        <v>0</v>
      </c>
      <c r="BO84" s="1">
        <f t="shared" si="46"/>
        <v>0</v>
      </c>
      <c r="BP84" s="1">
        <f t="shared" si="46"/>
        <v>0</v>
      </c>
      <c r="BQ84" s="1">
        <f t="shared" si="46"/>
        <v>0</v>
      </c>
      <c r="BR84" s="1">
        <f t="shared" si="46"/>
        <v>0</v>
      </c>
      <c r="BS84" s="1">
        <f t="shared" si="46"/>
        <v>0</v>
      </c>
      <c r="BT84" s="1">
        <f t="shared" si="46"/>
        <v>0</v>
      </c>
    </row>
    <row r="85" spans="3:72" x14ac:dyDescent="0.3">
      <c r="C85" s="1" t="str">
        <f>Szamadas!$C$146</f>
        <v>Bérjövedelmek 10%-a</v>
      </c>
      <c r="D85" s="1">
        <f>Szamadas!$E$146</f>
        <v>106.04</v>
      </c>
      <c r="E85" s="187" t="s">
        <v>1261</v>
      </c>
      <c r="F85" s="187"/>
      <c r="G85" s="187"/>
      <c r="H85" s="187"/>
      <c r="Y85" s="1">
        <f t="shared" si="41"/>
        <v>-14</v>
      </c>
      <c r="Z85" s="1">
        <f>IF(Y85&gt;0,VLOOKUP(Y85,Szamadas!$P$105:$Q$151,2,FALSE),0)</f>
        <v>0</v>
      </c>
      <c r="AA85" s="1">
        <f t="shared" si="39"/>
        <v>0</v>
      </c>
      <c r="AB85" s="1">
        <f t="shared" si="45"/>
        <v>0</v>
      </c>
      <c r="AC85" s="1">
        <f t="shared" si="45"/>
        <v>0</v>
      </c>
      <c r="AD85" s="1">
        <f t="shared" si="45"/>
        <v>0</v>
      </c>
      <c r="AE85" s="1">
        <f t="shared" si="45"/>
        <v>0</v>
      </c>
      <c r="AF85" s="1">
        <f t="shared" si="45"/>
        <v>0</v>
      </c>
      <c r="AG85" s="1">
        <f t="shared" si="45"/>
        <v>0</v>
      </c>
      <c r="AH85" s="1">
        <f t="shared" si="45"/>
        <v>0</v>
      </c>
      <c r="AI85" s="1">
        <f t="shared" si="45"/>
        <v>0</v>
      </c>
      <c r="AJ85" s="1">
        <f t="shared" si="44"/>
        <v>0</v>
      </c>
      <c r="AK85" s="1">
        <f t="shared" si="44"/>
        <v>0</v>
      </c>
      <c r="AL85" s="1">
        <f t="shared" si="44"/>
        <v>0</v>
      </c>
      <c r="AM85" s="1">
        <f t="shared" si="44"/>
        <v>0</v>
      </c>
      <c r="AN85" s="1">
        <f t="shared" si="44"/>
        <v>0</v>
      </c>
      <c r="AO85" s="1">
        <f t="shared" si="44"/>
        <v>0</v>
      </c>
      <c r="AP85" s="1">
        <f t="shared" si="44"/>
        <v>0</v>
      </c>
      <c r="AQ85" s="1">
        <f t="shared" si="44"/>
        <v>0</v>
      </c>
      <c r="AR85" s="1">
        <f t="shared" si="44"/>
        <v>0</v>
      </c>
      <c r="AS85" s="1">
        <f t="shared" si="44"/>
        <v>0</v>
      </c>
      <c r="AT85" s="1">
        <f t="shared" si="44"/>
        <v>0</v>
      </c>
      <c r="AY85" s="1">
        <f t="shared" si="38"/>
        <v>-14</v>
      </c>
      <c r="AZ85" s="1">
        <f>IF(AY85&gt;0,VLOOKUP(AY85,Szamadas!$P$154:$Q$211,2,FALSE),0)</f>
        <v>0</v>
      </c>
      <c r="BA85" s="1">
        <f t="shared" si="36"/>
        <v>0</v>
      </c>
      <c r="BB85" s="1">
        <f t="shared" si="46"/>
        <v>0</v>
      </c>
      <c r="BC85" s="1">
        <f t="shared" si="46"/>
        <v>0</v>
      </c>
      <c r="BD85" s="1">
        <f t="shared" si="46"/>
        <v>0</v>
      </c>
      <c r="BE85" s="1">
        <f t="shared" si="46"/>
        <v>0</v>
      </c>
      <c r="BF85" s="1">
        <f t="shared" si="46"/>
        <v>0</v>
      </c>
      <c r="BG85" s="1">
        <f t="shared" si="46"/>
        <v>0</v>
      </c>
      <c r="BH85" s="1">
        <f t="shared" si="46"/>
        <v>0</v>
      </c>
      <c r="BI85" s="1">
        <f t="shared" si="46"/>
        <v>0</v>
      </c>
      <c r="BJ85" s="1">
        <f t="shared" si="46"/>
        <v>0</v>
      </c>
      <c r="BK85" s="1">
        <f t="shared" si="46"/>
        <v>0</v>
      </c>
      <c r="BL85" s="1">
        <f t="shared" si="46"/>
        <v>0</v>
      </c>
      <c r="BM85" s="1">
        <f t="shared" si="46"/>
        <v>0</v>
      </c>
      <c r="BN85" s="1">
        <f t="shared" si="46"/>
        <v>0</v>
      </c>
      <c r="BO85" s="1">
        <f t="shared" si="46"/>
        <v>0</v>
      </c>
      <c r="BP85" s="1">
        <f t="shared" si="46"/>
        <v>0</v>
      </c>
      <c r="BQ85" s="1">
        <f t="shared" si="46"/>
        <v>0</v>
      </c>
      <c r="BR85" s="1">
        <f t="shared" si="46"/>
        <v>0</v>
      </c>
      <c r="BS85" s="1">
        <f t="shared" si="46"/>
        <v>0</v>
      </c>
      <c r="BT85" s="1">
        <f t="shared" si="46"/>
        <v>0</v>
      </c>
    </row>
    <row r="86" spans="3:72" x14ac:dyDescent="0.3">
      <c r="C86" s="1" t="str">
        <f>Szamadas!$C$147</f>
        <v>Bevételek egyházközségek részére</v>
      </c>
      <c r="D86" s="1">
        <f>Szamadas!$E$147</f>
        <v>106.05</v>
      </c>
      <c r="E86" s="187" t="s">
        <v>1262</v>
      </c>
      <c r="F86" s="187"/>
      <c r="G86" s="187"/>
      <c r="H86" s="187"/>
      <c r="Y86" s="1">
        <f t="shared" si="41"/>
        <v>-13</v>
      </c>
      <c r="Z86" s="1">
        <f>IF(Y86&gt;0,VLOOKUP(Y86,Szamadas!$P$105:$Q$151,2,FALSE),0)</f>
        <v>0</v>
      </c>
      <c r="AA86" s="1">
        <f t="shared" si="39"/>
        <v>0</v>
      </c>
      <c r="AB86" s="1">
        <f t="shared" si="45"/>
        <v>0</v>
      </c>
      <c r="AC86" s="1">
        <f t="shared" si="45"/>
        <v>0</v>
      </c>
      <c r="AD86" s="1">
        <f t="shared" si="45"/>
        <v>0</v>
      </c>
      <c r="AE86" s="1">
        <f t="shared" si="45"/>
        <v>0</v>
      </c>
      <c r="AF86" s="1">
        <f t="shared" si="45"/>
        <v>0</v>
      </c>
      <c r="AG86" s="1">
        <f t="shared" si="45"/>
        <v>0</v>
      </c>
      <c r="AH86" s="1">
        <f t="shared" si="45"/>
        <v>0</v>
      </c>
      <c r="AI86" s="1">
        <f t="shared" si="45"/>
        <v>0</v>
      </c>
      <c r="AJ86" s="1">
        <f t="shared" si="44"/>
        <v>0</v>
      </c>
      <c r="AK86" s="1">
        <f t="shared" si="44"/>
        <v>0</v>
      </c>
      <c r="AL86" s="1">
        <f t="shared" si="44"/>
        <v>0</v>
      </c>
      <c r="AM86" s="1">
        <f t="shared" si="44"/>
        <v>0</v>
      </c>
      <c r="AN86" s="1">
        <f t="shared" si="44"/>
        <v>0</v>
      </c>
      <c r="AO86" s="1">
        <f t="shared" si="44"/>
        <v>0</v>
      </c>
      <c r="AP86" s="1">
        <f t="shared" si="44"/>
        <v>0</v>
      </c>
      <c r="AQ86" s="1">
        <f t="shared" si="44"/>
        <v>0</v>
      </c>
      <c r="AR86" s="1">
        <f t="shared" si="44"/>
        <v>0</v>
      </c>
      <c r="AS86" s="1">
        <f t="shared" si="44"/>
        <v>0</v>
      </c>
      <c r="AT86" s="1">
        <f t="shared" si="44"/>
        <v>0</v>
      </c>
      <c r="AY86" s="1">
        <f t="shared" si="38"/>
        <v>-13</v>
      </c>
      <c r="AZ86" s="1">
        <f>IF(AY86&gt;0,VLOOKUP(AY86,Szamadas!$P$154:$Q$211,2,FALSE),0)</f>
        <v>0</v>
      </c>
      <c r="BA86" s="1">
        <f t="shared" si="36"/>
        <v>0</v>
      </c>
      <c r="BB86" s="1">
        <f t="shared" si="46"/>
        <v>0</v>
      </c>
      <c r="BC86" s="1">
        <f t="shared" si="46"/>
        <v>0</v>
      </c>
      <c r="BD86" s="1">
        <f t="shared" si="46"/>
        <v>0</v>
      </c>
      <c r="BE86" s="1">
        <f t="shared" si="46"/>
        <v>0</v>
      </c>
      <c r="BF86" s="1">
        <f t="shared" si="46"/>
        <v>0</v>
      </c>
      <c r="BG86" s="1">
        <f t="shared" si="46"/>
        <v>0</v>
      </c>
      <c r="BH86" s="1">
        <f t="shared" si="46"/>
        <v>0</v>
      </c>
      <c r="BI86" s="1">
        <f t="shared" si="46"/>
        <v>0</v>
      </c>
      <c r="BJ86" s="1">
        <f t="shared" si="46"/>
        <v>0</v>
      </c>
      <c r="BK86" s="1">
        <f t="shared" si="46"/>
        <v>0</v>
      </c>
      <c r="BL86" s="1">
        <f t="shared" si="46"/>
        <v>0</v>
      </c>
      <c r="BM86" s="1">
        <f t="shared" si="46"/>
        <v>0</v>
      </c>
      <c r="BN86" s="1">
        <f t="shared" si="46"/>
        <v>0</v>
      </c>
      <c r="BO86" s="1">
        <f t="shared" si="46"/>
        <v>0</v>
      </c>
      <c r="BP86" s="1">
        <f t="shared" si="46"/>
        <v>0</v>
      </c>
      <c r="BQ86" s="1">
        <f t="shared" si="46"/>
        <v>0</v>
      </c>
      <c r="BR86" s="1">
        <f t="shared" si="46"/>
        <v>0</v>
      </c>
      <c r="BS86" s="1">
        <f t="shared" si="46"/>
        <v>0</v>
      </c>
      <c r="BT86" s="1">
        <f t="shared" si="46"/>
        <v>0</v>
      </c>
    </row>
    <row r="87" spans="3:72" x14ac:dyDescent="0.3">
      <c r="C87" s="1" t="str">
        <f>Szamadas!$C$148</f>
        <v>Bevételek a felsőbb egyházi intézmények részére</v>
      </c>
      <c r="D87" s="1">
        <f>Szamadas!$E$148</f>
        <v>106.06</v>
      </c>
      <c r="E87" s="187" t="s">
        <v>1263</v>
      </c>
      <c r="F87" s="187"/>
      <c r="G87" s="187"/>
      <c r="H87" s="187"/>
      <c r="Y87" s="1">
        <f t="shared" si="41"/>
        <v>-12</v>
      </c>
      <c r="Z87" s="1">
        <f>IF(Y87&gt;0,VLOOKUP(Y87,Szamadas!$P$105:$Q$151,2,FALSE),0)</f>
        <v>0</v>
      </c>
      <c r="AA87" s="1">
        <f t="shared" si="39"/>
        <v>0</v>
      </c>
      <c r="AB87" s="1">
        <f t="shared" si="45"/>
        <v>0</v>
      </c>
      <c r="AC87" s="1">
        <f t="shared" si="45"/>
        <v>0</v>
      </c>
      <c r="AD87" s="1">
        <f t="shared" si="45"/>
        <v>0</v>
      </c>
      <c r="AE87" s="1">
        <f t="shared" si="45"/>
        <v>0</v>
      </c>
      <c r="AF87" s="1">
        <f t="shared" si="45"/>
        <v>0</v>
      </c>
      <c r="AG87" s="1">
        <f t="shared" si="45"/>
        <v>0</v>
      </c>
      <c r="AH87" s="1">
        <f t="shared" si="45"/>
        <v>0</v>
      </c>
      <c r="AI87" s="1">
        <f t="shared" si="45"/>
        <v>0</v>
      </c>
      <c r="AJ87" s="1">
        <f t="shared" si="44"/>
        <v>0</v>
      </c>
      <c r="AK87" s="1">
        <f t="shared" si="44"/>
        <v>0</v>
      </c>
      <c r="AL87" s="1">
        <f t="shared" si="44"/>
        <v>0</v>
      </c>
      <c r="AM87" s="1">
        <f t="shared" si="44"/>
        <v>0</v>
      </c>
      <c r="AN87" s="1">
        <f t="shared" si="44"/>
        <v>0</v>
      </c>
      <c r="AO87" s="1">
        <f t="shared" si="44"/>
        <v>0</v>
      </c>
      <c r="AP87" s="1">
        <f t="shared" si="44"/>
        <v>0</v>
      </c>
      <c r="AQ87" s="1">
        <f t="shared" si="44"/>
        <v>0</v>
      </c>
      <c r="AR87" s="1">
        <f t="shared" si="44"/>
        <v>0</v>
      </c>
      <c r="AS87" s="1">
        <f t="shared" si="44"/>
        <v>0</v>
      </c>
      <c r="AT87" s="1">
        <f t="shared" si="44"/>
        <v>0</v>
      </c>
      <c r="AY87" s="1">
        <f t="shared" si="38"/>
        <v>-12</v>
      </c>
      <c r="AZ87" s="1">
        <f>IF(AY87&gt;0,VLOOKUP(AY87,Szamadas!$P$154:$Q$211,2,FALSE),0)</f>
        <v>0</v>
      </c>
      <c r="BA87" s="1">
        <f t="shared" si="36"/>
        <v>0</v>
      </c>
      <c r="BB87" s="1">
        <f t="shared" si="46"/>
        <v>0</v>
      </c>
      <c r="BC87" s="1">
        <f t="shared" si="46"/>
        <v>0</v>
      </c>
      <c r="BD87" s="1">
        <f t="shared" si="46"/>
        <v>0</v>
      </c>
      <c r="BE87" s="1">
        <f t="shared" si="46"/>
        <v>0</v>
      </c>
      <c r="BF87" s="1">
        <f t="shared" si="46"/>
        <v>0</v>
      </c>
      <c r="BG87" s="1">
        <f t="shared" si="46"/>
        <v>0</v>
      </c>
      <c r="BH87" s="1">
        <f t="shared" si="46"/>
        <v>0</v>
      </c>
      <c r="BI87" s="1">
        <f t="shared" si="46"/>
        <v>0</v>
      </c>
      <c r="BJ87" s="1">
        <f t="shared" si="46"/>
        <v>0</v>
      </c>
      <c r="BK87" s="1">
        <f t="shared" si="46"/>
        <v>0</v>
      </c>
      <c r="BL87" s="1">
        <f t="shared" si="46"/>
        <v>0</v>
      </c>
      <c r="BM87" s="1">
        <f t="shared" si="46"/>
        <v>0</v>
      </c>
      <c r="BN87" s="1">
        <f t="shared" si="46"/>
        <v>0</v>
      </c>
      <c r="BO87" s="1">
        <f t="shared" si="46"/>
        <v>0</v>
      </c>
      <c r="BP87" s="1">
        <f t="shared" si="46"/>
        <v>0</v>
      </c>
      <c r="BQ87" s="1">
        <f t="shared" si="46"/>
        <v>0</v>
      </c>
      <c r="BR87" s="1">
        <f t="shared" si="46"/>
        <v>0</v>
      </c>
      <c r="BS87" s="1">
        <f t="shared" si="46"/>
        <v>0</v>
      </c>
      <c r="BT87" s="1">
        <f t="shared" si="46"/>
        <v>0</v>
      </c>
    </row>
    <row r="88" spans="3:72" x14ac:dyDescent="0.3">
      <c r="C88" s="1" t="str">
        <f>Szamadas!$C$150</f>
        <v>Kapott hitelek</v>
      </c>
      <c r="D88" s="1">
        <f>Szamadas!$E$150</f>
        <v>107.01</v>
      </c>
      <c r="E88" s="187" t="s">
        <v>72</v>
      </c>
      <c r="F88" s="187"/>
      <c r="G88" s="187"/>
      <c r="H88" s="187"/>
      <c r="Y88" s="1">
        <f t="shared" si="41"/>
        <v>-11</v>
      </c>
      <c r="Z88" s="1">
        <f>IF(Y88&gt;0,VLOOKUP(Y88,Szamadas!$P$105:$Q$151,2,FALSE),0)</f>
        <v>0</v>
      </c>
      <c r="AA88" s="1">
        <f t="shared" si="39"/>
        <v>0</v>
      </c>
      <c r="AB88" s="1">
        <f t="shared" si="45"/>
        <v>0</v>
      </c>
      <c r="AC88" s="1">
        <f t="shared" si="45"/>
        <v>0</v>
      </c>
      <c r="AD88" s="1">
        <f t="shared" si="45"/>
        <v>0</v>
      </c>
      <c r="AE88" s="1">
        <f t="shared" si="45"/>
        <v>0</v>
      </c>
      <c r="AF88" s="1">
        <f t="shared" si="45"/>
        <v>0</v>
      </c>
      <c r="AG88" s="1">
        <f t="shared" si="45"/>
        <v>0</v>
      </c>
      <c r="AH88" s="1">
        <f t="shared" si="45"/>
        <v>0</v>
      </c>
      <c r="AI88" s="1">
        <f t="shared" si="45"/>
        <v>0</v>
      </c>
      <c r="AJ88" s="1">
        <f t="shared" si="44"/>
        <v>0</v>
      </c>
      <c r="AK88" s="1">
        <f t="shared" si="44"/>
        <v>0</v>
      </c>
      <c r="AL88" s="1">
        <f t="shared" si="44"/>
        <v>0</v>
      </c>
      <c r="AM88" s="1">
        <f t="shared" si="44"/>
        <v>0</v>
      </c>
      <c r="AN88" s="1">
        <f t="shared" si="44"/>
        <v>0</v>
      </c>
      <c r="AO88" s="1">
        <f t="shared" si="44"/>
        <v>0</v>
      </c>
      <c r="AP88" s="1">
        <f t="shared" si="44"/>
        <v>0</v>
      </c>
      <c r="AQ88" s="1">
        <f t="shared" si="44"/>
        <v>0</v>
      </c>
      <c r="AR88" s="1">
        <f t="shared" si="44"/>
        <v>0</v>
      </c>
      <c r="AS88" s="1">
        <f t="shared" si="44"/>
        <v>0</v>
      </c>
      <c r="AT88" s="1">
        <f t="shared" si="44"/>
        <v>0</v>
      </c>
      <c r="AY88" s="1">
        <f t="shared" si="38"/>
        <v>-11</v>
      </c>
      <c r="AZ88" s="1">
        <f>IF(AY88&gt;0,VLOOKUP(AY88,Szamadas!$P$154:$Q$211,2,FALSE),0)</f>
        <v>0</v>
      </c>
      <c r="BA88" s="1">
        <f t="shared" si="36"/>
        <v>0</v>
      </c>
      <c r="BB88" s="1">
        <f t="shared" si="46"/>
        <v>0</v>
      </c>
      <c r="BC88" s="1">
        <f t="shared" si="46"/>
        <v>0</v>
      </c>
      <c r="BD88" s="1">
        <f t="shared" si="46"/>
        <v>0</v>
      </c>
      <c r="BE88" s="1">
        <f t="shared" si="46"/>
        <v>0</v>
      </c>
      <c r="BF88" s="1">
        <f t="shared" si="46"/>
        <v>0</v>
      </c>
      <c r="BG88" s="1">
        <f t="shared" si="46"/>
        <v>0</v>
      </c>
      <c r="BH88" s="1">
        <f t="shared" si="46"/>
        <v>0</v>
      </c>
      <c r="BI88" s="1">
        <f t="shared" si="46"/>
        <v>0</v>
      </c>
      <c r="BJ88" s="1">
        <f t="shared" si="46"/>
        <v>0</v>
      </c>
      <c r="BK88" s="1">
        <f t="shared" si="46"/>
        <v>0</v>
      </c>
      <c r="BL88" s="1">
        <f t="shared" si="46"/>
        <v>0</v>
      </c>
      <c r="BM88" s="1">
        <f t="shared" si="46"/>
        <v>0</v>
      </c>
      <c r="BN88" s="1">
        <f t="shared" si="46"/>
        <v>0</v>
      </c>
      <c r="BO88" s="1">
        <f t="shared" si="46"/>
        <v>0</v>
      </c>
      <c r="BP88" s="1">
        <f t="shared" si="46"/>
        <v>0</v>
      </c>
      <c r="BQ88" s="1">
        <f t="shared" si="46"/>
        <v>0</v>
      </c>
      <c r="BR88" s="1">
        <f t="shared" si="46"/>
        <v>0</v>
      </c>
      <c r="BS88" s="1">
        <f t="shared" si="46"/>
        <v>0</v>
      </c>
      <c r="BT88" s="1">
        <f t="shared" si="46"/>
        <v>0</v>
      </c>
    </row>
    <row r="89" spans="3:72" x14ac:dyDescent="0.3">
      <c r="C89" s="1" t="str">
        <f>Szamadas!$C$151</f>
        <v>Visszakapott hitelek</v>
      </c>
      <c r="D89" s="1">
        <f>Szamadas!$E$151</f>
        <v>107.02</v>
      </c>
      <c r="E89" s="187" t="s">
        <v>74</v>
      </c>
      <c r="F89" s="187"/>
      <c r="G89" s="187"/>
      <c r="H89" s="187"/>
      <c r="Y89" s="1">
        <f t="shared" si="41"/>
        <v>-10</v>
      </c>
      <c r="Z89" s="1">
        <f>IF(Y89&gt;0,VLOOKUP(Y89,Szamadas!$P$105:$Q$151,2,FALSE),0)</f>
        <v>0</v>
      </c>
      <c r="AA89" s="1">
        <f t="shared" si="39"/>
        <v>0</v>
      </c>
      <c r="AB89" s="1">
        <f t="shared" si="45"/>
        <v>0</v>
      </c>
      <c r="AC89" s="1">
        <f t="shared" si="45"/>
        <v>0</v>
      </c>
      <c r="AD89" s="1">
        <f t="shared" si="45"/>
        <v>0</v>
      </c>
      <c r="AE89" s="1">
        <f t="shared" si="45"/>
        <v>0</v>
      </c>
      <c r="AF89" s="1">
        <f t="shared" si="45"/>
        <v>0</v>
      </c>
      <c r="AG89" s="1">
        <f t="shared" si="45"/>
        <v>0</v>
      </c>
      <c r="AH89" s="1">
        <f t="shared" si="45"/>
        <v>0</v>
      </c>
      <c r="AI89" s="1">
        <f t="shared" si="45"/>
        <v>0</v>
      </c>
      <c r="AJ89" s="1">
        <f t="shared" si="44"/>
        <v>0</v>
      </c>
      <c r="AK89" s="1">
        <f t="shared" si="44"/>
        <v>0</v>
      </c>
      <c r="AL89" s="1">
        <f t="shared" si="44"/>
        <v>0</v>
      </c>
      <c r="AM89" s="1">
        <f t="shared" si="44"/>
        <v>0</v>
      </c>
      <c r="AN89" s="1">
        <f t="shared" si="44"/>
        <v>0</v>
      </c>
      <c r="AO89" s="1">
        <f t="shared" si="44"/>
        <v>0</v>
      </c>
      <c r="AP89" s="1">
        <f t="shared" si="44"/>
        <v>0</v>
      </c>
      <c r="AQ89" s="1">
        <f t="shared" si="44"/>
        <v>0</v>
      </c>
      <c r="AR89" s="1">
        <f t="shared" si="44"/>
        <v>0</v>
      </c>
      <c r="AS89" s="1">
        <f t="shared" si="44"/>
        <v>0</v>
      </c>
      <c r="AT89" s="1">
        <f t="shared" si="44"/>
        <v>0</v>
      </c>
      <c r="AY89" s="1">
        <f t="shared" si="38"/>
        <v>-10</v>
      </c>
      <c r="AZ89" s="1">
        <f>IF(AY89&gt;0,VLOOKUP(AY89,Szamadas!$P$154:$Q$211,2,FALSE),0)</f>
        <v>0</v>
      </c>
      <c r="BA89" s="1">
        <f t="shared" si="36"/>
        <v>0</v>
      </c>
      <c r="BB89" s="1">
        <f t="shared" si="46"/>
        <v>0</v>
      </c>
      <c r="BC89" s="1">
        <f t="shared" si="46"/>
        <v>0</v>
      </c>
      <c r="BD89" s="1">
        <f t="shared" si="46"/>
        <v>0</v>
      </c>
      <c r="BE89" s="1">
        <f t="shared" si="46"/>
        <v>0</v>
      </c>
      <c r="BF89" s="1">
        <f t="shared" si="46"/>
        <v>0</v>
      </c>
      <c r="BG89" s="1">
        <f t="shared" si="46"/>
        <v>0</v>
      </c>
      <c r="BH89" s="1">
        <f t="shared" si="46"/>
        <v>0</v>
      </c>
      <c r="BI89" s="1">
        <f t="shared" si="46"/>
        <v>0</v>
      </c>
      <c r="BJ89" s="1">
        <f t="shared" si="46"/>
        <v>0</v>
      </c>
      <c r="BK89" s="1">
        <f t="shared" si="46"/>
        <v>0</v>
      </c>
      <c r="BL89" s="1">
        <f t="shared" si="46"/>
        <v>0</v>
      </c>
      <c r="BM89" s="1">
        <f t="shared" si="46"/>
        <v>0</v>
      </c>
      <c r="BN89" s="1">
        <f t="shared" si="46"/>
        <v>0</v>
      </c>
      <c r="BO89" s="1">
        <f t="shared" si="46"/>
        <v>0</v>
      </c>
      <c r="BP89" s="1">
        <f t="shared" si="46"/>
        <v>0</v>
      </c>
      <c r="BQ89" s="1">
        <f t="shared" si="46"/>
        <v>0</v>
      </c>
      <c r="BR89" s="1">
        <f t="shared" si="46"/>
        <v>0</v>
      </c>
      <c r="BS89" s="1">
        <f t="shared" si="46"/>
        <v>0</v>
      </c>
      <c r="BT89" s="1">
        <f t="shared" si="46"/>
        <v>0</v>
      </c>
    </row>
    <row r="90" spans="3:72" x14ac:dyDescent="0.3">
      <c r="C90" s="1" t="str">
        <f>Szamadas!$C$154</f>
        <v>Fizetés alap</v>
      </c>
      <c r="D90" s="7">
        <f>Szamadas!$E$154</f>
        <v>201.01</v>
      </c>
      <c r="E90" s="187" t="s">
        <v>1264</v>
      </c>
      <c r="F90" s="187"/>
      <c r="G90" s="187"/>
      <c r="H90" s="187"/>
      <c r="Y90" s="1">
        <f t="shared" si="41"/>
        <v>-9</v>
      </c>
      <c r="Z90" s="1">
        <f>IF(Y90&gt;0,VLOOKUP(Y90,Szamadas!$P$105:$Q$151,2,FALSE),0)</f>
        <v>0</v>
      </c>
      <c r="AA90" s="1">
        <f t="shared" si="39"/>
        <v>0</v>
      </c>
      <c r="AB90" s="1">
        <f t="shared" si="45"/>
        <v>0</v>
      </c>
      <c r="AC90" s="1">
        <f t="shared" si="45"/>
        <v>0</v>
      </c>
      <c r="AD90" s="1">
        <f t="shared" si="45"/>
        <v>0</v>
      </c>
      <c r="AE90" s="1">
        <f t="shared" si="45"/>
        <v>0</v>
      </c>
      <c r="AF90" s="1">
        <f t="shared" si="45"/>
        <v>0</v>
      </c>
      <c r="AG90" s="1">
        <f t="shared" si="45"/>
        <v>0</v>
      </c>
      <c r="AH90" s="1">
        <f t="shared" si="45"/>
        <v>0</v>
      </c>
      <c r="AI90" s="1">
        <f t="shared" si="45"/>
        <v>0</v>
      </c>
      <c r="AJ90" s="1">
        <f t="shared" si="44"/>
        <v>0</v>
      </c>
      <c r="AK90" s="1">
        <f t="shared" si="44"/>
        <v>0</v>
      </c>
      <c r="AL90" s="1">
        <f t="shared" si="44"/>
        <v>0</v>
      </c>
      <c r="AM90" s="1">
        <f t="shared" si="44"/>
        <v>0</v>
      </c>
      <c r="AN90" s="1">
        <f t="shared" si="44"/>
        <v>0</v>
      </c>
      <c r="AO90" s="1">
        <f t="shared" si="44"/>
        <v>0</v>
      </c>
      <c r="AP90" s="1">
        <f t="shared" si="44"/>
        <v>0</v>
      </c>
      <c r="AQ90" s="1">
        <f t="shared" si="44"/>
        <v>0</v>
      </c>
      <c r="AR90" s="1">
        <f t="shared" si="44"/>
        <v>0</v>
      </c>
      <c r="AS90" s="1">
        <f t="shared" si="44"/>
        <v>0</v>
      </c>
      <c r="AT90" s="1">
        <f t="shared" si="44"/>
        <v>0</v>
      </c>
      <c r="AY90" s="1">
        <f t="shared" si="38"/>
        <v>-9</v>
      </c>
      <c r="AZ90" s="1">
        <f>IF(AY90&gt;0,VLOOKUP(AY90,Szamadas!$P$154:$Q$211,2,FALSE),0)</f>
        <v>0</v>
      </c>
      <c r="BA90" s="1">
        <f t="shared" si="36"/>
        <v>0</v>
      </c>
      <c r="BB90" s="1">
        <f t="shared" si="46"/>
        <v>0</v>
      </c>
      <c r="BC90" s="1">
        <f t="shared" si="46"/>
        <v>0</v>
      </c>
      <c r="BD90" s="1">
        <f t="shared" si="46"/>
        <v>0</v>
      </c>
      <c r="BE90" s="1">
        <f t="shared" si="46"/>
        <v>0</v>
      </c>
      <c r="BF90" s="1">
        <f t="shared" si="46"/>
        <v>0</v>
      </c>
      <c r="BG90" s="1">
        <f t="shared" si="46"/>
        <v>0</v>
      </c>
      <c r="BH90" s="1">
        <f t="shared" si="46"/>
        <v>0</v>
      </c>
      <c r="BI90" s="1">
        <f t="shared" si="46"/>
        <v>0</v>
      </c>
      <c r="BJ90" s="1">
        <f t="shared" si="46"/>
        <v>0</v>
      </c>
      <c r="BK90" s="1">
        <f t="shared" si="46"/>
        <v>0</v>
      </c>
      <c r="BL90" s="1">
        <f t="shared" si="46"/>
        <v>0</v>
      </c>
      <c r="BM90" s="1">
        <f t="shared" si="46"/>
        <v>0</v>
      </c>
      <c r="BN90" s="1">
        <f t="shared" si="46"/>
        <v>0</v>
      </c>
      <c r="BO90" s="1">
        <f t="shared" si="46"/>
        <v>0</v>
      </c>
      <c r="BP90" s="1">
        <f t="shared" si="46"/>
        <v>0</v>
      </c>
      <c r="BQ90" s="1">
        <f t="shared" si="46"/>
        <v>0</v>
      </c>
      <c r="BR90" s="1">
        <f t="shared" si="46"/>
        <v>0</v>
      </c>
      <c r="BS90" s="1">
        <f t="shared" si="46"/>
        <v>0</v>
      </c>
      <c r="BT90" s="1">
        <f t="shared" si="46"/>
        <v>0</v>
      </c>
    </row>
    <row r="91" spans="3:72" x14ac:dyDescent="0.3">
      <c r="C91" s="1" t="str">
        <f>Szamadas!$C$155</f>
        <v>Közköltségek (fűtés, világítás, víz stb.)</v>
      </c>
      <c r="D91" s="7">
        <f>Szamadas!$E$155</f>
        <v>201.02</v>
      </c>
      <c r="E91" s="187" t="s">
        <v>1265</v>
      </c>
      <c r="F91" s="187"/>
      <c r="G91" s="187"/>
      <c r="H91" s="187"/>
      <c r="Y91" s="1">
        <f t="shared" si="41"/>
        <v>-8</v>
      </c>
      <c r="Z91" s="1">
        <f>IF(Y91&gt;0,VLOOKUP(Y91,Szamadas!$P$105:$Q$151,2,FALSE),0)</f>
        <v>0</v>
      </c>
      <c r="AA91" s="1">
        <f t="shared" si="39"/>
        <v>0</v>
      </c>
      <c r="AB91" s="1">
        <f t="shared" si="45"/>
        <v>0</v>
      </c>
      <c r="AC91" s="1">
        <f t="shared" si="45"/>
        <v>0</v>
      </c>
      <c r="AD91" s="1">
        <f t="shared" si="45"/>
        <v>0</v>
      </c>
      <c r="AE91" s="1">
        <f t="shared" si="45"/>
        <v>0</v>
      </c>
      <c r="AF91" s="1">
        <f t="shared" si="45"/>
        <v>0</v>
      </c>
      <c r="AG91" s="1">
        <f t="shared" si="45"/>
        <v>0</v>
      </c>
      <c r="AH91" s="1">
        <f t="shared" si="45"/>
        <v>0</v>
      </c>
      <c r="AI91" s="1">
        <f t="shared" si="45"/>
        <v>0</v>
      </c>
      <c r="AJ91" s="1">
        <f t="shared" si="45"/>
        <v>0</v>
      </c>
      <c r="AK91" s="1">
        <f t="shared" si="45"/>
        <v>0</v>
      </c>
      <c r="AL91" s="1">
        <f t="shared" si="45"/>
        <v>0</v>
      </c>
      <c r="AM91" s="1">
        <f t="shared" si="45"/>
        <v>0</v>
      </c>
      <c r="AN91" s="1">
        <f t="shared" si="45"/>
        <v>0</v>
      </c>
      <c r="AO91" s="1">
        <f t="shared" si="45"/>
        <v>0</v>
      </c>
      <c r="AP91" s="1">
        <f t="shared" si="45"/>
        <v>0</v>
      </c>
      <c r="AQ91" s="1">
        <f t="shared" si="45"/>
        <v>0</v>
      </c>
      <c r="AR91" s="1">
        <f t="shared" si="45"/>
        <v>0</v>
      </c>
      <c r="AS91" s="1">
        <f t="shared" si="45"/>
        <v>0</v>
      </c>
      <c r="AT91" s="1">
        <f t="shared" si="45"/>
        <v>0</v>
      </c>
      <c r="AY91" s="1">
        <f t="shared" si="38"/>
        <v>-8</v>
      </c>
      <c r="AZ91" s="1">
        <f>IF(AY91&gt;0,VLOOKUP(AY91,Szamadas!$P$154:$Q$211,2,FALSE),0)</f>
        <v>0</v>
      </c>
      <c r="BA91" s="1">
        <f t="shared" si="36"/>
        <v>0</v>
      </c>
      <c r="BB91" s="1">
        <f t="shared" si="46"/>
        <v>0</v>
      </c>
      <c r="BC91" s="1">
        <f t="shared" si="46"/>
        <v>0</v>
      </c>
      <c r="BD91" s="1">
        <f t="shared" si="46"/>
        <v>0</v>
      </c>
      <c r="BE91" s="1">
        <f t="shared" si="46"/>
        <v>0</v>
      </c>
      <c r="BF91" s="1">
        <f t="shared" si="46"/>
        <v>0</v>
      </c>
      <c r="BG91" s="1">
        <f t="shared" si="46"/>
        <v>0</v>
      </c>
      <c r="BH91" s="1">
        <f t="shared" si="46"/>
        <v>0</v>
      </c>
      <c r="BI91" s="1">
        <f t="shared" si="46"/>
        <v>0</v>
      </c>
      <c r="BJ91" s="1">
        <f t="shared" si="46"/>
        <v>0</v>
      </c>
      <c r="BK91" s="1">
        <f t="shared" si="46"/>
        <v>0</v>
      </c>
      <c r="BL91" s="1">
        <f t="shared" si="46"/>
        <v>0</v>
      </c>
      <c r="BM91" s="1">
        <f t="shared" si="46"/>
        <v>0</v>
      </c>
      <c r="BN91" s="1">
        <f t="shared" si="46"/>
        <v>0</v>
      </c>
      <c r="BO91" s="1">
        <f t="shared" si="46"/>
        <v>0</v>
      </c>
      <c r="BP91" s="1">
        <f t="shared" si="46"/>
        <v>0</v>
      </c>
      <c r="BQ91" s="1">
        <f t="shared" si="46"/>
        <v>0</v>
      </c>
      <c r="BR91" s="1">
        <f t="shared" si="46"/>
        <v>0</v>
      </c>
      <c r="BS91" s="1">
        <f t="shared" si="46"/>
        <v>0</v>
      </c>
      <c r="BT91" s="1">
        <f t="shared" si="46"/>
        <v>0</v>
      </c>
    </row>
    <row r="92" spans="3:72" x14ac:dyDescent="0.3">
      <c r="C92" s="1" t="str">
        <f>Szamadas!$C$156</f>
        <v>Házbérek</v>
      </c>
      <c r="D92" s="7">
        <f>Szamadas!$E$156</f>
        <v>201.03</v>
      </c>
      <c r="E92" s="187" t="s">
        <v>82</v>
      </c>
      <c r="F92" s="187"/>
      <c r="G92" s="187"/>
      <c r="H92" s="187"/>
      <c r="Y92" s="1">
        <f t="shared" si="41"/>
        <v>-7</v>
      </c>
      <c r="Z92" s="1">
        <f>IF(Y92&gt;0,VLOOKUP(Y92,Szamadas!$P$105:$Q$151,2,FALSE),0)</f>
        <v>0</v>
      </c>
      <c r="AA92" s="1">
        <f t="shared" si="39"/>
        <v>0</v>
      </c>
      <c r="AB92" s="1">
        <f t="shared" ref="AB92:AT100" si="47">$Z92</f>
        <v>0</v>
      </c>
      <c r="AC92" s="1">
        <f t="shared" si="47"/>
        <v>0</v>
      </c>
      <c r="AD92" s="1">
        <f t="shared" si="47"/>
        <v>0</v>
      </c>
      <c r="AE92" s="1">
        <f t="shared" si="47"/>
        <v>0</v>
      </c>
      <c r="AF92" s="1">
        <f t="shared" si="47"/>
        <v>0</v>
      </c>
      <c r="AG92" s="1">
        <f t="shared" si="47"/>
        <v>0</v>
      </c>
      <c r="AH92" s="1">
        <f t="shared" si="47"/>
        <v>0</v>
      </c>
      <c r="AI92" s="1">
        <f t="shared" si="47"/>
        <v>0</v>
      </c>
      <c r="AJ92" s="1">
        <f t="shared" si="47"/>
        <v>0</v>
      </c>
      <c r="AK92" s="1">
        <f t="shared" si="47"/>
        <v>0</v>
      </c>
      <c r="AL92" s="1">
        <f t="shared" si="47"/>
        <v>0</v>
      </c>
      <c r="AM92" s="1">
        <f t="shared" si="47"/>
        <v>0</v>
      </c>
      <c r="AN92" s="1">
        <f t="shared" si="47"/>
        <v>0</v>
      </c>
      <c r="AO92" s="1">
        <f t="shared" si="47"/>
        <v>0</v>
      </c>
      <c r="AP92" s="1">
        <f t="shared" si="47"/>
        <v>0</v>
      </c>
      <c r="AQ92" s="1">
        <f t="shared" si="47"/>
        <v>0</v>
      </c>
      <c r="AR92" s="1">
        <f t="shared" si="47"/>
        <v>0</v>
      </c>
      <c r="AS92" s="1">
        <f t="shared" si="47"/>
        <v>0</v>
      </c>
      <c r="AT92" s="1">
        <f t="shared" si="47"/>
        <v>0</v>
      </c>
      <c r="AY92" s="1">
        <f t="shared" si="38"/>
        <v>-7</v>
      </c>
      <c r="AZ92" s="1">
        <f>IF(AY92&gt;0,VLOOKUP(AY92,Szamadas!$P$154:$Q$211,2,FALSE),0)</f>
        <v>0</v>
      </c>
      <c r="BA92" s="1">
        <f t="shared" si="36"/>
        <v>0</v>
      </c>
      <c r="BB92" s="1">
        <f t="shared" si="46"/>
        <v>0</v>
      </c>
      <c r="BC92" s="1">
        <f t="shared" si="46"/>
        <v>0</v>
      </c>
      <c r="BD92" s="1">
        <f t="shared" si="46"/>
        <v>0</v>
      </c>
      <c r="BE92" s="1">
        <f t="shared" si="46"/>
        <v>0</v>
      </c>
      <c r="BF92" s="1">
        <f t="shared" si="46"/>
        <v>0</v>
      </c>
      <c r="BG92" s="1">
        <f t="shared" si="46"/>
        <v>0</v>
      </c>
      <c r="BH92" s="1">
        <f t="shared" si="46"/>
        <v>0</v>
      </c>
      <c r="BI92" s="1">
        <f t="shared" si="46"/>
        <v>0</v>
      </c>
      <c r="BJ92" s="1">
        <f t="shared" si="46"/>
        <v>0</v>
      </c>
      <c r="BK92" s="1">
        <f t="shared" si="46"/>
        <v>0</v>
      </c>
      <c r="BL92" s="1">
        <f t="shared" si="46"/>
        <v>0</v>
      </c>
      <c r="BM92" s="1">
        <f t="shared" si="46"/>
        <v>0</v>
      </c>
      <c r="BN92" s="1">
        <f t="shared" si="46"/>
        <v>0</v>
      </c>
      <c r="BO92" s="1">
        <f t="shared" si="46"/>
        <v>0</v>
      </c>
      <c r="BP92" s="1">
        <f t="shared" si="46"/>
        <v>0</v>
      </c>
      <c r="BQ92" s="1">
        <f t="shared" si="46"/>
        <v>0</v>
      </c>
      <c r="BR92" s="1">
        <f t="shared" si="46"/>
        <v>0</v>
      </c>
      <c r="BS92" s="1">
        <f t="shared" si="46"/>
        <v>0</v>
      </c>
      <c r="BT92" s="1">
        <f t="shared" si="46"/>
        <v>0</v>
      </c>
    </row>
    <row r="93" spans="3:72" x14ac:dyDescent="0.3">
      <c r="C93" s="1" t="str">
        <f>Szamadas!$C$157</f>
        <v>Épületadó, földadó biztosítás</v>
      </c>
      <c r="D93" s="7">
        <f>Szamadas!$E$157</f>
        <v>201.04</v>
      </c>
      <c r="E93" s="187" t="s">
        <v>1099</v>
      </c>
      <c r="F93" s="187"/>
      <c r="G93" s="187"/>
      <c r="H93" s="187"/>
      <c r="Y93" s="1">
        <f t="shared" si="41"/>
        <v>-6</v>
      </c>
      <c r="Z93" s="1">
        <f>IF(Y93&gt;0,VLOOKUP(Y93,Szamadas!$P$105:$Q$151,2,FALSE),0)</f>
        <v>0</v>
      </c>
      <c r="AA93" s="1">
        <f t="shared" si="39"/>
        <v>0</v>
      </c>
      <c r="AB93" s="1">
        <f t="shared" si="47"/>
        <v>0</v>
      </c>
      <c r="AC93" s="1">
        <f t="shared" si="47"/>
        <v>0</v>
      </c>
      <c r="AD93" s="1">
        <f t="shared" si="47"/>
        <v>0</v>
      </c>
      <c r="AE93" s="1">
        <f t="shared" si="47"/>
        <v>0</v>
      </c>
      <c r="AF93" s="1">
        <f t="shared" si="47"/>
        <v>0</v>
      </c>
      <c r="AG93" s="1">
        <f t="shared" si="47"/>
        <v>0</v>
      </c>
      <c r="AH93" s="1">
        <f t="shared" si="47"/>
        <v>0</v>
      </c>
      <c r="AI93" s="1">
        <f t="shared" si="47"/>
        <v>0</v>
      </c>
      <c r="AJ93" s="1">
        <f t="shared" si="47"/>
        <v>0</v>
      </c>
      <c r="AK93" s="1">
        <f t="shared" si="47"/>
        <v>0</v>
      </c>
      <c r="AL93" s="1">
        <f t="shared" si="47"/>
        <v>0</v>
      </c>
      <c r="AM93" s="1">
        <f t="shared" si="47"/>
        <v>0</v>
      </c>
      <c r="AN93" s="1">
        <f t="shared" si="47"/>
        <v>0</v>
      </c>
      <c r="AO93" s="1">
        <f t="shared" si="47"/>
        <v>0</v>
      </c>
      <c r="AP93" s="1">
        <f t="shared" si="47"/>
        <v>0</v>
      </c>
      <c r="AQ93" s="1">
        <f t="shared" si="47"/>
        <v>0</v>
      </c>
      <c r="AR93" s="1">
        <f t="shared" si="47"/>
        <v>0</v>
      </c>
      <c r="AS93" s="1">
        <f t="shared" si="47"/>
        <v>0</v>
      </c>
      <c r="AT93" s="1">
        <f t="shared" si="47"/>
        <v>0</v>
      </c>
      <c r="AY93" s="1">
        <f t="shared" si="38"/>
        <v>-6</v>
      </c>
      <c r="AZ93" s="1">
        <f>IF(AY93&gt;0,VLOOKUP(AY93,Szamadas!$P$154:$Q$211,2,FALSE),0)</f>
        <v>0</v>
      </c>
      <c r="BA93" s="1">
        <f t="shared" si="36"/>
        <v>0</v>
      </c>
      <c r="BB93" s="1">
        <f t="shared" si="46"/>
        <v>0</v>
      </c>
      <c r="BC93" s="1">
        <f t="shared" si="46"/>
        <v>0</v>
      </c>
      <c r="BD93" s="1">
        <f t="shared" si="46"/>
        <v>0</v>
      </c>
      <c r="BE93" s="1">
        <f t="shared" si="46"/>
        <v>0</v>
      </c>
      <c r="BF93" s="1">
        <f t="shared" si="46"/>
        <v>0</v>
      </c>
      <c r="BG93" s="1">
        <f t="shared" si="46"/>
        <v>0</v>
      </c>
      <c r="BH93" s="1">
        <f t="shared" si="46"/>
        <v>0</v>
      </c>
      <c r="BI93" s="1">
        <f t="shared" si="46"/>
        <v>0</v>
      </c>
      <c r="BJ93" s="1">
        <f t="shared" si="46"/>
        <v>0</v>
      </c>
      <c r="BK93" s="1">
        <f t="shared" si="46"/>
        <v>0</v>
      </c>
      <c r="BL93" s="1">
        <f t="shared" si="46"/>
        <v>0</v>
      </c>
      <c r="BM93" s="1">
        <f t="shared" si="46"/>
        <v>0</v>
      </c>
      <c r="BN93" s="1">
        <f t="shared" si="46"/>
        <v>0</v>
      </c>
      <c r="BO93" s="1">
        <f t="shared" si="46"/>
        <v>0</v>
      </c>
      <c r="BP93" s="1">
        <f t="shared" si="46"/>
        <v>0</v>
      </c>
      <c r="BQ93" s="1">
        <f t="shared" si="46"/>
        <v>0</v>
      </c>
      <c r="BR93" s="1">
        <f t="shared" si="46"/>
        <v>0</v>
      </c>
      <c r="BS93" s="1">
        <f t="shared" si="46"/>
        <v>0</v>
      </c>
      <c r="BT93" s="1">
        <f t="shared" si="46"/>
        <v>0</v>
      </c>
    </row>
    <row r="94" spans="3:72" x14ac:dyDescent="0.3">
      <c r="C94" s="1" t="str">
        <f>Szamadas!$C$158</f>
        <v>Szállítóeszközök üzemeltetési költségei</v>
      </c>
      <c r="D94" s="7">
        <f>Szamadas!$E$158</f>
        <v>201.05</v>
      </c>
      <c r="E94" s="187" t="s">
        <v>86</v>
      </c>
      <c r="F94" s="187"/>
      <c r="G94" s="187"/>
      <c r="H94" s="187"/>
      <c r="Y94" s="1">
        <f t="shared" si="41"/>
        <v>-5</v>
      </c>
      <c r="Z94" s="1">
        <f>IF(Y94&gt;0,VLOOKUP(Y94,Szamadas!$P$105:$Q$151,2,FALSE),0)</f>
        <v>0</v>
      </c>
      <c r="AA94" s="1">
        <f t="shared" si="39"/>
        <v>0</v>
      </c>
      <c r="AB94" s="1">
        <f t="shared" si="47"/>
        <v>0</v>
      </c>
      <c r="AC94" s="1">
        <f t="shared" si="47"/>
        <v>0</v>
      </c>
      <c r="AD94" s="1">
        <f t="shared" si="47"/>
        <v>0</v>
      </c>
      <c r="AE94" s="1">
        <f t="shared" si="47"/>
        <v>0</v>
      </c>
      <c r="AF94" s="1">
        <f t="shared" si="47"/>
        <v>0</v>
      </c>
      <c r="AG94" s="1">
        <f t="shared" si="47"/>
        <v>0</v>
      </c>
      <c r="AH94" s="1">
        <f t="shared" si="47"/>
        <v>0</v>
      </c>
      <c r="AI94" s="1">
        <f t="shared" si="47"/>
        <v>0</v>
      </c>
      <c r="AJ94" s="1">
        <f t="shared" si="47"/>
        <v>0</v>
      </c>
      <c r="AK94" s="1">
        <f t="shared" si="47"/>
        <v>0</v>
      </c>
      <c r="AL94" s="1">
        <f t="shared" si="47"/>
        <v>0</v>
      </c>
      <c r="AM94" s="1">
        <f t="shared" si="47"/>
        <v>0</v>
      </c>
      <c r="AN94" s="1">
        <f t="shared" si="47"/>
        <v>0</v>
      </c>
      <c r="AO94" s="1">
        <f t="shared" si="47"/>
        <v>0</v>
      </c>
      <c r="AP94" s="1">
        <f t="shared" si="47"/>
        <v>0</v>
      </c>
      <c r="AQ94" s="1">
        <f t="shared" si="47"/>
        <v>0</v>
      </c>
      <c r="AR94" s="1">
        <f t="shared" si="47"/>
        <v>0</v>
      </c>
      <c r="AS94" s="1">
        <f t="shared" si="47"/>
        <v>0</v>
      </c>
      <c r="AT94" s="1">
        <f t="shared" si="47"/>
        <v>0</v>
      </c>
      <c r="AY94" s="1">
        <f t="shared" si="38"/>
        <v>-5</v>
      </c>
      <c r="AZ94" s="1">
        <f>IF(AY94&gt;0,VLOOKUP(AY94,Szamadas!$P$154:$Q$211,2,FALSE),0)</f>
        <v>0</v>
      </c>
      <c r="BA94" s="1">
        <f t="shared" si="36"/>
        <v>0</v>
      </c>
      <c r="BB94" s="1">
        <f t="shared" si="46"/>
        <v>0</v>
      </c>
      <c r="BC94" s="1">
        <f t="shared" si="46"/>
        <v>0</v>
      </c>
      <c r="BD94" s="1">
        <f t="shared" si="46"/>
        <v>0</v>
      </c>
      <c r="BE94" s="1">
        <f t="shared" si="46"/>
        <v>0</v>
      </c>
      <c r="BF94" s="1">
        <f t="shared" si="46"/>
        <v>0</v>
      </c>
      <c r="BG94" s="1">
        <f t="shared" si="46"/>
        <v>0</v>
      </c>
      <c r="BH94" s="1">
        <f t="shared" si="46"/>
        <v>0</v>
      </c>
      <c r="BI94" s="1">
        <f t="shared" si="46"/>
        <v>0</v>
      </c>
      <c r="BJ94" s="1">
        <f t="shared" si="46"/>
        <v>0</v>
      </c>
      <c r="BK94" s="1">
        <f t="shared" si="46"/>
        <v>0</v>
      </c>
      <c r="BL94" s="1">
        <f t="shared" si="46"/>
        <v>0</v>
      </c>
      <c r="BM94" s="1">
        <f t="shared" si="46"/>
        <v>0</v>
      </c>
      <c r="BN94" s="1">
        <f t="shared" si="46"/>
        <v>0</v>
      </c>
      <c r="BO94" s="1">
        <f t="shared" si="46"/>
        <v>0</v>
      </c>
      <c r="BP94" s="1">
        <f t="shared" si="46"/>
        <v>0</v>
      </c>
      <c r="BQ94" s="1">
        <f t="shared" si="46"/>
        <v>0</v>
      </c>
      <c r="BR94" s="1">
        <f t="shared" si="46"/>
        <v>0</v>
      </c>
      <c r="BS94" s="1">
        <f t="shared" si="46"/>
        <v>0</v>
      </c>
      <c r="BT94" s="1">
        <f t="shared" si="46"/>
        <v>0</v>
      </c>
    </row>
    <row r="95" spans="3:72" x14ac:dyDescent="0.3">
      <c r="C95" s="1" t="str">
        <f>Szamadas!$C$159</f>
        <v>Napidíj, utazási költségek</v>
      </c>
      <c r="D95" s="7">
        <f>Szamadas!$E$159</f>
        <v>201.06</v>
      </c>
      <c r="E95" s="187" t="s">
        <v>1266</v>
      </c>
      <c r="F95" s="187"/>
      <c r="G95" s="187"/>
      <c r="H95" s="187"/>
      <c r="Y95" s="1">
        <f t="shared" si="41"/>
        <v>-4</v>
      </c>
      <c r="Z95" s="1">
        <f>IF(Y95&gt;0,VLOOKUP(Y95,Szamadas!$P$105:$Q$151,2,FALSE),0)</f>
        <v>0</v>
      </c>
      <c r="AA95" s="1">
        <f t="shared" si="39"/>
        <v>0</v>
      </c>
      <c r="AB95" s="1">
        <f t="shared" si="47"/>
        <v>0</v>
      </c>
      <c r="AC95" s="1">
        <f t="shared" si="47"/>
        <v>0</v>
      </c>
      <c r="AD95" s="1">
        <f t="shared" si="47"/>
        <v>0</v>
      </c>
      <c r="AE95" s="1">
        <f t="shared" si="47"/>
        <v>0</v>
      </c>
      <c r="AF95" s="1">
        <f t="shared" si="47"/>
        <v>0</v>
      </c>
      <c r="AG95" s="1">
        <f t="shared" si="47"/>
        <v>0</v>
      </c>
      <c r="AH95" s="1">
        <f t="shared" si="47"/>
        <v>0</v>
      </c>
      <c r="AI95" s="1">
        <f t="shared" si="47"/>
        <v>0</v>
      </c>
      <c r="AJ95" s="1">
        <f t="shared" si="47"/>
        <v>0</v>
      </c>
      <c r="AK95" s="1">
        <f t="shared" si="47"/>
        <v>0</v>
      </c>
      <c r="AL95" s="1">
        <f t="shared" si="47"/>
        <v>0</v>
      </c>
      <c r="AM95" s="1">
        <f t="shared" si="47"/>
        <v>0</v>
      </c>
      <c r="AN95" s="1">
        <f t="shared" si="47"/>
        <v>0</v>
      </c>
      <c r="AO95" s="1">
        <f t="shared" si="47"/>
        <v>0</v>
      </c>
      <c r="AP95" s="1">
        <f t="shared" si="47"/>
        <v>0</v>
      </c>
      <c r="AQ95" s="1">
        <f t="shared" si="47"/>
        <v>0</v>
      </c>
      <c r="AR95" s="1">
        <f t="shared" si="47"/>
        <v>0</v>
      </c>
      <c r="AS95" s="1">
        <f t="shared" si="47"/>
        <v>0</v>
      </c>
      <c r="AT95" s="1">
        <f t="shared" si="47"/>
        <v>0</v>
      </c>
      <c r="AY95" s="1">
        <f t="shared" si="38"/>
        <v>-4</v>
      </c>
      <c r="AZ95" s="1">
        <f>IF(AY95&gt;0,VLOOKUP(AY95,Szamadas!$P$154:$Q$211,2,FALSE),0)</f>
        <v>0</v>
      </c>
      <c r="BA95" s="1">
        <f t="shared" si="36"/>
        <v>0</v>
      </c>
      <c r="BB95" s="1">
        <f t="shared" si="46"/>
        <v>0</v>
      </c>
      <c r="BC95" s="1">
        <f t="shared" si="46"/>
        <v>0</v>
      </c>
      <c r="BD95" s="1">
        <f t="shared" si="46"/>
        <v>0</v>
      </c>
      <c r="BE95" s="1">
        <f t="shared" si="46"/>
        <v>0</v>
      </c>
      <c r="BF95" s="1">
        <f t="shared" si="46"/>
        <v>0</v>
      </c>
      <c r="BG95" s="1">
        <f t="shared" si="46"/>
        <v>0</v>
      </c>
      <c r="BH95" s="1">
        <f t="shared" si="46"/>
        <v>0</v>
      </c>
      <c r="BI95" s="1">
        <f t="shared" si="46"/>
        <v>0</v>
      </c>
      <c r="BJ95" s="1">
        <f t="shared" si="46"/>
        <v>0</v>
      </c>
      <c r="BK95" s="1">
        <f t="shared" si="46"/>
        <v>0</v>
      </c>
      <c r="BL95" s="1">
        <f t="shared" si="46"/>
        <v>0</v>
      </c>
      <c r="BM95" s="1">
        <f t="shared" si="46"/>
        <v>0</v>
      </c>
      <c r="BN95" s="1">
        <f t="shared" si="46"/>
        <v>0</v>
      </c>
      <c r="BO95" s="1">
        <f t="shared" si="46"/>
        <v>0</v>
      </c>
      <c r="BP95" s="1">
        <f t="shared" si="46"/>
        <v>0</v>
      </c>
      <c r="BQ95" s="1">
        <f t="shared" si="46"/>
        <v>0</v>
      </c>
      <c r="BR95" s="1">
        <f t="shared" si="46"/>
        <v>0</v>
      </c>
      <c r="BS95" s="1">
        <f t="shared" si="46"/>
        <v>0</v>
      </c>
      <c r="BT95" s="1">
        <f t="shared" si="46"/>
        <v>0</v>
      </c>
    </row>
    <row r="96" spans="3:72" x14ac:dyDescent="0.3">
      <c r="C96" s="1" t="str">
        <f>Szamadas!$C$160</f>
        <v>Posta, telefon, internet</v>
      </c>
      <c r="D96" s="7">
        <f>Szamadas!$E$160</f>
        <v>201.07</v>
      </c>
      <c r="E96" s="187" t="s">
        <v>1182</v>
      </c>
      <c r="F96" s="187"/>
      <c r="G96" s="187"/>
      <c r="H96" s="187"/>
      <c r="Y96" s="1">
        <f t="shared" si="41"/>
        <v>-3</v>
      </c>
      <c r="Z96" s="1">
        <f>IF(Y96&gt;0,VLOOKUP(Y96,Szamadas!$P$105:$Q$151,2,FALSE),0)</f>
        <v>0</v>
      </c>
      <c r="AA96" s="1">
        <f t="shared" si="39"/>
        <v>0</v>
      </c>
      <c r="AB96" s="1">
        <f t="shared" si="47"/>
        <v>0</v>
      </c>
      <c r="AC96" s="1">
        <f t="shared" si="47"/>
        <v>0</v>
      </c>
      <c r="AD96" s="1">
        <f t="shared" si="47"/>
        <v>0</v>
      </c>
      <c r="AE96" s="1">
        <f t="shared" si="47"/>
        <v>0</v>
      </c>
      <c r="AF96" s="1">
        <f t="shared" si="47"/>
        <v>0</v>
      </c>
      <c r="AG96" s="1">
        <f t="shared" si="47"/>
        <v>0</v>
      </c>
      <c r="AH96" s="1">
        <f t="shared" si="47"/>
        <v>0</v>
      </c>
      <c r="AI96" s="1">
        <f t="shared" si="47"/>
        <v>0</v>
      </c>
      <c r="AJ96" s="1">
        <f t="shared" si="47"/>
        <v>0</v>
      </c>
      <c r="AK96" s="1">
        <f t="shared" si="47"/>
        <v>0</v>
      </c>
      <c r="AL96" s="1">
        <f t="shared" si="47"/>
        <v>0</v>
      </c>
      <c r="AM96" s="1">
        <f t="shared" si="47"/>
        <v>0</v>
      </c>
      <c r="AN96" s="1">
        <f t="shared" si="47"/>
        <v>0</v>
      </c>
      <c r="AO96" s="1">
        <f t="shared" si="47"/>
        <v>0</v>
      </c>
      <c r="AP96" s="1">
        <f t="shared" si="47"/>
        <v>0</v>
      </c>
      <c r="AQ96" s="1">
        <f t="shared" si="47"/>
        <v>0</v>
      </c>
      <c r="AR96" s="1">
        <f t="shared" si="47"/>
        <v>0</v>
      </c>
      <c r="AS96" s="1">
        <f t="shared" si="47"/>
        <v>0</v>
      </c>
      <c r="AT96" s="1">
        <f t="shared" si="47"/>
        <v>0</v>
      </c>
      <c r="AY96" s="1">
        <f t="shared" si="38"/>
        <v>-3</v>
      </c>
      <c r="AZ96" s="1">
        <f>IF(AY96&gt;0,VLOOKUP(AY96,Szamadas!$P$154:$Q$211,2,FALSE),0)</f>
        <v>0</v>
      </c>
      <c r="BA96" s="1">
        <f t="shared" si="36"/>
        <v>0</v>
      </c>
      <c r="BB96" s="1">
        <f t="shared" si="46"/>
        <v>0</v>
      </c>
      <c r="BC96" s="1">
        <f t="shared" si="46"/>
        <v>0</v>
      </c>
      <c r="BD96" s="1">
        <f t="shared" si="46"/>
        <v>0</v>
      </c>
      <c r="BE96" s="1">
        <f t="shared" si="46"/>
        <v>0</v>
      </c>
      <c r="BF96" s="1">
        <f t="shared" si="46"/>
        <v>0</v>
      </c>
      <c r="BG96" s="1">
        <f t="shared" si="46"/>
        <v>0</v>
      </c>
      <c r="BH96" s="1">
        <f t="shared" si="46"/>
        <v>0</v>
      </c>
      <c r="BI96" s="1">
        <f t="shared" si="46"/>
        <v>0</v>
      </c>
      <c r="BJ96" s="1">
        <f t="shared" ref="BJ96:BT100" si="48">$AZ96</f>
        <v>0</v>
      </c>
      <c r="BK96" s="1">
        <f t="shared" si="48"/>
        <v>0</v>
      </c>
      <c r="BL96" s="1">
        <f t="shared" si="48"/>
        <v>0</v>
      </c>
      <c r="BM96" s="1">
        <f t="shared" si="48"/>
        <v>0</v>
      </c>
      <c r="BN96" s="1">
        <f t="shared" si="48"/>
        <v>0</v>
      </c>
      <c r="BO96" s="1">
        <f t="shared" si="48"/>
        <v>0</v>
      </c>
      <c r="BP96" s="1">
        <f t="shared" si="48"/>
        <v>0</v>
      </c>
      <c r="BQ96" s="1">
        <f t="shared" si="48"/>
        <v>0</v>
      </c>
      <c r="BR96" s="1">
        <f t="shared" si="48"/>
        <v>0</v>
      </c>
      <c r="BS96" s="1">
        <f t="shared" si="48"/>
        <v>0</v>
      </c>
      <c r="BT96" s="1">
        <f t="shared" si="48"/>
        <v>0</v>
      </c>
    </row>
    <row r="97" spans="3:72" x14ac:dyDescent="0.3">
      <c r="C97" s="1" t="str">
        <f>Szamadas!$C$161</f>
        <v>Irodaszerek, nyomtatványok</v>
      </c>
      <c r="D97" s="7">
        <f>Szamadas!$E$161</f>
        <v>201.08</v>
      </c>
      <c r="E97" s="187" t="s">
        <v>1184</v>
      </c>
      <c r="F97" s="187"/>
      <c r="G97" s="187"/>
      <c r="H97" s="187"/>
      <c r="Y97" s="1">
        <f t="shared" si="41"/>
        <v>-2</v>
      </c>
      <c r="Z97" s="1">
        <f>IF(Y97&gt;0,VLOOKUP(Y97,Szamadas!$P$105:$Q$151,2,FALSE),0)</f>
        <v>0</v>
      </c>
      <c r="AA97" s="1">
        <f t="shared" si="39"/>
        <v>0</v>
      </c>
      <c r="AB97" s="1">
        <f t="shared" si="47"/>
        <v>0</v>
      </c>
      <c r="AC97" s="1">
        <f t="shared" si="47"/>
        <v>0</v>
      </c>
      <c r="AD97" s="1">
        <f t="shared" si="47"/>
        <v>0</v>
      </c>
      <c r="AE97" s="1">
        <f t="shared" si="47"/>
        <v>0</v>
      </c>
      <c r="AF97" s="1">
        <f t="shared" si="47"/>
        <v>0</v>
      </c>
      <c r="AG97" s="1">
        <f t="shared" si="47"/>
        <v>0</v>
      </c>
      <c r="AH97" s="1">
        <f t="shared" si="47"/>
        <v>0</v>
      </c>
      <c r="AI97" s="1">
        <f t="shared" si="47"/>
        <v>0</v>
      </c>
      <c r="AJ97" s="1">
        <f t="shared" si="47"/>
        <v>0</v>
      </c>
      <c r="AK97" s="1">
        <f t="shared" si="47"/>
        <v>0</v>
      </c>
      <c r="AL97" s="1">
        <f t="shared" si="47"/>
        <v>0</v>
      </c>
      <c r="AM97" s="1">
        <f t="shared" si="47"/>
        <v>0</v>
      </c>
      <c r="AN97" s="1">
        <f t="shared" si="47"/>
        <v>0</v>
      </c>
      <c r="AO97" s="1">
        <f t="shared" si="47"/>
        <v>0</v>
      </c>
      <c r="AP97" s="1">
        <f t="shared" si="47"/>
        <v>0</v>
      </c>
      <c r="AQ97" s="1">
        <f t="shared" si="47"/>
        <v>0</v>
      </c>
      <c r="AR97" s="1">
        <f t="shared" si="47"/>
        <v>0</v>
      </c>
      <c r="AS97" s="1">
        <f t="shared" si="47"/>
        <v>0</v>
      </c>
      <c r="AT97" s="1">
        <f t="shared" si="47"/>
        <v>0</v>
      </c>
      <c r="AY97" s="1">
        <f t="shared" si="38"/>
        <v>-2</v>
      </c>
      <c r="AZ97" s="1">
        <f>IF(AY97&gt;0,VLOOKUP(AY97,Szamadas!$P$154:$Q$211,2,FALSE),0)</f>
        <v>0</v>
      </c>
      <c r="BA97" s="1">
        <f t="shared" si="36"/>
        <v>0</v>
      </c>
      <c r="BB97" s="1">
        <f t="shared" ref="BB97:BI100" si="49">$AZ97</f>
        <v>0</v>
      </c>
      <c r="BC97" s="1">
        <f t="shared" si="49"/>
        <v>0</v>
      </c>
      <c r="BD97" s="1">
        <f t="shared" si="49"/>
        <v>0</v>
      </c>
      <c r="BE97" s="1">
        <f t="shared" si="49"/>
        <v>0</v>
      </c>
      <c r="BF97" s="1">
        <f t="shared" si="49"/>
        <v>0</v>
      </c>
      <c r="BG97" s="1">
        <f t="shared" si="49"/>
        <v>0</v>
      </c>
      <c r="BH97" s="1">
        <f t="shared" si="49"/>
        <v>0</v>
      </c>
      <c r="BI97" s="1">
        <f t="shared" si="49"/>
        <v>0</v>
      </c>
      <c r="BJ97" s="1">
        <f t="shared" si="48"/>
        <v>0</v>
      </c>
      <c r="BK97" s="1">
        <f t="shared" si="48"/>
        <v>0</v>
      </c>
      <c r="BL97" s="1">
        <f t="shared" si="48"/>
        <v>0</v>
      </c>
      <c r="BM97" s="1">
        <f t="shared" si="48"/>
        <v>0</v>
      </c>
      <c r="BN97" s="1">
        <f t="shared" si="48"/>
        <v>0</v>
      </c>
      <c r="BO97" s="1">
        <f t="shared" si="48"/>
        <v>0</v>
      </c>
      <c r="BP97" s="1">
        <f t="shared" si="48"/>
        <v>0</v>
      </c>
      <c r="BQ97" s="1">
        <f t="shared" si="48"/>
        <v>0</v>
      </c>
      <c r="BR97" s="1">
        <f t="shared" si="48"/>
        <v>0</v>
      </c>
      <c r="BS97" s="1">
        <f t="shared" si="48"/>
        <v>0</v>
      </c>
      <c r="BT97" s="1">
        <f t="shared" si="48"/>
        <v>0</v>
      </c>
    </row>
    <row r="98" spans="3:72" x14ac:dyDescent="0.3">
      <c r="C98" s="1" t="str">
        <f>Szamadas!$C$162</f>
        <v>Fogyóanyagok, más anyagok</v>
      </c>
      <c r="D98" s="7">
        <f>Szamadas!$E$162</f>
        <v>201.09</v>
      </c>
      <c r="E98" s="187" t="s">
        <v>91</v>
      </c>
      <c r="F98" s="187"/>
      <c r="G98" s="187"/>
      <c r="H98" s="187"/>
      <c r="Y98" s="1">
        <f t="shared" si="41"/>
        <v>-1</v>
      </c>
      <c r="Z98" s="1">
        <f>IF(Y98&gt;0,VLOOKUP(Y98,Szamadas!$P$105:$Q$151,2,FALSE),0)</f>
        <v>0</v>
      </c>
      <c r="AA98" s="1">
        <f t="shared" si="39"/>
        <v>0</v>
      </c>
      <c r="AB98" s="1">
        <f t="shared" si="47"/>
        <v>0</v>
      </c>
      <c r="AC98" s="1">
        <f t="shared" si="47"/>
        <v>0</v>
      </c>
      <c r="AD98" s="1">
        <f t="shared" si="47"/>
        <v>0</v>
      </c>
      <c r="AE98" s="1">
        <f t="shared" si="47"/>
        <v>0</v>
      </c>
      <c r="AF98" s="1">
        <f t="shared" si="47"/>
        <v>0</v>
      </c>
      <c r="AG98" s="1">
        <f t="shared" si="47"/>
        <v>0</v>
      </c>
      <c r="AH98" s="1">
        <f t="shared" si="47"/>
        <v>0</v>
      </c>
      <c r="AI98" s="1">
        <f t="shared" si="47"/>
        <v>0</v>
      </c>
      <c r="AJ98" s="1">
        <f t="shared" si="47"/>
        <v>0</v>
      </c>
      <c r="AK98" s="1">
        <f t="shared" si="47"/>
        <v>0</v>
      </c>
      <c r="AL98" s="1">
        <f t="shared" si="47"/>
        <v>0</v>
      </c>
      <c r="AM98" s="1">
        <f t="shared" si="47"/>
        <v>0</v>
      </c>
      <c r="AN98" s="1">
        <f t="shared" si="47"/>
        <v>0</v>
      </c>
      <c r="AO98" s="1">
        <f t="shared" si="47"/>
        <v>0</v>
      </c>
      <c r="AP98" s="1">
        <f t="shared" si="47"/>
        <v>0</v>
      </c>
      <c r="AQ98" s="1">
        <f t="shared" si="47"/>
        <v>0</v>
      </c>
      <c r="AR98" s="1">
        <f t="shared" si="47"/>
        <v>0</v>
      </c>
      <c r="AS98" s="1">
        <f t="shared" si="47"/>
        <v>0</v>
      </c>
      <c r="AT98" s="1">
        <f t="shared" si="47"/>
        <v>0</v>
      </c>
      <c r="AY98" s="1">
        <f t="shared" si="38"/>
        <v>-1</v>
      </c>
      <c r="AZ98" s="1">
        <f>IF(AY98&gt;0,VLOOKUP(AY98,Szamadas!$P$154:$Q$211,2,FALSE),0)</f>
        <v>0</v>
      </c>
      <c r="BA98" s="1">
        <f t="shared" si="36"/>
        <v>0</v>
      </c>
      <c r="BB98" s="1">
        <f t="shared" si="49"/>
        <v>0</v>
      </c>
      <c r="BC98" s="1">
        <f t="shared" si="49"/>
        <v>0</v>
      </c>
      <c r="BD98" s="1">
        <f t="shared" si="49"/>
        <v>0</v>
      </c>
      <c r="BE98" s="1">
        <f t="shared" si="49"/>
        <v>0</v>
      </c>
      <c r="BF98" s="1">
        <f t="shared" si="49"/>
        <v>0</v>
      </c>
      <c r="BG98" s="1">
        <f t="shared" si="49"/>
        <v>0</v>
      </c>
      <c r="BH98" s="1">
        <f t="shared" si="49"/>
        <v>0</v>
      </c>
      <c r="BI98" s="1">
        <f t="shared" si="49"/>
        <v>0</v>
      </c>
      <c r="BJ98" s="1">
        <f t="shared" si="48"/>
        <v>0</v>
      </c>
      <c r="BK98" s="1">
        <f t="shared" si="48"/>
        <v>0</v>
      </c>
      <c r="BL98" s="1">
        <f t="shared" si="48"/>
        <v>0</v>
      </c>
      <c r="BM98" s="1">
        <f t="shared" si="48"/>
        <v>0</v>
      </c>
      <c r="BN98" s="1">
        <f t="shared" si="48"/>
        <v>0</v>
      </c>
      <c r="BO98" s="1">
        <f t="shared" si="48"/>
        <v>0</v>
      </c>
      <c r="BP98" s="1">
        <f t="shared" si="48"/>
        <v>0</v>
      </c>
      <c r="BQ98" s="1">
        <f t="shared" si="48"/>
        <v>0</v>
      </c>
      <c r="BR98" s="1">
        <f t="shared" si="48"/>
        <v>0</v>
      </c>
      <c r="BS98" s="1">
        <f t="shared" si="48"/>
        <v>0</v>
      </c>
      <c r="BT98" s="1">
        <f t="shared" si="48"/>
        <v>0</v>
      </c>
    </row>
    <row r="99" spans="3:72" x14ac:dyDescent="0.3">
      <c r="C99" s="1" t="str">
        <f>Szamadas!$C$163</f>
        <v>Szolgáltatások költségei</v>
      </c>
      <c r="D99" s="7">
        <f>Szamadas!$E$163</f>
        <v>201.1</v>
      </c>
      <c r="E99" s="187" t="s">
        <v>93</v>
      </c>
      <c r="F99" s="187"/>
      <c r="G99" s="187"/>
      <c r="H99" s="187"/>
      <c r="Y99" s="1">
        <f>Y100-1</f>
        <v>0</v>
      </c>
      <c r="Z99" s="1">
        <f>IF(Y99&gt;0,VLOOKUP(Y99,Szamadas!$P$105:$Q$151,2,FALSE),0)</f>
        <v>0</v>
      </c>
      <c r="AA99" s="1">
        <f t="shared" si="39"/>
        <v>0</v>
      </c>
      <c r="AB99" s="1">
        <f t="shared" si="47"/>
        <v>0</v>
      </c>
      <c r="AC99" s="1">
        <f t="shared" si="47"/>
        <v>0</v>
      </c>
      <c r="AD99" s="1">
        <f t="shared" si="47"/>
        <v>0</v>
      </c>
      <c r="AE99" s="1">
        <f t="shared" si="47"/>
        <v>0</v>
      </c>
      <c r="AF99" s="1">
        <f t="shared" si="47"/>
        <v>0</v>
      </c>
      <c r="AG99" s="1">
        <f t="shared" si="47"/>
        <v>0</v>
      </c>
      <c r="AH99" s="1">
        <f t="shared" si="47"/>
        <v>0</v>
      </c>
      <c r="AI99" s="1">
        <f t="shared" si="47"/>
        <v>0</v>
      </c>
      <c r="AJ99" s="1">
        <f t="shared" si="47"/>
        <v>0</v>
      </c>
      <c r="AK99" s="1">
        <f t="shared" si="47"/>
        <v>0</v>
      </c>
      <c r="AL99" s="1">
        <f t="shared" si="47"/>
        <v>0</v>
      </c>
      <c r="AM99" s="1">
        <f t="shared" si="47"/>
        <v>0</v>
      </c>
      <c r="AN99" s="1">
        <f t="shared" si="47"/>
        <v>0</v>
      </c>
      <c r="AO99" s="1">
        <f t="shared" si="47"/>
        <v>0</v>
      </c>
      <c r="AP99" s="1">
        <f t="shared" si="47"/>
        <v>0</v>
      </c>
      <c r="AQ99" s="1">
        <f t="shared" si="47"/>
        <v>0</v>
      </c>
      <c r="AR99" s="1">
        <f t="shared" si="47"/>
        <v>0</v>
      </c>
      <c r="AS99" s="1">
        <f t="shared" si="47"/>
        <v>0</v>
      </c>
      <c r="AT99" s="1">
        <f t="shared" si="47"/>
        <v>0</v>
      </c>
      <c r="AY99" s="1">
        <f t="shared" si="38"/>
        <v>0</v>
      </c>
      <c r="AZ99" s="1">
        <f>IF(AY99&gt;0,VLOOKUP(AY99,Szamadas!$P$154:$Q$211,2,FALSE),0)</f>
        <v>0</v>
      </c>
      <c r="BA99" s="1">
        <f t="shared" si="36"/>
        <v>0</v>
      </c>
      <c r="BB99" s="1">
        <f t="shared" si="49"/>
        <v>0</v>
      </c>
      <c r="BC99" s="1">
        <f t="shared" si="49"/>
        <v>0</v>
      </c>
      <c r="BD99" s="1">
        <f t="shared" si="49"/>
        <v>0</v>
      </c>
      <c r="BE99" s="1">
        <f t="shared" si="49"/>
        <v>0</v>
      </c>
      <c r="BF99" s="1">
        <f t="shared" si="49"/>
        <v>0</v>
      </c>
      <c r="BG99" s="1">
        <f t="shared" si="49"/>
        <v>0</v>
      </c>
      <c r="BH99" s="1">
        <f t="shared" si="49"/>
        <v>0</v>
      </c>
      <c r="BI99" s="1">
        <f t="shared" si="49"/>
        <v>0</v>
      </c>
      <c r="BJ99" s="1">
        <f t="shared" si="48"/>
        <v>0</v>
      </c>
      <c r="BK99" s="1">
        <f t="shared" si="48"/>
        <v>0</v>
      </c>
      <c r="BL99" s="1">
        <f t="shared" si="48"/>
        <v>0</v>
      </c>
      <c r="BM99" s="1">
        <f t="shared" si="48"/>
        <v>0</v>
      </c>
      <c r="BN99" s="1">
        <f t="shared" si="48"/>
        <v>0</v>
      </c>
      <c r="BO99" s="1">
        <f t="shared" si="48"/>
        <v>0</v>
      </c>
      <c r="BP99" s="1">
        <f t="shared" si="48"/>
        <v>0</v>
      </c>
      <c r="BQ99" s="1">
        <f t="shared" si="48"/>
        <v>0</v>
      </c>
      <c r="BR99" s="1">
        <f t="shared" si="48"/>
        <v>0</v>
      </c>
      <c r="BS99" s="1">
        <f t="shared" si="48"/>
        <v>0</v>
      </c>
      <c r="BT99" s="1">
        <f t="shared" si="48"/>
        <v>0</v>
      </c>
    </row>
    <row r="100" spans="3:72" x14ac:dyDescent="0.3">
      <c r="C100" s="1" t="str">
        <f>Szamadas!$C$164</f>
        <v>Protokoll</v>
      </c>
      <c r="D100" s="7">
        <f>Szamadas!$E$164</f>
        <v>201.11</v>
      </c>
      <c r="E100" s="187" t="s">
        <v>95</v>
      </c>
      <c r="F100" s="187"/>
      <c r="G100" s="187"/>
      <c r="H100" s="187"/>
      <c r="W100" s="1">
        <f>IF(OR(Koltsegvetes!B78=0,Koltsegvetes!B78=""),0,1)</f>
        <v>0</v>
      </c>
      <c r="X100" s="1" t="s">
        <v>1354</v>
      </c>
      <c r="Y100" s="1">
        <f>IF(W100=1,Szamadas!P151,1)</f>
        <v>1</v>
      </c>
      <c r="Z100" s="1" t="str">
        <f>IF(AND(Y100&gt;0,W100&lt;&gt;0),VLOOKUP(Y100,Szamadas!$P$105:$Q$151,2,FALSE),X100)</f>
        <v>A költségvetési tételek az egyházmegye neve beírása után válnak elérhetővé. Az egyházmegye nevét a Költségvetés lapra kell beírni.</v>
      </c>
      <c r="AA100" s="1" t="str">
        <f t="shared" si="39"/>
        <v>A költségvetési tételek az egyházmegye neve beírása után válnak elérhetővé. Az egyházmegye nevét a Költségvetés lapra kell beírni.</v>
      </c>
      <c r="AB100" s="1" t="str">
        <f t="shared" si="47"/>
        <v>A költségvetési tételek az egyházmegye neve beírása után válnak elérhetővé. Az egyházmegye nevét a Költségvetés lapra kell beírni.</v>
      </c>
      <c r="AC100" s="1" t="str">
        <f t="shared" si="47"/>
        <v>A költségvetési tételek az egyházmegye neve beírása után válnak elérhetővé. Az egyházmegye nevét a Költségvetés lapra kell beírni.</v>
      </c>
      <c r="AD100" s="1" t="str">
        <f t="shared" si="47"/>
        <v>A költségvetési tételek az egyházmegye neve beírása után válnak elérhetővé. Az egyházmegye nevét a Költségvetés lapra kell beírni.</v>
      </c>
      <c r="AE100" s="1" t="str">
        <f t="shared" si="47"/>
        <v>A költségvetési tételek az egyházmegye neve beírása után válnak elérhetővé. Az egyházmegye nevét a Költségvetés lapra kell beírni.</v>
      </c>
      <c r="AF100" s="1" t="str">
        <f t="shared" si="47"/>
        <v>A költségvetési tételek az egyházmegye neve beírása után válnak elérhetővé. Az egyházmegye nevét a Költségvetés lapra kell beírni.</v>
      </c>
      <c r="AG100" s="1" t="str">
        <f t="shared" si="47"/>
        <v>A költségvetési tételek az egyházmegye neve beírása után válnak elérhetővé. Az egyházmegye nevét a Költségvetés lapra kell beírni.</v>
      </c>
      <c r="AH100" s="1" t="str">
        <f t="shared" si="47"/>
        <v>A költségvetési tételek az egyházmegye neve beírása után válnak elérhetővé. Az egyházmegye nevét a Költségvetés lapra kell beírni.</v>
      </c>
      <c r="AI100" s="1" t="str">
        <f t="shared" si="47"/>
        <v>A költségvetési tételek az egyházmegye neve beírása után válnak elérhetővé. Az egyházmegye nevét a Költségvetés lapra kell beírni.</v>
      </c>
      <c r="AJ100" s="1" t="str">
        <f t="shared" si="47"/>
        <v>A költségvetési tételek az egyházmegye neve beírása után válnak elérhetővé. Az egyházmegye nevét a Költségvetés lapra kell beírni.</v>
      </c>
      <c r="AK100" s="1" t="str">
        <f t="shared" si="47"/>
        <v>A költségvetési tételek az egyházmegye neve beírása után válnak elérhetővé. Az egyházmegye nevét a Költségvetés lapra kell beírni.</v>
      </c>
      <c r="AL100" s="1" t="str">
        <f t="shared" si="47"/>
        <v>A költségvetési tételek az egyházmegye neve beírása után válnak elérhetővé. Az egyházmegye nevét a Költségvetés lapra kell beírni.</v>
      </c>
      <c r="AM100" s="1" t="str">
        <f t="shared" si="47"/>
        <v>A költségvetési tételek az egyházmegye neve beírása után válnak elérhetővé. Az egyházmegye nevét a Költségvetés lapra kell beírni.</v>
      </c>
      <c r="AN100" s="1" t="str">
        <f t="shared" si="47"/>
        <v>A költségvetési tételek az egyházmegye neve beírása után válnak elérhetővé. Az egyházmegye nevét a Költségvetés lapra kell beírni.</v>
      </c>
      <c r="AO100" s="1" t="str">
        <f t="shared" si="47"/>
        <v>A költségvetési tételek az egyházmegye neve beírása után válnak elérhetővé. Az egyházmegye nevét a Költségvetés lapra kell beírni.</v>
      </c>
      <c r="AP100" s="1" t="str">
        <f t="shared" si="47"/>
        <v>A költségvetési tételek az egyházmegye neve beírása után válnak elérhetővé. Az egyházmegye nevét a Költségvetés lapra kell beírni.</v>
      </c>
      <c r="AQ100" s="1" t="str">
        <f t="shared" si="47"/>
        <v>A költségvetési tételek az egyházmegye neve beírása után válnak elérhetővé. Az egyházmegye nevét a Költségvetés lapra kell beírni.</v>
      </c>
      <c r="AR100" s="1" t="str">
        <f t="shared" si="47"/>
        <v>A költségvetési tételek az egyházmegye neve beírása után válnak elérhetővé. Az egyházmegye nevét a Költségvetés lapra kell beírni.</v>
      </c>
      <c r="AS100" s="1" t="str">
        <f t="shared" si="47"/>
        <v>A költségvetési tételek az egyházmegye neve beírása után válnak elérhetővé. Az egyházmegye nevét a Költségvetés lapra kell beírni.</v>
      </c>
      <c r="AT100" s="1" t="str">
        <f t="shared" si="47"/>
        <v>A költségvetési tételek az egyházmegye neve beírása után válnak elérhetővé. Az egyházmegye nevét a Költségvetés lapra kell beírni.</v>
      </c>
      <c r="AY100" s="1">
        <f>IF(W100=1,Szamadas!P211,1)</f>
        <v>1</v>
      </c>
      <c r="AZ100" s="1" t="str">
        <f>IF(AND(AY100&gt;0,W100&lt;&gt;0),VLOOKUP(AY100,Szamadas!$P$154:$Q$211,2,FALSE),X100)</f>
        <v>A költségvetési tételek az egyházmegye neve beírása után válnak elérhetővé. Az egyházmegye nevét a Költségvetés lapra kell beírni.</v>
      </c>
      <c r="BA100" s="1" t="str">
        <f t="shared" si="36"/>
        <v>A költségvetési tételek az egyházmegye neve beírása után válnak elérhetővé. Az egyházmegye nevét a Költségvetés lapra kell beírni.</v>
      </c>
      <c r="BB100" s="1" t="str">
        <f t="shared" si="49"/>
        <v>A költségvetési tételek az egyházmegye neve beírása után válnak elérhetővé. Az egyházmegye nevét a Költségvetés lapra kell beírni.</v>
      </c>
      <c r="BC100" s="1" t="str">
        <f t="shared" si="49"/>
        <v>A költségvetési tételek az egyházmegye neve beírása után válnak elérhetővé. Az egyházmegye nevét a Költségvetés lapra kell beírni.</v>
      </c>
      <c r="BD100" s="1" t="str">
        <f t="shared" si="49"/>
        <v>A költségvetési tételek az egyházmegye neve beírása után válnak elérhetővé. Az egyházmegye nevét a Költségvetés lapra kell beírni.</v>
      </c>
      <c r="BE100" s="1" t="str">
        <f t="shared" si="49"/>
        <v>A költségvetési tételek az egyházmegye neve beírása után válnak elérhetővé. Az egyházmegye nevét a Költségvetés lapra kell beírni.</v>
      </c>
      <c r="BF100" s="1" t="str">
        <f t="shared" si="49"/>
        <v>A költségvetési tételek az egyházmegye neve beírása után válnak elérhetővé. Az egyházmegye nevét a Költségvetés lapra kell beírni.</v>
      </c>
      <c r="BG100" s="1" t="str">
        <f t="shared" si="49"/>
        <v>A költségvetési tételek az egyházmegye neve beírása után válnak elérhetővé. Az egyházmegye nevét a Költségvetés lapra kell beírni.</v>
      </c>
      <c r="BH100" s="1" t="str">
        <f t="shared" si="49"/>
        <v>A költségvetési tételek az egyházmegye neve beírása után válnak elérhetővé. Az egyházmegye nevét a Költségvetés lapra kell beírni.</v>
      </c>
      <c r="BI100" s="1" t="str">
        <f t="shared" si="49"/>
        <v>A költségvetési tételek az egyházmegye neve beírása után válnak elérhetővé. Az egyházmegye nevét a Költségvetés lapra kell beírni.</v>
      </c>
      <c r="BJ100" s="1" t="str">
        <f t="shared" si="48"/>
        <v>A költségvetési tételek az egyházmegye neve beírása után válnak elérhetővé. Az egyházmegye nevét a Költségvetés lapra kell beírni.</v>
      </c>
      <c r="BK100" s="1" t="str">
        <f t="shared" si="48"/>
        <v>A költségvetési tételek az egyházmegye neve beírása után válnak elérhetővé. Az egyházmegye nevét a Költségvetés lapra kell beírni.</v>
      </c>
      <c r="BL100" s="1" t="str">
        <f t="shared" si="48"/>
        <v>A költségvetési tételek az egyházmegye neve beírása után válnak elérhetővé. Az egyházmegye nevét a Költségvetés lapra kell beírni.</v>
      </c>
      <c r="BM100" s="1" t="str">
        <f t="shared" si="48"/>
        <v>A költségvetési tételek az egyházmegye neve beírása után válnak elérhetővé. Az egyházmegye nevét a Költségvetés lapra kell beírni.</v>
      </c>
      <c r="BN100" s="1" t="str">
        <f t="shared" si="48"/>
        <v>A költségvetési tételek az egyházmegye neve beírása után válnak elérhetővé. Az egyházmegye nevét a Költségvetés lapra kell beírni.</v>
      </c>
      <c r="BO100" s="1" t="str">
        <f t="shared" si="48"/>
        <v>A költségvetési tételek az egyházmegye neve beírása után válnak elérhetővé. Az egyházmegye nevét a Költségvetés lapra kell beírni.</v>
      </c>
      <c r="BP100" s="1" t="str">
        <f t="shared" si="48"/>
        <v>A költségvetési tételek az egyházmegye neve beírása után válnak elérhetővé. Az egyházmegye nevét a Költségvetés lapra kell beírni.</v>
      </c>
      <c r="BQ100" s="1" t="str">
        <f t="shared" si="48"/>
        <v>A költségvetési tételek az egyházmegye neve beírása után válnak elérhetővé. Az egyházmegye nevét a Költségvetés lapra kell beírni.</v>
      </c>
      <c r="BR100" s="1" t="str">
        <f t="shared" si="48"/>
        <v>A költségvetési tételek az egyházmegye neve beírása után válnak elérhetővé. Az egyházmegye nevét a Költségvetés lapra kell beírni.</v>
      </c>
      <c r="BS100" s="1" t="str">
        <f t="shared" si="48"/>
        <v>A költségvetési tételek az egyházmegye neve beírása után válnak elérhetővé. Az egyházmegye nevét a Költségvetés lapra kell beírni.</v>
      </c>
      <c r="BT100" s="1" t="str">
        <f t="shared" si="48"/>
        <v>A költségvetési tételek az egyházmegye neve beírása után válnak elérhetővé. Az egyházmegye nevét a Költségvetés lapra kell beírni.</v>
      </c>
    </row>
    <row r="101" spans="3:72" x14ac:dyDescent="0.3">
      <c r="C101" s="1" t="str">
        <f>Szamadas!$C$165</f>
        <v>Kis értékű leltári tárgyak beszerzése</v>
      </c>
      <c r="D101" s="7">
        <f>Szamadas!$E$165</f>
        <v>201.12</v>
      </c>
      <c r="E101" s="187" t="s">
        <v>1098</v>
      </c>
      <c r="F101" s="187"/>
      <c r="G101" s="187"/>
      <c r="H101" s="187"/>
      <c r="Z101" s="1" t="s">
        <v>205</v>
      </c>
      <c r="AA101" s="1" t="s">
        <v>206</v>
      </c>
      <c r="AB101" s="1" t="s">
        <v>207</v>
      </c>
      <c r="AC101" s="1" t="s">
        <v>208</v>
      </c>
      <c r="AD101" s="1" t="s">
        <v>209</v>
      </c>
      <c r="AE101" s="1" t="s">
        <v>210</v>
      </c>
      <c r="AF101" s="1" t="s">
        <v>211</v>
      </c>
      <c r="AG101" s="1" t="s">
        <v>212</v>
      </c>
      <c r="AH101" s="1" t="s">
        <v>213</v>
      </c>
      <c r="AI101" s="1" t="s">
        <v>214</v>
      </c>
      <c r="AJ101" s="1" t="s">
        <v>215</v>
      </c>
      <c r="AK101" s="1" t="s">
        <v>216</v>
      </c>
      <c r="AL101" s="1" t="s">
        <v>217</v>
      </c>
      <c r="AM101" s="1" t="s">
        <v>218</v>
      </c>
      <c r="AN101" s="1" t="s">
        <v>219</v>
      </c>
      <c r="AO101" s="1" t="s">
        <v>220</v>
      </c>
      <c r="AP101" s="1" t="s">
        <v>221</v>
      </c>
      <c r="AQ101" s="1" t="s">
        <v>222</v>
      </c>
      <c r="AR101" s="1" t="s">
        <v>223</v>
      </c>
      <c r="AS101" s="1" t="s">
        <v>224</v>
      </c>
      <c r="AT101" s="1" t="s">
        <v>225</v>
      </c>
      <c r="AZ101" s="1" t="s">
        <v>226</v>
      </c>
      <c r="BA101" s="1" t="s">
        <v>227</v>
      </c>
      <c r="BB101" s="1" t="s">
        <v>228</v>
      </c>
      <c r="BC101" s="1" t="s">
        <v>229</v>
      </c>
      <c r="BD101" s="1" t="s">
        <v>230</v>
      </c>
      <c r="BE101" s="1" t="s">
        <v>231</v>
      </c>
      <c r="BF101" s="1" t="s">
        <v>232</v>
      </c>
      <c r="BG101" s="1" t="s">
        <v>233</v>
      </c>
      <c r="BH101" s="1" t="s">
        <v>234</v>
      </c>
      <c r="BI101" s="1" t="s">
        <v>235</v>
      </c>
      <c r="BJ101" s="1" t="s">
        <v>236</v>
      </c>
      <c r="BK101" s="1" t="s">
        <v>237</v>
      </c>
      <c r="BL101" s="1" t="s">
        <v>238</v>
      </c>
      <c r="BM101" s="1" t="s">
        <v>239</v>
      </c>
      <c r="BN101" s="1" t="s">
        <v>240</v>
      </c>
      <c r="BO101" s="1" t="s">
        <v>241</v>
      </c>
      <c r="BP101" s="1" t="s">
        <v>242</v>
      </c>
      <c r="BQ101" s="1" t="s">
        <v>243</v>
      </c>
      <c r="BR101" s="1" t="s">
        <v>244</v>
      </c>
      <c r="BS101" s="1" t="s">
        <v>245</v>
      </c>
      <c r="BT101" s="1" t="s">
        <v>246</v>
      </c>
    </row>
    <row r="102" spans="3:72" x14ac:dyDescent="0.3">
      <c r="C102" s="1" t="str">
        <f>Szamadas!$C$166</f>
        <v>Karbantartási kiadások</v>
      </c>
      <c r="D102" s="7">
        <f>Szamadas!$E$166</f>
        <v>201.13</v>
      </c>
      <c r="E102" s="187" t="s">
        <v>98</v>
      </c>
      <c r="F102" s="187"/>
      <c r="G102" s="187"/>
      <c r="H102" s="187"/>
      <c r="Z102" s="1" t="s">
        <v>247</v>
      </c>
      <c r="AA102" s="1" t="s">
        <v>248</v>
      </c>
      <c r="AB102" s="1" t="s">
        <v>249</v>
      </c>
      <c r="AC102" s="1" t="s">
        <v>250</v>
      </c>
      <c r="AD102" s="1" t="s">
        <v>251</v>
      </c>
      <c r="AE102" s="1" t="s">
        <v>252</v>
      </c>
      <c r="AF102" s="1" t="s">
        <v>253</v>
      </c>
      <c r="AG102" s="1" t="s">
        <v>254</v>
      </c>
      <c r="AH102" s="1" t="s">
        <v>255</v>
      </c>
      <c r="AI102" s="1" t="s">
        <v>256</v>
      </c>
      <c r="AJ102" s="1" t="s">
        <v>257</v>
      </c>
      <c r="AK102" s="1" t="s">
        <v>258</v>
      </c>
      <c r="AL102" s="1" t="s">
        <v>259</v>
      </c>
      <c r="AM102" s="1" t="s">
        <v>260</v>
      </c>
      <c r="AN102" s="1" t="s">
        <v>261</v>
      </c>
      <c r="AO102" s="1" t="s">
        <v>262</v>
      </c>
      <c r="AP102" s="1" t="s">
        <v>263</v>
      </c>
      <c r="AQ102" s="1" t="s">
        <v>264</v>
      </c>
      <c r="AR102" s="1" t="s">
        <v>265</v>
      </c>
      <c r="AS102" s="1" t="s">
        <v>266</v>
      </c>
      <c r="AT102" s="1" t="s">
        <v>267</v>
      </c>
      <c r="AZ102" s="1" t="s">
        <v>268</v>
      </c>
      <c r="BA102" s="1" t="s">
        <v>269</v>
      </c>
      <c r="BB102" s="1" t="s">
        <v>270</v>
      </c>
      <c r="BC102" s="1" t="s">
        <v>271</v>
      </c>
      <c r="BD102" s="1" t="s">
        <v>272</v>
      </c>
      <c r="BE102" s="1" t="s">
        <v>273</v>
      </c>
      <c r="BF102" s="1" t="s">
        <v>274</v>
      </c>
      <c r="BG102" s="1" t="s">
        <v>275</v>
      </c>
      <c r="BH102" s="1" t="s">
        <v>276</v>
      </c>
      <c r="BI102" s="1" t="s">
        <v>277</v>
      </c>
      <c r="BJ102" s="1" t="s">
        <v>278</v>
      </c>
      <c r="BK102" s="1" t="s">
        <v>279</v>
      </c>
      <c r="BL102" s="1" t="s">
        <v>280</v>
      </c>
      <c r="BM102" s="1" t="s">
        <v>281</v>
      </c>
      <c r="BN102" s="1" t="s">
        <v>282</v>
      </c>
      <c r="BO102" s="1" t="s">
        <v>283</v>
      </c>
      <c r="BP102" s="1" t="s">
        <v>284</v>
      </c>
      <c r="BQ102" s="1" t="s">
        <v>285</v>
      </c>
      <c r="BR102" s="1" t="s">
        <v>286</v>
      </c>
      <c r="BS102" s="1" t="s">
        <v>287</v>
      </c>
      <c r="BT102" s="1" t="s">
        <v>288</v>
      </c>
    </row>
    <row r="103" spans="3:72" x14ac:dyDescent="0.3">
      <c r="C103" s="1" t="str">
        <f>Szamadas!$C$167</f>
        <v>Más javadalmak</v>
      </c>
      <c r="D103" s="7">
        <f>Szamadas!$E$167</f>
        <v>201.14</v>
      </c>
      <c r="E103" s="187" t="s">
        <v>100</v>
      </c>
      <c r="F103" s="187"/>
      <c r="G103" s="187"/>
      <c r="H103" s="187"/>
      <c r="Z103" s="1" t="s">
        <v>289</v>
      </c>
      <c r="AA103" s="1" t="s">
        <v>290</v>
      </c>
      <c r="AB103" s="1" t="s">
        <v>291</v>
      </c>
      <c r="AC103" s="1" t="s">
        <v>292</v>
      </c>
      <c r="AD103" s="1" t="s">
        <v>293</v>
      </c>
      <c r="AE103" s="1" t="s">
        <v>294</v>
      </c>
      <c r="AF103" s="1" t="s">
        <v>295</v>
      </c>
      <c r="AG103" s="1" t="s">
        <v>296</v>
      </c>
      <c r="AH103" s="1" t="s">
        <v>297</v>
      </c>
      <c r="AI103" s="1" t="s">
        <v>298</v>
      </c>
      <c r="AJ103" s="1" t="s">
        <v>299</v>
      </c>
      <c r="AK103" s="1" t="s">
        <v>300</v>
      </c>
      <c r="AL103" s="1" t="s">
        <v>301</v>
      </c>
      <c r="AM103" s="1" t="s">
        <v>302</v>
      </c>
      <c r="AN103" s="1" t="s">
        <v>303</v>
      </c>
      <c r="AO103" s="1" t="s">
        <v>304</v>
      </c>
      <c r="AP103" s="1" t="s">
        <v>305</v>
      </c>
      <c r="AQ103" s="1" t="s">
        <v>306</v>
      </c>
      <c r="AR103" s="1" t="s">
        <v>307</v>
      </c>
      <c r="AS103" s="1" t="s">
        <v>308</v>
      </c>
      <c r="AT103" s="1" t="s">
        <v>309</v>
      </c>
      <c r="AY103" s="1">
        <v>3</v>
      </c>
      <c r="AZ103" s="1" t="s">
        <v>310</v>
      </c>
      <c r="BA103" s="1" t="s">
        <v>311</v>
      </c>
      <c r="BB103" s="1" t="s">
        <v>312</v>
      </c>
      <c r="BC103" s="1" t="s">
        <v>313</v>
      </c>
      <c r="BD103" s="1" t="s">
        <v>314</v>
      </c>
      <c r="BE103" s="1" t="s">
        <v>315</v>
      </c>
      <c r="BF103" s="1" t="s">
        <v>316</v>
      </c>
      <c r="BG103" s="1" t="s">
        <v>317</v>
      </c>
      <c r="BH103" s="1" t="s">
        <v>318</v>
      </c>
      <c r="BI103" s="1" t="s">
        <v>319</v>
      </c>
      <c r="BJ103" s="1" t="s">
        <v>320</v>
      </c>
      <c r="BK103" s="1" t="s">
        <v>321</v>
      </c>
      <c r="BL103" s="1" t="s">
        <v>322</v>
      </c>
      <c r="BM103" s="1" t="s">
        <v>323</v>
      </c>
      <c r="BN103" s="1" t="s">
        <v>324</v>
      </c>
      <c r="BO103" s="1" t="s">
        <v>325</v>
      </c>
      <c r="BP103" s="1" t="s">
        <v>326</v>
      </c>
      <c r="BQ103" s="1" t="s">
        <v>327</v>
      </c>
      <c r="BR103" s="1" t="s">
        <v>328</v>
      </c>
      <c r="BS103" s="1" t="s">
        <v>329</v>
      </c>
      <c r="BT103" s="1" t="s">
        <v>330</v>
      </c>
    </row>
    <row r="104" spans="3:72" x14ac:dyDescent="0.3">
      <c r="C104" s="1" t="str">
        <f>Szamadas!$C$168</f>
        <v>Nettó fizetések</v>
      </c>
      <c r="D104" s="7">
        <f>Szamadas!$E$168</f>
        <v>201.15</v>
      </c>
      <c r="E104" s="187" t="s">
        <v>1267</v>
      </c>
      <c r="F104" s="187"/>
      <c r="G104" s="187"/>
      <c r="H104" s="187"/>
      <c r="Z104" s="1" t="s">
        <v>331</v>
      </c>
      <c r="AA104" s="1" t="s">
        <v>332</v>
      </c>
      <c r="AB104" s="1" t="s">
        <v>333</v>
      </c>
      <c r="AC104" s="1" t="s">
        <v>334</v>
      </c>
      <c r="AD104" s="1" t="s">
        <v>335</v>
      </c>
      <c r="AE104" s="1" t="s">
        <v>336</v>
      </c>
      <c r="AF104" s="1" t="s">
        <v>337</v>
      </c>
      <c r="AG104" s="1" t="s">
        <v>338</v>
      </c>
      <c r="AH104" s="1" t="s">
        <v>339</v>
      </c>
      <c r="AI104" s="1" t="s">
        <v>340</v>
      </c>
      <c r="AJ104" s="1" t="s">
        <v>341</v>
      </c>
      <c r="AK104" s="1" t="s">
        <v>342</v>
      </c>
      <c r="AL104" s="1" t="s">
        <v>343</v>
      </c>
      <c r="AM104" s="1" t="s">
        <v>344</v>
      </c>
      <c r="AN104" s="1" t="s">
        <v>345</v>
      </c>
      <c r="AO104" s="1" t="s">
        <v>346</v>
      </c>
      <c r="AP104" s="1" t="s">
        <v>347</v>
      </c>
      <c r="AQ104" s="1" t="s">
        <v>348</v>
      </c>
      <c r="AR104" s="1" t="s">
        <v>349</v>
      </c>
      <c r="AS104" s="1" t="s">
        <v>350</v>
      </c>
      <c r="AT104" s="1" t="s">
        <v>351</v>
      </c>
      <c r="AY104" s="1">
        <v>4</v>
      </c>
      <c r="AZ104" s="1" t="s">
        <v>352</v>
      </c>
      <c r="BA104" s="1" t="s">
        <v>353</v>
      </c>
      <c r="BB104" s="1" t="s">
        <v>354</v>
      </c>
      <c r="BC104" s="1" t="s">
        <v>355</v>
      </c>
      <c r="BD104" s="1" t="s">
        <v>356</v>
      </c>
      <c r="BE104" s="1" t="s">
        <v>357</v>
      </c>
      <c r="BF104" s="1" t="s">
        <v>358</v>
      </c>
      <c r="BG104" s="1" t="s">
        <v>359</v>
      </c>
      <c r="BH104" s="1" t="s">
        <v>360</v>
      </c>
      <c r="BI104" s="1" t="s">
        <v>361</v>
      </c>
      <c r="BJ104" s="1" t="s">
        <v>362</v>
      </c>
      <c r="BK104" s="1" t="s">
        <v>363</v>
      </c>
      <c r="BL104" s="1" t="s">
        <v>364</v>
      </c>
      <c r="BM104" s="1" t="s">
        <v>365</v>
      </c>
      <c r="BN104" s="1" t="s">
        <v>366</v>
      </c>
      <c r="BO104" s="1" t="s">
        <v>367</v>
      </c>
      <c r="BP104" s="1" t="s">
        <v>368</v>
      </c>
      <c r="BQ104" s="1" t="s">
        <v>369</v>
      </c>
      <c r="BR104" s="1" t="s">
        <v>370</v>
      </c>
      <c r="BS104" s="1" t="s">
        <v>371</v>
      </c>
      <c r="BT104" s="1" t="s">
        <v>372</v>
      </c>
    </row>
    <row r="105" spans="3:72" x14ac:dyDescent="0.3">
      <c r="C105" s="1" t="str">
        <f>Szamadas!$C$169</f>
        <v>Javadalmak utáni adó</v>
      </c>
      <c r="D105" s="7">
        <f>Szamadas!$E$169</f>
        <v>201.16</v>
      </c>
      <c r="E105" s="187" t="s">
        <v>1268</v>
      </c>
      <c r="F105" s="187"/>
      <c r="G105" s="187"/>
      <c r="H105" s="187"/>
      <c r="Z105" s="1" t="s">
        <v>373</v>
      </c>
      <c r="AA105" s="1" t="s">
        <v>374</v>
      </c>
      <c r="AB105" s="1" t="s">
        <v>375</v>
      </c>
      <c r="AC105" s="1" t="s">
        <v>376</v>
      </c>
      <c r="AD105" s="1" t="s">
        <v>377</v>
      </c>
      <c r="AE105" s="1" t="s">
        <v>378</v>
      </c>
      <c r="AF105" s="1" t="s">
        <v>379</v>
      </c>
      <c r="AG105" s="1" t="s">
        <v>380</v>
      </c>
      <c r="AH105" s="1" t="s">
        <v>381</v>
      </c>
      <c r="AI105" s="1" t="s">
        <v>382</v>
      </c>
      <c r="AJ105" s="1" t="s">
        <v>383</v>
      </c>
      <c r="AK105" s="1" t="s">
        <v>384</v>
      </c>
      <c r="AL105" s="1" t="s">
        <v>385</v>
      </c>
      <c r="AM105" s="1" t="s">
        <v>386</v>
      </c>
      <c r="AN105" s="1" t="s">
        <v>387</v>
      </c>
      <c r="AO105" s="1" t="s">
        <v>388</v>
      </c>
      <c r="AP105" s="1" t="s">
        <v>389</v>
      </c>
      <c r="AQ105" s="1" t="s">
        <v>390</v>
      </c>
      <c r="AR105" s="1" t="s">
        <v>391</v>
      </c>
      <c r="AS105" s="1" t="s">
        <v>392</v>
      </c>
      <c r="AT105" s="1" t="s">
        <v>393</v>
      </c>
      <c r="AY105" s="1">
        <v>5</v>
      </c>
      <c r="AZ105" s="1" t="s">
        <v>394</v>
      </c>
      <c r="BA105" s="1" t="s">
        <v>395</v>
      </c>
      <c r="BB105" s="1" t="s">
        <v>396</v>
      </c>
      <c r="BC105" s="1" t="s">
        <v>397</v>
      </c>
      <c r="BD105" s="1" t="s">
        <v>398</v>
      </c>
      <c r="BE105" s="1" t="s">
        <v>399</v>
      </c>
      <c r="BF105" s="1" t="s">
        <v>400</v>
      </c>
      <c r="BG105" s="1" t="s">
        <v>401</v>
      </c>
      <c r="BH105" s="1" t="s">
        <v>402</v>
      </c>
      <c r="BI105" s="1" t="s">
        <v>403</v>
      </c>
      <c r="BJ105" s="1" t="s">
        <v>404</v>
      </c>
      <c r="BK105" s="1" t="s">
        <v>405</v>
      </c>
      <c r="BL105" s="1" t="s">
        <v>406</v>
      </c>
      <c r="BM105" s="1" t="s">
        <v>407</v>
      </c>
      <c r="BN105" s="1" t="s">
        <v>408</v>
      </c>
      <c r="BO105" s="1" t="s">
        <v>409</v>
      </c>
      <c r="BP105" s="1" t="s">
        <v>410</v>
      </c>
      <c r="BQ105" s="1" t="s">
        <v>411</v>
      </c>
      <c r="BR105" s="1" t="s">
        <v>412</v>
      </c>
      <c r="BS105" s="1" t="s">
        <v>413</v>
      </c>
      <c r="BT105" s="1" t="s">
        <v>414</v>
      </c>
    </row>
    <row r="106" spans="3:72" x14ac:dyDescent="0.3">
      <c r="C106" s="1" t="str">
        <f>Szamadas!$C$170</f>
        <v>Társadalombiztosítás</v>
      </c>
      <c r="D106" s="7">
        <f>Szamadas!$E$170</f>
        <v>201.17</v>
      </c>
      <c r="E106" s="188" t="s">
        <v>1269</v>
      </c>
      <c r="F106" s="187"/>
      <c r="G106" s="187"/>
      <c r="H106" s="187"/>
      <c r="Z106" s="1" t="s">
        <v>415</v>
      </c>
      <c r="AA106" s="1" t="s">
        <v>416</v>
      </c>
      <c r="AB106" s="1" t="s">
        <v>417</v>
      </c>
      <c r="AC106" s="1" t="s">
        <v>418</v>
      </c>
      <c r="AD106" s="1" t="s">
        <v>419</v>
      </c>
      <c r="AE106" s="1" t="s">
        <v>420</v>
      </c>
      <c r="AF106" s="1" t="s">
        <v>421</v>
      </c>
      <c r="AG106" s="1" t="s">
        <v>422</v>
      </c>
      <c r="AH106" s="1" t="s">
        <v>423</v>
      </c>
      <c r="AI106" s="1" t="s">
        <v>424</v>
      </c>
      <c r="AJ106" s="1" t="s">
        <v>425</v>
      </c>
      <c r="AK106" s="1" t="s">
        <v>426</v>
      </c>
      <c r="AL106" s="1" t="s">
        <v>427</v>
      </c>
      <c r="AM106" s="1" t="s">
        <v>428</v>
      </c>
      <c r="AN106" s="1" t="s">
        <v>429</v>
      </c>
      <c r="AO106" s="1" t="s">
        <v>430</v>
      </c>
      <c r="AP106" s="1" t="s">
        <v>431</v>
      </c>
      <c r="AQ106" s="1" t="s">
        <v>432</v>
      </c>
      <c r="AR106" s="1" t="s">
        <v>433</v>
      </c>
      <c r="AS106" s="1" t="s">
        <v>434</v>
      </c>
      <c r="AT106" s="1" t="s">
        <v>435</v>
      </c>
      <c r="AY106" s="1">
        <v>6</v>
      </c>
      <c r="AZ106" s="1" t="s">
        <v>436</v>
      </c>
      <c r="BA106" s="1" t="s">
        <v>437</v>
      </c>
      <c r="BB106" s="1" t="s">
        <v>438</v>
      </c>
      <c r="BC106" s="1" t="s">
        <v>439</v>
      </c>
      <c r="BD106" s="1" t="s">
        <v>440</v>
      </c>
      <c r="BE106" s="1" t="s">
        <v>441</v>
      </c>
      <c r="BF106" s="1" t="s">
        <v>442</v>
      </c>
      <c r="BG106" s="1" t="s">
        <v>443</v>
      </c>
      <c r="BH106" s="1" t="s">
        <v>444</v>
      </c>
      <c r="BI106" s="1" t="s">
        <v>445</v>
      </c>
      <c r="BJ106" s="1" t="s">
        <v>446</v>
      </c>
      <c r="BK106" s="1" t="s">
        <v>447</v>
      </c>
      <c r="BL106" s="1" t="s">
        <v>448</v>
      </c>
      <c r="BM106" s="1" t="s">
        <v>449</v>
      </c>
      <c r="BN106" s="1" t="s">
        <v>450</v>
      </c>
      <c r="BO106" s="1" t="s">
        <v>451</v>
      </c>
      <c r="BP106" s="1" t="s">
        <v>452</v>
      </c>
      <c r="BQ106" s="1" t="s">
        <v>453</v>
      </c>
      <c r="BR106" s="1" t="s">
        <v>454</v>
      </c>
      <c r="BS106" s="1" t="s">
        <v>455</v>
      </c>
      <c r="BT106" s="1" t="s">
        <v>456</v>
      </c>
    </row>
    <row r="107" spans="3:72" x14ac:dyDescent="0.3">
      <c r="C107" s="1" t="str">
        <f>Szamadas!$C$171</f>
        <v>Egészségügyi biztosítás</v>
      </c>
      <c r="D107" s="7">
        <f>Szamadas!$E$171</f>
        <v>201.18</v>
      </c>
      <c r="E107" s="187" t="s">
        <v>1270</v>
      </c>
      <c r="F107" s="187"/>
      <c r="G107" s="187"/>
      <c r="H107" s="187"/>
      <c r="Z107" s="1" t="s">
        <v>457</v>
      </c>
      <c r="AA107" s="1" t="s">
        <v>458</v>
      </c>
      <c r="AB107" s="1" t="s">
        <v>459</v>
      </c>
      <c r="AC107" s="1" t="s">
        <v>460</v>
      </c>
      <c r="AD107" s="1" t="s">
        <v>461</v>
      </c>
      <c r="AE107" s="1" t="s">
        <v>462</v>
      </c>
      <c r="AF107" s="1" t="s">
        <v>463</v>
      </c>
      <c r="AG107" s="1" t="s">
        <v>464</v>
      </c>
      <c r="AH107" s="1" t="s">
        <v>465</v>
      </c>
      <c r="AI107" s="1" t="s">
        <v>466</v>
      </c>
      <c r="AJ107" s="1" t="s">
        <v>467</v>
      </c>
      <c r="AK107" s="1" t="s">
        <v>468</v>
      </c>
      <c r="AL107" s="1" t="s">
        <v>469</v>
      </c>
      <c r="AM107" s="1" t="s">
        <v>470</v>
      </c>
      <c r="AN107" s="1" t="s">
        <v>471</v>
      </c>
      <c r="AO107" s="1" t="s">
        <v>472</v>
      </c>
      <c r="AP107" s="1" t="s">
        <v>473</v>
      </c>
      <c r="AQ107" s="1" t="s">
        <v>474</v>
      </c>
      <c r="AR107" s="1" t="s">
        <v>475</v>
      </c>
      <c r="AS107" s="1" t="s">
        <v>476</v>
      </c>
      <c r="AT107" s="1" t="s">
        <v>477</v>
      </c>
      <c r="AY107" s="1">
        <v>7</v>
      </c>
      <c r="AZ107" s="1" t="s">
        <v>478</v>
      </c>
      <c r="BA107" s="1" t="s">
        <v>479</v>
      </c>
      <c r="BB107" s="1" t="s">
        <v>480</v>
      </c>
      <c r="BC107" s="1" t="s">
        <v>481</v>
      </c>
      <c r="BD107" s="1" t="s">
        <v>482</v>
      </c>
      <c r="BE107" s="1" t="s">
        <v>483</v>
      </c>
      <c r="BF107" s="1" t="s">
        <v>484</v>
      </c>
      <c r="BG107" s="1" t="s">
        <v>485</v>
      </c>
      <c r="BH107" s="1" t="s">
        <v>486</v>
      </c>
      <c r="BI107" s="1" t="s">
        <v>487</v>
      </c>
      <c r="BJ107" s="1" t="s">
        <v>488</v>
      </c>
      <c r="BK107" s="1" t="s">
        <v>489</v>
      </c>
      <c r="BL107" s="1" t="s">
        <v>490</v>
      </c>
      <c r="BM107" s="1" t="s">
        <v>491</v>
      </c>
      <c r="BN107" s="1" t="s">
        <v>492</v>
      </c>
      <c r="BO107" s="1" t="s">
        <v>493</v>
      </c>
      <c r="BP107" s="1" t="s">
        <v>494</v>
      </c>
      <c r="BQ107" s="1" t="s">
        <v>495</v>
      </c>
      <c r="BR107" s="1" t="s">
        <v>496</v>
      </c>
      <c r="BS107" s="1" t="s">
        <v>497</v>
      </c>
      <c r="BT107" s="1" t="s">
        <v>498</v>
      </c>
    </row>
    <row r="108" spans="3:72" x14ac:dyDescent="0.3">
      <c r="C108" s="1" t="str">
        <f>Szamadas!$C$172</f>
        <v>Munkabiztosítási hozzájárulás - 2,25%</v>
      </c>
      <c r="D108" s="7">
        <f>Szamadas!$E$172</f>
        <v>201.19</v>
      </c>
      <c r="E108" s="187" t="s">
        <v>1271</v>
      </c>
      <c r="F108" s="187"/>
      <c r="G108" s="187"/>
      <c r="H108" s="187"/>
      <c r="Z108" s="1" t="s">
        <v>499</v>
      </c>
      <c r="AA108" s="1" t="s">
        <v>500</v>
      </c>
      <c r="AB108" s="1" t="s">
        <v>501</v>
      </c>
      <c r="AC108" s="1" t="s">
        <v>502</v>
      </c>
      <c r="AD108" s="1" t="s">
        <v>503</v>
      </c>
      <c r="AE108" s="1" t="s">
        <v>504</v>
      </c>
      <c r="AF108" s="1" t="s">
        <v>505</v>
      </c>
      <c r="AG108" s="1" t="s">
        <v>506</v>
      </c>
      <c r="AH108" s="1" t="s">
        <v>507</v>
      </c>
      <c r="AI108" s="1" t="s">
        <v>508</v>
      </c>
      <c r="AJ108" s="1" t="s">
        <v>509</v>
      </c>
      <c r="AK108" s="1" t="s">
        <v>510</v>
      </c>
      <c r="AL108" s="1" t="s">
        <v>511</v>
      </c>
      <c r="AM108" s="1" t="s">
        <v>512</v>
      </c>
      <c r="AN108" s="1" t="s">
        <v>513</v>
      </c>
      <c r="AO108" s="1" t="s">
        <v>514</v>
      </c>
      <c r="AP108" s="1" t="s">
        <v>515</v>
      </c>
      <c r="AQ108" s="1" t="s">
        <v>516</v>
      </c>
      <c r="AR108" s="1" t="s">
        <v>517</v>
      </c>
      <c r="AS108" s="1" t="s">
        <v>518</v>
      </c>
      <c r="AT108" s="1" t="s">
        <v>519</v>
      </c>
      <c r="AY108" s="1">
        <v>8</v>
      </c>
      <c r="AZ108" s="1" t="s">
        <v>520</v>
      </c>
      <c r="BA108" s="1" t="s">
        <v>521</v>
      </c>
      <c r="BB108" s="1" t="s">
        <v>522</v>
      </c>
      <c r="BC108" s="1" t="s">
        <v>523</v>
      </c>
      <c r="BD108" s="1" t="s">
        <v>524</v>
      </c>
      <c r="BE108" s="1" t="s">
        <v>525</v>
      </c>
      <c r="BF108" s="1" t="s">
        <v>526</v>
      </c>
      <c r="BG108" s="1" t="s">
        <v>527</v>
      </c>
      <c r="BH108" s="1" t="s">
        <v>528</v>
      </c>
      <c r="BI108" s="1" t="s">
        <v>529</v>
      </c>
      <c r="BJ108" s="1" t="s">
        <v>530</v>
      </c>
      <c r="BK108" s="1" t="s">
        <v>531</v>
      </c>
      <c r="BL108" s="1" t="s">
        <v>532</v>
      </c>
      <c r="BM108" s="1" t="s">
        <v>533</v>
      </c>
      <c r="BN108" s="1" t="s">
        <v>534</v>
      </c>
      <c r="BO108" s="1" t="s">
        <v>535</v>
      </c>
      <c r="BP108" s="1" t="s">
        <v>536</v>
      </c>
      <c r="BQ108" s="1" t="s">
        <v>537</v>
      </c>
      <c r="BR108" s="1" t="s">
        <v>538</v>
      </c>
      <c r="BS108" s="1" t="s">
        <v>539</v>
      </c>
      <c r="BT108" s="1" t="s">
        <v>540</v>
      </c>
    </row>
    <row r="109" spans="3:72" x14ac:dyDescent="0.3">
      <c r="C109" s="1" t="str">
        <f>Szamadas!$C$174</f>
        <v>Gyerek és ifjúsági tevékenységek kiadásai</v>
      </c>
      <c r="D109" s="1">
        <f>Szamadas!$E$174</f>
        <v>202.01</v>
      </c>
      <c r="E109" s="187" t="s">
        <v>110</v>
      </c>
      <c r="F109" s="187"/>
      <c r="G109" s="187"/>
      <c r="H109" s="187"/>
      <c r="Z109" s="1" t="s">
        <v>541</v>
      </c>
      <c r="AA109" s="1" t="s">
        <v>542</v>
      </c>
      <c r="AB109" s="1" t="s">
        <v>543</v>
      </c>
      <c r="AC109" s="1" t="s">
        <v>544</v>
      </c>
      <c r="AD109" s="1" t="s">
        <v>545</v>
      </c>
      <c r="AE109" s="1" t="s">
        <v>546</v>
      </c>
      <c r="AF109" s="1" t="s">
        <v>547</v>
      </c>
      <c r="AG109" s="1" t="s">
        <v>548</v>
      </c>
      <c r="AH109" s="1" t="s">
        <v>549</v>
      </c>
      <c r="AI109" s="1" t="s">
        <v>550</v>
      </c>
      <c r="AJ109" s="1" t="s">
        <v>551</v>
      </c>
      <c r="AK109" s="1" t="s">
        <v>552</v>
      </c>
      <c r="AL109" s="1" t="s">
        <v>553</v>
      </c>
      <c r="AM109" s="1" t="s">
        <v>554</v>
      </c>
      <c r="AN109" s="1" t="s">
        <v>555</v>
      </c>
      <c r="AO109" s="1" t="s">
        <v>556</v>
      </c>
      <c r="AP109" s="1" t="s">
        <v>557</v>
      </c>
      <c r="AQ109" s="1" t="s">
        <v>558</v>
      </c>
      <c r="AR109" s="1" t="s">
        <v>559</v>
      </c>
      <c r="AS109" s="1" t="s">
        <v>560</v>
      </c>
      <c r="AT109" s="1" t="s">
        <v>561</v>
      </c>
      <c r="AY109" s="1">
        <v>9</v>
      </c>
      <c r="AZ109" s="1" t="s">
        <v>562</v>
      </c>
      <c r="BA109" s="1" t="s">
        <v>563</v>
      </c>
      <c r="BB109" s="1" t="s">
        <v>564</v>
      </c>
      <c r="BC109" s="1" t="s">
        <v>565</v>
      </c>
      <c r="BD109" s="1" t="s">
        <v>566</v>
      </c>
      <c r="BE109" s="1" t="s">
        <v>567</v>
      </c>
      <c r="BF109" s="1" t="s">
        <v>568</v>
      </c>
      <c r="BG109" s="1" t="s">
        <v>569</v>
      </c>
      <c r="BH109" s="1" t="s">
        <v>570</v>
      </c>
      <c r="BI109" s="1" t="s">
        <v>571</v>
      </c>
      <c r="BJ109" s="1" t="s">
        <v>572</v>
      </c>
      <c r="BK109" s="1" t="s">
        <v>573</v>
      </c>
      <c r="BL109" s="1" t="s">
        <v>574</v>
      </c>
      <c r="BM109" s="1" t="s">
        <v>575</v>
      </c>
      <c r="BN109" s="1" t="s">
        <v>576</v>
      </c>
      <c r="BO109" s="1" t="s">
        <v>577</v>
      </c>
      <c r="BP109" s="1" t="s">
        <v>578</v>
      </c>
      <c r="BQ109" s="1" t="s">
        <v>579</v>
      </c>
      <c r="BR109" s="1" t="s">
        <v>580</v>
      </c>
      <c r="BS109" s="1" t="s">
        <v>581</v>
      </c>
      <c r="BT109" s="1" t="s">
        <v>582</v>
      </c>
    </row>
    <row r="110" spans="3:72" x14ac:dyDescent="0.3">
      <c r="C110" s="1" t="str">
        <f>Szamadas!$C$175</f>
        <v>Nőszövetségi tevékenységek kiadásai</v>
      </c>
      <c r="D110" s="1">
        <f>Szamadas!$E$175</f>
        <v>202.02</v>
      </c>
      <c r="E110" s="187" t="s">
        <v>111</v>
      </c>
      <c r="F110" s="187"/>
      <c r="G110" s="187"/>
      <c r="H110" s="187"/>
      <c r="Z110" s="1" t="s">
        <v>583</v>
      </c>
      <c r="AA110" s="1" t="s">
        <v>584</v>
      </c>
      <c r="AB110" s="1" t="s">
        <v>585</v>
      </c>
      <c r="AC110" s="1" t="s">
        <v>586</v>
      </c>
      <c r="AD110" s="1" t="s">
        <v>587</v>
      </c>
      <c r="AE110" s="1" t="s">
        <v>588</v>
      </c>
      <c r="AF110" s="1" t="s">
        <v>589</v>
      </c>
      <c r="AG110" s="1" t="s">
        <v>590</v>
      </c>
      <c r="AH110" s="1" t="s">
        <v>591</v>
      </c>
      <c r="AI110" s="1" t="s">
        <v>592</v>
      </c>
      <c r="AJ110" s="1" t="s">
        <v>593</v>
      </c>
      <c r="AK110" s="1" t="s">
        <v>594</v>
      </c>
      <c r="AL110" s="1" t="s">
        <v>595</v>
      </c>
      <c r="AM110" s="1" t="s">
        <v>596</v>
      </c>
      <c r="AN110" s="1" t="s">
        <v>597</v>
      </c>
      <c r="AO110" s="1" t="s">
        <v>598</v>
      </c>
      <c r="AP110" s="1" t="s">
        <v>599</v>
      </c>
      <c r="AQ110" s="1" t="s">
        <v>600</v>
      </c>
      <c r="AR110" s="1" t="s">
        <v>601</v>
      </c>
      <c r="AS110" s="1" t="s">
        <v>602</v>
      </c>
      <c r="AT110" s="1" t="s">
        <v>603</v>
      </c>
      <c r="AY110" s="1">
        <v>10</v>
      </c>
      <c r="AZ110" s="1" t="s">
        <v>604</v>
      </c>
      <c r="BA110" s="1" t="s">
        <v>605</v>
      </c>
      <c r="BB110" s="1" t="s">
        <v>606</v>
      </c>
      <c r="BC110" s="1" t="s">
        <v>607</v>
      </c>
      <c r="BD110" s="1" t="s">
        <v>608</v>
      </c>
      <c r="BE110" s="1" t="s">
        <v>609</v>
      </c>
      <c r="BF110" s="1" t="s">
        <v>610</v>
      </c>
      <c r="BG110" s="1" t="s">
        <v>611</v>
      </c>
      <c r="BH110" s="1" t="s">
        <v>612</v>
      </c>
      <c r="BI110" s="1" t="s">
        <v>613</v>
      </c>
      <c r="BJ110" s="1" t="s">
        <v>614</v>
      </c>
      <c r="BK110" s="1" t="s">
        <v>615</v>
      </c>
      <c r="BL110" s="1" t="s">
        <v>616</v>
      </c>
      <c r="BM110" s="1" t="s">
        <v>617</v>
      </c>
      <c r="BN110" s="1" t="s">
        <v>618</v>
      </c>
      <c r="BO110" s="1" t="s">
        <v>619</v>
      </c>
      <c r="BP110" s="1" t="s">
        <v>620</v>
      </c>
      <c r="BQ110" s="1" t="s">
        <v>621</v>
      </c>
      <c r="BR110" s="1" t="s">
        <v>622</v>
      </c>
      <c r="BS110" s="1" t="s">
        <v>623</v>
      </c>
      <c r="BT110" s="1" t="s">
        <v>624</v>
      </c>
    </row>
    <row r="111" spans="3:72" x14ac:dyDescent="0.3">
      <c r="C111" s="1" t="str">
        <f>Szamadas!$C$176</f>
        <v>Presbiterszövetségi tevékenységek kiadásai</v>
      </c>
      <c r="D111" s="1">
        <f>Szamadas!$E$176</f>
        <v>202.03</v>
      </c>
      <c r="E111" s="187" t="s">
        <v>1272</v>
      </c>
      <c r="F111" s="187"/>
      <c r="G111" s="187"/>
      <c r="H111" s="187"/>
      <c r="Z111" s="1" t="s">
        <v>625</v>
      </c>
      <c r="AA111" s="1" t="s">
        <v>626</v>
      </c>
      <c r="AB111" s="1" t="s">
        <v>627</v>
      </c>
      <c r="AC111" s="1" t="s">
        <v>628</v>
      </c>
      <c r="AD111" s="1" t="s">
        <v>629</v>
      </c>
      <c r="AE111" s="1" t="s">
        <v>630</v>
      </c>
      <c r="AF111" s="1" t="s">
        <v>631</v>
      </c>
      <c r="AG111" s="1" t="s">
        <v>632</v>
      </c>
      <c r="AH111" s="1" t="s">
        <v>633</v>
      </c>
      <c r="AI111" s="1" t="s">
        <v>634</v>
      </c>
      <c r="AJ111" s="1" t="s">
        <v>635</v>
      </c>
      <c r="AK111" s="1" t="s">
        <v>636</v>
      </c>
      <c r="AL111" s="1" t="s">
        <v>637</v>
      </c>
      <c r="AM111" s="1" t="s">
        <v>638</v>
      </c>
      <c r="AN111" s="1" t="s">
        <v>639</v>
      </c>
      <c r="AO111" s="1" t="s">
        <v>640</v>
      </c>
      <c r="AP111" s="1" t="s">
        <v>641</v>
      </c>
      <c r="AQ111" s="1" t="s">
        <v>642</v>
      </c>
      <c r="AR111" s="1" t="s">
        <v>643</v>
      </c>
      <c r="AS111" s="1" t="s">
        <v>644</v>
      </c>
      <c r="AT111" s="1" t="s">
        <v>645</v>
      </c>
      <c r="AY111" s="1">
        <v>11</v>
      </c>
      <c r="AZ111" s="1" t="s">
        <v>646</v>
      </c>
      <c r="BA111" s="1" t="s">
        <v>647</v>
      </c>
      <c r="BB111" s="1" t="s">
        <v>648</v>
      </c>
      <c r="BC111" s="1" t="s">
        <v>649</v>
      </c>
      <c r="BD111" s="1" t="s">
        <v>650</v>
      </c>
      <c r="BE111" s="1" t="s">
        <v>651</v>
      </c>
      <c r="BF111" s="1" t="s">
        <v>652</v>
      </c>
      <c r="BG111" s="1" t="s">
        <v>653</v>
      </c>
      <c r="BH111" s="1" t="s">
        <v>654</v>
      </c>
      <c r="BI111" s="1" t="s">
        <v>655</v>
      </c>
      <c r="BJ111" s="1" t="s">
        <v>656</v>
      </c>
      <c r="BK111" s="1" t="s">
        <v>657</v>
      </c>
      <c r="BL111" s="1" t="s">
        <v>658</v>
      </c>
      <c r="BM111" s="1" t="s">
        <v>659</v>
      </c>
      <c r="BN111" s="1" t="s">
        <v>660</v>
      </c>
      <c r="BO111" s="1" t="s">
        <v>661</v>
      </c>
      <c r="BP111" s="1" t="s">
        <v>662</v>
      </c>
      <c r="BQ111" s="1" t="s">
        <v>663</v>
      </c>
      <c r="BR111" s="1" t="s">
        <v>664</v>
      </c>
      <c r="BS111" s="1" t="s">
        <v>665</v>
      </c>
      <c r="BT111" s="1" t="s">
        <v>666</v>
      </c>
    </row>
    <row r="112" spans="3:72" x14ac:dyDescent="0.3">
      <c r="C112" s="1" t="str">
        <f>Szamadas!$C$177</f>
        <v>Egyházközségek, vagy más egyházi intézmények támogatása</v>
      </c>
      <c r="D112" s="1">
        <f>Szamadas!$E$177</f>
        <v>202.04</v>
      </c>
      <c r="E112" s="187" t="s">
        <v>1253</v>
      </c>
      <c r="F112" s="187"/>
      <c r="G112" s="187"/>
      <c r="H112" s="187"/>
      <c r="Z112" s="1" t="s">
        <v>667</v>
      </c>
      <c r="AA112" s="1" t="s">
        <v>668</v>
      </c>
      <c r="AB112" s="1" t="s">
        <v>669</v>
      </c>
      <c r="AC112" s="1" t="s">
        <v>670</v>
      </c>
      <c r="AD112" s="1" t="s">
        <v>671</v>
      </c>
      <c r="AE112" s="1" t="s">
        <v>672</v>
      </c>
      <c r="AF112" s="1" t="s">
        <v>673</v>
      </c>
      <c r="AG112" s="1" t="s">
        <v>674</v>
      </c>
      <c r="AH112" s="1" t="s">
        <v>675</v>
      </c>
      <c r="AI112" s="1" t="s">
        <v>676</v>
      </c>
      <c r="AJ112" s="1" t="s">
        <v>677</v>
      </c>
      <c r="AK112" s="1" t="s">
        <v>678</v>
      </c>
      <c r="AL112" s="1" t="s">
        <v>679</v>
      </c>
      <c r="AM112" s="1" t="s">
        <v>680</v>
      </c>
      <c r="AN112" s="1" t="s">
        <v>681</v>
      </c>
      <c r="AO112" s="1" t="s">
        <v>682</v>
      </c>
      <c r="AP112" s="1" t="s">
        <v>683</v>
      </c>
      <c r="AQ112" s="1" t="s">
        <v>684</v>
      </c>
      <c r="AR112" s="1" t="s">
        <v>685</v>
      </c>
      <c r="AS112" s="1" t="s">
        <v>686</v>
      </c>
      <c r="AT112" s="1" t="s">
        <v>687</v>
      </c>
      <c r="AY112" s="1">
        <v>12</v>
      </c>
      <c r="AZ112" s="1" t="s">
        <v>688</v>
      </c>
      <c r="BA112" s="1" t="s">
        <v>689</v>
      </c>
      <c r="BB112" s="1" t="s">
        <v>690</v>
      </c>
      <c r="BC112" s="1" t="s">
        <v>691</v>
      </c>
      <c r="BD112" s="1" t="s">
        <v>692</v>
      </c>
      <c r="BE112" s="1" t="s">
        <v>693</v>
      </c>
      <c r="BF112" s="1" t="s">
        <v>694</v>
      </c>
      <c r="BG112" s="1" t="s">
        <v>695</v>
      </c>
      <c r="BH112" s="1" t="s">
        <v>696</v>
      </c>
      <c r="BI112" s="1" t="s">
        <v>697</v>
      </c>
      <c r="BJ112" s="1" t="s">
        <v>698</v>
      </c>
      <c r="BK112" s="1" t="s">
        <v>699</v>
      </c>
      <c r="BL112" s="1" t="s">
        <v>700</v>
      </c>
      <c r="BM112" s="1" t="s">
        <v>701</v>
      </c>
      <c r="BN112" s="1" t="s">
        <v>702</v>
      </c>
      <c r="BO112" s="1" t="s">
        <v>703</v>
      </c>
      <c r="BP112" s="1" t="s">
        <v>704</v>
      </c>
      <c r="BQ112" s="1" t="s">
        <v>705</v>
      </c>
      <c r="BR112" s="1" t="s">
        <v>706</v>
      </c>
      <c r="BS112" s="1" t="s">
        <v>707</v>
      </c>
      <c r="BT112" s="1" t="s">
        <v>708</v>
      </c>
    </row>
    <row r="113" spans="3:72" x14ac:dyDescent="0.3">
      <c r="C113" s="1" t="str">
        <f>Szamadas!$C$178</f>
        <v>Kiadások diakóniai célokra</v>
      </c>
      <c r="D113" s="1">
        <f>Szamadas!$E$178</f>
        <v>202.05</v>
      </c>
      <c r="E113" s="187" t="s">
        <v>1273</v>
      </c>
      <c r="F113" s="187"/>
      <c r="G113" s="187"/>
      <c r="H113" s="187"/>
      <c r="Z113" s="1" t="s">
        <v>709</v>
      </c>
      <c r="AA113" s="1" t="s">
        <v>710</v>
      </c>
      <c r="AB113" s="1" t="s">
        <v>711</v>
      </c>
      <c r="AC113" s="1" t="s">
        <v>712</v>
      </c>
      <c r="AD113" s="1" t="s">
        <v>713</v>
      </c>
      <c r="AE113" s="1" t="s">
        <v>714</v>
      </c>
      <c r="AF113" s="1" t="s">
        <v>715</v>
      </c>
      <c r="AG113" s="1" t="s">
        <v>716</v>
      </c>
      <c r="AH113" s="1" t="s">
        <v>717</v>
      </c>
      <c r="AI113" s="1" t="s">
        <v>718</v>
      </c>
      <c r="AJ113" s="1" t="s">
        <v>719</v>
      </c>
      <c r="AK113" s="1" t="s">
        <v>720</v>
      </c>
      <c r="AL113" s="1" t="s">
        <v>721</v>
      </c>
      <c r="AM113" s="1" t="s">
        <v>722</v>
      </c>
      <c r="AN113" s="1" t="s">
        <v>723</v>
      </c>
      <c r="AO113" s="1" t="s">
        <v>724</v>
      </c>
      <c r="AP113" s="1" t="s">
        <v>725</v>
      </c>
      <c r="AQ113" s="1" t="s">
        <v>726</v>
      </c>
      <c r="AR113" s="1" t="s">
        <v>727</v>
      </c>
      <c r="AS113" s="1" t="s">
        <v>728</v>
      </c>
      <c r="AT113" s="1" t="s">
        <v>729</v>
      </c>
      <c r="AY113" s="1">
        <v>13</v>
      </c>
      <c r="AZ113" s="1" t="s">
        <v>730</v>
      </c>
      <c r="BA113" s="1" t="s">
        <v>731</v>
      </c>
      <c r="BB113" s="1" t="s">
        <v>732</v>
      </c>
      <c r="BC113" s="1" t="s">
        <v>733</v>
      </c>
      <c r="BD113" s="1" t="s">
        <v>734</v>
      </c>
      <c r="BE113" s="1" t="s">
        <v>735</v>
      </c>
      <c r="BF113" s="1" t="s">
        <v>736</v>
      </c>
      <c r="BG113" s="1" t="s">
        <v>737</v>
      </c>
      <c r="BH113" s="1" t="s">
        <v>738</v>
      </c>
      <c r="BI113" s="1" t="s">
        <v>739</v>
      </c>
      <c r="BJ113" s="1" t="s">
        <v>740</v>
      </c>
      <c r="BK113" s="1" t="s">
        <v>741</v>
      </c>
      <c r="BL113" s="1" t="s">
        <v>742</v>
      </c>
      <c r="BM113" s="1" t="s">
        <v>743</v>
      </c>
      <c r="BN113" s="1" t="s">
        <v>744</v>
      </c>
      <c r="BO113" s="1" t="s">
        <v>745</v>
      </c>
      <c r="BP113" s="1" t="s">
        <v>746</v>
      </c>
      <c r="BQ113" s="1" t="s">
        <v>747</v>
      </c>
      <c r="BR113" s="1" t="s">
        <v>748</v>
      </c>
      <c r="BS113" s="1" t="s">
        <v>749</v>
      </c>
      <c r="BT113" s="1" t="s">
        <v>750</v>
      </c>
    </row>
    <row r="114" spans="3:72" x14ac:dyDescent="0.3">
      <c r="C114" s="1" t="str">
        <f>Szamadas!$C$179</f>
        <v>Missziós célú kiadások</v>
      </c>
      <c r="D114" s="1">
        <f>Szamadas!$E$179</f>
        <v>202.06</v>
      </c>
      <c r="E114" s="187" t="s">
        <v>1274</v>
      </c>
      <c r="F114" s="187"/>
      <c r="G114" s="187"/>
      <c r="H114" s="187"/>
      <c r="Z114" s="1" t="s">
        <v>751</v>
      </c>
      <c r="AA114" s="1" t="s">
        <v>752</v>
      </c>
      <c r="AB114" s="1" t="s">
        <v>753</v>
      </c>
      <c r="AC114" s="1" t="s">
        <v>754</v>
      </c>
      <c r="AD114" s="1" t="s">
        <v>755</v>
      </c>
      <c r="AE114" s="1" t="s">
        <v>756</v>
      </c>
      <c r="AF114" s="1" t="s">
        <v>757</v>
      </c>
      <c r="AG114" s="1" t="s">
        <v>758</v>
      </c>
      <c r="AH114" s="1" t="s">
        <v>759</v>
      </c>
      <c r="AI114" s="1" t="s">
        <v>760</v>
      </c>
      <c r="AJ114" s="1" t="s">
        <v>761</v>
      </c>
      <c r="AK114" s="1" t="s">
        <v>762</v>
      </c>
      <c r="AL114" s="1" t="s">
        <v>763</v>
      </c>
      <c r="AM114" s="1" t="s">
        <v>764</v>
      </c>
      <c r="AN114" s="1" t="s">
        <v>765</v>
      </c>
      <c r="AO114" s="1" t="s">
        <v>766</v>
      </c>
      <c r="AP114" s="1" t="s">
        <v>767</v>
      </c>
      <c r="AQ114" s="1" t="s">
        <v>768</v>
      </c>
      <c r="AR114" s="1" t="s">
        <v>769</v>
      </c>
      <c r="AS114" s="1" t="s">
        <v>770</v>
      </c>
      <c r="AT114" s="1" t="s">
        <v>771</v>
      </c>
      <c r="AY114" s="1">
        <v>14</v>
      </c>
      <c r="AZ114" s="1" t="s">
        <v>772</v>
      </c>
      <c r="BA114" s="1" t="s">
        <v>773</v>
      </c>
      <c r="BB114" s="1" t="s">
        <v>774</v>
      </c>
      <c r="BC114" s="1" t="s">
        <v>775</v>
      </c>
      <c r="BD114" s="1" t="s">
        <v>776</v>
      </c>
      <c r="BE114" s="1" t="s">
        <v>777</v>
      </c>
      <c r="BF114" s="1" t="s">
        <v>778</v>
      </c>
      <c r="BG114" s="1" t="s">
        <v>779</v>
      </c>
      <c r="BH114" s="1" t="s">
        <v>780</v>
      </c>
      <c r="BI114" s="1" t="s">
        <v>781</v>
      </c>
      <c r="BJ114" s="1" t="s">
        <v>782</v>
      </c>
      <c r="BK114" s="1" t="s">
        <v>783</v>
      </c>
      <c r="BL114" s="1" t="s">
        <v>784</v>
      </c>
      <c r="BM114" s="1" t="s">
        <v>785</v>
      </c>
      <c r="BN114" s="1" t="s">
        <v>786</v>
      </c>
      <c r="BO114" s="1" t="s">
        <v>787</v>
      </c>
      <c r="BP114" s="1" t="s">
        <v>788</v>
      </c>
      <c r="BQ114" s="1" t="s">
        <v>789</v>
      </c>
      <c r="BR114" s="1" t="s">
        <v>790</v>
      </c>
      <c r="BS114" s="1" t="s">
        <v>791</v>
      </c>
      <c r="BT114" s="1" t="s">
        <v>792</v>
      </c>
    </row>
    <row r="115" spans="3:72" x14ac:dyDescent="0.3">
      <c r="C115" s="1" t="str">
        <f>Szamadas!$C$180</f>
        <v>Teológiai hallgatók tanulmányi segélye - legátumok</v>
      </c>
      <c r="D115" s="1">
        <f>Szamadas!$E$180</f>
        <v>202.07</v>
      </c>
      <c r="E115" s="187" t="s">
        <v>1256</v>
      </c>
      <c r="F115" s="187"/>
      <c r="G115" s="187"/>
      <c r="H115" s="187"/>
      <c r="Z115" s="1" t="s">
        <v>793</v>
      </c>
      <c r="AA115" s="1" t="s">
        <v>794</v>
      </c>
      <c r="AB115" s="1" t="s">
        <v>795</v>
      </c>
      <c r="AC115" s="1" t="s">
        <v>796</v>
      </c>
      <c r="AD115" s="1" t="s">
        <v>797</v>
      </c>
      <c r="AE115" s="1" t="s">
        <v>798</v>
      </c>
      <c r="AF115" s="1" t="s">
        <v>799</v>
      </c>
      <c r="AG115" s="1" t="s">
        <v>800</v>
      </c>
      <c r="AH115" s="1" t="s">
        <v>801</v>
      </c>
      <c r="AI115" s="1" t="s">
        <v>802</v>
      </c>
      <c r="AJ115" s="1" t="s">
        <v>803</v>
      </c>
      <c r="AK115" s="1" t="s">
        <v>804</v>
      </c>
      <c r="AL115" s="1" t="s">
        <v>805</v>
      </c>
      <c r="AM115" s="1" t="s">
        <v>806</v>
      </c>
      <c r="AN115" s="1" t="s">
        <v>807</v>
      </c>
      <c r="AO115" s="1" t="s">
        <v>808</v>
      </c>
      <c r="AP115" s="1" t="s">
        <v>809</v>
      </c>
      <c r="AQ115" s="1" t="s">
        <v>810</v>
      </c>
      <c r="AR115" s="1" t="s">
        <v>811</v>
      </c>
      <c r="AS115" s="1" t="s">
        <v>812</v>
      </c>
      <c r="AT115" s="1" t="s">
        <v>813</v>
      </c>
      <c r="AY115" s="1">
        <v>15</v>
      </c>
      <c r="AZ115" s="1" t="s">
        <v>814</v>
      </c>
      <c r="BA115" s="1" t="s">
        <v>815</v>
      </c>
      <c r="BB115" s="1" t="s">
        <v>816</v>
      </c>
      <c r="BC115" s="1" t="s">
        <v>817</v>
      </c>
      <c r="BD115" s="1" t="s">
        <v>818</v>
      </c>
      <c r="BE115" s="1" t="s">
        <v>819</v>
      </c>
      <c r="BF115" s="1" t="s">
        <v>820</v>
      </c>
      <c r="BG115" s="1" t="s">
        <v>821</v>
      </c>
      <c r="BH115" s="1" t="s">
        <v>822</v>
      </c>
      <c r="BI115" s="1" t="s">
        <v>823</v>
      </c>
      <c r="BJ115" s="1" t="s">
        <v>824</v>
      </c>
      <c r="BK115" s="1" t="s">
        <v>825</v>
      </c>
      <c r="BL115" s="1" t="s">
        <v>826</v>
      </c>
      <c r="BM115" s="1" t="s">
        <v>827</v>
      </c>
      <c r="BN115" s="1" t="s">
        <v>828</v>
      </c>
      <c r="BO115" s="1" t="s">
        <v>829</v>
      </c>
      <c r="BP115" s="1" t="s">
        <v>830</v>
      </c>
      <c r="BQ115" s="1" t="s">
        <v>831</v>
      </c>
      <c r="BR115" s="1" t="s">
        <v>832</v>
      </c>
      <c r="BS115" s="1" t="s">
        <v>833</v>
      </c>
      <c r="BT115" s="1" t="s">
        <v>834</v>
      </c>
    </row>
    <row r="116" spans="3:72" x14ac:dyDescent="0.3">
      <c r="C116" s="1" t="str">
        <f>Szamadas!$C$181</f>
        <v>Egyháztagok segélyezése</v>
      </c>
      <c r="D116" s="1">
        <f>Szamadas!$E$181</f>
        <v>202.08</v>
      </c>
      <c r="E116" s="187" t="s">
        <v>1097</v>
      </c>
      <c r="F116" s="187"/>
      <c r="G116" s="187"/>
      <c r="H116" s="187"/>
      <c r="Z116" s="1" t="s">
        <v>835</v>
      </c>
      <c r="AA116" s="1" t="s">
        <v>836</v>
      </c>
      <c r="AB116" s="1" t="s">
        <v>837</v>
      </c>
      <c r="AC116" s="1" t="s">
        <v>838</v>
      </c>
      <c r="AD116" s="1" t="s">
        <v>839</v>
      </c>
      <c r="AE116" s="1" t="s">
        <v>840</v>
      </c>
      <c r="AF116" s="1" t="s">
        <v>841</v>
      </c>
      <c r="AG116" s="1" t="s">
        <v>842</v>
      </c>
      <c r="AH116" s="1" t="s">
        <v>843</v>
      </c>
      <c r="AI116" s="1" t="s">
        <v>844</v>
      </c>
      <c r="AJ116" s="1" t="s">
        <v>845</v>
      </c>
      <c r="AK116" s="1" t="s">
        <v>846</v>
      </c>
      <c r="AL116" s="1" t="s">
        <v>847</v>
      </c>
      <c r="AM116" s="1" t="s">
        <v>848</v>
      </c>
      <c r="AN116" s="1" t="s">
        <v>849</v>
      </c>
      <c r="AO116" s="1" t="s">
        <v>850</v>
      </c>
      <c r="AP116" s="1" t="s">
        <v>851</v>
      </c>
      <c r="AQ116" s="1" t="s">
        <v>852</v>
      </c>
      <c r="AR116" s="1" t="s">
        <v>853</v>
      </c>
      <c r="AS116" s="1" t="s">
        <v>854</v>
      </c>
      <c r="AT116" s="1" t="s">
        <v>855</v>
      </c>
      <c r="AY116" s="1">
        <v>16</v>
      </c>
      <c r="AZ116" s="1" t="s">
        <v>856</v>
      </c>
      <c r="BA116" s="1" t="s">
        <v>857</v>
      </c>
      <c r="BB116" s="1" t="s">
        <v>858</v>
      </c>
      <c r="BC116" s="1" t="s">
        <v>859</v>
      </c>
      <c r="BD116" s="1" t="s">
        <v>860</v>
      </c>
      <c r="BE116" s="1" t="s">
        <v>861</v>
      </c>
      <c r="BF116" s="1" t="s">
        <v>862</v>
      </c>
      <c r="BG116" s="1" t="s">
        <v>863</v>
      </c>
      <c r="BH116" s="1" t="s">
        <v>864</v>
      </c>
      <c r="BI116" s="1" t="s">
        <v>865</v>
      </c>
      <c r="BJ116" s="1" t="s">
        <v>866</v>
      </c>
      <c r="BK116" s="1" t="s">
        <v>867</v>
      </c>
      <c r="BL116" s="1" t="s">
        <v>868</v>
      </c>
      <c r="BM116" s="1" t="s">
        <v>869</v>
      </c>
      <c r="BN116" s="1" t="s">
        <v>870</v>
      </c>
      <c r="BO116" s="1" t="s">
        <v>871</v>
      </c>
      <c r="BP116" s="1" t="s">
        <v>872</v>
      </c>
      <c r="BQ116" s="1" t="s">
        <v>873</v>
      </c>
      <c r="BR116" s="1" t="s">
        <v>874</v>
      </c>
      <c r="BS116" s="1" t="s">
        <v>875</v>
      </c>
      <c r="BT116" s="1" t="s">
        <v>876</v>
      </c>
    </row>
    <row r="117" spans="3:72" x14ac:dyDescent="0.3">
      <c r="C117" s="1" t="str">
        <f>Szamadas!$C$183</f>
        <v>Szociális-kulturális tevékenységek támogatása</v>
      </c>
      <c r="D117" s="1">
        <f>Szamadas!$E$183</f>
        <v>203.01</v>
      </c>
      <c r="E117" s="187" t="s">
        <v>1167</v>
      </c>
      <c r="F117" s="187"/>
      <c r="G117" s="187"/>
      <c r="H117" s="187"/>
      <c r="Z117" s="1" t="s">
        <v>877</v>
      </c>
      <c r="AA117" s="1" t="s">
        <v>878</v>
      </c>
      <c r="AB117" s="1" t="s">
        <v>879</v>
      </c>
      <c r="AC117" s="1" t="s">
        <v>880</v>
      </c>
      <c r="AD117" s="1" t="s">
        <v>881</v>
      </c>
      <c r="AE117" s="1" t="s">
        <v>882</v>
      </c>
      <c r="AF117" s="1" t="s">
        <v>883</v>
      </c>
      <c r="AG117" s="1" t="s">
        <v>884</v>
      </c>
      <c r="AH117" s="1" t="s">
        <v>885</v>
      </c>
      <c r="AI117" s="1" t="s">
        <v>886</v>
      </c>
      <c r="AJ117" s="1" t="s">
        <v>887</v>
      </c>
      <c r="AK117" s="1" t="s">
        <v>888</v>
      </c>
      <c r="AL117" s="1" t="s">
        <v>889</v>
      </c>
      <c r="AM117" s="1" t="s">
        <v>890</v>
      </c>
      <c r="AN117" s="1" t="s">
        <v>891</v>
      </c>
      <c r="AO117" s="1" t="s">
        <v>892</v>
      </c>
      <c r="AP117" s="1" t="s">
        <v>893</v>
      </c>
      <c r="AQ117" s="1" t="s">
        <v>894</v>
      </c>
      <c r="AR117" s="1" t="s">
        <v>895</v>
      </c>
      <c r="AS117" s="1" t="s">
        <v>896</v>
      </c>
      <c r="AT117" s="1" t="s">
        <v>897</v>
      </c>
      <c r="AY117" s="1">
        <v>17</v>
      </c>
      <c r="AZ117" s="1" t="s">
        <v>898</v>
      </c>
      <c r="BA117" s="1" t="s">
        <v>899</v>
      </c>
      <c r="BB117" s="1" t="s">
        <v>900</v>
      </c>
      <c r="BC117" s="1" t="s">
        <v>901</v>
      </c>
      <c r="BD117" s="1" t="s">
        <v>902</v>
      </c>
      <c r="BE117" s="1" t="s">
        <v>903</v>
      </c>
      <c r="BF117" s="1" t="s">
        <v>904</v>
      </c>
      <c r="BG117" s="1" t="s">
        <v>905</v>
      </c>
      <c r="BH117" s="1" t="s">
        <v>906</v>
      </c>
      <c r="BI117" s="1" t="s">
        <v>907</v>
      </c>
      <c r="BJ117" s="1" t="s">
        <v>908</v>
      </c>
      <c r="BK117" s="1" t="s">
        <v>909</v>
      </c>
      <c r="BL117" s="1" t="s">
        <v>910</v>
      </c>
      <c r="BM117" s="1" t="s">
        <v>911</v>
      </c>
      <c r="BN117" s="1" t="s">
        <v>912</v>
      </c>
      <c r="BO117" s="1" t="s">
        <v>913</v>
      </c>
      <c r="BP117" s="1" t="s">
        <v>914</v>
      </c>
      <c r="BQ117" s="1" t="s">
        <v>915</v>
      </c>
      <c r="BR117" s="1" t="s">
        <v>916</v>
      </c>
      <c r="BS117" s="1" t="s">
        <v>917</v>
      </c>
      <c r="BT117" s="1" t="s">
        <v>918</v>
      </c>
    </row>
    <row r="118" spans="3:72" x14ac:dyDescent="0.3">
      <c r="C118" s="1" t="str">
        <f>Szamadas!$C$184</f>
        <v>Más kiadások</v>
      </c>
      <c r="D118" s="1">
        <f>Szamadas!$E$184</f>
        <v>203.02</v>
      </c>
      <c r="E118" s="187" t="s">
        <v>123</v>
      </c>
      <c r="F118" s="187"/>
      <c r="G118" s="187"/>
      <c r="H118" s="187"/>
      <c r="Z118" s="1" t="s">
        <v>919</v>
      </c>
      <c r="AA118" s="1" t="s">
        <v>920</v>
      </c>
      <c r="AB118" s="1" t="s">
        <v>921</v>
      </c>
      <c r="AC118" s="1" t="s">
        <v>922</v>
      </c>
      <c r="AD118" s="1" t="s">
        <v>923</v>
      </c>
      <c r="AE118" s="1" t="s">
        <v>924</v>
      </c>
      <c r="AF118" s="1" t="s">
        <v>925</v>
      </c>
      <c r="AG118" s="1" t="s">
        <v>926</v>
      </c>
      <c r="AH118" s="1" t="s">
        <v>927</v>
      </c>
      <c r="AI118" s="1" t="s">
        <v>928</v>
      </c>
      <c r="AJ118" s="1" t="s">
        <v>929</v>
      </c>
      <c r="AK118" s="1" t="s">
        <v>930</v>
      </c>
      <c r="AL118" s="1" t="s">
        <v>931</v>
      </c>
      <c r="AM118" s="1" t="s">
        <v>932</v>
      </c>
      <c r="AN118" s="1" t="s">
        <v>933</v>
      </c>
      <c r="AO118" s="1" t="s">
        <v>934</v>
      </c>
      <c r="AP118" s="1" t="s">
        <v>935</v>
      </c>
      <c r="AQ118" s="1" t="s">
        <v>936</v>
      </c>
      <c r="AR118" s="1" t="s">
        <v>937</v>
      </c>
      <c r="AS118" s="1" t="s">
        <v>938</v>
      </c>
      <c r="AT118" s="1" t="s">
        <v>939</v>
      </c>
      <c r="AY118" s="1">
        <v>18</v>
      </c>
      <c r="AZ118" s="1" t="s">
        <v>940</v>
      </c>
      <c r="BA118" s="1" t="s">
        <v>941</v>
      </c>
      <c r="BB118" s="1" t="s">
        <v>942</v>
      </c>
      <c r="BC118" s="1" t="s">
        <v>943</v>
      </c>
      <c r="BD118" s="1" t="s">
        <v>944</v>
      </c>
      <c r="BE118" s="1" t="s">
        <v>945</v>
      </c>
      <c r="BF118" s="1" t="s">
        <v>946</v>
      </c>
      <c r="BG118" s="1" t="s">
        <v>947</v>
      </c>
      <c r="BH118" s="1" t="s">
        <v>948</v>
      </c>
      <c r="BI118" s="1" t="s">
        <v>949</v>
      </c>
      <c r="BJ118" s="1" t="s">
        <v>950</v>
      </c>
      <c r="BK118" s="1" t="s">
        <v>951</v>
      </c>
      <c r="BL118" s="1" t="s">
        <v>952</v>
      </c>
      <c r="BM118" s="1" t="s">
        <v>953</v>
      </c>
      <c r="BN118" s="1" t="s">
        <v>954</v>
      </c>
      <c r="BO118" s="1" t="s">
        <v>955</v>
      </c>
      <c r="BP118" s="1" t="s">
        <v>956</v>
      </c>
      <c r="BQ118" s="1" t="s">
        <v>957</v>
      </c>
      <c r="BR118" s="1" t="s">
        <v>958</v>
      </c>
      <c r="BS118" s="1" t="s">
        <v>959</v>
      </c>
      <c r="BT118" s="1" t="s">
        <v>960</v>
      </c>
    </row>
    <row r="119" spans="3:72" x14ac:dyDescent="0.3">
      <c r="C119" s="1" t="str">
        <f>Szamadas!$C$185</f>
        <v>Kezelési költségek, árfolyam veszteségek, kötvényeladási veszteségek</v>
      </c>
      <c r="D119" s="1">
        <f>Szamadas!$E$185</f>
        <v>203.03</v>
      </c>
      <c r="E119" s="187" t="s">
        <v>125</v>
      </c>
      <c r="F119" s="187"/>
      <c r="G119" s="187"/>
      <c r="H119" s="187"/>
      <c r="Z119" s="1" t="s">
        <v>961</v>
      </c>
      <c r="AA119" s="1" t="s">
        <v>962</v>
      </c>
      <c r="AB119" s="1" t="s">
        <v>963</v>
      </c>
      <c r="AC119" s="1" t="s">
        <v>964</v>
      </c>
      <c r="AD119" s="1" t="s">
        <v>965</v>
      </c>
      <c r="AE119" s="1" t="s">
        <v>966</v>
      </c>
      <c r="AF119" s="1" t="s">
        <v>967</v>
      </c>
      <c r="AG119" s="1" t="s">
        <v>968</v>
      </c>
      <c r="AH119" s="1" t="s">
        <v>969</v>
      </c>
      <c r="AI119" s="1" t="s">
        <v>970</v>
      </c>
      <c r="AJ119" s="1" t="s">
        <v>971</v>
      </c>
      <c r="AK119" s="1" t="s">
        <v>972</v>
      </c>
      <c r="AL119" s="1" t="s">
        <v>973</v>
      </c>
      <c r="AM119" s="1" t="s">
        <v>974</v>
      </c>
      <c r="AN119" s="1" t="s">
        <v>975</v>
      </c>
      <c r="AO119" s="1" t="s">
        <v>976</v>
      </c>
      <c r="AP119" s="1" t="s">
        <v>977</v>
      </c>
      <c r="AQ119" s="1" t="s">
        <v>978</v>
      </c>
      <c r="AR119" s="1" t="s">
        <v>979</v>
      </c>
      <c r="AS119" s="1" t="s">
        <v>980</v>
      </c>
      <c r="AT119" s="1" t="s">
        <v>981</v>
      </c>
      <c r="AY119" s="1">
        <v>19</v>
      </c>
      <c r="AZ119" s="1" t="s">
        <v>982</v>
      </c>
      <c r="BA119" s="1" t="s">
        <v>983</v>
      </c>
      <c r="BB119" s="1" t="s">
        <v>984</v>
      </c>
      <c r="BC119" s="1" t="s">
        <v>985</v>
      </c>
      <c r="BD119" s="1" t="s">
        <v>986</v>
      </c>
      <c r="BE119" s="1" t="s">
        <v>987</v>
      </c>
      <c r="BF119" s="1" t="s">
        <v>988</v>
      </c>
      <c r="BG119" s="1" t="s">
        <v>989</v>
      </c>
      <c r="BH119" s="1" t="s">
        <v>990</v>
      </c>
      <c r="BI119" s="1" t="s">
        <v>991</v>
      </c>
      <c r="BJ119" s="1" t="s">
        <v>992</v>
      </c>
      <c r="BK119" s="1" t="s">
        <v>993</v>
      </c>
      <c r="BL119" s="1" t="s">
        <v>994</v>
      </c>
      <c r="BM119" s="1" t="s">
        <v>995</v>
      </c>
      <c r="BN119" s="1" t="s">
        <v>996</v>
      </c>
      <c r="BO119" s="1" t="s">
        <v>997</v>
      </c>
      <c r="BP119" s="1" t="s">
        <v>998</v>
      </c>
      <c r="BQ119" s="1" t="s">
        <v>999</v>
      </c>
      <c r="BR119" s="1" t="s">
        <v>1000</v>
      </c>
      <c r="BS119" s="1" t="s">
        <v>1001</v>
      </c>
      <c r="BT119" s="1" t="s">
        <v>1002</v>
      </c>
    </row>
    <row r="120" spans="3:72" x14ac:dyDescent="0.3">
      <c r="C120" s="1" t="str">
        <f>Szamadas!$C$186</f>
        <v>Konferenciák és szeretetvendégségek költségei</v>
      </c>
      <c r="D120" s="1">
        <f>Szamadas!$E$186</f>
        <v>203.04</v>
      </c>
      <c r="E120" s="187" t="s">
        <v>1168</v>
      </c>
      <c r="F120" s="187"/>
      <c r="G120" s="187"/>
      <c r="H120" s="187"/>
      <c r="Z120" s="1" t="s">
        <v>1003</v>
      </c>
      <c r="AA120" s="1" t="s">
        <v>1004</v>
      </c>
      <c r="AB120" s="1" t="s">
        <v>1005</v>
      </c>
      <c r="AC120" s="1" t="s">
        <v>1006</v>
      </c>
      <c r="AD120" s="1" t="s">
        <v>1007</v>
      </c>
      <c r="AE120" s="1" t="s">
        <v>1008</v>
      </c>
      <c r="AF120" s="1" t="s">
        <v>1009</v>
      </c>
      <c r="AG120" s="1" t="s">
        <v>1010</v>
      </c>
      <c r="AH120" s="1" t="s">
        <v>1011</v>
      </c>
      <c r="AI120" s="1" t="s">
        <v>1012</v>
      </c>
      <c r="AJ120" s="1" t="s">
        <v>1013</v>
      </c>
      <c r="AK120" s="1" t="s">
        <v>1014</v>
      </c>
      <c r="AL120" s="1" t="s">
        <v>1015</v>
      </c>
      <c r="AM120" s="1" t="s">
        <v>1016</v>
      </c>
      <c r="AN120" s="1" t="s">
        <v>1017</v>
      </c>
      <c r="AO120" s="1" t="s">
        <v>1018</v>
      </c>
      <c r="AP120" s="1" t="s">
        <v>1019</v>
      </c>
      <c r="AQ120" s="1" t="s">
        <v>1020</v>
      </c>
      <c r="AR120" s="1" t="s">
        <v>1021</v>
      </c>
      <c r="AS120" s="1" t="s">
        <v>1022</v>
      </c>
      <c r="AT120" s="1" t="s">
        <v>1023</v>
      </c>
      <c r="AY120" s="1">
        <v>20</v>
      </c>
      <c r="AZ120" s="1" t="s">
        <v>1024</v>
      </c>
      <c r="BA120" s="1" t="s">
        <v>1025</v>
      </c>
      <c r="BB120" s="1" t="s">
        <v>1026</v>
      </c>
      <c r="BC120" s="1" t="s">
        <v>1027</v>
      </c>
      <c r="BD120" s="1" t="s">
        <v>1028</v>
      </c>
      <c r="BE120" s="1" t="s">
        <v>1029</v>
      </c>
      <c r="BF120" s="1" t="s">
        <v>1030</v>
      </c>
      <c r="BG120" s="1" t="s">
        <v>1031</v>
      </c>
      <c r="BH120" s="1" t="s">
        <v>1032</v>
      </c>
      <c r="BI120" s="1" t="s">
        <v>1033</v>
      </c>
      <c r="BJ120" s="1" t="s">
        <v>1034</v>
      </c>
      <c r="BK120" s="1" t="s">
        <v>1035</v>
      </c>
      <c r="BL120" s="1" t="s">
        <v>1036</v>
      </c>
      <c r="BM120" s="1" t="s">
        <v>1037</v>
      </c>
      <c r="BN120" s="1" t="s">
        <v>1038</v>
      </c>
      <c r="BO120" s="1" t="s">
        <v>1039</v>
      </c>
      <c r="BP120" s="1" t="s">
        <v>1040</v>
      </c>
      <c r="BQ120" s="1" t="s">
        <v>1041</v>
      </c>
      <c r="BR120" s="1" t="s">
        <v>1042</v>
      </c>
      <c r="BS120" s="1" t="s">
        <v>1043</v>
      </c>
      <c r="BT120" s="1" t="s">
        <v>1044</v>
      </c>
    </row>
    <row r="121" spans="3:72" x14ac:dyDescent="0.3">
      <c r="C121" s="1" t="str">
        <f>Szamadas!$C$187</f>
        <v>Iratterjesztés - kiadás</v>
      </c>
      <c r="D121" s="1">
        <f>Szamadas!$E$187</f>
        <v>203.05</v>
      </c>
      <c r="E121" s="187" t="s">
        <v>38</v>
      </c>
      <c r="F121" s="187"/>
      <c r="G121" s="187"/>
      <c r="H121" s="187"/>
      <c r="AZ121" s="1">
        <v>1</v>
      </c>
      <c r="BA121" s="1">
        <v>2</v>
      </c>
      <c r="BB121" s="1">
        <v>3</v>
      </c>
      <c r="BC121" s="1">
        <v>4</v>
      </c>
      <c r="BD121" s="1">
        <v>5</v>
      </c>
      <c r="BE121" s="1">
        <v>6</v>
      </c>
      <c r="BF121" s="1">
        <v>7</v>
      </c>
      <c r="BG121" s="1">
        <v>8</v>
      </c>
      <c r="BH121" s="1">
        <v>9</v>
      </c>
      <c r="BI121" s="1">
        <v>10</v>
      </c>
      <c r="BJ121" s="1">
        <v>11</v>
      </c>
      <c r="BK121" s="1">
        <v>12</v>
      </c>
      <c r="BL121" s="1">
        <v>13</v>
      </c>
      <c r="BM121" s="1">
        <v>14</v>
      </c>
      <c r="BN121" s="1">
        <v>15</v>
      </c>
      <c r="BO121" s="1">
        <v>16</v>
      </c>
      <c r="BP121" s="1">
        <v>17</v>
      </c>
      <c r="BQ121" s="1">
        <v>18</v>
      </c>
      <c r="BR121" s="1">
        <v>19</v>
      </c>
      <c r="BS121" s="1">
        <v>20</v>
      </c>
      <c r="BT121" s="1">
        <v>21</v>
      </c>
    </row>
    <row r="122" spans="3:72" x14ac:dyDescent="0.3">
      <c r="C122" s="1" t="str">
        <f>Szamadas!$C$188</f>
        <v>Központi járulékok</v>
      </c>
      <c r="D122" s="1">
        <f>Szamadas!$E$188</f>
        <v>203.06</v>
      </c>
      <c r="E122" s="187" t="s">
        <v>1169</v>
      </c>
      <c r="F122" s="187"/>
      <c r="G122" s="187"/>
      <c r="H122" s="187"/>
      <c r="Y122" s="1">
        <f>SUM(101,-Y100)</f>
        <v>100</v>
      </c>
      <c r="Z122" s="1" t="str">
        <f>"hibak!$"&amp;Z124&amp;"$"&amp;$Y$122</f>
        <v>hibak!$z$100</v>
      </c>
      <c r="AA122" s="1" t="str">
        <f t="shared" ref="AA122:AS122" si="50">"hibak!$"&amp;AA124&amp;"$"&amp;$Y$122</f>
        <v>hibak!$aa$100</v>
      </c>
      <c r="AB122" s="1" t="str">
        <f t="shared" si="50"/>
        <v>hibak!$ab$100</v>
      </c>
      <c r="AC122" s="1" t="str">
        <f t="shared" si="50"/>
        <v>hibak!$aC$100</v>
      </c>
      <c r="AD122" s="1" t="str">
        <f t="shared" si="50"/>
        <v>hibak!$aD$100</v>
      </c>
      <c r="AE122" s="1" t="str">
        <f t="shared" si="50"/>
        <v>hibak!$aE$100</v>
      </c>
      <c r="AF122" s="1" t="str">
        <f t="shared" si="50"/>
        <v>hibak!$aF$100</v>
      </c>
      <c r="AG122" s="1" t="str">
        <f t="shared" si="50"/>
        <v>hibak!$aG$100</v>
      </c>
      <c r="AH122" s="1" t="str">
        <f t="shared" si="50"/>
        <v>hibak!$aH$100</v>
      </c>
      <c r="AI122" s="1" t="str">
        <f t="shared" si="50"/>
        <v>hibak!$aI$100</v>
      </c>
      <c r="AJ122" s="1" t="str">
        <f t="shared" si="50"/>
        <v>hibak!$aJ$100</v>
      </c>
      <c r="AK122" s="1" t="str">
        <f t="shared" si="50"/>
        <v>hibak!$aK$100</v>
      </c>
      <c r="AL122" s="1" t="str">
        <f t="shared" si="50"/>
        <v>hibak!$aL$100</v>
      </c>
      <c r="AM122" s="1" t="str">
        <f t="shared" si="50"/>
        <v>hibak!$aM$100</v>
      </c>
      <c r="AN122" s="1" t="str">
        <f t="shared" si="50"/>
        <v>hibak!$aN$100</v>
      </c>
      <c r="AO122" s="1" t="str">
        <f t="shared" si="50"/>
        <v>hibak!$aO$100</v>
      </c>
      <c r="AP122" s="1" t="str">
        <f t="shared" si="50"/>
        <v>hibak!$aP$100</v>
      </c>
      <c r="AQ122" s="1" t="str">
        <f t="shared" si="50"/>
        <v>hibak!$aQ$100</v>
      </c>
      <c r="AR122" s="1" t="str">
        <f t="shared" si="50"/>
        <v>hibak!$aR$100</v>
      </c>
      <c r="AS122" s="1" t="str">
        <f t="shared" si="50"/>
        <v>hibak!$aS$100</v>
      </c>
      <c r="AT122" s="1" t="str">
        <f t="shared" ref="AT122" si="51">"hibak!$"&amp;AT124&amp;"$"&amp;$Y$122</f>
        <v>hibak!$at$100</v>
      </c>
      <c r="AY122" s="1">
        <f>SUM(101,-AY100)</f>
        <v>100</v>
      </c>
      <c r="AZ122" s="1" t="str">
        <f>"hibak!$"&amp;AZ124&amp;"$"&amp;$AY$122</f>
        <v>hibak!$az$100</v>
      </c>
      <c r="BA122" s="1" t="str">
        <f t="shared" ref="BA122:BT122" si="52">"hibak!$"&amp;BA124&amp;"$"&amp;$AY$122</f>
        <v>hibak!$ba$100</v>
      </c>
      <c r="BB122" s="1" t="str">
        <f t="shared" si="52"/>
        <v>hibak!$bb$100</v>
      </c>
      <c r="BC122" s="1" t="str">
        <f t="shared" si="52"/>
        <v>hibak!$bC$100</v>
      </c>
      <c r="BD122" s="1" t="str">
        <f t="shared" si="52"/>
        <v>hibak!$bD$100</v>
      </c>
      <c r="BE122" s="1" t="str">
        <f t="shared" si="52"/>
        <v>hibak!$bE$100</v>
      </c>
      <c r="BF122" s="1" t="str">
        <f t="shared" si="52"/>
        <v>hibak!$bF$100</v>
      </c>
      <c r="BG122" s="1" t="str">
        <f t="shared" si="52"/>
        <v>hibak!$bG$100</v>
      </c>
      <c r="BH122" s="1" t="str">
        <f t="shared" si="52"/>
        <v>hibak!$bH$100</v>
      </c>
      <c r="BI122" s="1" t="str">
        <f t="shared" si="52"/>
        <v>hibak!$bI$100</v>
      </c>
      <c r="BJ122" s="1" t="str">
        <f t="shared" si="52"/>
        <v>hibak!$bJ$100</v>
      </c>
      <c r="BK122" s="1" t="str">
        <f t="shared" si="52"/>
        <v>hibak!$bK$100</v>
      </c>
      <c r="BL122" s="1" t="str">
        <f t="shared" si="52"/>
        <v>hibak!$bL$100</v>
      </c>
      <c r="BM122" s="1" t="str">
        <f t="shared" si="52"/>
        <v>hibak!$bM$100</v>
      </c>
      <c r="BN122" s="1" t="str">
        <f t="shared" si="52"/>
        <v>hibak!$bN$100</v>
      </c>
      <c r="BO122" s="1" t="str">
        <f t="shared" si="52"/>
        <v>hibak!$bO$100</v>
      </c>
      <c r="BP122" s="1" t="str">
        <f t="shared" si="52"/>
        <v>hibak!$bP$100</v>
      </c>
      <c r="BQ122" s="1" t="str">
        <f t="shared" si="52"/>
        <v>hibak!$bQ$100</v>
      </c>
      <c r="BR122" s="1" t="str">
        <f t="shared" si="52"/>
        <v>hibak!$bR$100</v>
      </c>
      <c r="BS122" s="1" t="str">
        <f t="shared" si="52"/>
        <v>hibak!$bS$100</v>
      </c>
      <c r="BT122" s="1" t="str">
        <f t="shared" si="52"/>
        <v>hibak!$bt$100</v>
      </c>
    </row>
    <row r="123" spans="3:72" x14ac:dyDescent="0.3">
      <c r="C123" s="1" t="str">
        <f>Szamadas!$C$189</f>
        <v>Bérjövedelmek 10%-a központi járulékba</v>
      </c>
      <c r="D123" s="1">
        <f>Szamadas!$E$189</f>
        <v>203.07</v>
      </c>
      <c r="E123" s="187" t="s">
        <v>1170</v>
      </c>
      <c r="F123" s="187"/>
      <c r="G123" s="187"/>
      <c r="H123" s="187"/>
      <c r="Y123" s="1">
        <v>112</v>
      </c>
      <c r="Z123" s="1" t="str">
        <f>"hibak!$"&amp;Z124&amp;"$"&amp;$Y$123</f>
        <v>hibak!$z$112</v>
      </c>
      <c r="AA123" s="1" t="str">
        <f t="shared" ref="AA123" si="53">"hibak!$"&amp;AA124&amp;"$"&amp;$Y$123</f>
        <v>hibak!$aa$112</v>
      </c>
      <c r="AB123" s="1" t="str">
        <f t="shared" ref="AB123" si="54">"hibak!$"&amp;AB124&amp;"$"&amp;$Y$123</f>
        <v>hibak!$ab$112</v>
      </c>
      <c r="AC123" s="1" t="str">
        <f t="shared" ref="AC123" si="55">"hibak!$"&amp;AC124&amp;"$"&amp;$Y$123</f>
        <v>hibak!$aC$112</v>
      </c>
      <c r="AD123" s="1" t="str">
        <f t="shared" ref="AD123" si="56">"hibak!$"&amp;AD124&amp;"$"&amp;$Y$123</f>
        <v>hibak!$aD$112</v>
      </c>
      <c r="AE123" s="1" t="str">
        <f t="shared" ref="AE123" si="57">"hibak!$"&amp;AE124&amp;"$"&amp;$Y$123</f>
        <v>hibak!$aE$112</v>
      </c>
      <c r="AF123" s="1" t="str">
        <f t="shared" ref="AF123" si="58">"hibak!$"&amp;AF124&amp;"$"&amp;$Y$123</f>
        <v>hibak!$aF$112</v>
      </c>
      <c r="AG123" s="1" t="str">
        <f t="shared" ref="AG123" si="59">"hibak!$"&amp;AG124&amp;"$"&amp;$Y$123</f>
        <v>hibak!$aG$112</v>
      </c>
      <c r="AH123" s="1" t="str">
        <f t="shared" ref="AH123" si="60">"hibak!$"&amp;AH124&amp;"$"&amp;$Y$123</f>
        <v>hibak!$aH$112</v>
      </c>
      <c r="AI123" s="1" t="str">
        <f t="shared" ref="AI123" si="61">"hibak!$"&amp;AI124&amp;"$"&amp;$Y$123</f>
        <v>hibak!$aI$112</v>
      </c>
      <c r="AJ123" s="1" t="str">
        <f t="shared" ref="AJ123" si="62">"hibak!$"&amp;AJ124&amp;"$"&amp;$Y$123</f>
        <v>hibak!$aJ$112</v>
      </c>
      <c r="AK123" s="1" t="str">
        <f t="shared" ref="AK123" si="63">"hibak!$"&amp;AK124&amp;"$"&amp;$Y$123</f>
        <v>hibak!$aK$112</v>
      </c>
      <c r="AL123" s="1" t="str">
        <f t="shared" ref="AL123" si="64">"hibak!$"&amp;AL124&amp;"$"&amp;$Y$123</f>
        <v>hibak!$aL$112</v>
      </c>
      <c r="AM123" s="1" t="str">
        <f t="shared" ref="AM123" si="65">"hibak!$"&amp;AM124&amp;"$"&amp;$Y$123</f>
        <v>hibak!$aM$112</v>
      </c>
      <c r="AN123" s="1" t="str">
        <f t="shared" ref="AN123" si="66">"hibak!$"&amp;AN124&amp;"$"&amp;$Y$123</f>
        <v>hibak!$aN$112</v>
      </c>
      <c r="AO123" s="1" t="str">
        <f t="shared" ref="AO123" si="67">"hibak!$"&amp;AO124&amp;"$"&amp;$Y$123</f>
        <v>hibak!$aO$112</v>
      </c>
      <c r="AP123" s="1" t="str">
        <f t="shared" ref="AP123" si="68">"hibak!$"&amp;AP124&amp;"$"&amp;$Y$123</f>
        <v>hibak!$aP$112</v>
      </c>
      <c r="AQ123" s="1" t="str">
        <f t="shared" ref="AQ123" si="69">"hibak!$"&amp;AQ124&amp;"$"&amp;$Y$123</f>
        <v>hibak!$aQ$112</v>
      </c>
      <c r="AR123" s="1" t="str">
        <f t="shared" ref="AR123" si="70">"hibak!$"&amp;AR124&amp;"$"&amp;$Y$123</f>
        <v>hibak!$aR$112</v>
      </c>
      <c r="AS123" s="1" t="str">
        <f t="shared" ref="AS123:AT123" si="71">"hibak!$"&amp;AS124&amp;"$"&amp;$Y$123</f>
        <v>hibak!$aS$112</v>
      </c>
      <c r="AT123" s="1" t="str">
        <f t="shared" si="71"/>
        <v>hibak!$at$112</v>
      </c>
      <c r="AY123" s="1">
        <v>112</v>
      </c>
      <c r="AZ123" s="1" t="str">
        <f t="shared" ref="AZ123:BT123" si="72">"hibak!$"&amp;AZ124&amp;"$"&amp;$Y$123</f>
        <v>hibak!$az$112</v>
      </c>
      <c r="BA123" s="1" t="str">
        <f t="shared" si="72"/>
        <v>hibak!$ba$112</v>
      </c>
      <c r="BB123" s="1" t="str">
        <f t="shared" si="72"/>
        <v>hibak!$bb$112</v>
      </c>
      <c r="BC123" s="1" t="str">
        <f t="shared" si="72"/>
        <v>hibak!$bC$112</v>
      </c>
      <c r="BD123" s="1" t="str">
        <f t="shared" si="72"/>
        <v>hibak!$bD$112</v>
      </c>
      <c r="BE123" s="1" t="str">
        <f t="shared" si="72"/>
        <v>hibak!$bE$112</v>
      </c>
      <c r="BF123" s="1" t="str">
        <f t="shared" si="72"/>
        <v>hibak!$bF$112</v>
      </c>
      <c r="BG123" s="1" t="str">
        <f t="shared" si="72"/>
        <v>hibak!$bG$112</v>
      </c>
      <c r="BH123" s="1" t="str">
        <f t="shared" si="72"/>
        <v>hibak!$bH$112</v>
      </c>
      <c r="BI123" s="1" t="str">
        <f t="shared" si="72"/>
        <v>hibak!$bI$112</v>
      </c>
      <c r="BJ123" s="1" t="str">
        <f t="shared" si="72"/>
        <v>hibak!$bJ$112</v>
      </c>
      <c r="BK123" s="1" t="str">
        <f t="shared" si="72"/>
        <v>hibak!$bK$112</v>
      </c>
      <c r="BL123" s="1" t="str">
        <f t="shared" si="72"/>
        <v>hibak!$bL$112</v>
      </c>
      <c r="BM123" s="1" t="str">
        <f t="shared" si="72"/>
        <v>hibak!$bM$112</v>
      </c>
      <c r="BN123" s="1" t="str">
        <f t="shared" si="72"/>
        <v>hibak!$bN$112</v>
      </c>
      <c r="BO123" s="1" t="str">
        <f t="shared" si="72"/>
        <v>hibak!$bO$112</v>
      </c>
      <c r="BP123" s="1" t="str">
        <f t="shared" si="72"/>
        <v>hibak!$bP$112</v>
      </c>
      <c r="BQ123" s="1" t="str">
        <f t="shared" si="72"/>
        <v>hibak!$bQ$112</v>
      </c>
      <c r="BR123" s="1" t="str">
        <f t="shared" si="72"/>
        <v>hibak!$bR$112</v>
      </c>
      <c r="BS123" s="1" t="str">
        <f t="shared" si="72"/>
        <v>hibak!$bS$112</v>
      </c>
      <c r="BT123" s="1" t="str">
        <f t="shared" si="72"/>
        <v>hibak!$bt$112</v>
      </c>
    </row>
    <row r="124" spans="3:72" x14ac:dyDescent="0.3">
      <c r="C124" s="1" t="str">
        <f>Szamadas!$C$191</f>
        <v>Mezőgazdasági kiadások</v>
      </c>
      <c r="D124" s="1">
        <f>Szamadas!$E$191</f>
        <v>204.01</v>
      </c>
      <c r="E124" s="187" t="s">
        <v>45</v>
      </c>
      <c r="F124" s="187"/>
      <c r="G124" s="187"/>
      <c r="H124" s="187"/>
      <c r="Z124" s="1" t="s">
        <v>1299</v>
      </c>
      <c r="AA124" s="1" t="s">
        <v>1300</v>
      </c>
      <c r="AB124" s="1" t="s">
        <v>1301</v>
      </c>
      <c r="AC124" s="1" t="s">
        <v>1302</v>
      </c>
      <c r="AD124" s="1" t="s">
        <v>1303</v>
      </c>
      <c r="AE124" s="1" t="s">
        <v>1304</v>
      </c>
      <c r="AF124" s="1" t="s">
        <v>1305</v>
      </c>
      <c r="AG124" s="1" t="s">
        <v>1306</v>
      </c>
      <c r="AH124" s="1" t="s">
        <v>1307</v>
      </c>
      <c r="AI124" s="1" t="s">
        <v>1308</v>
      </c>
      <c r="AJ124" s="1" t="s">
        <v>1309</v>
      </c>
      <c r="AK124" s="1" t="s">
        <v>1310</v>
      </c>
      <c r="AL124" s="1" t="s">
        <v>1311</v>
      </c>
      <c r="AM124" s="1" t="s">
        <v>1312</v>
      </c>
      <c r="AN124" s="1" t="s">
        <v>1313</v>
      </c>
      <c r="AO124" s="1" t="s">
        <v>1314</v>
      </c>
      <c r="AP124" s="1" t="s">
        <v>1315</v>
      </c>
      <c r="AQ124" s="1" t="s">
        <v>1316</v>
      </c>
      <c r="AR124" s="1" t="s">
        <v>1317</v>
      </c>
      <c r="AS124" s="1" t="s">
        <v>1318</v>
      </c>
      <c r="AT124" s="1" t="s">
        <v>1325</v>
      </c>
      <c r="AZ124" s="1" t="s">
        <v>1326</v>
      </c>
      <c r="BA124" s="1" t="s">
        <v>1346</v>
      </c>
      <c r="BB124" s="1" t="s">
        <v>1327</v>
      </c>
      <c r="BC124" s="1" t="s">
        <v>1328</v>
      </c>
      <c r="BD124" s="1" t="s">
        <v>1329</v>
      </c>
      <c r="BE124" s="1" t="s">
        <v>1330</v>
      </c>
      <c r="BF124" s="1" t="s">
        <v>1331</v>
      </c>
      <c r="BG124" s="1" t="s">
        <v>1332</v>
      </c>
      <c r="BH124" s="1" t="s">
        <v>1333</v>
      </c>
      <c r="BI124" s="1" t="s">
        <v>1334</v>
      </c>
      <c r="BJ124" s="1" t="s">
        <v>1335</v>
      </c>
      <c r="BK124" s="1" t="s">
        <v>1336</v>
      </c>
      <c r="BL124" s="1" t="s">
        <v>1337</v>
      </c>
      <c r="BM124" s="1" t="s">
        <v>1338</v>
      </c>
      <c r="BN124" s="1" t="s">
        <v>1339</v>
      </c>
      <c r="BO124" s="1" t="s">
        <v>1340</v>
      </c>
      <c r="BP124" s="1" t="s">
        <v>1341</v>
      </c>
      <c r="BQ124" s="1" t="s">
        <v>1342</v>
      </c>
      <c r="BR124" s="1" t="s">
        <v>1343</v>
      </c>
      <c r="BS124" s="1" t="s">
        <v>1344</v>
      </c>
      <c r="BT124" s="1" t="s">
        <v>1345</v>
      </c>
    </row>
    <row r="125" spans="3:72" x14ac:dyDescent="0.3">
      <c r="C125" s="1" t="str">
        <f>Szamadas!$C$192</f>
        <v>Erdőgazdálkodási kiadások</v>
      </c>
      <c r="D125" s="1">
        <f>Szamadas!$E$192</f>
        <v>204.02</v>
      </c>
      <c r="E125" s="187" t="s">
        <v>47</v>
      </c>
      <c r="F125" s="187"/>
      <c r="G125" s="187"/>
      <c r="H125" s="187"/>
    </row>
    <row r="126" spans="3:72" x14ac:dyDescent="0.3">
      <c r="C126" s="1" t="str">
        <f>Szamadas!$C$193</f>
        <v>Más gazdasági kiadások</v>
      </c>
      <c r="D126" s="1">
        <f>Szamadas!$E$193</f>
        <v>204.03</v>
      </c>
      <c r="E126" s="187" t="s">
        <v>1171</v>
      </c>
      <c r="F126" s="187"/>
      <c r="G126" s="187"/>
      <c r="H126" s="187"/>
    </row>
    <row r="127" spans="3:72" x14ac:dyDescent="0.3">
      <c r="C127" s="1" t="str">
        <f>Szamadas!$C$194</f>
        <v>Bérbeadott épületek javítása és karbantartása</v>
      </c>
      <c r="D127" s="1">
        <f>Szamadas!$E$194</f>
        <v>204.04</v>
      </c>
      <c r="E127" s="187" t="s">
        <v>1172</v>
      </c>
      <c r="F127" s="187"/>
      <c r="G127" s="187"/>
      <c r="H127" s="187"/>
    </row>
    <row r="128" spans="3:72" x14ac:dyDescent="0.3">
      <c r="C128" s="1" t="str">
        <f>Szamadas!$C$197</f>
        <v>Új beruházások</v>
      </c>
      <c r="D128" s="1">
        <f>Szamadas!$E$197</f>
        <v>205.01</v>
      </c>
      <c r="E128" s="187" t="s">
        <v>138</v>
      </c>
      <c r="F128" s="187"/>
      <c r="G128" s="187"/>
      <c r="H128" s="187"/>
    </row>
    <row r="129" spans="3:46" x14ac:dyDescent="0.3">
      <c r="C129" s="1" t="str">
        <f>Szamadas!$C$198</f>
        <v>Általános javítások</v>
      </c>
      <c r="D129" s="1">
        <f>Szamadas!$E$198</f>
        <v>205.02</v>
      </c>
      <c r="E129" s="187" t="s">
        <v>140</v>
      </c>
      <c r="F129" s="187"/>
      <c r="G129" s="187"/>
      <c r="H129" s="187"/>
      <c r="Z129" s="1">
        <v>1</v>
      </c>
      <c r="AA129" s="1">
        <v>2</v>
      </c>
      <c r="AB129" s="1">
        <v>3</v>
      </c>
      <c r="AC129" s="1">
        <v>4</v>
      </c>
      <c r="AD129" s="1">
        <v>5</v>
      </c>
      <c r="AE129" s="1">
        <v>6</v>
      </c>
      <c r="AF129" s="1">
        <v>7</v>
      </c>
      <c r="AG129" s="1">
        <v>8</v>
      </c>
      <c r="AH129" s="1">
        <v>9</v>
      </c>
      <c r="AI129" s="1">
        <v>10</v>
      </c>
      <c r="AJ129" s="1">
        <v>11</v>
      </c>
      <c r="AK129" s="1">
        <v>12</v>
      </c>
      <c r="AL129" s="1">
        <v>13</v>
      </c>
      <c r="AM129" s="1">
        <v>14</v>
      </c>
      <c r="AN129" s="1">
        <v>15</v>
      </c>
      <c r="AO129" s="1">
        <v>16</v>
      </c>
      <c r="AP129" s="1">
        <v>17</v>
      </c>
      <c r="AQ129" s="1">
        <v>18</v>
      </c>
      <c r="AR129" s="1">
        <v>19</v>
      </c>
      <c r="AS129" s="1">
        <v>20</v>
      </c>
      <c r="AT129" s="1">
        <v>21</v>
      </c>
    </row>
    <row r="130" spans="3:46" x14ac:dyDescent="0.3">
      <c r="C130" s="1" t="str">
        <f>Szamadas!$C$203</f>
        <v>Kiadás más egyházi intézmény részére</v>
      </c>
      <c r="D130" s="1">
        <f>Szamadas!$E$203</f>
        <v>206.01</v>
      </c>
      <c r="E130" s="187" t="s">
        <v>145</v>
      </c>
      <c r="F130" s="187"/>
      <c r="G130" s="187"/>
      <c r="H130" s="187"/>
      <c r="Y130" s="1" t="s">
        <v>1045</v>
      </c>
      <c r="Z130" s="1" t="s">
        <v>178</v>
      </c>
      <c r="AA130" s="1" t="s">
        <v>179</v>
      </c>
      <c r="AB130" s="1" t="s">
        <v>180</v>
      </c>
      <c r="AC130" s="1" t="s">
        <v>181</v>
      </c>
      <c r="AD130" s="1" t="s">
        <v>182</v>
      </c>
      <c r="AE130" s="1" t="s">
        <v>183</v>
      </c>
      <c r="AF130" s="1" t="s">
        <v>184</v>
      </c>
      <c r="AG130" s="1" t="s">
        <v>185</v>
      </c>
      <c r="AH130" s="1" t="s">
        <v>186</v>
      </c>
      <c r="AI130" s="1" t="s">
        <v>187</v>
      </c>
      <c r="AJ130" s="1" t="s">
        <v>188</v>
      </c>
      <c r="AK130" s="1" t="s">
        <v>189</v>
      </c>
      <c r="AL130" s="1" t="s">
        <v>190</v>
      </c>
      <c r="AM130" s="1" t="s">
        <v>191</v>
      </c>
      <c r="AN130" s="1" t="s">
        <v>192</v>
      </c>
      <c r="AO130" s="1" t="s">
        <v>193</v>
      </c>
      <c r="AP130" s="1" t="s">
        <v>194</v>
      </c>
      <c r="AQ130" s="1" t="s">
        <v>195</v>
      </c>
      <c r="AR130" s="1" t="s">
        <v>196</v>
      </c>
      <c r="AS130" s="1" t="s">
        <v>197</v>
      </c>
      <c r="AT130" s="1" t="s">
        <v>198</v>
      </c>
    </row>
    <row r="131" spans="3:46" x14ac:dyDescent="0.3">
      <c r="C131" s="1" t="str">
        <f>Szamadas!$C$204</f>
        <v>Biztosítások - kiadás</v>
      </c>
      <c r="D131" s="1">
        <f>Szamadas!$E$204</f>
        <v>206.02</v>
      </c>
      <c r="E131" s="187" t="s">
        <v>1259</v>
      </c>
      <c r="F131" s="187"/>
      <c r="G131" s="187"/>
      <c r="H131" s="187"/>
      <c r="X131" s="1">
        <v>1</v>
      </c>
      <c r="Y131" s="1" t="s">
        <v>178</v>
      </c>
      <c r="Z131" s="1" t="s">
        <v>200</v>
      </c>
      <c r="AA131" s="1">
        <f>SUMIF(A!$I$7:$I$5000,$AA$101,A!$H$7:$H$5000)</f>
        <v>0</v>
      </c>
      <c r="AB131" s="1">
        <f>SUMIF(B!$I$7:$I$5000,$AB$101,B!$H$7:$H$5000)</f>
        <v>0</v>
      </c>
      <c r="AC131" s="1">
        <f>SUMIF('C'!$I$7:$I$5000,$AC$101,'C'!$H$7:$H$5000)</f>
        <v>0</v>
      </c>
      <c r="AD131" s="1">
        <f>SUMIF(D!$I$7:$I$5000,$AD$101,D!$H$7:$H$5000)</f>
        <v>0</v>
      </c>
      <c r="AE131" s="1">
        <f>SUMIF(E!$I$7:$I$5000,$AE$101,E!$H$7:$H$5000)</f>
        <v>0</v>
      </c>
      <c r="AF131" s="1">
        <f>SUMIF(F!$I$7:$I$5000,$AF$101,F!$H$7:$H$5000)</f>
        <v>0</v>
      </c>
      <c r="AG131" s="1">
        <f>SUMIF(G!$I$7:$I$5000,$AG$101,G!$H$7:$H$5000)</f>
        <v>0</v>
      </c>
      <c r="AH131" s="1">
        <f>SUMIF(H!$I$7:$I$5000,$AH$101,H!$H$7:$H$5000)</f>
        <v>0</v>
      </c>
      <c r="AI131" s="1">
        <f>SUMIF(I!$I$7:$I$5000,$AI$101,I!$H$7:$H$5000)</f>
        <v>0</v>
      </c>
      <c r="AJ131" s="1">
        <f>SUMIF(J!$I$7:$I$5000,$AJ$101,J!$H$7:$H$5000)</f>
        <v>0</v>
      </c>
      <c r="AK131" s="1">
        <f>SUMIF(K!$I$7:$I$5000,$AK$101,K!$H$7:$H$5000)</f>
        <v>0</v>
      </c>
      <c r="AL131" s="1">
        <f>SUMIF(L!$I$7:$I$5000,$AL$101,L!$H$7:$H$5000)</f>
        <v>0</v>
      </c>
      <c r="AM131" s="1">
        <f>SUMIF(M!$I$7:$I$5000,$AM$101,M!$H$7:$H$5000)</f>
        <v>0</v>
      </c>
      <c r="AN131" s="1">
        <f>SUMIF(N!$I$7:$I$5000,$AN$101,N!$H$7:$H$5000)</f>
        <v>0</v>
      </c>
      <c r="AO131" s="1">
        <f>SUMIF(O!$I$7:$I$5000,$AO$101,O!$H$7:$H$5000)</f>
        <v>0</v>
      </c>
      <c r="AP131" s="1">
        <f>SUMIF(P!$I$7:$I$5000,$AP$101,P!$H$7:$H$5000)</f>
        <v>0</v>
      </c>
      <c r="AQ131" s="1">
        <f>SUMIF(Q!$I$7:$I$5000,$AQ$101,Q!$H$7:$H$5000)</f>
        <v>0</v>
      </c>
      <c r="AR131" s="1">
        <f>SUMIF('R'!$I$7:$I$5000,$AR$101,'R'!$H$7:$H$5000)</f>
        <v>0</v>
      </c>
      <c r="AS131" s="1">
        <f>SUMIF(S!$I$7:$I$5000,$AS$101,S!$H$7:$H$5000)</f>
        <v>0</v>
      </c>
      <c r="AT131" s="1">
        <f>SUMIF(T!$I$7:$I$5000,$AT$101,T!$H$7:$H$5000)</f>
        <v>0</v>
      </c>
    </row>
    <row r="132" spans="3:46" x14ac:dyDescent="0.3">
      <c r="C132" s="1" t="str">
        <f>Szamadas!$C$205</f>
        <v>Kifizetett missziói segélyek</v>
      </c>
      <c r="D132" s="1">
        <f>Szamadas!$E$205</f>
        <v>206.03</v>
      </c>
      <c r="E132" s="187" t="s">
        <v>1275</v>
      </c>
      <c r="F132" s="187"/>
      <c r="G132" s="187"/>
      <c r="H132" s="187"/>
      <c r="X132" s="1">
        <v>2</v>
      </c>
      <c r="Y132" s="1" t="s">
        <v>179</v>
      </c>
      <c r="Z132" s="1">
        <f>SUMIF(Kassza!$I$7:$I$5000,$Z$101,Kassza!$H$7:$H$5000)</f>
        <v>0</v>
      </c>
      <c r="AA132" s="1" t="s">
        <v>200</v>
      </c>
      <c r="AB132" s="1">
        <f>SUMIF(B!$I$7:$I$5000,$AB$102,B!$H$7:$H$5000)</f>
        <v>0</v>
      </c>
      <c r="AC132" s="1">
        <f>SUMIF('C'!$I$7:$I$5000,$AC$102,'C'!$H$7:$H$5000)</f>
        <v>0</v>
      </c>
      <c r="AD132" s="1">
        <f>SUMIF(D!$I$7:$I$5000,$AD$102,D!$H$7:$H$5000)</f>
        <v>0</v>
      </c>
      <c r="AE132" s="1">
        <f>SUMIF(E!$I$7:$I$5000,$AE$102,E!$H$7:$H$5000)</f>
        <v>0</v>
      </c>
      <c r="AF132" s="1">
        <f>SUMIF(F!$I$7:$I$5000,$AF$102,F!$H$7:$H$5000)</f>
        <v>0</v>
      </c>
      <c r="AG132" s="1">
        <f>SUMIF(G!$I$7:$I$5000,$AG$102,G!$H$7:$H$5000)</f>
        <v>0</v>
      </c>
      <c r="AH132" s="1">
        <f>SUMIF(H!$I$7:$I$5000,$AH$102,H!$H$7:$H$5000)</f>
        <v>0</v>
      </c>
      <c r="AI132" s="1">
        <f>SUMIF(I!$I$7:$I$5000,$AI$102,I!$H$7:$H$5000)</f>
        <v>0</v>
      </c>
      <c r="AJ132" s="1">
        <f>SUMIF(J!$I$7:$I$5000,$AJ$102,J!$H$7:$H$5000)</f>
        <v>0</v>
      </c>
      <c r="AK132" s="1">
        <f>SUMIF(K!$I$7:$I$5000,$AK$102,K!$H$7:$H$5000)</f>
        <v>0</v>
      </c>
      <c r="AL132" s="1">
        <f>SUMIF(L!$I$7:$I$5000,$AL$102,L!$H$7:$H$5000)</f>
        <v>0</v>
      </c>
      <c r="AM132" s="1">
        <f>SUMIF(M!$I$7:$I$5000,$AM$102,M!$H$7:$H$5000)</f>
        <v>0</v>
      </c>
      <c r="AN132" s="1">
        <f>SUMIF(N!$I$7:$I$5000,$AN$102,N!$H$7:$H$5000)</f>
        <v>0</v>
      </c>
      <c r="AO132" s="1">
        <f>SUMIF(O!$I$7:$I$5000,$AO$102,O!$H$7:$H$5000)</f>
        <v>0</v>
      </c>
      <c r="AP132" s="1">
        <f>SUMIF(P!$I$7:$I$5000,$AP$102,P!$H$7:$H$5000)</f>
        <v>0</v>
      </c>
      <c r="AQ132" s="1">
        <f>SUMIF(Q!$I$7:$I$5000,$AQ$102,Q!$H$7:$H$5000)</f>
        <v>0</v>
      </c>
      <c r="AR132" s="1">
        <f>SUMIF('R'!$I$7:$I$5000,$AR$102,'R'!$H$7:$H$5000)</f>
        <v>0</v>
      </c>
      <c r="AS132" s="1">
        <f>SUMIF(S!$I$7:$I$5000,$AS$102,S!$H$7:$H$5000)</f>
        <v>0</v>
      </c>
      <c r="AT132" s="1">
        <f>SUMIF(T!$I$7:$I$5000,$AT$102,T!$H$7:$H$5000)</f>
        <v>0</v>
      </c>
    </row>
    <row r="133" spans="3:46" x14ac:dyDescent="0.3">
      <c r="C133" s="1" t="str">
        <f>Szamadas!$C$206</f>
        <v>Kifizetett bérjövedelmek 10%-a</v>
      </c>
      <c r="D133" s="1">
        <f>Szamadas!$E$206</f>
        <v>206.04</v>
      </c>
      <c r="E133" s="187" t="s">
        <v>1261</v>
      </c>
      <c r="F133" s="187"/>
      <c r="G133" s="187"/>
      <c r="H133" s="187"/>
      <c r="X133" s="1">
        <v>3</v>
      </c>
      <c r="Y133" s="1" t="s">
        <v>180</v>
      </c>
      <c r="Z133" s="1">
        <f>SUMIF(Kassza!$I$7:$I$5000,$Z$102,Kassza!$H$7:$H$5000)</f>
        <v>0</v>
      </c>
      <c r="AA133" s="1">
        <f>SUMIF(A!$I$7:$I$5000,$AA$102,A!$H$7:$H$5000)</f>
        <v>0</v>
      </c>
      <c r="AB133" s="1" t="s">
        <v>200</v>
      </c>
      <c r="AC133" s="1">
        <f>SUMIF('C'!$I$7:$I$5000,$AC$103,'C'!$H$7:$H$5000)</f>
        <v>0</v>
      </c>
      <c r="AD133" s="1">
        <f>SUMIF(D!$I$7:$I$5000,$AD$103,D!$H$7:$H$5000)</f>
        <v>0</v>
      </c>
      <c r="AE133" s="1">
        <f>SUMIF(E!$I$7:$I$5000,$AE$103,E!$H$7:$H$5000)</f>
        <v>0</v>
      </c>
      <c r="AF133" s="1">
        <f>SUMIF(F!$I$7:$I$5000,$AF$103,F!$H$7:$H$5000)</f>
        <v>0</v>
      </c>
      <c r="AG133" s="1">
        <f>SUMIF(G!$I$7:$I$5000,$AG$103,G!$H$7:$H$5000)</f>
        <v>0</v>
      </c>
      <c r="AH133" s="1">
        <f>SUMIF(H!$I$7:$I$5000,$AH$103,H!$H$7:$H$5000)</f>
        <v>0</v>
      </c>
      <c r="AI133" s="1">
        <f>SUMIF(I!$I$7:$I$5000,$AI$103,I!$H$7:$H$5000)</f>
        <v>0</v>
      </c>
      <c r="AJ133" s="1">
        <f>SUMIF(J!$I$7:$I$5000,$AJ$103,J!$H$7:$H$5000)</f>
        <v>0</v>
      </c>
      <c r="AK133" s="1">
        <f>SUMIF(K!$I$7:$I$5000,$AK$103,K!$H$7:$H$5000)</f>
        <v>0</v>
      </c>
      <c r="AL133" s="1">
        <f>SUMIF(L!$I$7:$I$5000,$AL$103,L!$H$7:$H$5000)</f>
        <v>0</v>
      </c>
      <c r="AM133" s="1">
        <f>SUMIF(M!$I$7:$I$5000,$AM$103,M!$H$7:$H$5000)</f>
        <v>0</v>
      </c>
      <c r="AN133" s="1">
        <f>SUMIF(N!$I$7:$I$5000,$AN$103,N!$H$7:$H$5000)</f>
        <v>0</v>
      </c>
      <c r="AO133" s="1">
        <f>SUMIF(O!$I$7:$I$5000,$AO$103,O!$H$7:$H$5000)</f>
        <v>0</v>
      </c>
      <c r="AP133" s="1">
        <f>SUMIF(P!$I$7:$I$5000,$AP$103,P!$H$7:$H$5000)</f>
        <v>0</v>
      </c>
      <c r="AQ133" s="1">
        <f>SUMIF(Q!$I$7:$I$5000,$AQ$103,Q!$H$7:$H$5000)</f>
        <v>0</v>
      </c>
      <c r="AR133" s="1">
        <f>SUMIF('R'!$I$7:$I$5000,$AR$103,'R'!$H$7:$H$5000)</f>
        <v>0</v>
      </c>
      <c r="AS133" s="1">
        <f>SUMIF(S!$I$7:$I$5000,$AS$103,S!$H$7:$H$5000)</f>
        <v>0</v>
      </c>
      <c r="AT133" s="1">
        <f>SUMIF(T!$I$7:$I$5000,$AT$103,T!$H$7:$H$5000)</f>
        <v>0</v>
      </c>
    </row>
    <row r="134" spans="3:46" x14ac:dyDescent="0.3">
      <c r="C134" s="1" t="str">
        <f>Szamadas!$C$207</f>
        <v>Kiadások egyházközségek részére</v>
      </c>
      <c r="D134" s="1">
        <f>Szamadas!$E$207</f>
        <v>206.05</v>
      </c>
      <c r="E134" s="187" t="s">
        <v>1277</v>
      </c>
      <c r="F134" s="187"/>
      <c r="G134" s="187"/>
      <c r="H134" s="187"/>
      <c r="X134" s="1">
        <v>4</v>
      </c>
      <c r="Y134" s="1" t="s">
        <v>181</v>
      </c>
      <c r="Z134" s="1">
        <f>SUMIF(Kassza!$I$7:$I$5000,$Z$103,Kassza!$H$7:$H$5000)</f>
        <v>0</v>
      </c>
      <c r="AA134" s="1">
        <f>SUMIF(A!$I$7:$I$5000,$AA$103,A!$H$7:$H$5000)</f>
        <v>0</v>
      </c>
      <c r="AB134" s="1">
        <f>SUMIF(B!$I$7:$I$5000,$AB$103,B!$H$7:$H$5000)</f>
        <v>0</v>
      </c>
      <c r="AC134" s="1" t="s">
        <v>200</v>
      </c>
      <c r="AD134" s="1">
        <f>SUMIF(D!$I$7:$I$5000,$AD$104,D!$H$7:$H$5000)</f>
        <v>0</v>
      </c>
      <c r="AE134" s="1">
        <f>SUMIF(E!$I$7:$I$5000,$AE$104,E!$H$7:$H$5000)</f>
        <v>0</v>
      </c>
      <c r="AF134" s="1">
        <f>SUMIF(F!$I$7:$I$5000,$AF$104,F!$H$7:$H$5000)</f>
        <v>0</v>
      </c>
      <c r="AG134" s="1">
        <f>SUMIF(G!$I$7:$I$5000,$AG$104,G!$H$7:$H$5000)</f>
        <v>0</v>
      </c>
      <c r="AH134" s="1">
        <f>SUMIF(H!$I$7:$I$5000,$AH$104,H!$H$7:$H$5000)</f>
        <v>0</v>
      </c>
      <c r="AI134" s="1">
        <f>SUMIF(I!$I$7:$I$5000,$AI$104,I!$H$7:$H$5000)</f>
        <v>0</v>
      </c>
      <c r="AJ134" s="1">
        <f>SUMIF(J!$I$7:$I$5000,$AJ$104,J!$H$7:$H$5000)</f>
        <v>0</v>
      </c>
      <c r="AK134" s="1">
        <f>SUMIF(K!$I$7:$I$5000,$AK$104,K!$H$7:$H$5000)</f>
        <v>0</v>
      </c>
      <c r="AL134" s="1">
        <f>SUMIF(L!$I$7:$I$5000,$AL$104,L!$H$7:$H$5000)</f>
        <v>0</v>
      </c>
      <c r="AM134" s="1">
        <f>SUMIF(M!$I$7:$I$5000,$AM$104,M!$H$7:$H$5000)</f>
        <v>0</v>
      </c>
      <c r="AN134" s="1">
        <f>SUMIF(N!$I$7:$I$5000,$AN$104,N!$H$7:$H$5000)</f>
        <v>0</v>
      </c>
      <c r="AO134" s="1">
        <f>SUMIF(O!$I$7:$I$5000,$AO$104,O!$H$7:$H$5000)</f>
        <v>0</v>
      </c>
      <c r="AP134" s="1">
        <f>SUMIF(P!$I$7:$I$5000,$AP$104,P!$H$7:$H$5000)</f>
        <v>0</v>
      </c>
      <c r="AQ134" s="1">
        <f>SUMIF(Q!$I$7:$I$5000,$AQ$104,Q!$H$7:$H$5000)</f>
        <v>0</v>
      </c>
      <c r="AR134" s="1">
        <f>SUMIF('R'!$I$7:$I$5000,$AR$104,'R'!$H$7:$H$5000)</f>
        <v>0</v>
      </c>
      <c r="AS134" s="1">
        <f>SUMIF(S!$I$7:$I$5000,$AS$104,S!$H$7:$H$5000)</f>
        <v>0</v>
      </c>
      <c r="AT134" s="1">
        <f>SUMIF(T!$I$7:$I$5000,$AT$104,T!$H$7:$H$5000)</f>
        <v>0</v>
      </c>
    </row>
    <row r="135" spans="3:46" x14ac:dyDescent="0.3">
      <c r="C135" s="1" t="str">
        <f>Szamadas!$C$208</f>
        <v>Kiadások a felsőbb egyházi intézmények részére</v>
      </c>
      <c r="D135" s="1">
        <f>Szamadas!$E$208</f>
        <v>206.06</v>
      </c>
      <c r="E135" s="187" t="s">
        <v>1276</v>
      </c>
      <c r="F135" s="187"/>
      <c r="G135" s="187"/>
      <c r="H135" s="187"/>
      <c r="X135" s="1">
        <v>5</v>
      </c>
      <c r="Y135" s="1" t="s">
        <v>182</v>
      </c>
      <c r="Z135" s="1">
        <f>SUMIF(Kassza!$I$7:$I$5000,$Z$104,Kassza!$H$7:$H$5000)</f>
        <v>0</v>
      </c>
      <c r="AA135" s="1">
        <f>SUMIF(A!$I$7:$I$5000,$AA$104,A!$H$7:$H$5000)</f>
        <v>0</v>
      </c>
      <c r="AB135" s="1">
        <f>SUMIF(B!$I$7:$I$5000,$AB$104,B!$H$7:$H$5000)</f>
        <v>0</v>
      </c>
      <c r="AC135" s="1">
        <f>SUMIF('C'!$I$7:$I$5000,$AC$104,'C'!$H$7:$H$5000)</f>
        <v>0</v>
      </c>
      <c r="AD135" s="1" t="s">
        <v>200</v>
      </c>
      <c r="AE135" s="1">
        <f>SUMIF(E!$I$7:$I$5000,$AE$105,E!$H$7:$H$5000)</f>
        <v>0</v>
      </c>
      <c r="AF135" s="1">
        <f>SUMIF(F!$I$7:$I$5000,$AF$105,F!$H$7:$H$5000)</f>
        <v>0</v>
      </c>
      <c r="AG135" s="1">
        <f>SUMIF(G!$I$7:$I$5000,$AG$105,G!$H$7:$H$5000)</f>
        <v>0</v>
      </c>
      <c r="AH135" s="1">
        <f>SUMIF(H!$I$7:$I$5000,$AH$105,H!$H$7:$H$5000)</f>
        <v>0</v>
      </c>
      <c r="AI135" s="1">
        <f>SUMIF(I!$I$7:$I$5000,$AI$105,I!$H$7:$H$5000)</f>
        <v>0</v>
      </c>
      <c r="AJ135" s="1">
        <f>SUMIF(J!$I$7:$I$5000,$AJ$105,J!$H$7:$H$5000)</f>
        <v>0</v>
      </c>
      <c r="AK135" s="1">
        <f>SUMIF(K!$I$7:$I$5000,$AK$105,K!$H$7:$H$5000)</f>
        <v>0</v>
      </c>
      <c r="AL135" s="1">
        <f>SUMIF(L!$I$7:$I$5000,$AL$105,L!$H$7:$H$5000)</f>
        <v>0</v>
      </c>
      <c r="AM135" s="1">
        <f>SUMIF(M!$I$7:$I$5000,$AM$105,M!$H$7:$H$5000)</f>
        <v>0</v>
      </c>
      <c r="AN135" s="1">
        <f>SUMIF(N!$I$7:$I$5000,$AN$105,N!$H$7:$H$5000)</f>
        <v>0</v>
      </c>
      <c r="AO135" s="1">
        <f>SUMIF(O!$I$7:$I$5000,$AO$105,O!$H$7:$H$5000)</f>
        <v>0</v>
      </c>
      <c r="AP135" s="1">
        <f>SUMIF(P!$I$7:$I$5000,$AP$105,P!$H$7:$H$5000)</f>
        <v>0</v>
      </c>
      <c r="AQ135" s="1">
        <f>SUMIF(Q!$I$7:$I$5000,$AQ$105,Q!$H$7:$H$5000)</f>
        <v>0</v>
      </c>
      <c r="AR135" s="1">
        <f>SUMIF('R'!$I$7:$I$5000,$AR$105,'R'!$H$7:$H$5000)</f>
        <v>0</v>
      </c>
      <c r="AS135" s="1">
        <f>SUMIF(S!$I$7:$I$5000,$AS$105,S!$H$7:$H$5000)</f>
        <v>0</v>
      </c>
      <c r="AT135" s="1">
        <f>SUMIF(T!$I$7:$I$5000,$AT$105,T!$H$7:$H$5000)</f>
        <v>0</v>
      </c>
    </row>
    <row r="136" spans="3:46" x14ac:dyDescent="0.3">
      <c r="C136" s="1" t="str">
        <f>Szamadas!$C$210</f>
        <v>Törlesztett hitelek</v>
      </c>
      <c r="D136" s="1">
        <f>Szamadas!$E$210</f>
        <v>207.01</v>
      </c>
      <c r="E136" s="187" t="s">
        <v>157</v>
      </c>
      <c r="F136" s="187"/>
      <c r="G136" s="187"/>
      <c r="H136" s="187"/>
      <c r="X136" s="1">
        <v>6</v>
      </c>
      <c r="Y136" s="1" t="s">
        <v>183</v>
      </c>
      <c r="Z136" s="1">
        <f>SUMIF(Kassza!$I$7:$I$5000,$Z$105,Kassza!$H$7:$H$5000)</f>
        <v>0</v>
      </c>
      <c r="AA136" s="1">
        <f>SUMIF(A!$I$7:$I$5000,$AA$105,A!$H$7:$H$5000)</f>
        <v>0</v>
      </c>
      <c r="AB136" s="1">
        <f>SUMIF(B!$I$7:$I$5000,$AB$105,B!$H$7:$H$5000)</f>
        <v>0</v>
      </c>
      <c r="AC136" s="1">
        <f>SUMIF('C'!$I$7:$I$5000,$AC$105,'C'!$H$7:$H$5000)</f>
        <v>0</v>
      </c>
      <c r="AD136" s="1">
        <f>SUMIF(D!$I$7:$I$5000,$AD$105,D!$H$7:$H$5000)</f>
        <v>0</v>
      </c>
      <c r="AE136" s="1" t="s">
        <v>200</v>
      </c>
      <c r="AF136" s="1">
        <f>SUMIF(F!$I$7:$I$5000,$AF$106,F!$H$7:$H$5000)</f>
        <v>0</v>
      </c>
      <c r="AG136" s="1">
        <f>SUMIF(G!$I$7:$I$5000,$AG$106,G!$H$7:$H$5000)</f>
        <v>0</v>
      </c>
      <c r="AH136" s="1">
        <f>SUMIF(H!$I$7:$I$5000,$AH$106,H!$H$7:$H$5000)</f>
        <v>0</v>
      </c>
      <c r="AI136" s="1">
        <f>SUMIF(I!$I$7:$I$5000,$AI$106,I!$H$7:$H$5000)</f>
        <v>0</v>
      </c>
      <c r="AJ136" s="1">
        <f>SUMIF(J!$I$7:$I$5000,$AJ$106,J!$H$7:$H$5000)</f>
        <v>0</v>
      </c>
      <c r="AK136" s="1">
        <f>SUMIF(K!$I$7:$I$5000,$AK$106,K!$H$7:$H$5000)</f>
        <v>0</v>
      </c>
      <c r="AL136" s="1">
        <f>SUMIF(L!$I$7:$I$5000,$AL$106,L!$H$7:$H$5000)</f>
        <v>0</v>
      </c>
      <c r="AM136" s="1">
        <f>SUMIF(M!$I$7:$I$5000,$AM$106,M!$H$7:$H$5000)</f>
        <v>0</v>
      </c>
      <c r="AN136" s="1">
        <f>SUMIF(N!$I$7:$I$5000,$AN$106,N!$H$7:$H$5000)</f>
        <v>0</v>
      </c>
      <c r="AO136" s="1">
        <f>SUMIF(O!$I$7:$I$5000,$AO$106,O!$H$7:$H$5000)</f>
        <v>0</v>
      </c>
      <c r="AP136" s="1">
        <f>SUMIF(P!$I$7:$I$5000,$AP$106,P!$H$7:$H$5000)</f>
        <v>0</v>
      </c>
      <c r="AQ136" s="1">
        <f>SUMIF(Q!$I$7:$I$5000,$AQ$106,Q!$H$7:$H$5000)</f>
        <v>0</v>
      </c>
      <c r="AR136" s="1">
        <f>SUMIF('R'!$I$7:$I$5000,$AR$106,'R'!$H$7:$H$5000)</f>
        <v>0</v>
      </c>
      <c r="AS136" s="1">
        <f>SUMIF(S!$I$7:$I$5000,$AS$106,S!$H$7:$H$5000)</f>
        <v>0</v>
      </c>
      <c r="AT136" s="1">
        <f>SUMIF(T!$I$7:$I$5000,$AT$106,T!$H$7:$H$5000)</f>
        <v>0</v>
      </c>
    </row>
    <row r="137" spans="3:46" x14ac:dyDescent="0.3">
      <c r="C137" s="1" t="str">
        <f>Szamadas!$C$211</f>
        <v>Kiadott hitelek</v>
      </c>
      <c r="D137" s="1">
        <f>Szamadas!$E$211</f>
        <v>207.02</v>
      </c>
      <c r="E137" s="187" t="s">
        <v>155</v>
      </c>
      <c r="F137" s="187"/>
      <c r="G137" s="187"/>
      <c r="H137" s="187"/>
      <c r="X137" s="1">
        <v>7</v>
      </c>
      <c r="Y137" s="1" t="s">
        <v>184</v>
      </c>
      <c r="Z137" s="1">
        <f>SUMIF(Kassza!$I$7:$I$5000,$Z$106,Kassza!$H$7:$H$5000)</f>
        <v>0</v>
      </c>
      <c r="AA137" s="1">
        <f>SUMIF(A!$I$7:$I$5000,$AA$106,A!$H$7:$H$5000)</f>
        <v>0</v>
      </c>
      <c r="AB137" s="1">
        <f>SUMIF(B!$I$7:$I$5000,$AB$106,B!$H$7:$H$5000)</f>
        <v>0</v>
      </c>
      <c r="AC137" s="1">
        <f>SUMIF('C'!$I$7:$I$5000,$AC$106,'C'!$H$7:$H$5000)</f>
        <v>0</v>
      </c>
      <c r="AD137" s="1">
        <f>SUMIF(D!$I$7:$I$5000,$AD$106,D!$H$7:$H$5000)</f>
        <v>0</v>
      </c>
      <c r="AE137" s="1">
        <f>SUMIF(E!$I$7:$I$5000,$AE$106,E!$H$7:$H$5000)</f>
        <v>0</v>
      </c>
      <c r="AF137" s="1" t="s">
        <v>200</v>
      </c>
      <c r="AG137" s="1">
        <f>SUMIF(G!$I$7:$I$5000,$AG$107,G!$H$7:$H$5000)</f>
        <v>0</v>
      </c>
      <c r="AH137" s="1">
        <f>SUMIF(H!$I$7:$I$5000,$AH$107,H!$H$7:$H$5000)</f>
        <v>0</v>
      </c>
      <c r="AI137" s="1">
        <f>SUMIF(I!$I$7:$I$5000,$AI$107,I!$H$7:$H$5000)</f>
        <v>0</v>
      </c>
      <c r="AJ137" s="1">
        <f>SUMIF(J!$I$7:$I$5000,$AJ$107,J!$H$7:$H$5000)</f>
        <v>0</v>
      </c>
      <c r="AK137" s="1">
        <f>SUMIF(K!$I$7:$I$5000,$AK$107,K!$H$7:$H$5000)</f>
        <v>0</v>
      </c>
      <c r="AL137" s="1">
        <f>SUMIF(L!$I$7:$I$5000,$AL$107,L!$H$7:$H$5000)</f>
        <v>0</v>
      </c>
      <c r="AM137" s="1">
        <f>SUMIF(M!$I$7:$I$5000,$AM$107,M!$H$7:$H$5000)</f>
        <v>0</v>
      </c>
      <c r="AN137" s="1">
        <f>SUMIF(N!$I$7:$I$5000,$AN$107,N!$H$7:$H$5000)</f>
        <v>0</v>
      </c>
      <c r="AO137" s="1">
        <f>SUMIF(O!$I$7:$I$5000,$AO$107,O!$H$7:$H$5000)</f>
        <v>0</v>
      </c>
      <c r="AP137" s="1">
        <f>SUMIF(P!$I$7:$I$5000,$AP$107,P!$H$7:$H$5000)</f>
        <v>0</v>
      </c>
      <c r="AQ137" s="1">
        <f>SUMIF(Q!$I$7:$I$5000,$AQ$107,Q!$H$7:$H$5000)</f>
        <v>0</v>
      </c>
      <c r="AR137" s="1">
        <f>SUMIF('R'!$I$7:$I$5000,$AR$107,'R'!$H$7:$H$5000)</f>
        <v>0</v>
      </c>
      <c r="AS137" s="1">
        <f>SUMIF(S!$I$7:$I$5000,$AS$107,S!$H$7:$H$5000)</f>
        <v>0</v>
      </c>
      <c r="AT137" s="1">
        <f>SUMIF(T!$I$7:$I$5000,$AT$107,T!$H$7:$H$5000)</f>
        <v>0</v>
      </c>
    </row>
    <row r="138" spans="3:46" hidden="1" x14ac:dyDescent="0.3">
      <c r="E138" s="104"/>
      <c r="F138" s="104"/>
      <c r="G138" s="104"/>
      <c r="H138" s="104"/>
      <c r="X138" s="1">
        <v>8</v>
      </c>
      <c r="Y138" s="1" t="s">
        <v>185</v>
      </c>
      <c r="Z138" s="1">
        <f>SUMIF(Kassza!$I$7:$I$5000,$Z$107,Kassza!$H$7:$H$5000)</f>
        <v>0</v>
      </c>
      <c r="AA138" s="1">
        <f>SUMIF(A!$I$7:$I$5000,$AA$107,A!$H$7:$H$5000)</f>
        <v>0</v>
      </c>
      <c r="AB138" s="1">
        <f>SUMIF(B!$I$7:$I$5000,$AB$107,B!$H$7:$H$5000)</f>
        <v>0</v>
      </c>
      <c r="AC138" s="1">
        <f>SUMIF('C'!$I$7:$I$5000,$AC$107,'C'!$H$7:$H$5000)</f>
        <v>0</v>
      </c>
      <c r="AD138" s="1">
        <f>SUMIF(D!$I$7:$I$5000,$AD$107,D!$H$7:$H$5000)</f>
        <v>0</v>
      </c>
      <c r="AE138" s="1">
        <f>SUMIF(E!$I$7:$I$5000,$AE$107,E!$H$7:$H$5000)</f>
        <v>0</v>
      </c>
      <c r="AF138" s="1">
        <f>SUMIF(F!$I$7:$I$5000,$AF$107,F!$H$7:$H$5000)</f>
        <v>0</v>
      </c>
      <c r="AG138" s="1" t="s">
        <v>200</v>
      </c>
      <c r="AH138" s="1">
        <f>SUMIF(H!$I$7:$I$5000,$AH$108,H!$H$7:$H$5000)</f>
        <v>0</v>
      </c>
      <c r="AI138" s="1">
        <f>SUMIF(I!$I$7:$I$5000,$AI$108,I!$H$7:$H$5000)</f>
        <v>0</v>
      </c>
      <c r="AJ138" s="1">
        <f>SUMIF(J!$I$7:$I$5000,$AJ$108,J!$H$7:$H$5000)</f>
        <v>0</v>
      </c>
      <c r="AK138" s="1">
        <f>SUMIF(K!$I$7:$I$5000,$AK$108,K!$H$7:$H$5000)</f>
        <v>0</v>
      </c>
      <c r="AL138" s="1">
        <f>SUMIF(L!$I$7:$I$5000,$AL$108,L!$H$7:$H$5000)</f>
        <v>0</v>
      </c>
      <c r="AM138" s="1">
        <f>SUMIF(M!$I$7:$I$5000,$AM$108,M!$H$7:$H$5000)</f>
        <v>0</v>
      </c>
      <c r="AN138" s="1">
        <f>SUMIF(N!$I$7:$I$5000,$AN$108,N!$H$7:$H$5000)</f>
        <v>0</v>
      </c>
      <c r="AO138" s="1">
        <f>SUMIF(O!$I$7:$I$5000,$AO$108,O!$H$7:$H$5000)</f>
        <v>0</v>
      </c>
      <c r="AP138" s="1">
        <f>SUMIF(P!$I$7:$I$5000,$AP$108,P!$H$7:$H$5000)</f>
        <v>0</v>
      </c>
      <c r="AQ138" s="1">
        <f>SUMIF(Q!$I$7:$I$5000,$AQ$108,Q!$H$7:$H$5000)</f>
        <v>0</v>
      </c>
      <c r="AR138" s="1">
        <f>SUMIF('R'!$I$7:$I$5000,$AR$108,'R'!$H$7:$H$5000)</f>
        <v>0</v>
      </c>
      <c r="AS138" s="1">
        <f>SUMIF(S!$I$7:$I$5000,$AS$108,S!$H$7:$H$5000)</f>
        <v>0</v>
      </c>
      <c r="AT138" s="1">
        <f>SUMIF(T!$I$7:$I$5000,$AT$108,T!$H$7:$H$5000)</f>
        <v>0</v>
      </c>
    </row>
    <row r="139" spans="3:46" hidden="1" x14ac:dyDescent="0.3">
      <c r="E139" s="104"/>
      <c r="F139" s="104"/>
      <c r="G139" s="104"/>
      <c r="H139" s="104"/>
      <c r="X139" s="1">
        <v>9</v>
      </c>
      <c r="Y139" s="1" t="s">
        <v>186</v>
      </c>
      <c r="Z139" s="1">
        <f>SUMIF(Kassza!$I$7:$I$5000,$Z$108,Kassza!$H$7:$H$5000)</f>
        <v>0</v>
      </c>
      <c r="AA139" s="1">
        <f>SUMIF(A!$I$7:$I$5000,$AA$108,A!$H$7:$H$5000)</f>
        <v>0</v>
      </c>
      <c r="AB139" s="1">
        <f>SUMIF(B!$I$7:$I$5000,$AB$108,B!$H$7:$H$5000)</f>
        <v>0</v>
      </c>
      <c r="AC139" s="1">
        <f>SUMIF('C'!$I$7:$I$5000,$AC$108,'C'!$H$7:$H$5000)</f>
        <v>0</v>
      </c>
      <c r="AD139" s="1">
        <f>SUMIF(D!$I$7:$I$5000,$AD$108,D!$H$7:$H$5000)</f>
        <v>0</v>
      </c>
      <c r="AE139" s="1">
        <f>SUMIF(E!$I$7:$I$5000,$AE$108,E!$H$7:$H$5000)</f>
        <v>0</v>
      </c>
      <c r="AF139" s="1">
        <f>SUMIF(F!$I$7:$I$5000,$AF$108,F!$H$7:$H$5000)</f>
        <v>0</v>
      </c>
      <c r="AG139" s="1">
        <f>SUMIF(G!$I$7:$I$5000,$AG$108,G!$H$7:$H$5000)</f>
        <v>0</v>
      </c>
      <c r="AH139" s="1" t="s">
        <v>200</v>
      </c>
      <c r="AI139" s="1">
        <f>SUMIF(I!$I$7:$I$5000,$AI$109,I!$H$7:$H$5000)</f>
        <v>0</v>
      </c>
      <c r="AJ139" s="1">
        <f>SUMIF(J!$I$7:$I$5000,$AJ$109,J!$H$7:$H$5000)</f>
        <v>0</v>
      </c>
      <c r="AK139" s="1">
        <f>SUMIF(K!$I$7:$I$5000,$AK$109,K!$H$7:$H$5000)</f>
        <v>0</v>
      </c>
      <c r="AL139" s="1">
        <f>SUMIF(L!$I$7:$I$5000,$AL$109,L!$H$7:$H$5000)</f>
        <v>0</v>
      </c>
      <c r="AM139" s="1">
        <f>SUMIF(M!$I$7:$I$5000,$AM$109,M!$H$7:$H$5000)</f>
        <v>0</v>
      </c>
      <c r="AN139" s="1">
        <f>SUMIF(N!$I$7:$I$5000,$AN$109,N!$H$7:$H$5000)</f>
        <v>0</v>
      </c>
      <c r="AO139" s="1">
        <f>SUMIF(O!$I$7:$I$5000,$AO$109,O!$H$7:$H$5000)</f>
        <v>0</v>
      </c>
      <c r="AP139" s="1">
        <f>SUMIF(P!$I$7:$I$5000,$AP$109,P!$H$7:$H$5000)</f>
        <v>0</v>
      </c>
      <c r="AQ139" s="1">
        <f>SUMIF(Q!$I$7:$I$5000,$AQ$109,Q!$H$7:$H$5000)</f>
        <v>0</v>
      </c>
      <c r="AR139" s="1">
        <f>SUMIF('R'!$I$7:$I$5000,$AR$109,'R'!$H$7:$H$5000)</f>
        <v>0</v>
      </c>
      <c r="AS139" s="1">
        <f>SUMIF(S!$I$7:$I$5000,$AS$109,S!$H$7:$H$5000)</f>
        <v>0</v>
      </c>
      <c r="AT139" s="1">
        <f>SUMIF(T!$I$7:$I$5000,$AT$109,T!$H$7:$H$5000)</f>
        <v>0</v>
      </c>
    </row>
    <row r="140" spans="3:46" hidden="1" x14ac:dyDescent="0.3">
      <c r="E140" s="104"/>
      <c r="F140" s="104"/>
      <c r="G140" s="104"/>
      <c r="H140" s="104"/>
      <c r="X140" s="1">
        <v>10</v>
      </c>
      <c r="Y140" s="1" t="s">
        <v>187</v>
      </c>
      <c r="Z140" s="1">
        <f>SUMIF(Kassza!$I$7:$I$5000,$Z$109,Kassza!$H$7:$H$5000)</f>
        <v>0</v>
      </c>
      <c r="AA140" s="1">
        <f>SUMIF(A!$I$7:$I$5000,$AA$109,A!$H$7:$H$5000)</f>
        <v>0</v>
      </c>
      <c r="AB140" s="1">
        <f>SUMIF(B!$I$7:$I$5000,$AB$109,B!$H$7:$H$5000)</f>
        <v>0</v>
      </c>
      <c r="AC140" s="1">
        <f>SUMIF('C'!$I$7:$I$5000,$AC$109,'C'!$H$7:$H$5000)</f>
        <v>0</v>
      </c>
      <c r="AD140" s="1">
        <f>SUMIF(D!$I$7:$I$5000,$AD$109,D!$H$7:$H$5000)</f>
        <v>0</v>
      </c>
      <c r="AE140" s="1">
        <f>SUMIF(E!$I$7:$I$5000,$AE$109,E!$H$7:$H$5000)</f>
        <v>0</v>
      </c>
      <c r="AF140" s="1">
        <f>SUMIF(F!$I$7:$I$5000,$AF$109,F!$H$7:$H$5000)</f>
        <v>0</v>
      </c>
      <c r="AG140" s="1">
        <f>SUMIF(G!$I$7:$I$5000,$AG$109,G!$H$7:$H$5000)</f>
        <v>0</v>
      </c>
      <c r="AH140" s="1">
        <f>SUMIF(H!$I$7:$I$5000,$AH$109,H!$H$7:$H$5000)</f>
        <v>0</v>
      </c>
      <c r="AI140" s="1" t="s">
        <v>200</v>
      </c>
      <c r="AJ140" s="1">
        <f>SUMIF(J!$I$7:$I$5000,$AJ$110,J!$H$7:$H$5000)</f>
        <v>0</v>
      </c>
      <c r="AK140" s="1">
        <f>SUMIF(K!$I$7:$I$5000,$AK$110,K!$H$7:$H$5000)</f>
        <v>0</v>
      </c>
      <c r="AL140" s="1">
        <f>SUMIF(L!$I$7:$I$5000,$AL$110,L!$H$7:$H$5000)</f>
        <v>0</v>
      </c>
      <c r="AM140" s="1">
        <f>SUMIF(M!$I$7:$I$5000,$AM$110,M!$H$7:$H$5000)</f>
        <v>0</v>
      </c>
      <c r="AN140" s="1">
        <f>SUMIF(N!$I$7:$I$5000,$AN$110,N!$H$7:$H$5000)</f>
        <v>0</v>
      </c>
      <c r="AO140" s="1">
        <f>SUMIF(O!$I$7:$I$5000,$AO$110,O!$H$7:$H$5000)</f>
        <v>0</v>
      </c>
      <c r="AP140" s="1">
        <f>SUMIF(P!$I$7:$I$5000,$AP$110,P!$H$7:$H$5000)</f>
        <v>0</v>
      </c>
      <c r="AQ140" s="1">
        <f>SUMIF(Q!$I$7:$I$5000,$AQ$110,Q!$H$7:$H$5000)</f>
        <v>0</v>
      </c>
      <c r="AR140" s="1">
        <f>SUMIF('R'!$I$7:$I$5000,$AR$110,'R'!$H$7:$H$5000)</f>
        <v>0</v>
      </c>
      <c r="AS140" s="1">
        <f>SUMIF(S!$I$7:$I$5000,$AS$110,S!$H$7:$H$5000)</f>
        <v>0</v>
      </c>
      <c r="AT140" s="1">
        <f>SUMIF(T!$I$7:$I$5000,$AT$110,T!$H$7:$H$5000)</f>
        <v>0</v>
      </c>
    </row>
    <row r="141" spans="3:46" hidden="1" x14ac:dyDescent="0.3">
      <c r="E141" s="104"/>
      <c r="F141" s="104"/>
      <c r="G141" s="104"/>
      <c r="H141" s="104"/>
      <c r="X141" s="1">
        <v>11</v>
      </c>
      <c r="Y141" s="1" t="s">
        <v>188</v>
      </c>
      <c r="Z141" s="1">
        <f>SUMIF(Kassza!$I$7:$I$5000,$Z$110,Kassza!$H$7:$H$5000)</f>
        <v>0</v>
      </c>
      <c r="AA141" s="1">
        <f>SUMIF(A!$I$7:$I$5000,$AA$110,A!$H$7:$H$5000)</f>
        <v>0</v>
      </c>
      <c r="AB141" s="1">
        <f>SUMIF(B!$I$7:$I$5000,$AB$110,B!$H$7:$H$5000)</f>
        <v>0</v>
      </c>
      <c r="AC141" s="1">
        <f>SUMIF('C'!$I$7:$I$5000,$AC$110,'C'!$H$7:$H$5000)</f>
        <v>0</v>
      </c>
      <c r="AD141" s="1">
        <f>SUMIF(D!$I$7:$I$5000,$AD$110,D!$H$7:$H$5000)</f>
        <v>0</v>
      </c>
      <c r="AE141" s="1">
        <f>SUMIF(E!$I$7:$I$5000,$AE$110,E!$H$7:$H$5000)</f>
        <v>0</v>
      </c>
      <c r="AF141" s="1">
        <f>SUMIF(F!$I$7:$I$5000,$AF$110,F!$H$7:$H$5000)</f>
        <v>0</v>
      </c>
      <c r="AG141" s="1">
        <f>SUMIF(G!$I$7:$I$5000,$AG$110,G!$H$7:$H$5000)</f>
        <v>0</v>
      </c>
      <c r="AH141" s="1">
        <f>SUMIF(H!$I$7:$I$5000,$AH$110,H!$H$7:$H$5000)</f>
        <v>0</v>
      </c>
      <c r="AI141" s="1">
        <f>SUMIF(I!$I$7:$I$5000,$AI$110,I!$H$7:$H$5000)</f>
        <v>0</v>
      </c>
      <c r="AJ141" s="1" t="s">
        <v>200</v>
      </c>
      <c r="AK141" s="1">
        <f>SUMIF(K!$I$7:$I$5000,$AK$111,K!$H$7:$H$5000)</f>
        <v>0</v>
      </c>
      <c r="AL141" s="1">
        <f>SUMIF(L!$I$7:$I$5000,$AL$111,L!$H$7:$H$5000)</f>
        <v>0</v>
      </c>
      <c r="AM141" s="1">
        <f>SUMIF(M!$I$7:$I$5000,$AM$111,M!$H$7:$H$5000)</f>
        <v>0</v>
      </c>
      <c r="AN141" s="1">
        <f>SUMIF(N!$I$7:$I$5000,$AN$111,N!$H$7:$H$5000)</f>
        <v>0</v>
      </c>
      <c r="AO141" s="1">
        <f>SUMIF(O!$I$7:$I$5000,$AO$111,O!$H$7:$H$5000)</f>
        <v>0</v>
      </c>
      <c r="AP141" s="1">
        <f>SUMIF(P!$I$7:$I$5000,$AP$111,P!$H$7:$H$5000)</f>
        <v>0</v>
      </c>
      <c r="AQ141" s="1">
        <f>SUMIF(Q!$I$7:$I$5000,$AQ$111,Q!$H$7:$H$5000)</f>
        <v>0</v>
      </c>
      <c r="AR141" s="1">
        <f>SUMIF('R'!$I$7:$I$5000,$AR$111,'R'!$H$7:$H$5000)</f>
        <v>0</v>
      </c>
      <c r="AS141" s="1">
        <f>SUMIF(S!$I$7:$I$5000,$AS$111,S!$H$7:$H$5000)</f>
        <v>0</v>
      </c>
      <c r="AT141" s="1">
        <f>SUMIF(T!$I$7:$I$5000,$AT$111,T!$H$7:$H$5000)</f>
        <v>0</v>
      </c>
    </row>
    <row r="142" spans="3:46" hidden="1" x14ac:dyDescent="0.3">
      <c r="X142" s="1">
        <v>12</v>
      </c>
      <c r="Y142" s="1" t="s">
        <v>189</v>
      </c>
      <c r="Z142" s="1">
        <f>SUMIF(Kassza!$I$7:$I$5000,$Z$111,Kassza!$H$7:$H$5000)</f>
        <v>0</v>
      </c>
      <c r="AA142" s="1">
        <f>SUMIF(A!$I$7:$I$5000,$AA$111,A!$H$7:$H$5000)</f>
        <v>0</v>
      </c>
      <c r="AB142" s="1">
        <f>SUMIF(B!$I$7:$I$5000,$AB$111,B!$H$7:$H$5000)</f>
        <v>0</v>
      </c>
      <c r="AC142" s="1">
        <f>SUMIF('C'!$I$7:$I$5000,$AC$111,'C'!$H$7:$H$5000)</f>
        <v>0</v>
      </c>
      <c r="AD142" s="1">
        <f>SUMIF(D!$I$7:$I$5000,$AD$111,D!$H$7:$H$5000)</f>
        <v>0</v>
      </c>
      <c r="AE142" s="1">
        <f>SUMIF(E!$I$7:$I$5000,$AE$111,E!$H$7:$H$5000)</f>
        <v>0</v>
      </c>
      <c r="AF142" s="1">
        <f>SUMIF(F!$I$7:$I$5000,$AF$111,F!$H$7:$H$5000)</f>
        <v>0</v>
      </c>
      <c r="AG142" s="1">
        <f>SUMIF(G!$I$7:$I$5000,$AG$111,G!$H$7:$H$5000)</f>
        <v>0</v>
      </c>
      <c r="AH142" s="1">
        <f>SUMIF(H!$I$7:$I$5000,$AH$111,H!$H$7:$H$5000)</f>
        <v>0</v>
      </c>
      <c r="AI142" s="1">
        <f>SUMIF(I!$I$7:$I$5000,$AI$111,I!$H$7:$H$5000)</f>
        <v>0</v>
      </c>
      <c r="AJ142" s="1">
        <f>SUMIF(J!$I$7:$I$5000,$AJ$111,J!$H$7:$H$5000)</f>
        <v>0</v>
      </c>
      <c r="AK142" s="1" t="s">
        <v>200</v>
      </c>
      <c r="AL142" s="1">
        <f>SUMIF(L!$I$7:$I$5000,$AL$112,L!$H$7:$H$5000)</f>
        <v>0</v>
      </c>
      <c r="AM142" s="1">
        <f>SUMIF(M!$I$7:$I$5000,$AM$112,M!$H$7:$H$5000)</f>
        <v>0</v>
      </c>
      <c r="AN142" s="1">
        <f>SUMIF(N!$I$7:$I$5000,$AN$112,N!$H$7:$H$5000)</f>
        <v>0</v>
      </c>
      <c r="AO142" s="1">
        <f>SUMIF(O!$I$7:$I$5000,$AO$112,O!$H$7:$H$5000)</f>
        <v>0</v>
      </c>
      <c r="AP142" s="1">
        <f>SUMIF(P!$I$7:$I$5000,$AP$112,P!$H$7:$H$5000)</f>
        <v>0</v>
      </c>
      <c r="AQ142" s="1">
        <f>SUMIF(Q!$I$7:$I$5000,$AQ$112,Q!$H$7:$H$5000)</f>
        <v>0</v>
      </c>
      <c r="AR142" s="1">
        <f>SUMIF('R'!$I$7:$I$5000,$AR$112,'R'!$H$7:$H$5000)</f>
        <v>0</v>
      </c>
      <c r="AS142" s="1">
        <f>SUMIF(S!$I$7:$I$5000,$AS$112,S!$H$7:$H$5000)</f>
        <v>0</v>
      </c>
      <c r="AT142" s="1">
        <f>SUMIF(T!$I$7:$I$5000,$AT$112,T!$H$7:$H$5000)</f>
        <v>0</v>
      </c>
    </row>
    <row r="143" spans="3:46" hidden="1" x14ac:dyDescent="0.3">
      <c r="X143" s="1">
        <v>13</v>
      </c>
      <c r="Y143" s="1" t="s">
        <v>190</v>
      </c>
      <c r="Z143" s="1">
        <f>SUMIF(Kassza!$I$7:$I$5000,$Z$112,Kassza!$H$7:$H$5000)</f>
        <v>0</v>
      </c>
      <c r="AA143" s="1">
        <f>SUMIF(A!$I$7:$I$5000,$AA$112,A!$H$7:$H$5000)</f>
        <v>0</v>
      </c>
      <c r="AB143" s="1">
        <f>SUMIF(B!$I$7:$I$5000,$AB$112,B!$H$7:$H$5000)</f>
        <v>0</v>
      </c>
      <c r="AC143" s="1">
        <f>SUMIF('C'!$I$7:$I$5000,$AC$112,'C'!$H$7:$H$5000)</f>
        <v>0</v>
      </c>
      <c r="AD143" s="1">
        <f>SUMIF(D!$I$7:$I$5000,$AD$112,D!$H$7:$H$5000)</f>
        <v>0</v>
      </c>
      <c r="AE143" s="1">
        <f>SUMIF(E!$I$7:$I$5000,$AE$112,E!$H$7:$H$5000)</f>
        <v>0</v>
      </c>
      <c r="AF143" s="1">
        <f>SUMIF(F!$I$7:$I$5000,$AF$112,F!$H$7:$H$5000)</f>
        <v>0</v>
      </c>
      <c r="AG143" s="1">
        <f>SUMIF(G!$I$7:$I$5000,$AG$112,G!$H$7:$H$5000)</f>
        <v>0</v>
      </c>
      <c r="AH143" s="1">
        <f>SUMIF(H!$I$7:$I$5000,$AH$112,H!$H$7:$H$5000)</f>
        <v>0</v>
      </c>
      <c r="AI143" s="1">
        <f>SUMIF(I!$I$7:$I$5000,$AI$112,I!$H$7:$H$5000)</f>
        <v>0</v>
      </c>
      <c r="AJ143" s="1">
        <f>SUMIF(J!$I$7:$I$5000,$AJ$112,J!$H$7:$H$5000)</f>
        <v>0</v>
      </c>
      <c r="AK143" s="1">
        <f>SUMIF(K!$I$7:$I$5000,$AK$112,K!$H$7:$H$5000)</f>
        <v>0</v>
      </c>
      <c r="AL143" s="1" t="s">
        <v>200</v>
      </c>
      <c r="AM143" s="1">
        <f>SUMIF(M!$I$7:$I$5000,$AM$113,M!$H$7:$H$5000)</f>
        <v>0</v>
      </c>
      <c r="AN143" s="1">
        <f>SUMIF(N!$I$7:$I$5000,$AN$113,N!$H$7:$H$5000)</f>
        <v>0</v>
      </c>
      <c r="AO143" s="1">
        <f>SUMIF(O!$I$7:$I$5000,$AO$113,O!$H$7:$H$5000)</f>
        <v>0</v>
      </c>
      <c r="AP143" s="1">
        <f>SUMIF(P!$I$7:$I$5000,$AP$113,P!$H$7:$H$5000)</f>
        <v>0</v>
      </c>
      <c r="AQ143" s="1">
        <f>SUMIF(Q!$I$7:$I$5000,$AQ$113,Q!$H$7:$H$5000)</f>
        <v>0</v>
      </c>
      <c r="AR143" s="1">
        <f>SUMIF('R'!$I$7:$I$5000,$AR$113,'R'!$H$7:$H$5000)</f>
        <v>0</v>
      </c>
      <c r="AS143" s="1">
        <f>SUMIF(S!$I$7:$I$5000,$AS$113,S!$H$7:$H$5000)</f>
        <v>0</v>
      </c>
      <c r="AT143" s="1">
        <f>SUMIF(T!$I$7:$I$5000,$AT$113,T!$H$7:$H$5000)</f>
        <v>0</v>
      </c>
    </row>
    <row r="144" spans="3:46" hidden="1" x14ac:dyDescent="0.3">
      <c r="X144" s="1">
        <v>14</v>
      </c>
      <c r="Y144" s="1" t="s">
        <v>191</v>
      </c>
      <c r="Z144" s="1">
        <f>SUMIF(Kassza!$I$7:$I$5000,$Z$113,Kassza!$H$7:$H$5000)</f>
        <v>0</v>
      </c>
      <c r="AA144" s="1">
        <f>SUMIF(A!$I$7:$I$5000,$AA$113,A!$H$7:$H$5000)</f>
        <v>0</v>
      </c>
      <c r="AB144" s="1">
        <f>SUMIF(B!$I$7:$I$5000,$AB$113,B!$H$7:$H$5000)</f>
        <v>0</v>
      </c>
      <c r="AC144" s="1">
        <f>SUMIF('C'!$I$7:$I$5000,$AC$113,'C'!$H$7:$H$5000)</f>
        <v>0</v>
      </c>
      <c r="AD144" s="1">
        <f>SUMIF(D!$I$7:$I$5000,$AD$113,D!$H$7:$H$5000)</f>
        <v>0</v>
      </c>
      <c r="AE144" s="1">
        <f>SUMIF(E!$I$7:$I$5000,$AE$113,E!$H$7:$H$5000)</f>
        <v>0</v>
      </c>
      <c r="AF144" s="1">
        <f>SUMIF(F!$I$7:$I$5000,$AF$113,F!$H$7:$H$5000)</f>
        <v>0</v>
      </c>
      <c r="AG144" s="1">
        <f>SUMIF(G!$I$7:$I$5000,$AG$113,G!$H$7:$H$5000)</f>
        <v>0</v>
      </c>
      <c r="AH144" s="1">
        <f>SUMIF(H!$I$7:$I$5000,$AH$113,H!$H$7:$H$5000)</f>
        <v>0</v>
      </c>
      <c r="AI144" s="1">
        <f>SUMIF(I!$I$7:$I$5000,$AI$113,I!$H$7:$H$5000)</f>
        <v>0</v>
      </c>
      <c r="AJ144" s="1">
        <f>SUMIF(J!$I$7:$I$5000,$AJ$113,J!$H$7:$H$5000)</f>
        <v>0</v>
      </c>
      <c r="AK144" s="1">
        <f>SUMIF(K!$I$7:$I$5000,$AK$113,K!$H$7:$H$5000)</f>
        <v>0</v>
      </c>
      <c r="AL144" s="1">
        <f>SUMIF(L!$I$7:$I$5000,$AL$113,L!$H$7:$H$5000)</f>
        <v>0</v>
      </c>
      <c r="AM144" s="1" t="s">
        <v>200</v>
      </c>
      <c r="AN144" s="1">
        <f>SUMIF(N!$I$7:$I$5000,$AN$114,N!$H$7:$H$5000)</f>
        <v>0</v>
      </c>
      <c r="AO144" s="1">
        <f>SUMIF(O!$I$7:$I$5000,$AO$114,O!$H$7:$H$5000)</f>
        <v>0</v>
      </c>
      <c r="AP144" s="1">
        <f>SUMIF(P!$I$7:$I$5000,$AP$114,P!$H$7:$H$5000)</f>
        <v>0</v>
      </c>
      <c r="AQ144" s="1">
        <f>SUMIF(Q!$I$7:$I$5000,$AQ$114,Q!$H$7:$H$5000)</f>
        <v>0</v>
      </c>
      <c r="AR144" s="1">
        <f>SUMIF('R'!$I$7:$I$5000,$AR$114,'R'!$H$7:$H$5000)</f>
        <v>0</v>
      </c>
      <c r="AS144" s="1">
        <f>SUMIF(S!$I$7:$I$5000,$AS$114,S!$H$7:$H$5000)</f>
        <v>0</v>
      </c>
      <c r="AT144" s="1">
        <f>SUMIF(T!$I$7:$I$5000,$AT$114,T!$H$7:$H$5000)</f>
        <v>0</v>
      </c>
    </row>
    <row r="145" spans="24:46" hidden="1" x14ac:dyDescent="0.3">
      <c r="X145" s="1">
        <v>15</v>
      </c>
      <c r="Y145" s="1" t="s">
        <v>192</v>
      </c>
      <c r="Z145" s="1">
        <f>SUMIF(Kassza!$I$7:$I$5000,$Z$114,Kassza!$H$7:$H$5000)</f>
        <v>0</v>
      </c>
      <c r="AA145" s="1">
        <f>SUMIF(A!$I$7:$I$5000,$AA$114,A!$H$7:$H$5000)</f>
        <v>0</v>
      </c>
      <c r="AB145" s="1">
        <f>SUMIF(B!$I$7:$I$5000,$AB$114,B!$H$7:$H$5000)</f>
        <v>0</v>
      </c>
      <c r="AC145" s="1">
        <f>SUMIF('C'!$I$7:$I$5000,$AC$114,'C'!$H$7:$H$5000)</f>
        <v>0</v>
      </c>
      <c r="AD145" s="1">
        <f>SUMIF(D!$I$7:$I$5000,$AD$114,D!$H$7:$H$5000)</f>
        <v>0</v>
      </c>
      <c r="AE145" s="1">
        <f>SUMIF(E!$I$7:$I$5000,$AE$114,E!$H$7:$H$5000)</f>
        <v>0</v>
      </c>
      <c r="AF145" s="1">
        <f>SUMIF(F!$I$7:$I$5000,$AF$114,F!$H$7:$H$5000)</f>
        <v>0</v>
      </c>
      <c r="AG145" s="1">
        <f>SUMIF(G!$I$7:$I$5000,$AG$114,G!$H$7:$H$5000)</f>
        <v>0</v>
      </c>
      <c r="AH145" s="1">
        <f>SUMIF(H!$I$7:$I$5000,$AH$114,H!$H$7:$H$5000)</f>
        <v>0</v>
      </c>
      <c r="AI145" s="1">
        <f>SUMIF(I!$I$7:$I$5000,$AI$114,I!$H$7:$H$5000)</f>
        <v>0</v>
      </c>
      <c r="AJ145" s="1">
        <f>SUMIF(J!$I$7:$I$5000,$AJ$114,J!$H$7:$H$5000)</f>
        <v>0</v>
      </c>
      <c r="AK145" s="1">
        <f>SUMIF(K!$I$7:$I$5000,$AK$114,K!$H$7:$H$5000)</f>
        <v>0</v>
      </c>
      <c r="AL145" s="1">
        <f>SUMIF(L!$I$7:$I$5000,$AL$114,L!$H$7:$H$5000)</f>
        <v>0</v>
      </c>
      <c r="AM145" s="1">
        <f>SUMIF(M!$I$7:$I$5000,$AM$114,M!$H$7:$H$5000)</f>
        <v>0</v>
      </c>
      <c r="AN145" s="1" t="s">
        <v>200</v>
      </c>
      <c r="AO145" s="1">
        <f>SUMIF(O!$I$7:$I$5000,$AO$115,O!$H$7:$H$5000)</f>
        <v>0</v>
      </c>
      <c r="AP145" s="1">
        <f>SUMIF(P!$I$7:$I$5000,$AP$115,P!$H$7:$H$5000)</f>
        <v>0</v>
      </c>
      <c r="AQ145" s="1">
        <f>SUMIF(Q!$I$7:$I$5000,$AQ$115,Q!$H$7:$H$5000)</f>
        <v>0</v>
      </c>
      <c r="AR145" s="1">
        <f>SUMIF('R'!$I$7:$I$5000,$AR$115,'R'!$H$7:$H$5000)</f>
        <v>0</v>
      </c>
      <c r="AS145" s="1">
        <f>SUMIF(S!$I$7:$I$5000,$AS$115,S!$H$7:$H$5000)</f>
        <v>0</v>
      </c>
      <c r="AT145" s="1">
        <f>SUMIF(T!$I$7:$I$5000,$AT$115,T!$H$7:$H$5000)</f>
        <v>0</v>
      </c>
    </row>
    <row r="146" spans="24:46" hidden="1" x14ac:dyDescent="0.3">
      <c r="X146" s="1">
        <v>16</v>
      </c>
      <c r="Y146" s="1" t="s">
        <v>193</v>
      </c>
      <c r="Z146" s="1">
        <f>SUMIF(Kassza!$I$7:$I$5000,$Z$115,Kassza!$H$7:$H$5000)</f>
        <v>0</v>
      </c>
      <c r="AA146" s="1">
        <f>SUMIF(A!$I$7:$I$5000,$AA$115,A!$H$7:$H$5000)</f>
        <v>0</v>
      </c>
      <c r="AB146" s="1">
        <f>SUMIF(B!$I$7:$I$5000,$AB$115,B!$H$7:$H$5000)</f>
        <v>0</v>
      </c>
      <c r="AC146" s="1">
        <f>SUMIF('C'!$I$7:$I$5000,$AC$115,'C'!$H$7:$H$5000)</f>
        <v>0</v>
      </c>
      <c r="AD146" s="1">
        <f>SUMIF(D!$I$7:$I$5000,$AD$115,D!$H$7:$H$5000)</f>
        <v>0</v>
      </c>
      <c r="AE146" s="1">
        <f>SUMIF(E!$I$7:$I$5000,$AE$115,E!$H$7:$H$5000)</f>
        <v>0</v>
      </c>
      <c r="AF146" s="1">
        <f>SUMIF(F!$I$7:$I$5000,$AF$115,F!$H$7:$H$5000)</f>
        <v>0</v>
      </c>
      <c r="AG146" s="1">
        <f>SUMIF(G!$I$7:$I$5000,$AG$115,G!$H$7:$H$5000)</f>
        <v>0</v>
      </c>
      <c r="AH146" s="1">
        <f>SUMIF(H!$I$7:$I$5000,$AH$115,H!$H$7:$H$5000)</f>
        <v>0</v>
      </c>
      <c r="AI146" s="1">
        <f>SUMIF(I!$I$7:$I$5000,$AI$115,I!$H$7:$H$5000)</f>
        <v>0</v>
      </c>
      <c r="AJ146" s="1">
        <f>SUMIF(J!$I$7:$I$5000,$AJ$115,J!$H$7:$H$5000)</f>
        <v>0</v>
      </c>
      <c r="AK146" s="1">
        <f>SUMIF(K!$I$7:$I$5000,$AK$115,K!$H$7:$H$5000)</f>
        <v>0</v>
      </c>
      <c r="AL146" s="1">
        <f>SUMIF(L!$I$7:$I$5000,$AL$115,L!$H$7:$H$5000)</f>
        <v>0</v>
      </c>
      <c r="AM146" s="1">
        <f>SUMIF(M!$I$7:$I$5000,$AM$115,M!$H$7:$H$5000)</f>
        <v>0</v>
      </c>
      <c r="AN146" s="1">
        <f>SUMIF(N!$I$7:$I$5000,$AN$115,N!$H$7:$H$5000)</f>
        <v>0</v>
      </c>
      <c r="AO146" s="1" t="s">
        <v>200</v>
      </c>
      <c r="AP146" s="1">
        <f>SUMIF(P!$I$7:$I$5000,$AP$116,P!$H$7:$H$5000)</f>
        <v>0</v>
      </c>
      <c r="AQ146" s="1">
        <f>SUMIF(Q!$I$7:$I$5000,$AQ$116,Q!$H$7:$H$5000)</f>
        <v>0</v>
      </c>
      <c r="AR146" s="1">
        <f>SUMIF('R'!$I$7:$I$5000,$AR$116,'R'!$H$7:$H$5000)</f>
        <v>0</v>
      </c>
      <c r="AS146" s="1">
        <f>SUMIF(S!$I$7:$I$5000,$AS$116,S!$H$7:$H$5000)</f>
        <v>0</v>
      </c>
      <c r="AT146" s="1">
        <f>SUMIF(T!$I$7:$I$5000,$AT$116,T!$H$7:$H$5000)</f>
        <v>0</v>
      </c>
    </row>
    <row r="147" spans="24:46" hidden="1" x14ac:dyDescent="0.3">
      <c r="X147" s="1">
        <v>17</v>
      </c>
      <c r="Y147" s="1" t="s">
        <v>194</v>
      </c>
      <c r="Z147" s="1">
        <f>SUMIF(Kassza!$I$7:$I$5000,$Z$116,Kassza!$H$7:$H$5000)</f>
        <v>0</v>
      </c>
      <c r="AA147" s="1">
        <f>SUMIF(A!$I$7:$I$5000,$AA$116,A!$H$7:$H$5000)</f>
        <v>0</v>
      </c>
      <c r="AB147" s="1">
        <f>SUMIF(B!$I$7:$I$5000,$AB$116,B!$H$7:$H$5000)</f>
        <v>0</v>
      </c>
      <c r="AC147" s="1">
        <f>SUMIF('C'!$I$7:$I$5000,$AC$116,'C'!$H$7:$H$5000)</f>
        <v>0</v>
      </c>
      <c r="AD147" s="1">
        <f>SUMIF(D!$I$7:$I$5000,$AD$116,D!$H$7:$H$5000)</f>
        <v>0</v>
      </c>
      <c r="AE147" s="1">
        <f>SUMIF(E!$I$7:$I$5000,$AE$116,E!$H$7:$H$5000)</f>
        <v>0</v>
      </c>
      <c r="AF147" s="1">
        <f>SUMIF(F!$I$7:$I$5000,$AF$116,F!$H$7:$H$5000)</f>
        <v>0</v>
      </c>
      <c r="AG147" s="1">
        <f>SUMIF(G!$I$7:$I$5000,$AG$116,G!$H$7:$H$5000)</f>
        <v>0</v>
      </c>
      <c r="AH147" s="1">
        <f>SUMIF(H!$I$7:$I$5000,$AH$116,H!$H$7:$H$5000)</f>
        <v>0</v>
      </c>
      <c r="AI147" s="1">
        <f>SUMIF(I!$I$7:$I$5000,$AI$116,I!$H$7:$H$5000)</f>
        <v>0</v>
      </c>
      <c r="AJ147" s="1">
        <f>SUMIF(J!$I$7:$I$5000,$AJ$116,J!$H$7:$H$5000)</f>
        <v>0</v>
      </c>
      <c r="AK147" s="1">
        <f>SUMIF(K!$I$7:$I$5000,$AK$116,K!$H$7:$H$5000)</f>
        <v>0</v>
      </c>
      <c r="AL147" s="1">
        <f>SUMIF(L!$I$7:$I$5000,$AL$116,L!$H$7:$H$5000)</f>
        <v>0</v>
      </c>
      <c r="AM147" s="1">
        <f>SUMIF(M!$I$7:$I$5000,$AM$116,M!$H$7:$H$5000)</f>
        <v>0</v>
      </c>
      <c r="AN147" s="1">
        <f>SUMIF(N!$I$7:$I$5000,$AN$116,N!$H$7:$H$5000)</f>
        <v>0</v>
      </c>
      <c r="AO147" s="1">
        <f>SUMIF(O!$I$7:$I$5000,$AO$116,O!$H$7:$H$5000)</f>
        <v>0</v>
      </c>
      <c r="AP147" s="1" t="s">
        <v>200</v>
      </c>
      <c r="AQ147" s="1">
        <f>SUMIF(Q!$I$7:$I$5000,$AQ$117,Q!$H$7:$H$5000)</f>
        <v>0</v>
      </c>
      <c r="AR147" s="1">
        <f>SUMIF('R'!$I$7:$I$5000,$AR$117,'R'!$H$7:$H$5000)</f>
        <v>0</v>
      </c>
      <c r="AS147" s="1">
        <f>SUMIF(S!$I$7:$I$5000,$AS$117,S!$H$7:$H$5000)</f>
        <v>0</v>
      </c>
      <c r="AT147" s="1">
        <f>SUMIF(T!$I$7:$I$5000,$AT$117,T!$H$7:$H$5000)</f>
        <v>0</v>
      </c>
    </row>
    <row r="148" spans="24:46" hidden="1" x14ac:dyDescent="0.3">
      <c r="X148" s="1">
        <v>18</v>
      </c>
      <c r="Y148" s="1" t="s">
        <v>195</v>
      </c>
      <c r="Z148" s="1">
        <f>SUMIF(Kassza!$I$7:$I$5000,$Z$117,Kassza!$H$7:$H$5000)</f>
        <v>0</v>
      </c>
      <c r="AA148" s="1">
        <f>SUMIF(A!$I$7:$I$5000,$AA$117,A!$H$7:$H$5000)</f>
        <v>0</v>
      </c>
      <c r="AB148" s="1">
        <f>SUMIF(B!$I$7:$I$5000,$AB$117,B!$H$7:$H$5000)</f>
        <v>0</v>
      </c>
      <c r="AC148" s="1">
        <f>SUMIF('C'!$I$7:$I$5000,$AC$117,'C'!$H$7:$H$5000)</f>
        <v>0</v>
      </c>
      <c r="AD148" s="1">
        <f>SUMIF(D!$I$7:$I$5000,$AD$117,D!$H$7:$H$5000)</f>
        <v>0</v>
      </c>
      <c r="AE148" s="1">
        <f>SUMIF(E!$I$7:$I$5000,$AE$117,E!$H$7:$H$5000)</f>
        <v>0</v>
      </c>
      <c r="AF148" s="1">
        <f>SUMIF(F!$I$7:$I$5000,$AF$117,F!$H$7:$H$5000)</f>
        <v>0</v>
      </c>
      <c r="AG148" s="1">
        <f>SUMIF(G!$I$7:$I$5000,$AG$117,G!$H$7:$H$5000)</f>
        <v>0</v>
      </c>
      <c r="AH148" s="1">
        <f>SUMIF(H!$I$7:$I$5000,$AH$117,H!$H$7:$H$5000)</f>
        <v>0</v>
      </c>
      <c r="AI148" s="1">
        <f>SUMIF(I!$I$7:$I$5000,$AI$117,I!$H$7:$H$5000)</f>
        <v>0</v>
      </c>
      <c r="AJ148" s="1">
        <f>SUMIF(J!$I$7:$I$5000,$AJ$117,J!$H$7:$H$5000)</f>
        <v>0</v>
      </c>
      <c r="AK148" s="1">
        <f>SUMIF(K!$I$7:$I$5000,$AK$117,K!$H$7:$H$5000)</f>
        <v>0</v>
      </c>
      <c r="AL148" s="1">
        <f>SUMIF(L!$I$7:$I$5000,$AL$117,L!$H$7:$H$5000)</f>
        <v>0</v>
      </c>
      <c r="AM148" s="1">
        <f>SUMIF(M!$I$7:$I$5000,$AM$117,M!$H$7:$H$5000)</f>
        <v>0</v>
      </c>
      <c r="AN148" s="1">
        <f>SUMIF(N!$I$7:$I$5000,$AN$117,N!$H$7:$H$5000)</f>
        <v>0</v>
      </c>
      <c r="AO148" s="1">
        <f>SUMIF(O!$I$7:$I$5000,$AO$117,O!$H$7:$H$5000)</f>
        <v>0</v>
      </c>
      <c r="AP148" s="1">
        <f>SUMIF(P!$I$7:$I$5000,$AP$117,P!$H$7:$H$5000)</f>
        <v>0</v>
      </c>
      <c r="AQ148" s="1" t="s">
        <v>200</v>
      </c>
      <c r="AR148" s="1">
        <f>SUMIF('R'!$I$7:$I$5000,$AR$118,'R'!$H$7:$H$5000)</f>
        <v>0</v>
      </c>
      <c r="AS148" s="1">
        <f>SUMIF(S!$I$7:$I$5000,$AS$118,S!$H$7:$H$5000)</f>
        <v>0</v>
      </c>
      <c r="AT148" s="1">
        <f>SUMIF(T!$I$7:$I$5000,$AT$118,T!$H$7:$H$5000)</f>
        <v>0</v>
      </c>
    </row>
    <row r="149" spans="24:46" hidden="1" x14ac:dyDescent="0.3">
      <c r="X149" s="1">
        <v>19</v>
      </c>
      <c r="Y149" s="1" t="s">
        <v>196</v>
      </c>
      <c r="Z149" s="1">
        <f>SUMIF(Kassza!$I$7:$I$5000,$Z$118,Kassza!$H$7:$H$5000)</f>
        <v>0</v>
      </c>
      <c r="AA149" s="1">
        <f>SUMIF(A!$I$7:$I$5000,$AA$118,A!$H$7:$H$5000)</f>
        <v>0</v>
      </c>
      <c r="AB149" s="1">
        <f>SUMIF(B!$I$7:$I$5000,$AB$118,B!$H$7:$H$5000)</f>
        <v>0</v>
      </c>
      <c r="AC149" s="1">
        <f>SUMIF('C'!$I$7:$I$5000,$AC$118,'C'!$H$7:$H$5000)</f>
        <v>0</v>
      </c>
      <c r="AD149" s="1">
        <f>SUMIF(D!$I$7:$I$5000,$AD$118,D!$H$7:$H$5000)</f>
        <v>0</v>
      </c>
      <c r="AE149" s="1">
        <f>SUMIF(E!$I$7:$I$5000,$AE$118,E!$H$7:$H$5000)</f>
        <v>0</v>
      </c>
      <c r="AF149" s="1">
        <f>SUMIF(F!$I$7:$I$5000,$AF$118,F!$H$7:$H$5000)</f>
        <v>0</v>
      </c>
      <c r="AG149" s="1">
        <f>SUMIF(G!$I$7:$I$5000,$AG$118,G!$H$7:$H$5000)</f>
        <v>0</v>
      </c>
      <c r="AH149" s="1">
        <f>SUMIF(H!$I$7:$I$5000,$AH$118,H!$H$7:$H$5000)</f>
        <v>0</v>
      </c>
      <c r="AI149" s="1">
        <f>SUMIF(I!$I$7:$I$5000,$AI$118,I!$H$7:$H$5000)</f>
        <v>0</v>
      </c>
      <c r="AJ149" s="1">
        <f>SUMIF(J!$I$7:$I$5000,$AJ$118,J!$H$7:$H$5000)</f>
        <v>0</v>
      </c>
      <c r="AK149" s="1">
        <f>SUMIF(K!$I$7:$I$5000,$AK$118,K!$H$7:$H$5000)</f>
        <v>0</v>
      </c>
      <c r="AL149" s="1">
        <f>SUMIF(L!$I$7:$I$5000,$AL$118,L!$H$7:$H$5000)</f>
        <v>0</v>
      </c>
      <c r="AM149" s="1">
        <f>SUMIF(M!$I$7:$I$5000,$AM$118,M!$H$7:$H$5000)</f>
        <v>0</v>
      </c>
      <c r="AN149" s="1">
        <f>SUMIF(N!$I$7:$I$5000,$AN$118,N!$H$7:$H$5000)</f>
        <v>0</v>
      </c>
      <c r="AO149" s="1">
        <f>SUMIF(O!$I$7:$I$5000,$AO$118,O!$H$7:$H$5000)</f>
        <v>0</v>
      </c>
      <c r="AP149" s="1">
        <f>SUMIF(P!$I$7:$I$5000,$AP$118,P!$H$7:$H$5000)</f>
        <v>0</v>
      </c>
      <c r="AQ149" s="1">
        <f>SUMIF(Q!$I$7:$I$5000,$AQ$118,Q!$H$7:$H$5000)</f>
        <v>0</v>
      </c>
      <c r="AR149" s="1" t="s">
        <v>200</v>
      </c>
      <c r="AS149" s="1">
        <f>SUMIF(S!$I$7:$I$5000,$AS$119,S!$H$7:$H$5000)</f>
        <v>0</v>
      </c>
      <c r="AT149" s="1">
        <f>SUMIF(T!$I$7:$I$5000,$AT$119,T!$H$7:$H$5000)</f>
        <v>0</v>
      </c>
    </row>
    <row r="150" spans="24:46" hidden="1" x14ac:dyDescent="0.3">
      <c r="X150" s="1">
        <v>20</v>
      </c>
      <c r="Y150" s="1" t="s">
        <v>197</v>
      </c>
      <c r="Z150" s="1">
        <f>SUMIF(Kassza!$I$7:$I$5000,$Z$119,Kassza!$H$7:$H$5000)</f>
        <v>0</v>
      </c>
      <c r="AA150" s="1">
        <f>SUMIF(A!$I$7:$I$5000,$AA$119,A!$H$7:$H$5000)</f>
        <v>0</v>
      </c>
      <c r="AB150" s="1">
        <f>SUMIF(B!$I$7:$I$5000,$AB$119,B!$H$7:$H$5000)</f>
        <v>0</v>
      </c>
      <c r="AC150" s="1">
        <f>SUMIF('C'!$I$7:$I$5000,$AC$119,'C'!$H$7:$H$5000)</f>
        <v>0</v>
      </c>
      <c r="AD150" s="1">
        <f>SUMIF(D!$I$7:$I$5000,$AD$119,D!$H$7:$H$5000)</f>
        <v>0</v>
      </c>
      <c r="AE150" s="1">
        <f>SUMIF(E!$I$7:$I$5000,$AE$119,E!$H$7:$H$5000)</f>
        <v>0</v>
      </c>
      <c r="AF150" s="1">
        <f>SUMIF(F!$I$7:$I$5000,$AF$119,F!$H$7:$H$5000)</f>
        <v>0</v>
      </c>
      <c r="AG150" s="1">
        <f>SUMIF(G!$I$7:$I$5000,$AG$119,G!$H$7:$H$5000)</f>
        <v>0</v>
      </c>
      <c r="AH150" s="1">
        <f>SUMIF(H!$I$7:$I$5000,$AH$119,H!$H$7:$H$5000)</f>
        <v>0</v>
      </c>
      <c r="AI150" s="1">
        <f>SUMIF(I!$I$7:$I$5000,$AI$119,I!$H$7:$H$5000)</f>
        <v>0</v>
      </c>
      <c r="AJ150" s="1">
        <f>SUMIF(J!$I$7:$I$5000,$AJ$119,J!$H$7:$H$5000)</f>
        <v>0</v>
      </c>
      <c r="AK150" s="1">
        <f>SUMIF(K!$I$7:$I$5000,$AK$119,K!$H$7:$H$5000)</f>
        <v>0</v>
      </c>
      <c r="AL150" s="1">
        <f>SUMIF(L!$I$7:$I$5000,$AL$119,L!$H$7:$H$5000)</f>
        <v>0</v>
      </c>
      <c r="AM150" s="1">
        <f>SUMIF(M!$I$7:$I$5000,$AM$119,M!$H$7:$H$5000)</f>
        <v>0</v>
      </c>
      <c r="AN150" s="1">
        <f>SUMIF(N!$I$7:$I$5000,$AN$119,N!$H$7:$H$5000)</f>
        <v>0</v>
      </c>
      <c r="AO150" s="1">
        <f>SUMIF(O!$I$7:$I$5000,$AO$119,O!$H$7:$H$5000)</f>
        <v>0</v>
      </c>
      <c r="AP150" s="1">
        <f>SUMIF(P!$I$7:$I$5000,$AP$119,P!$H$7:$H$5000)</f>
        <v>0</v>
      </c>
      <c r="AQ150" s="1">
        <f>SUMIF(Q!$I$7:$I$5000,$AQ$119,Q!$H$7:$H$5000)</f>
        <v>0</v>
      </c>
      <c r="AR150" s="1">
        <f>SUMIF('R'!$I$7:$I$5000,$AR$119,'R'!$H$7:$H$5000)</f>
        <v>0</v>
      </c>
      <c r="AS150" s="1" t="s">
        <v>200</v>
      </c>
      <c r="AT150" s="1">
        <f>SUMIF(T!$I$7:$I$5000,$AT$120,T!$H$7:$H$5000)</f>
        <v>0</v>
      </c>
    </row>
    <row r="151" spans="24:46" hidden="1" x14ac:dyDescent="0.3">
      <c r="X151" s="1">
        <v>21</v>
      </c>
      <c r="Y151" s="1" t="s">
        <v>198</v>
      </c>
      <c r="Z151" s="1">
        <f>SUMIF(Kassza!$I$7:$I$5000,$Z$120,Kassza!$H$7:$H$5000)</f>
        <v>0</v>
      </c>
      <c r="AA151" s="1">
        <f>SUMIF(A!$I$7:$I$5000,$AA$120,A!$H$7:$H$5000)</f>
        <v>0</v>
      </c>
      <c r="AB151" s="1">
        <f>SUMIF(B!$I$7:$I$5000,$AB$120,B!$H$7:$H$5000)</f>
        <v>0</v>
      </c>
      <c r="AC151" s="1">
        <f>SUMIF('C'!$I$7:$I$5000,$AC$120,'C'!$H$7:$H$5000)</f>
        <v>0</v>
      </c>
      <c r="AD151" s="1">
        <f>SUMIF(D!$I$7:$I$5000,$AD$120,D!$H$7:$H$5000)</f>
        <v>0</v>
      </c>
      <c r="AE151" s="1">
        <f>SUMIF(E!$I$7:$I$5000,$AE$120,E!$H$7:$H$5000)</f>
        <v>0</v>
      </c>
      <c r="AF151" s="1">
        <f>SUMIF(F!$I$7:$I$5000,$AF$120,F!$H$7:$H$5000)</f>
        <v>0</v>
      </c>
      <c r="AG151" s="1">
        <f>SUMIF(G!$I$7:$I$5000,$AG$120,G!$H$7:$H$5000)</f>
        <v>0</v>
      </c>
      <c r="AH151" s="1">
        <f>SUMIF(H!$I$7:$I$5000,$AH$120,H!$H$7:$H$5000)</f>
        <v>0</v>
      </c>
      <c r="AI151" s="1">
        <f>SUMIF(I!$I$7:$I$5000,$AI$120,I!$H$7:$H$5000)</f>
        <v>0</v>
      </c>
      <c r="AJ151" s="1">
        <f>SUMIF(J!$I$7:$I$5000,$AJ$120,J!$H$7:$H$5000)</f>
        <v>0</v>
      </c>
      <c r="AK151" s="1">
        <f>SUMIF(K!$I$7:$I$5000,$AK$120,K!$H$7:$H$5000)</f>
        <v>0</v>
      </c>
      <c r="AL151" s="1">
        <f>SUMIF(L!$I$7:$I$5000,$AL$120,L!$H$7:$H$5000)</f>
        <v>0</v>
      </c>
      <c r="AM151" s="1">
        <f>SUMIF(M!$I$7:$I$5000,$AM$120,M!$H$7:$H$5000)</f>
        <v>0</v>
      </c>
      <c r="AN151" s="1">
        <f>SUMIF(N!$I$7:$I$5000,$AN$120,N!$H$7:$H$5000)</f>
        <v>0</v>
      </c>
      <c r="AO151" s="1">
        <f>SUMIF(O!$I$7:$I$5000,$AO$120,O!$H$7:$H$5000)</f>
        <v>0</v>
      </c>
      <c r="AP151" s="1">
        <f>SUMIF(P!$I$7:$I$5000,$AP$120,P!$H$7:$H$5000)</f>
        <v>0</v>
      </c>
      <c r="AQ151" s="1">
        <f>SUMIF(Q!$I$7:$I$5000,$AQ$120,Q!$H$7:$H$5000)</f>
        <v>0</v>
      </c>
      <c r="AR151" s="1">
        <f>SUMIF('R'!$I$7:$I$5000,$AR$120,'R'!$H$7:$H$5000)</f>
        <v>0</v>
      </c>
      <c r="AS151" s="1">
        <f>SUMIF(S!$I$7:$I$5000,$AS$120,S!$H$7:$H$5000)</f>
        <v>0</v>
      </c>
      <c r="AT151" s="1" t="s">
        <v>200</v>
      </c>
    </row>
    <row r="158" spans="24:46" hidden="1" x14ac:dyDescent="0.3">
      <c r="Z158" s="1">
        <v>1</v>
      </c>
      <c r="AA158" s="1">
        <v>2</v>
      </c>
      <c r="AB158" s="1">
        <v>3</v>
      </c>
      <c r="AC158" s="1">
        <v>4</v>
      </c>
      <c r="AD158" s="1">
        <v>5</v>
      </c>
      <c r="AE158" s="1">
        <v>6</v>
      </c>
      <c r="AF158" s="1">
        <v>7</v>
      </c>
      <c r="AG158" s="1">
        <v>8</v>
      </c>
      <c r="AH158" s="1">
        <v>9</v>
      </c>
      <c r="AI158" s="1">
        <v>10</v>
      </c>
      <c r="AJ158" s="1">
        <v>11</v>
      </c>
      <c r="AK158" s="1">
        <v>12</v>
      </c>
      <c r="AL158" s="1">
        <v>13</v>
      </c>
      <c r="AM158" s="1">
        <v>14</v>
      </c>
      <c r="AN158" s="1">
        <v>15</v>
      </c>
      <c r="AO158" s="1">
        <v>16</v>
      </c>
      <c r="AP158" s="1">
        <v>17</v>
      </c>
      <c r="AQ158" s="1">
        <v>18</v>
      </c>
      <c r="AR158" s="1">
        <v>19</v>
      </c>
      <c r="AS158" s="1">
        <v>20</v>
      </c>
      <c r="AT158" s="1">
        <v>21</v>
      </c>
    </row>
    <row r="159" spans="24:46" hidden="1" x14ac:dyDescent="0.3">
      <c r="Y159" s="1" t="s">
        <v>1046</v>
      </c>
      <c r="Z159" s="1" t="s">
        <v>178</v>
      </c>
      <c r="AA159" s="1" t="s">
        <v>179</v>
      </c>
      <c r="AB159" s="1" t="s">
        <v>180</v>
      </c>
      <c r="AC159" s="1" t="s">
        <v>181</v>
      </c>
      <c r="AD159" s="1" t="s">
        <v>182</v>
      </c>
      <c r="AE159" s="1" t="s">
        <v>183</v>
      </c>
      <c r="AF159" s="1" t="s">
        <v>184</v>
      </c>
      <c r="AG159" s="1" t="s">
        <v>185</v>
      </c>
      <c r="AH159" s="1" t="s">
        <v>186</v>
      </c>
      <c r="AI159" s="1" t="s">
        <v>187</v>
      </c>
      <c r="AJ159" s="1" t="s">
        <v>188</v>
      </c>
      <c r="AK159" s="1" t="s">
        <v>189</v>
      </c>
      <c r="AL159" s="1" t="s">
        <v>190</v>
      </c>
      <c r="AM159" s="1" t="s">
        <v>191</v>
      </c>
      <c r="AN159" s="1" t="s">
        <v>192</v>
      </c>
      <c r="AO159" s="1" t="s">
        <v>193</v>
      </c>
      <c r="AP159" s="1" t="s">
        <v>194</v>
      </c>
      <c r="AQ159" s="1" t="s">
        <v>195</v>
      </c>
      <c r="AR159" s="1" t="s">
        <v>196</v>
      </c>
      <c r="AS159" s="1" t="s">
        <v>197</v>
      </c>
      <c r="AT159" s="1" t="s">
        <v>198</v>
      </c>
    </row>
    <row r="160" spans="24:46" hidden="1" x14ac:dyDescent="0.3">
      <c r="X160" s="1">
        <v>1</v>
      </c>
      <c r="Y160" s="1" t="s">
        <v>178</v>
      </c>
      <c r="Z160" s="1" t="s">
        <v>200</v>
      </c>
      <c r="AA160" s="1">
        <f>SUMIF(Kassza!$K$7:$K$5000,$AZ$101,Kassza!$J$7:$J$5000)</f>
        <v>0</v>
      </c>
      <c r="AB160" s="1">
        <f>SUMIF(Kassza!$K$7:$K$5000,$AZ$102,Kassza!$J$7:$J$5000)</f>
        <v>0</v>
      </c>
      <c r="AC160" s="1">
        <f>SUMIF(Kassza!$K$7:$K$5000,$AZ$103,Kassza!$J$7:$J$5000)</f>
        <v>0</v>
      </c>
      <c r="AD160" s="1">
        <f>SUMIF(Kassza!$K$7:$K$5000,$AZ$104,Kassza!$J$7:$J$5000)</f>
        <v>0</v>
      </c>
      <c r="AE160" s="1">
        <f>SUMIF(Kassza!$K$7:$K$5000,$AZ$105,Kassza!$J$7:$J$5000)</f>
        <v>0</v>
      </c>
      <c r="AF160" s="1">
        <f>SUMIF(Kassza!$K$7:$K$5000,$AZ$106,Kassza!$J$7:$J$5000)</f>
        <v>0</v>
      </c>
      <c r="AG160" s="1">
        <f>SUMIF(Kassza!$K$7:$K$5000,$AZ$107,Kassza!$J$7:$J$5000)</f>
        <v>0</v>
      </c>
      <c r="AH160" s="1">
        <f>SUMIF(Kassza!$K$7:$K$5000,$AZ$108,Kassza!$J$7:$J$5000)</f>
        <v>0</v>
      </c>
      <c r="AI160" s="1">
        <f>SUMIF(Kassza!$K$7:$K$5000,$AZ$109,Kassza!$J$7:$J$5000)</f>
        <v>0</v>
      </c>
      <c r="AJ160" s="1">
        <f>SUMIF(Kassza!$K$7:$K$5000,$AZ$110,Kassza!$J$7:$J$5000)</f>
        <v>0</v>
      </c>
      <c r="AK160" s="1">
        <f>SUMIF(Kassza!$K$7:$K$5000,$AZ$111,Kassza!$J$7:$J$5000)</f>
        <v>0</v>
      </c>
      <c r="AL160" s="1">
        <f>SUMIF(Kassza!$K$7:$K$5000,$AZ$112,Kassza!$J$7:$J$5000)</f>
        <v>0</v>
      </c>
      <c r="AM160" s="1">
        <f>SUMIF(Kassza!$K$7:$K$5000,$AZ$113,Kassza!$J$7:$J$5000)</f>
        <v>0</v>
      </c>
      <c r="AN160" s="1">
        <f>SUMIF(Kassza!$K$7:$K$5000,$AZ$114,Kassza!$J$7:$J$5000)</f>
        <v>0</v>
      </c>
      <c r="AO160" s="1">
        <f>SUMIF(Kassza!$K$7:$K$5000,$AZ$115,Kassza!$J$7:$J$5000)</f>
        <v>0</v>
      </c>
      <c r="AP160" s="1">
        <f>SUMIF(Kassza!$K$7:$K$5000,$AZ$116,Kassza!$J$7:$J$5000)</f>
        <v>0</v>
      </c>
      <c r="AQ160" s="1">
        <f>SUMIF(Kassza!$K$7:$K$5000,$AZ$117,Kassza!$J$7:$J$5000)</f>
        <v>0</v>
      </c>
      <c r="AR160" s="1">
        <f>SUMIF(Kassza!$K$7:$K$5000,$AZ$118,Kassza!$J$7:$J$5000)</f>
        <v>0</v>
      </c>
      <c r="AS160" s="1">
        <f>SUMIF(Kassza!$K$7:$K$5000,$AZ$119,Kassza!$J$7:$J$5000)</f>
        <v>0</v>
      </c>
      <c r="AT160" s="1">
        <f>SUMIF(Kassza!$K$7:$K$5000,$AZ$120,Kassza!$J$7:$J$5000)</f>
        <v>0</v>
      </c>
    </row>
    <row r="161" spans="24:46" hidden="1" x14ac:dyDescent="0.3">
      <c r="X161" s="1">
        <v>2</v>
      </c>
      <c r="Y161" s="1" t="s">
        <v>179</v>
      </c>
      <c r="Z161" s="1">
        <f>SUMIF(A!$K$7:$K$5000,$BA$101,A!$J$7:$J$5000)</f>
        <v>0</v>
      </c>
      <c r="AA161" s="1" t="s">
        <v>200</v>
      </c>
      <c r="AB161" s="1">
        <f>SUMIF(A!$K$7:$K$5000,$BA$102,A!$J$7:$J$5000)</f>
        <v>0</v>
      </c>
      <c r="AC161" s="1">
        <f>SUMIF(A!$K$7:$K$5000,$BA$103,A!$J$7:$J$5000)</f>
        <v>0</v>
      </c>
      <c r="AD161" s="1">
        <f>SUMIF(A!$K$7:$K$5000,$BA$104,A!$J$7:$J$5000)</f>
        <v>0</v>
      </c>
      <c r="AE161" s="1">
        <f>SUMIF(A!$K$7:$K$5000,$BA$105,A!$J$7:$J$5000)</f>
        <v>0</v>
      </c>
      <c r="AF161" s="1">
        <f>SUMIF(A!$K$7:$K$5000,$BA$106,A!$J$7:$J$5000)</f>
        <v>0</v>
      </c>
      <c r="AG161" s="1">
        <f>SUMIF(A!$K$7:$K$5000,$BA$107,A!$J$7:$J$5000)</f>
        <v>0</v>
      </c>
      <c r="AH161" s="1">
        <f>SUMIF(A!$K$7:$K$5000,$BA$108,A!$J$7:$J$5000)</f>
        <v>0</v>
      </c>
      <c r="AI161" s="1">
        <f>SUMIF(A!$K$7:$K$5000,$BA$109,A!$J$7:$J$5000)</f>
        <v>0</v>
      </c>
      <c r="AJ161" s="1">
        <f>SUMIF(A!$K$7:$K$5000,$BA$110,A!$J$7:$J$5000)</f>
        <v>0</v>
      </c>
      <c r="AK161" s="1">
        <f>SUMIF(A!$K$7:$K$5000,$BA$111,A!$J$7:$J$5000)</f>
        <v>0</v>
      </c>
      <c r="AL161" s="1">
        <f>SUMIF(A!$K$7:$K$5000,$BA$112,A!$J$7:$J$5000)</f>
        <v>0</v>
      </c>
      <c r="AM161" s="1">
        <f>SUMIF(A!$K$7:$K$5000,$BA$113,A!$J$7:$J$5000)</f>
        <v>0</v>
      </c>
      <c r="AN161" s="1">
        <f>SUMIF(A!$K$7:$K$5000,$BA$114,A!$J$7:$J$5000)</f>
        <v>0</v>
      </c>
      <c r="AO161" s="1">
        <f>SUMIF(A!$K$7:$K$5000,$BA$115,A!$J$7:$J$5000)</f>
        <v>0</v>
      </c>
      <c r="AP161" s="1">
        <f>SUMIF(A!$K$7:$K$5000,$BA$116,A!$J$7:$J$5000)</f>
        <v>0</v>
      </c>
      <c r="AQ161" s="1">
        <f>SUMIF(A!$K$7:$K$5000,$BA$117,A!$J$7:$J$5000)</f>
        <v>0</v>
      </c>
      <c r="AR161" s="1">
        <f>SUMIF(A!$K$7:$K$5000,$BA$118,A!$J$7:$J$5000)</f>
        <v>0</v>
      </c>
      <c r="AS161" s="1">
        <f>SUMIF(A!$K$7:$K$5000,$BA$119,A!$J$7:$J$5000)</f>
        <v>0</v>
      </c>
      <c r="AT161" s="1">
        <f>SUMIF(A!$K$7:$K$5000,$BA$120,A!$J$7:$J$5000)</f>
        <v>0</v>
      </c>
    </row>
    <row r="162" spans="24:46" hidden="1" x14ac:dyDescent="0.3">
      <c r="X162" s="1">
        <v>3</v>
      </c>
      <c r="Y162" s="1" t="s">
        <v>180</v>
      </c>
      <c r="Z162" s="1">
        <f>SUMIF(B!$K$7:$K$5000,$BB$101,B!$J$7:$J$5000)</f>
        <v>0</v>
      </c>
      <c r="AA162" s="1">
        <f>SUMIF(B!$K$7:$K$5000,$BB$102,B!$J$7:$J$5000)</f>
        <v>0</v>
      </c>
      <c r="AB162" s="1" t="s">
        <v>200</v>
      </c>
      <c r="AC162" s="1">
        <f>SUMIF(B!$K$7:$K$5000,$BB$103,B!$J$7:$J$5000)</f>
        <v>0</v>
      </c>
      <c r="AD162" s="1">
        <f>SUMIF(B!$K$7:$K$5000,$BB$104,B!$J$7:$J$5000)</f>
        <v>0</v>
      </c>
      <c r="AE162" s="1">
        <f>SUMIF(B!$K$7:$K$5000,$BB$105,B!$J$7:$J$5000)</f>
        <v>0</v>
      </c>
      <c r="AF162" s="1">
        <f>SUMIF(B!$K$7:$K$5000,$BB$106,B!$J$7:$J$5000)</f>
        <v>0</v>
      </c>
      <c r="AG162" s="1">
        <f>SUMIF(B!$K$7:$K$5000,$BB$107,B!$J$7:$J$5000)</f>
        <v>0</v>
      </c>
      <c r="AH162" s="1">
        <f>SUMIF(B!$K$7:$K$5000,$BB$108,B!$J$7:$J$5000)</f>
        <v>0</v>
      </c>
      <c r="AI162" s="1">
        <f>SUMIF(B!$K$7:$K$5000,$BB$109,B!$J$7:$J$5000)</f>
        <v>0</v>
      </c>
      <c r="AJ162" s="1">
        <f>SUMIF(B!$K$7:$K$5000,$BB$110,B!$J$7:$J$5000)</f>
        <v>0</v>
      </c>
      <c r="AK162" s="1">
        <f>SUMIF(B!$K$7:$K$5000,$BB$111,B!$J$7:$J$5000)</f>
        <v>0</v>
      </c>
      <c r="AL162" s="1">
        <f>SUMIF(B!$K$7:$K$5000,$BB$112,B!$J$7:$J$5000)</f>
        <v>0</v>
      </c>
      <c r="AM162" s="1">
        <f>SUMIF(B!$K$7:$K$5000,$BB$113,B!$J$7:$J$5000)</f>
        <v>0</v>
      </c>
      <c r="AN162" s="1">
        <f>SUMIF(B!$K$7:$K$5000,$BB$114,B!$J$7:$J$5000)</f>
        <v>0</v>
      </c>
      <c r="AO162" s="1">
        <f>SUMIF(B!$K$7:$K$5000,$BB$115,B!$J$7:$J$5000)</f>
        <v>0</v>
      </c>
      <c r="AP162" s="1">
        <f>SUMIF(B!$K$7:$K$5000,$BB$116,B!$J$7:$J$5000)</f>
        <v>0</v>
      </c>
      <c r="AQ162" s="1">
        <f>SUMIF(B!$K$7:$K$5000,$BB$117,B!$J$7:$J$5000)</f>
        <v>0</v>
      </c>
      <c r="AR162" s="1">
        <f>SUMIF(B!$K$7:$K$5000,$BB$118,B!$J$7:$J$5000)</f>
        <v>0</v>
      </c>
      <c r="AS162" s="1">
        <f>SUMIF(B!$K$7:$K$5000,$BB$119,B!$J$7:$J$5000)</f>
        <v>0</v>
      </c>
      <c r="AT162" s="1">
        <f>SUMIF(B!$K$7:$K$5000,$BB$120,B!$J$7:$J$5000)</f>
        <v>0</v>
      </c>
    </row>
    <row r="163" spans="24:46" hidden="1" x14ac:dyDescent="0.3">
      <c r="X163" s="1">
        <v>4</v>
      </c>
      <c r="Y163" s="1" t="s">
        <v>181</v>
      </c>
      <c r="Z163" s="1">
        <f>SUMIF('C'!$K$7:$K$5000,$BC$101,'C'!$J$7:$J$5000)</f>
        <v>0</v>
      </c>
      <c r="AA163" s="1">
        <f>SUMIF('C'!$K$7:$K$5000,$BC$102,'C'!$J$7:$J$5000)</f>
        <v>0</v>
      </c>
      <c r="AB163" s="1">
        <f>SUMIF('C'!$K$7:$K$5000,$BC$103,'C'!$J$7:$J$5000)</f>
        <v>0</v>
      </c>
      <c r="AC163" s="1" t="s">
        <v>200</v>
      </c>
      <c r="AD163" s="1">
        <f>SUMIF('C'!$K$7:$K$5000,$BC$104,'C'!$J$7:$J$5000)</f>
        <v>0</v>
      </c>
      <c r="AE163" s="1">
        <f>SUMIF('C'!$K$7:$K$5000,$BC$105,'C'!$J$7:$J$5000)</f>
        <v>0</v>
      </c>
      <c r="AF163" s="1">
        <f>SUMIF('C'!$K$7:$K$5000,$BC$106,'C'!$J$7:$J$5000)</f>
        <v>0</v>
      </c>
      <c r="AG163" s="1">
        <f>SUMIF('C'!$K$7:$K$5000,$BC$107,'C'!$J$7:$J$5000)</f>
        <v>0</v>
      </c>
      <c r="AH163" s="1">
        <f>SUMIF('C'!$K$7:$K$5000,$BC$108,'C'!$J$7:$J$5000)</f>
        <v>0</v>
      </c>
      <c r="AI163" s="1">
        <f>SUMIF('C'!$K$7:$K$5000,$BC$109,'C'!$J$7:$J$5000)</f>
        <v>0</v>
      </c>
      <c r="AJ163" s="1">
        <f>SUMIF('C'!$K$7:$K$5000,$BC$110,'C'!$J$7:$J$5000)</f>
        <v>0</v>
      </c>
      <c r="AK163" s="1">
        <f>SUMIF('C'!$K$7:$K$5000,$BC$111,'C'!$J$7:$J$5000)</f>
        <v>0</v>
      </c>
      <c r="AL163" s="1">
        <f>SUMIF('C'!$K$7:$K$5000,$BC$112,'C'!$J$7:$J$5000)</f>
        <v>0</v>
      </c>
      <c r="AM163" s="1">
        <f>SUMIF('C'!$K$7:$K$5000,$BC$113,'C'!$J$7:$J$5000)</f>
        <v>0</v>
      </c>
      <c r="AN163" s="1">
        <f>SUMIF('C'!$K$7:$K$5000,$BC$114,'C'!$J$7:$J$5000)</f>
        <v>0</v>
      </c>
      <c r="AO163" s="1">
        <f>SUMIF('C'!$K$7:$K$5000,$BC$115,'C'!$J$7:$J$5000)</f>
        <v>0</v>
      </c>
      <c r="AP163" s="1">
        <f>SUMIF('C'!$K$7:$K$5000,$BC$116,'C'!$J$7:$J$5000)</f>
        <v>0</v>
      </c>
      <c r="AQ163" s="1">
        <f>SUMIF('C'!$K$7:$K$5000,$BC$117,'C'!$J$7:$J$5000)</f>
        <v>0</v>
      </c>
      <c r="AR163" s="1">
        <f>SUMIF('C'!$K$7:$K$5000,$BC$118,'C'!$J$7:$J$5000)</f>
        <v>0</v>
      </c>
      <c r="AS163" s="1">
        <f>SUMIF('C'!$K$7:$K$5000,$BC$119,'C'!$J$7:$J$5000)</f>
        <v>0</v>
      </c>
      <c r="AT163" s="1">
        <f>SUMIF('C'!$K$7:$K$5000,$BC$120,'C'!$J$7:$J$5000)</f>
        <v>0</v>
      </c>
    </row>
    <row r="164" spans="24:46" hidden="1" x14ac:dyDescent="0.3">
      <c r="X164" s="1">
        <v>5</v>
      </c>
      <c r="Y164" s="1" t="s">
        <v>182</v>
      </c>
      <c r="Z164" s="1">
        <f>SUMIF(D!$K$7:$K$5000,$BD$101,D!$J$7:$J$5000)</f>
        <v>0</v>
      </c>
      <c r="AA164" s="1">
        <f>SUMIF(D!$K$7:$K$5000,$BD$102,D!$J$7:$J$5000)</f>
        <v>0</v>
      </c>
      <c r="AB164" s="1">
        <f>SUMIF(D!$K$7:$K$5000,$BD$103,D!$J$7:$J$5000)</f>
        <v>0</v>
      </c>
      <c r="AC164" s="1">
        <f>SUMIF(D!$K$7:$K$5000,$BD$104,D!$J$7:$J$5000)</f>
        <v>0</v>
      </c>
      <c r="AD164" s="1" t="s">
        <v>200</v>
      </c>
      <c r="AE164" s="1">
        <f>SUMIF(D!$K$7:$K$5000,$BD$105,D!$J$7:$J$5000)</f>
        <v>0</v>
      </c>
      <c r="AF164" s="1">
        <f>SUMIF(D!$K$7:$K$5000,$BD$106,D!$J$7:$J$5000)</f>
        <v>0</v>
      </c>
      <c r="AG164" s="1">
        <f>SUMIF(D!$K$7:$K$5000,$BD$107,D!$J$7:$J$5000)</f>
        <v>0</v>
      </c>
      <c r="AH164" s="1">
        <f>SUMIF(D!$K$7:$K$5000,$BD$108,D!$J$7:$J$5000)</f>
        <v>0</v>
      </c>
      <c r="AI164" s="1">
        <f>SUMIF(D!$K$7:$K$5000,$BD$109,D!$J$7:$J$5000)</f>
        <v>0</v>
      </c>
      <c r="AJ164" s="1">
        <f>SUMIF(D!$K$7:$K$5000,$BD$110,D!$J$7:$J$5000)</f>
        <v>0</v>
      </c>
      <c r="AK164" s="1">
        <f>SUMIF(D!$K$7:$K$5000,$BD$111,D!$J$7:$J$5000)</f>
        <v>0</v>
      </c>
      <c r="AL164" s="1">
        <f>SUMIF(D!$K$7:$K$5000,$BD$112,D!$J$7:$J$5000)</f>
        <v>0</v>
      </c>
      <c r="AM164" s="1">
        <f>SUMIF(D!$K$7:$K$5000,$BD$113,D!$J$7:$J$5000)</f>
        <v>0</v>
      </c>
      <c r="AN164" s="1">
        <f>SUMIF(D!$K$7:$K$5000,$BD$114,D!$J$7:$J$5000)</f>
        <v>0</v>
      </c>
      <c r="AO164" s="1">
        <f>SUMIF(D!$K$7:$K$5000,$BD$115,D!$J$7:$J$5000)</f>
        <v>0</v>
      </c>
      <c r="AP164" s="1">
        <f>SUMIF(D!$K$7:$K$5000,$BD$116,D!$J$7:$J$5000)</f>
        <v>0</v>
      </c>
      <c r="AQ164" s="1">
        <f>SUMIF(D!$K$7:$K$5000,$BD$117,D!$J$7:$J$5000)</f>
        <v>0</v>
      </c>
      <c r="AR164" s="1">
        <f>SUMIF(D!$K$7:$K$5000,$BD$118,D!$J$7:$J$5000)</f>
        <v>0</v>
      </c>
      <c r="AS164" s="1">
        <f>SUMIF(D!$K$7:$K$5000,$BD$119,D!$J$7:$J$5000)</f>
        <v>0</v>
      </c>
      <c r="AT164" s="1">
        <f>SUMIF(D!$K$7:$K$5000,$BD$120,D!$J$7:$J$5000)</f>
        <v>0</v>
      </c>
    </row>
    <row r="165" spans="24:46" hidden="1" x14ac:dyDescent="0.3">
      <c r="X165" s="1">
        <v>6</v>
      </c>
      <c r="Y165" s="1" t="s">
        <v>183</v>
      </c>
      <c r="Z165" s="1">
        <f>SUMIF(E!$K$7:$K$5000,$BE$101,E!$J$7:$J$5000)</f>
        <v>0</v>
      </c>
      <c r="AA165" s="1">
        <f>SUMIF(E!$K$7:$K$5000,$BE$102,E!$J$7:$J$5000)</f>
        <v>0</v>
      </c>
      <c r="AB165" s="1">
        <f>SUMIF(E!$K$7:$K$5000,$BE$103,E!$J$7:$J$5000)</f>
        <v>0</v>
      </c>
      <c r="AC165" s="1">
        <f>SUMIF(E!$K$7:$K$5000,$BE$104,E!$J$7:$J$5000)</f>
        <v>0</v>
      </c>
      <c r="AD165" s="1">
        <f>SUMIF(E!$K$7:$K$5000,$BE$105,E!$J$7:$J$5000)</f>
        <v>0</v>
      </c>
      <c r="AE165" s="1" t="s">
        <v>200</v>
      </c>
      <c r="AF165" s="1">
        <f>SUMIF(E!$K$7:$K$5000,$BE$106,E!$J$7:$J$5000)</f>
        <v>0</v>
      </c>
      <c r="AG165" s="1">
        <f>SUMIF(E!$K$7:$K$5000,$BE$107,E!$J$7:$J$5000)</f>
        <v>0</v>
      </c>
      <c r="AH165" s="1">
        <f>SUMIF(E!$K$7:$K$5000,$BE$108,E!$J$7:$J$5000)</f>
        <v>0</v>
      </c>
      <c r="AI165" s="1">
        <f>SUMIF(E!$K$7:$K$5000,$BE$109,E!$J$7:$J$5000)</f>
        <v>0</v>
      </c>
      <c r="AJ165" s="1">
        <f>SUMIF(E!$K$7:$K$5000,$BE$110,E!$J$7:$J$5000)</f>
        <v>0</v>
      </c>
      <c r="AK165" s="1">
        <f>SUMIF(E!$K$7:$K$5000,$BE$111,E!$J$7:$J$5000)</f>
        <v>0</v>
      </c>
      <c r="AL165" s="1">
        <f>SUMIF(E!$K$7:$K$5000,$BE$112,E!$J$7:$J$5000)</f>
        <v>0</v>
      </c>
      <c r="AM165" s="1">
        <f>SUMIF(E!$K$7:$K$5000,$BE$113,E!$J$7:$J$5000)</f>
        <v>0</v>
      </c>
      <c r="AN165" s="1">
        <f>SUMIF(E!$K$7:$K$5000,$BE$114,E!$J$7:$J$5000)</f>
        <v>0</v>
      </c>
      <c r="AO165" s="1">
        <f>SUMIF(E!$K$7:$K$5000,$BE$115,E!$J$7:$J$5000)</f>
        <v>0</v>
      </c>
      <c r="AP165" s="1">
        <f>SUMIF(E!$K$7:$K$5000,$BE$116,E!$J$7:$J$5000)</f>
        <v>0</v>
      </c>
      <c r="AQ165" s="1">
        <f>SUMIF(E!$K$7:$K$5000,$BE$117,E!$J$7:$J$5000)</f>
        <v>0</v>
      </c>
      <c r="AR165" s="1">
        <f>SUMIF(E!$K$7:$K$5000,$BE$118,E!$J$7:$J$5000)</f>
        <v>0</v>
      </c>
      <c r="AS165" s="1">
        <f>SUMIF(E!$K$7:$K$5000,$BE$119,E!$J$7:$J$5000)</f>
        <v>0</v>
      </c>
      <c r="AT165" s="1">
        <f>SUMIF(E!$K$7:$K$5000,$BE$120,E!$J$7:$J$5000)</f>
        <v>0</v>
      </c>
    </row>
    <row r="166" spans="24:46" hidden="1" x14ac:dyDescent="0.3">
      <c r="X166" s="1">
        <v>7</v>
      </c>
      <c r="Y166" s="1" t="s">
        <v>184</v>
      </c>
      <c r="Z166" s="1">
        <f>SUMIF(F!$K$7:$K$5000,$BF$101,F!$J$7:$J$5000)</f>
        <v>0</v>
      </c>
      <c r="AA166" s="1">
        <f>SUMIF(F!$K$7:$K$5000,$BF$102,F!$J$7:$J$5000)</f>
        <v>0</v>
      </c>
      <c r="AB166" s="1">
        <f>SUMIF(F!$K$7:$K$5000,$BF$103,F!$J$7:$J$5000)</f>
        <v>0</v>
      </c>
      <c r="AC166" s="1">
        <f>SUMIF(F!$K$7:$K$5000,$BF$104,F!$J$7:$J$5000)</f>
        <v>0</v>
      </c>
      <c r="AD166" s="1">
        <f>SUMIF(F!$K$7:$K$5000,$BF$105,F!$J$7:$J$5000)</f>
        <v>0</v>
      </c>
      <c r="AE166" s="1">
        <f>SUMIF(F!$K$7:$K$5000,$BF$106,F!$J$7:$J$5000)</f>
        <v>0</v>
      </c>
      <c r="AF166" s="1" t="s">
        <v>200</v>
      </c>
      <c r="AG166" s="1">
        <f>SUMIF(F!$K$7:$K$5000,$BF$107,F!$J$7:$J$5000)</f>
        <v>0</v>
      </c>
      <c r="AH166" s="1">
        <f>SUMIF(F!$K$7:$K$5000,$BF$108,F!$J$7:$J$5000)</f>
        <v>0</v>
      </c>
      <c r="AI166" s="1">
        <f>SUMIF(F!$K$7:$K$5000,$BF$109,F!$J$7:$J$5000)</f>
        <v>0</v>
      </c>
      <c r="AJ166" s="1">
        <f>SUMIF(F!$K$7:$K$5000,$BF$110,F!$J$7:$J$5000)</f>
        <v>0</v>
      </c>
      <c r="AK166" s="1">
        <f>SUMIF(F!$K$7:$K$5000,$BF$111,F!$J$7:$J$5000)</f>
        <v>0</v>
      </c>
      <c r="AL166" s="1">
        <f>SUMIF(F!$K$7:$K$5000,$BF$112,F!$J$7:$J$5000)</f>
        <v>0</v>
      </c>
      <c r="AM166" s="1">
        <f>SUMIF(F!$K$7:$K$5000,$BF$113,F!$J$7:$J$5000)</f>
        <v>0</v>
      </c>
      <c r="AN166" s="1">
        <f>SUMIF(F!$K$7:$K$5000,$BF$114,F!$J$7:$J$5000)</f>
        <v>0</v>
      </c>
      <c r="AO166" s="1">
        <f>SUMIF(F!$K$7:$K$5000,$BF$115,F!$J$7:$J$5000)</f>
        <v>0</v>
      </c>
      <c r="AP166" s="1">
        <f>SUMIF(F!$K$7:$K$5000,$BF$116,F!$J$7:$J$5000)</f>
        <v>0</v>
      </c>
      <c r="AQ166" s="1">
        <f>SUMIF(F!$K$7:$K$5000,$BF$117,F!$J$7:$J$5000)</f>
        <v>0</v>
      </c>
      <c r="AR166" s="1">
        <f>SUMIF(F!$K$7:$K$5000,$BF$118,F!$J$7:$J$5000)</f>
        <v>0</v>
      </c>
      <c r="AS166" s="1">
        <f>SUMIF(F!$K$7:$K$5000,$BF$119,F!$J$7:$J$5000)</f>
        <v>0</v>
      </c>
      <c r="AT166" s="1">
        <f>SUMIF(F!$K$7:$K$5000,$BF$120,F!$J$7:$J$5000)</f>
        <v>0</v>
      </c>
    </row>
    <row r="167" spans="24:46" hidden="1" x14ac:dyDescent="0.3">
      <c r="X167" s="1">
        <v>8</v>
      </c>
      <c r="Y167" s="1" t="s">
        <v>185</v>
      </c>
      <c r="Z167" s="1">
        <f>SUMIF(G!$K$7:$K$5000,$BG$101,G!$J$7:$J$5000)</f>
        <v>0</v>
      </c>
      <c r="AA167" s="1">
        <f>SUMIF(G!$K$7:$K$5000,$BG$102,G!$J$7:$J$5000)</f>
        <v>0</v>
      </c>
      <c r="AB167" s="1">
        <f>SUMIF(G!$K$7:$K$5000,$BG$103,G!$J$7:$J$5000)</f>
        <v>0</v>
      </c>
      <c r="AC167" s="1">
        <f>SUMIF(G!$K$7:$K$5000,$BG$104,G!$J$7:$J$5000)</f>
        <v>0</v>
      </c>
      <c r="AD167" s="1">
        <f>SUMIF(G!$K$7:$K$5000,$BG$105,G!$J$7:$J$5000)</f>
        <v>0</v>
      </c>
      <c r="AE167" s="1">
        <f>SUMIF(G!$K$7:$K$5000,$BG$106,G!$J$7:$J$5000)</f>
        <v>0</v>
      </c>
      <c r="AF167" s="1">
        <f>SUMIF(G!$K$7:$K$5000,$BG$107,G!$J$7:$J$5000)</f>
        <v>0</v>
      </c>
      <c r="AG167" s="1" t="s">
        <v>200</v>
      </c>
      <c r="AH167" s="1">
        <f>SUMIF(G!$K$7:$K$5000,$BG$108,G!$J$7:$J$5000)</f>
        <v>0</v>
      </c>
      <c r="AI167" s="1">
        <f>SUMIF(G!$K$7:$K$5000,$BG$109,G!$J$7:$J$5000)</f>
        <v>0</v>
      </c>
      <c r="AJ167" s="1">
        <f>SUMIF(G!$K$7:$K$5000,$BG$110,G!$J$7:$J$5000)</f>
        <v>0</v>
      </c>
      <c r="AK167" s="1">
        <f>SUMIF(G!$K$7:$K$5000,$BG$111,G!$J$7:$J$5000)</f>
        <v>0</v>
      </c>
      <c r="AL167" s="1">
        <f>SUMIF(G!$K$7:$K$5000,$BG$112,G!$J$7:$J$5000)</f>
        <v>0</v>
      </c>
      <c r="AM167" s="1">
        <f>SUMIF(G!$K$7:$K$5000,$BG$113,G!$J$7:$J$5000)</f>
        <v>0</v>
      </c>
      <c r="AN167" s="1">
        <f>SUMIF(G!$K$7:$K$5000,$BG$114,G!$J$7:$J$5000)</f>
        <v>0</v>
      </c>
      <c r="AO167" s="1">
        <f>SUMIF(G!$K$7:$K$5000,$BG$115,G!$J$7:$J$5000)</f>
        <v>0</v>
      </c>
      <c r="AP167" s="1">
        <f>SUMIF(G!$K$7:$K$5000,$BG$116,G!$J$7:$J$5000)</f>
        <v>0</v>
      </c>
      <c r="AQ167" s="1">
        <f>SUMIF(G!$K$7:$K$5000,$BG$117,G!$J$7:$J$5000)</f>
        <v>0</v>
      </c>
      <c r="AR167" s="1">
        <f>SUMIF(G!$K$7:$K$5000,$BG$118,G!$J$7:$J$5000)</f>
        <v>0</v>
      </c>
      <c r="AS167" s="1">
        <f>SUMIF(G!$K$7:$K$5000,$BG$119,G!$J$7:$J$5000)</f>
        <v>0</v>
      </c>
      <c r="AT167" s="1">
        <f>SUMIF(G!$K$7:$K$5000,$BG$120,G!$J$7:$J$5000)</f>
        <v>0</v>
      </c>
    </row>
    <row r="168" spans="24:46" hidden="1" x14ac:dyDescent="0.3">
      <c r="X168" s="1">
        <v>9</v>
      </c>
      <c r="Y168" s="1" t="s">
        <v>186</v>
      </c>
      <c r="Z168" s="1">
        <f>SUMIF(H!$K$7:$K$5000,$BH$101,H!$J$7:$J$5000)</f>
        <v>0</v>
      </c>
      <c r="AA168" s="1">
        <f>SUMIF(H!$K$7:$K$5000,$BH$102,H!$J$7:$J$5000)</f>
        <v>0</v>
      </c>
      <c r="AB168" s="1">
        <f>SUMIF(H!$K$7:$K$5000,$BH$103,H!$J$7:$J$5000)</f>
        <v>0</v>
      </c>
      <c r="AC168" s="1">
        <f>SUMIF(H!$K$7:$K$5000,$BH$104,H!$J$7:$J$5000)</f>
        <v>0</v>
      </c>
      <c r="AD168" s="1">
        <f>SUMIF(H!$K$7:$K$5000,$BH$105,H!$J$7:$J$5000)</f>
        <v>0</v>
      </c>
      <c r="AE168" s="1">
        <f>SUMIF(H!$K$7:$K$5000,$BH$106,H!$J$7:$J$5000)</f>
        <v>0</v>
      </c>
      <c r="AF168" s="1">
        <f>SUMIF(H!$K$7:$K$5000,$BH$107,H!$J$7:$J$5000)</f>
        <v>0</v>
      </c>
      <c r="AG168" s="1">
        <f>SUMIF(H!$K$7:$K$5000,$BH$108,H!$J$7:$J$5000)</f>
        <v>0</v>
      </c>
      <c r="AH168" s="1" t="s">
        <v>200</v>
      </c>
      <c r="AI168" s="1">
        <f>SUMIF(H!$K$7:$K$5000,$BH$109,H!$J$7:$J$5000)</f>
        <v>0</v>
      </c>
      <c r="AJ168" s="1">
        <f>SUMIF(H!$K$7:$K$5000,$BH$110,H!$J$7:$J$5000)</f>
        <v>0</v>
      </c>
      <c r="AK168" s="1">
        <f>SUMIF(H!$K$7:$K$5000,$BH$111,H!$J$7:$J$5000)</f>
        <v>0</v>
      </c>
      <c r="AL168" s="1">
        <f>SUMIF(H!$K$7:$K$5000,$BH$112,H!$J$7:$J$5000)</f>
        <v>0</v>
      </c>
      <c r="AM168" s="1">
        <f>SUMIF(H!$K$7:$K$5000,$BH$113,H!$J$7:$J$5000)</f>
        <v>0</v>
      </c>
      <c r="AN168" s="1">
        <f>SUMIF(H!$K$7:$K$5000,$BH$114,H!$J$7:$J$5000)</f>
        <v>0</v>
      </c>
      <c r="AO168" s="1">
        <f>SUMIF(H!$K$7:$K$5000,$BH$115,H!$J$7:$J$5000)</f>
        <v>0</v>
      </c>
      <c r="AP168" s="1">
        <f>SUMIF(H!$K$7:$K$5000,$BH$116,H!$J$7:$J$5000)</f>
        <v>0</v>
      </c>
      <c r="AQ168" s="1">
        <f>SUMIF(H!$K$7:$K$5000,$BH$117,H!$J$7:$J$5000)</f>
        <v>0</v>
      </c>
      <c r="AR168" s="1">
        <f>SUMIF(H!$K$7:$K$5000,$BH$118,H!$J$7:$J$5000)</f>
        <v>0</v>
      </c>
      <c r="AS168" s="1">
        <f>SUMIF(H!$K$7:$K$5000,$BH$119,H!$J$7:$J$5000)</f>
        <v>0</v>
      </c>
      <c r="AT168" s="1">
        <f>SUMIF(H!$K$7:$K$5000,$BH$120,H!$J$7:$J$5000)</f>
        <v>0</v>
      </c>
    </row>
    <row r="169" spans="24:46" hidden="1" x14ac:dyDescent="0.3">
      <c r="X169" s="1">
        <v>10</v>
      </c>
      <c r="Y169" s="1" t="s">
        <v>187</v>
      </c>
      <c r="Z169" s="1">
        <f>SUMIF(I!$K$7:$K$5000,$BI$101,I!$J$7:$J$5000)</f>
        <v>0</v>
      </c>
      <c r="AA169" s="1">
        <f>SUMIF(I!$K$7:$K$5000,$BI$102,I!$J$7:$J$5000)</f>
        <v>0</v>
      </c>
      <c r="AB169" s="1">
        <f>SUMIF(I!$K$7:$K$5000,$BI$103,I!$J$7:$J$5000)</f>
        <v>0</v>
      </c>
      <c r="AC169" s="1">
        <f>SUMIF(I!$K$7:$K$5000,$BI$104,I!$J$7:$J$5000)</f>
        <v>0</v>
      </c>
      <c r="AD169" s="1">
        <f>SUMIF(I!$K$7:$K$5000,$BI$105,I!$J$7:$J$5000)</f>
        <v>0</v>
      </c>
      <c r="AE169" s="1">
        <f>SUMIF(I!$K$7:$K$5000,$BI$106,I!$J$7:$J$5000)</f>
        <v>0</v>
      </c>
      <c r="AF169" s="1">
        <f>SUMIF(I!$K$7:$K$5000,$BI$107,I!$J$7:$J$5000)</f>
        <v>0</v>
      </c>
      <c r="AG169" s="1">
        <f>SUMIF(I!$K$7:$K$5000,$BI$108,I!$J$7:$J$5000)</f>
        <v>0</v>
      </c>
      <c r="AH169" s="1">
        <f>SUMIF(I!$K$7:$K$5000,$BI$109,I!$J$7:$J$5000)</f>
        <v>0</v>
      </c>
      <c r="AI169" s="1" t="s">
        <v>200</v>
      </c>
      <c r="AJ169" s="1">
        <f>SUMIF(I!$K$7:$K$5000,$BI$110,I!$J$7:$J$5000)</f>
        <v>0</v>
      </c>
      <c r="AK169" s="1">
        <f>SUMIF(I!$K$7:$K$5000,$BI$111,I!$J$7:$J$5000)</f>
        <v>0</v>
      </c>
      <c r="AL169" s="1">
        <f>SUMIF(I!$K$7:$K$5000,$BI$112,I!$J$7:$J$5000)</f>
        <v>0</v>
      </c>
      <c r="AM169" s="1">
        <f>SUMIF(I!$K$7:$K$5000,$BI$113,I!$J$7:$J$5000)</f>
        <v>0</v>
      </c>
      <c r="AN169" s="1">
        <f>SUMIF(I!$K$7:$K$5000,$BI$114,I!$J$7:$J$5000)</f>
        <v>0</v>
      </c>
      <c r="AO169" s="1">
        <f>SUMIF(I!$K$7:$K$5000,$BI$115,I!$J$7:$J$5000)</f>
        <v>0</v>
      </c>
      <c r="AP169" s="1">
        <f>SUMIF(I!$K$7:$K$5000,$BI$116,I!$J$7:$J$5000)</f>
        <v>0</v>
      </c>
      <c r="AQ169" s="1">
        <f>SUMIF(I!$K$7:$K$5000,$BI$117,I!$J$7:$J$5000)</f>
        <v>0</v>
      </c>
      <c r="AR169" s="1">
        <f>SUMIF(I!$K$7:$K$5000,$BI$118,I!$J$7:$J$5000)</f>
        <v>0</v>
      </c>
      <c r="AS169" s="1">
        <f>SUMIF(I!$K$7:$K$5000,$BI$119,I!$J$7:$J$5000)</f>
        <v>0</v>
      </c>
      <c r="AT169" s="1">
        <f>SUMIF(I!$K$7:$K$5000,$BI$120,I!$J$7:$J$5000)</f>
        <v>0</v>
      </c>
    </row>
    <row r="170" spans="24:46" hidden="1" x14ac:dyDescent="0.3">
      <c r="X170" s="1">
        <v>11</v>
      </c>
      <c r="Y170" s="1" t="s">
        <v>188</v>
      </c>
      <c r="Z170" s="1">
        <f>SUMIF(J!$K$7:$K$5000,$BJ$101,J!$J$7:$J$5000)</f>
        <v>0</v>
      </c>
      <c r="AA170" s="1">
        <f>SUMIF(J!$K$7:$K$5000,$BJ$102,J!$J$7:$J$5000)</f>
        <v>0</v>
      </c>
      <c r="AB170" s="1">
        <f>SUMIF(J!$K$7:$K$5000,$BJ$103,J!$J$7:$J$5000)</f>
        <v>0</v>
      </c>
      <c r="AC170" s="1">
        <f>SUMIF(J!$K$7:$K$5000,$BJ$104,J!$J$7:$J$5000)</f>
        <v>0</v>
      </c>
      <c r="AD170" s="1">
        <f>SUMIF(J!$K$7:$K$5000,$BJ$105,J!$J$7:$J$5000)</f>
        <v>0</v>
      </c>
      <c r="AE170" s="1">
        <f>SUMIF(J!$K$7:$K$5000,$BJ$106,J!$J$7:$J$5000)</f>
        <v>0</v>
      </c>
      <c r="AF170" s="1">
        <f>SUMIF(J!$K$7:$K$5000,$BJ$107,J!$J$7:$J$5000)</f>
        <v>0</v>
      </c>
      <c r="AG170" s="1">
        <f>SUMIF(J!$K$7:$K$5000,$BJ$108,J!$J$7:$J$5000)</f>
        <v>0</v>
      </c>
      <c r="AH170" s="1">
        <f>SUMIF(J!$K$7:$K$5000,$BJ$109,J!$J$7:$J$5000)</f>
        <v>0</v>
      </c>
      <c r="AI170" s="1">
        <f>SUMIF(J!$K$7:$K$5000,$BJ$110,J!$J$7:$J$5000)</f>
        <v>0</v>
      </c>
      <c r="AJ170" s="1" t="s">
        <v>200</v>
      </c>
      <c r="AK170" s="1">
        <f>SUMIF(J!$K$7:$K$5000,$BJ$111,J!$J$7:$J$5000)</f>
        <v>0</v>
      </c>
      <c r="AL170" s="1">
        <f>SUMIF(J!$K$7:$K$5000,$BJ$112,J!$J$7:$J$5000)</f>
        <v>0</v>
      </c>
      <c r="AM170" s="1">
        <f>SUMIF(J!$K$7:$K$5000,$BJ$113,J!$J$7:$J$5000)</f>
        <v>0</v>
      </c>
      <c r="AN170" s="1">
        <f>SUMIF(J!$K$7:$K$5000,$BJ$114,J!$J$7:$J$5000)</f>
        <v>0</v>
      </c>
      <c r="AO170" s="1">
        <f>SUMIF(J!$K$7:$K$5000,$BJ$115,J!$J$7:$J$5000)</f>
        <v>0</v>
      </c>
      <c r="AP170" s="1">
        <f>SUMIF(J!$K$7:$K$5000,$BJ$116,J!$J$7:$J$5000)</f>
        <v>0</v>
      </c>
      <c r="AQ170" s="1">
        <f>SUMIF(J!$K$7:$K$5000,$BJ$117,J!$J$7:$J$5000)</f>
        <v>0</v>
      </c>
      <c r="AR170" s="1">
        <f>SUMIF(J!$K$7:$K$5000,$BJ$118,J!$J$7:$J$5000)</f>
        <v>0</v>
      </c>
      <c r="AS170" s="1">
        <f>SUMIF(J!$K$7:$K$5000,$BJ$119,J!$J$7:$J$5000)</f>
        <v>0</v>
      </c>
      <c r="AT170" s="1">
        <f>SUMIF(J!$K$7:$K$5000,$BJ$120,J!$J$7:$J$5000)</f>
        <v>0</v>
      </c>
    </row>
    <row r="171" spans="24:46" hidden="1" x14ac:dyDescent="0.3">
      <c r="X171" s="1">
        <v>12</v>
      </c>
      <c r="Y171" s="1" t="s">
        <v>189</v>
      </c>
      <c r="Z171" s="1">
        <f>SUMIF(K!$K$7:$K$5000,$BK$101,K!$J$7:$J$5000)</f>
        <v>0</v>
      </c>
      <c r="AA171" s="1">
        <f>SUMIF(K!$K$7:$K$5000,$BK$102,K!$J$7:$J$5000)</f>
        <v>0</v>
      </c>
      <c r="AB171" s="1">
        <f>SUMIF(K!$K$7:$K$5000,$BK$103,K!$J$7:$J$5000)</f>
        <v>0</v>
      </c>
      <c r="AC171" s="1">
        <f>SUMIF(K!$K$7:$K$5000,$BK$104,K!$J$7:$J$5000)</f>
        <v>0</v>
      </c>
      <c r="AD171" s="1">
        <f>SUMIF(K!$K$7:$K$5000,$BK$105,K!$J$7:$J$5000)</f>
        <v>0</v>
      </c>
      <c r="AE171" s="1">
        <f>SUMIF(K!$K$7:$K$5000,$BK$106,K!$J$7:$J$5000)</f>
        <v>0</v>
      </c>
      <c r="AF171" s="1">
        <f>SUMIF(K!$K$7:$K$5000,$BK$107,K!$J$7:$J$5000)</f>
        <v>0</v>
      </c>
      <c r="AG171" s="1">
        <f>SUMIF(K!$K$7:$K$5000,$BK$108,K!$J$7:$J$5000)</f>
        <v>0</v>
      </c>
      <c r="AH171" s="1">
        <f>SUMIF(K!$K$7:$K$5000,$BK$109,K!$J$7:$J$5000)</f>
        <v>0</v>
      </c>
      <c r="AI171" s="1">
        <f>SUMIF(K!$K$7:$K$5000,$BK$110,K!$J$7:$J$5000)</f>
        <v>0</v>
      </c>
      <c r="AJ171" s="1">
        <f>SUMIF(K!$K$7:$K$5000,$BK$111,K!$J$7:$J$5000)</f>
        <v>0</v>
      </c>
      <c r="AK171" s="1" t="s">
        <v>200</v>
      </c>
      <c r="AL171" s="1">
        <f>SUMIF(K!$K$7:$K$5000,$BK$112,K!$J$7:$J$5000)</f>
        <v>0</v>
      </c>
      <c r="AM171" s="1">
        <f>SUMIF(K!$K$7:$K$5000,$BK$113,K!$J$7:$J$5000)</f>
        <v>0</v>
      </c>
      <c r="AN171" s="1">
        <f>SUMIF(K!$K$7:$K$5000,$BK$114,K!$J$7:$J$5000)</f>
        <v>0</v>
      </c>
      <c r="AO171" s="1">
        <f>SUMIF(K!$K$7:$K$5000,$BK$115,K!$J$7:$J$5000)</f>
        <v>0</v>
      </c>
      <c r="AP171" s="1">
        <f>SUMIF(K!$K$7:$K$5000,$BK$116,K!$J$7:$J$5000)</f>
        <v>0</v>
      </c>
      <c r="AQ171" s="1">
        <f>SUMIF(K!$K$7:$K$5000,$BK$117,K!$J$7:$J$5000)</f>
        <v>0</v>
      </c>
      <c r="AR171" s="1">
        <f>SUMIF(K!$K$7:$K$5000,$BK$118,K!$J$7:$J$5000)</f>
        <v>0</v>
      </c>
      <c r="AS171" s="1">
        <f>SUMIF(K!$K$7:$K$5000,$BK$119,K!$J$7:$J$5000)</f>
        <v>0</v>
      </c>
      <c r="AT171" s="1">
        <f>SUMIF(K!$K$7:$K$5000,$BK$120,K!$J$7:$J$5000)</f>
        <v>0</v>
      </c>
    </row>
    <row r="172" spans="24:46" hidden="1" x14ac:dyDescent="0.3">
      <c r="X172" s="1">
        <v>13</v>
      </c>
      <c r="Y172" s="1" t="s">
        <v>190</v>
      </c>
      <c r="Z172" s="1">
        <f>SUMIF(L!$K$7:$K$5000,$BL$101,L!$J$7:$J$5000)</f>
        <v>0</v>
      </c>
      <c r="AA172" s="1">
        <f>SUMIF(L!$K$7:$K$5000,$BL$102,L!$J$7:$J$5000)</f>
        <v>0</v>
      </c>
      <c r="AB172" s="1">
        <f>SUMIF(L!$K$7:$K$5000,$BL$103,L!$J$7:$J$5000)</f>
        <v>0</v>
      </c>
      <c r="AC172" s="1">
        <f>SUMIF(L!$K$7:$K$5000,$BL$104,L!$J$7:$J$5000)</f>
        <v>0</v>
      </c>
      <c r="AD172" s="1">
        <f>SUMIF(L!$K$7:$K$5000,$BL$105,L!$J$7:$J$5000)</f>
        <v>0</v>
      </c>
      <c r="AE172" s="1">
        <f>SUMIF(L!$K$7:$K$5000,$BL$106,L!$J$7:$J$5000)</f>
        <v>0</v>
      </c>
      <c r="AF172" s="1">
        <f>SUMIF(L!$K$7:$K$5000,$BL$107,L!$J$7:$J$5000)</f>
        <v>0</v>
      </c>
      <c r="AG172" s="1">
        <f>SUMIF(L!$K$7:$K$5000,$BL$108,L!$J$7:$J$5000)</f>
        <v>0</v>
      </c>
      <c r="AH172" s="1">
        <f>SUMIF(L!$K$7:$K$5000,$BL$109,L!$J$7:$J$5000)</f>
        <v>0</v>
      </c>
      <c r="AI172" s="1">
        <f>SUMIF(L!$K$7:$K$5000,$BL$110,L!$J$7:$J$5000)</f>
        <v>0</v>
      </c>
      <c r="AJ172" s="1">
        <f>SUMIF(L!$K$7:$K$5000,$BL$111,L!$J$7:$J$5000)</f>
        <v>0</v>
      </c>
      <c r="AK172" s="1">
        <f>SUMIF(L!$K$7:$K$5000,$BL$112,L!$J$7:$J$5000)</f>
        <v>0</v>
      </c>
      <c r="AL172" s="1" t="s">
        <v>200</v>
      </c>
      <c r="AM172" s="1">
        <f>SUMIF(L!$K$7:$K$5000,$BL$113,L!$J$7:$J$5000)</f>
        <v>0</v>
      </c>
      <c r="AN172" s="1">
        <f>SUMIF(L!$K$7:$K$5000,$BL$114,L!$J$7:$J$5000)</f>
        <v>0</v>
      </c>
      <c r="AO172" s="1">
        <f>SUMIF(L!$K$7:$K$5000,$BL$115,L!$J$7:$J$5000)</f>
        <v>0</v>
      </c>
      <c r="AP172" s="1">
        <f>SUMIF(L!$K$7:$K$5000,$BL$116,L!$J$7:$J$5000)</f>
        <v>0</v>
      </c>
      <c r="AQ172" s="1">
        <f>SUMIF(L!$K$7:$K$5000,$BL$117,L!$J$7:$J$5000)</f>
        <v>0</v>
      </c>
      <c r="AR172" s="1">
        <f>SUMIF(L!$K$7:$K$5000,$BL$118,L!$J$7:$J$5000)</f>
        <v>0</v>
      </c>
      <c r="AS172" s="1">
        <f>SUMIF(L!$K$7:$K$5000,$BL$119,L!$J$7:$J$5000)</f>
        <v>0</v>
      </c>
      <c r="AT172" s="1">
        <f>SUMIF(L!$K$7:$K$5000,$BL$120,L!$J$7:$J$5000)</f>
        <v>0</v>
      </c>
    </row>
    <row r="173" spans="24:46" hidden="1" x14ac:dyDescent="0.3">
      <c r="X173" s="1">
        <v>14</v>
      </c>
      <c r="Y173" s="1" t="s">
        <v>191</v>
      </c>
      <c r="Z173" s="1">
        <f>SUMIF(M!$K$7:$K$5000,$BM$101,M!$J$7:$J$5000)</f>
        <v>0</v>
      </c>
      <c r="AA173" s="1">
        <f>SUMIF(M!$K$7:$K$5000,$BM$102,M!$J$7:$J$5000)</f>
        <v>0</v>
      </c>
      <c r="AB173" s="1">
        <f>SUMIF(M!$K$7:$K$5000,$BM$103,M!$J$7:$J$5000)</f>
        <v>0</v>
      </c>
      <c r="AC173" s="1">
        <f>SUMIF(M!$K$7:$K$5000,$BM$104,M!$J$7:$J$5000)</f>
        <v>0</v>
      </c>
      <c r="AD173" s="1">
        <f>SUMIF(M!$K$7:$K$5000,$BM$105,M!$J$7:$J$5000)</f>
        <v>0</v>
      </c>
      <c r="AE173" s="1">
        <f>SUMIF(M!$K$7:$K$5000,$BM$106,M!$J$7:$J$5000)</f>
        <v>0</v>
      </c>
      <c r="AF173" s="1">
        <f>SUMIF(M!$K$7:$K$5000,$BM$107,M!$J$7:$J$5000)</f>
        <v>0</v>
      </c>
      <c r="AG173" s="1">
        <f>SUMIF(M!$K$7:$K$5000,$BM$108,M!$J$7:$J$5000)</f>
        <v>0</v>
      </c>
      <c r="AH173" s="1">
        <f>SUMIF(M!$K$7:$K$5000,$BM$109,M!$J$7:$J$5000)</f>
        <v>0</v>
      </c>
      <c r="AI173" s="1">
        <f>SUMIF(M!$K$7:$K$5000,$BM$110,M!$J$7:$J$5000)</f>
        <v>0</v>
      </c>
      <c r="AJ173" s="1">
        <f>SUMIF(M!$K$7:$K$5000,$BM$111,M!$J$7:$J$5000)</f>
        <v>0</v>
      </c>
      <c r="AK173" s="1">
        <f>SUMIF(M!$K$7:$K$5000,$BM$112,M!$J$7:$J$5000)</f>
        <v>0</v>
      </c>
      <c r="AL173" s="1">
        <f>SUMIF(M!$K$7:$K$5000,$BM$113,M!$J$7:$J$5000)</f>
        <v>0</v>
      </c>
      <c r="AM173" s="1" t="s">
        <v>200</v>
      </c>
      <c r="AN173" s="1">
        <f>SUMIF(M!$K$7:$K$5000,$BM$114,M!$J$7:$J$5000)</f>
        <v>0</v>
      </c>
      <c r="AO173" s="1">
        <f>SUMIF(M!$K$7:$K$5000,$BM$115,M!$J$7:$J$5000)</f>
        <v>0</v>
      </c>
      <c r="AP173" s="1">
        <f>SUMIF(M!$K$7:$K$5000,$BM$116,M!$J$7:$J$5000)</f>
        <v>0</v>
      </c>
      <c r="AQ173" s="1">
        <f>SUMIF(M!$K$7:$K$5000,$BM$117,M!$J$7:$J$5000)</f>
        <v>0</v>
      </c>
      <c r="AR173" s="1">
        <f>SUMIF(M!$K$7:$K$5000,$BM$118,M!$J$7:$J$5000)</f>
        <v>0</v>
      </c>
      <c r="AS173" s="1">
        <f>SUMIF(M!$K$7:$K$5000,$BM$119,M!$J$7:$J$5000)</f>
        <v>0</v>
      </c>
      <c r="AT173" s="1">
        <f>SUMIF(M!$K$7:$K$5000,$BM$120,M!$J$7:$J$5000)</f>
        <v>0</v>
      </c>
    </row>
    <row r="174" spans="24:46" hidden="1" x14ac:dyDescent="0.3">
      <c r="X174" s="1">
        <v>15</v>
      </c>
      <c r="Y174" s="1" t="s">
        <v>192</v>
      </c>
      <c r="Z174" s="1">
        <f>SUMIF(N!$K$7:$K$5000,$BN$101,N!$J$7:$J$5000)</f>
        <v>0</v>
      </c>
      <c r="AA174" s="1">
        <f>SUMIF(N!$K$7:$K$5000,$BN$102,N!$J$7:$J$5000)</f>
        <v>0</v>
      </c>
      <c r="AB174" s="1">
        <f>SUMIF(N!$K$7:$K$5000,$BN$103,N!$J$7:$J$5000)</f>
        <v>0</v>
      </c>
      <c r="AC174" s="1">
        <f>SUMIF(N!$K$7:$K$5000,$BN$104,N!$J$7:$J$5000)</f>
        <v>0</v>
      </c>
      <c r="AD174" s="1">
        <f>SUMIF(N!$K$7:$K$5000,$BN$105,N!$J$7:$J$5000)</f>
        <v>0</v>
      </c>
      <c r="AE174" s="1">
        <f>SUMIF(N!$K$7:$K$5000,$BN$106,N!$J$7:$J$5000)</f>
        <v>0</v>
      </c>
      <c r="AF174" s="1">
        <f>SUMIF(N!$K$7:$K$5000,$BN$107,N!$J$7:$J$5000)</f>
        <v>0</v>
      </c>
      <c r="AG174" s="1">
        <f>SUMIF(N!$K$7:$K$5000,$BN$108,N!$J$7:$J$5000)</f>
        <v>0</v>
      </c>
      <c r="AH174" s="1">
        <f>SUMIF(N!$K$7:$K$5000,$BN$109,N!$J$7:$J$5000)</f>
        <v>0</v>
      </c>
      <c r="AI174" s="1">
        <f>SUMIF(N!$K$7:$K$5000,$BN$110,N!$J$7:$J$5000)</f>
        <v>0</v>
      </c>
      <c r="AJ174" s="1">
        <f>SUMIF(N!$K$7:$K$5000,$BN$111,N!$J$7:$J$5000)</f>
        <v>0</v>
      </c>
      <c r="AK174" s="1">
        <f>SUMIF(N!$K$7:$K$5000,$BN$112,N!$J$7:$J$5000)</f>
        <v>0</v>
      </c>
      <c r="AL174" s="1">
        <f>SUMIF(N!$K$7:$K$5000,$BN$113,N!$J$7:$J$5000)</f>
        <v>0</v>
      </c>
      <c r="AM174" s="1">
        <f>SUMIF(N!$K$7:$K$5000,$BN$114,N!$J$7:$J$5000)</f>
        <v>0</v>
      </c>
      <c r="AN174" s="1" t="s">
        <v>200</v>
      </c>
      <c r="AO174" s="1">
        <f>SUMIF(N!$K$7:$K$5000,$BN$115,N!$J$7:$J$5000)</f>
        <v>0</v>
      </c>
      <c r="AP174" s="1">
        <f>SUMIF(N!$K$7:$K$5000,$BN$116,N!$J$7:$J$5000)</f>
        <v>0</v>
      </c>
      <c r="AQ174" s="1">
        <f>SUMIF(N!$K$7:$K$5000,$BN$117,N!$J$7:$J$5000)</f>
        <v>0</v>
      </c>
      <c r="AR174" s="1">
        <f>SUMIF(N!$K$7:$K$5000,$BN$118,N!$J$7:$J$5000)</f>
        <v>0</v>
      </c>
      <c r="AS174" s="1">
        <f>SUMIF(N!$K$7:$K$5000,$BN$119,N!$J$7:$J$5000)</f>
        <v>0</v>
      </c>
      <c r="AT174" s="1">
        <f>SUMIF(N!$K$7:$K$5000,$BN$120,N!$J$7:$J$5000)</f>
        <v>0</v>
      </c>
    </row>
    <row r="175" spans="24:46" hidden="1" x14ac:dyDescent="0.3">
      <c r="X175" s="1">
        <v>16</v>
      </c>
      <c r="Y175" s="1" t="s">
        <v>193</v>
      </c>
      <c r="Z175" s="1">
        <f>SUMIF(O!$K$7:$K$5000,$BO$101,O!$J$7:$J$5000)</f>
        <v>0</v>
      </c>
      <c r="AA175" s="1">
        <f>SUMIF(O!$K$7:$K$5000,$BO$102,O!$J$7:$J$5000)</f>
        <v>0</v>
      </c>
      <c r="AB175" s="1">
        <f>SUMIF(O!$K$7:$K$5000,$BO$103,O!$J$7:$J$5000)</f>
        <v>0</v>
      </c>
      <c r="AC175" s="1">
        <f>SUMIF(O!$K$7:$K$5000,$BO$104,O!$J$7:$J$5000)</f>
        <v>0</v>
      </c>
      <c r="AD175" s="1">
        <f>SUMIF(O!$K$7:$K$5000,$BO$105,O!$J$7:$J$5000)</f>
        <v>0</v>
      </c>
      <c r="AE175" s="1">
        <f>SUMIF(O!$K$7:$K$5000,$BO$106,O!$J$7:$J$5000)</f>
        <v>0</v>
      </c>
      <c r="AF175" s="1">
        <f>SUMIF(O!$K$7:$K$5000,$BO$107,O!$J$7:$J$5000)</f>
        <v>0</v>
      </c>
      <c r="AG175" s="1">
        <f>SUMIF(O!$K$7:$K$5000,$BO$108,O!$J$7:$J$5000)</f>
        <v>0</v>
      </c>
      <c r="AH175" s="1">
        <f>SUMIF(O!$K$7:$K$5000,$BO$109,O!$J$7:$J$5000)</f>
        <v>0</v>
      </c>
      <c r="AI175" s="1">
        <f>SUMIF(O!$K$7:$K$5000,$BO$110,O!$J$7:$J$5000)</f>
        <v>0</v>
      </c>
      <c r="AJ175" s="1">
        <f>SUMIF(O!$K$7:$K$5000,$BO$111,O!$J$7:$J$5000)</f>
        <v>0</v>
      </c>
      <c r="AK175" s="1">
        <f>SUMIF(O!$K$7:$K$5000,$BO$112,O!$J$7:$J$5000)</f>
        <v>0</v>
      </c>
      <c r="AL175" s="1">
        <f>SUMIF(O!$K$7:$K$5000,$BO$113,O!$J$7:$J$5000)</f>
        <v>0</v>
      </c>
      <c r="AM175" s="1">
        <f>SUMIF(O!$K$7:$K$5000,$BO$114,O!$J$7:$J$5000)</f>
        <v>0</v>
      </c>
      <c r="AN175" s="1">
        <f>SUMIF(O!$K$7:$K$5000,$BO$115,O!$J$7:$J$5000)</f>
        <v>0</v>
      </c>
      <c r="AO175" s="1" t="s">
        <v>200</v>
      </c>
      <c r="AP175" s="1">
        <f>SUMIF(O!$K$7:$K$5000,$BO$116,O!$J$7:$J$5000)</f>
        <v>0</v>
      </c>
      <c r="AQ175" s="1">
        <f>SUMIF(O!$K$7:$K$5000,$BO$117,O!$J$7:$J$5000)</f>
        <v>0</v>
      </c>
      <c r="AR175" s="1">
        <f>SUMIF(O!$K$7:$K$5000,$BO$118,O!$J$7:$J$5000)</f>
        <v>0</v>
      </c>
      <c r="AS175" s="1">
        <f>SUMIF(O!$K$7:$K$5000,$BO$119,O!$J$7:$J$5000)</f>
        <v>0</v>
      </c>
      <c r="AT175" s="1">
        <f>SUMIF(O!$K$7:$K$5000,$BO$120,O!$J$7:$J$5000)</f>
        <v>0</v>
      </c>
    </row>
    <row r="176" spans="24:46" hidden="1" x14ac:dyDescent="0.3">
      <c r="X176" s="1">
        <v>17</v>
      </c>
      <c r="Y176" s="1" t="s">
        <v>194</v>
      </c>
      <c r="Z176" s="1">
        <f>SUMIF(P!$K$7:$K$5000,$BP$101,P!$J$7:$J$5000)</f>
        <v>0</v>
      </c>
      <c r="AA176" s="1">
        <f>SUMIF(P!$K$7:$K$5000,$BP$102,P!$J$7:$J$5000)</f>
        <v>0</v>
      </c>
      <c r="AB176" s="1">
        <f>SUMIF(P!$K$7:$K$5000,$BP$103,P!$J$7:$J$5000)</f>
        <v>0</v>
      </c>
      <c r="AC176" s="1">
        <f>SUMIF(P!$K$7:$K$5000,$BP$104,P!$J$7:$J$5000)</f>
        <v>0</v>
      </c>
      <c r="AD176" s="1">
        <f>SUMIF(P!$K$7:$K$5000,$BP$105,P!$J$7:$J$5000)</f>
        <v>0</v>
      </c>
      <c r="AE176" s="1">
        <f>SUMIF(P!$K$7:$K$5000,$BP$106,P!$J$7:$J$5000)</f>
        <v>0</v>
      </c>
      <c r="AF176" s="1">
        <f>SUMIF(P!$K$7:$K$5000,$BP$107,P!$J$7:$J$5000)</f>
        <v>0</v>
      </c>
      <c r="AG176" s="1">
        <f>SUMIF(P!$K$7:$K$5000,$BP$108,P!$J$7:$J$5000)</f>
        <v>0</v>
      </c>
      <c r="AH176" s="1">
        <f>SUMIF(P!$K$7:$K$5000,$BP$109,P!$J$7:$J$5000)</f>
        <v>0</v>
      </c>
      <c r="AI176" s="1">
        <f>SUMIF(P!$K$7:$K$5000,$BP$110,P!$J$7:$J$5000)</f>
        <v>0</v>
      </c>
      <c r="AJ176" s="1">
        <f>SUMIF(P!$K$7:$K$5000,$BP$111,P!$J$7:$J$5000)</f>
        <v>0</v>
      </c>
      <c r="AK176" s="1">
        <f>SUMIF(P!$K$7:$K$5000,$BP$112,P!$J$7:$J$5000)</f>
        <v>0</v>
      </c>
      <c r="AL176" s="1">
        <f>SUMIF(P!$K$7:$K$5000,$BP$113,P!$J$7:$J$5000)</f>
        <v>0</v>
      </c>
      <c r="AM176" s="1">
        <f>SUMIF(P!$K$7:$K$5000,$BP$114,P!$J$7:$J$5000)</f>
        <v>0</v>
      </c>
      <c r="AN176" s="1">
        <f>SUMIF(P!$K$7:$K$5000,$BP$115,P!$J$7:$J$5000)</f>
        <v>0</v>
      </c>
      <c r="AO176" s="1">
        <f>SUMIF(P!$K$7:$K$5000,$BP$116,P!$J$7:$J$5000)</f>
        <v>0</v>
      </c>
      <c r="AP176" s="1" t="s">
        <v>200</v>
      </c>
      <c r="AQ176" s="1">
        <f>SUMIF(P!$K$7:$K$5000,$BP$117,P!$J$7:$J$5000)</f>
        <v>0</v>
      </c>
      <c r="AR176" s="1">
        <f>SUMIF(P!$K$7:$K$5000,$BP$118,P!$J$7:$J$5000)</f>
        <v>0</v>
      </c>
      <c r="AS176" s="1">
        <f>SUMIF(P!$K$7:$K$5000,$BP$119,P!$J$7:$J$5000)</f>
        <v>0</v>
      </c>
      <c r="AT176" s="1">
        <f>SUMIF(P!$K$7:$K$5000,$BP$120,P!$J$7:$J$5000)</f>
        <v>0</v>
      </c>
    </row>
    <row r="177" spans="24:46" hidden="1" x14ac:dyDescent="0.3">
      <c r="X177" s="1">
        <v>18</v>
      </c>
      <c r="Y177" s="1" t="s">
        <v>195</v>
      </c>
      <c r="Z177" s="1">
        <f>SUMIF(Q!$K$7:$K$5000,$BQ$101,Q!$J$7:$J$5000)</f>
        <v>0</v>
      </c>
      <c r="AA177" s="1">
        <f>SUMIF(Q!$K$7:$K$5000,$BQ$102,Q!$J$7:$J$5000)</f>
        <v>0</v>
      </c>
      <c r="AB177" s="1">
        <f>SUMIF(Q!$K$7:$K$5000,$BQ$103,Q!$J$7:$J$5000)</f>
        <v>0</v>
      </c>
      <c r="AC177" s="1">
        <f>SUMIF(Q!$K$7:$K$5000,$BQ$104,Q!$J$7:$J$5000)</f>
        <v>0</v>
      </c>
      <c r="AD177" s="1">
        <f>SUMIF(Q!$K$7:$K$5000,$BQ$105,Q!$J$7:$J$5000)</f>
        <v>0</v>
      </c>
      <c r="AE177" s="1">
        <f>SUMIF(Q!$K$7:$K$5000,$BQ$106,Q!$J$7:$J$5000)</f>
        <v>0</v>
      </c>
      <c r="AF177" s="1">
        <f>SUMIF(Q!$K$7:$K$5000,$BQ$107,Q!$J$7:$J$5000)</f>
        <v>0</v>
      </c>
      <c r="AG177" s="1">
        <f>SUMIF(Q!$K$7:$K$5000,$BQ$108,Q!$J$7:$J$5000)</f>
        <v>0</v>
      </c>
      <c r="AH177" s="1">
        <f>SUMIF(Q!$K$7:$K$5000,$BQ$109,Q!$J$7:$J$5000)</f>
        <v>0</v>
      </c>
      <c r="AI177" s="1">
        <f>SUMIF(Q!$K$7:$K$5000,$BQ$110,Q!$J$7:$J$5000)</f>
        <v>0</v>
      </c>
      <c r="AJ177" s="1">
        <f>SUMIF(Q!$K$7:$K$5000,$BQ$111,Q!$J$7:$J$5000)</f>
        <v>0</v>
      </c>
      <c r="AK177" s="1">
        <f>SUMIF(Q!$K$7:$K$5000,$BQ$112,Q!$J$7:$J$5000)</f>
        <v>0</v>
      </c>
      <c r="AL177" s="1">
        <f>SUMIF(Q!$K$7:$K$5000,$BQ$113,Q!$J$7:$J$5000)</f>
        <v>0</v>
      </c>
      <c r="AM177" s="1">
        <f>SUMIF(Q!$K$7:$K$5000,$BQ$114,Q!$J$7:$J$5000)</f>
        <v>0</v>
      </c>
      <c r="AN177" s="1">
        <f>SUMIF(Q!$K$7:$K$5000,$BQ$115,Q!$J$7:$J$5000)</f>
        <v>0</v>
      </c>
      <c r="AO177" s="1">
        <f>SUMIF(Q!$K$7:$K$5000,$BQ$116,Q!$J$7:$J$5000)</f>
        <v>0</v>
      </c>
      <c r="AP177" s="1">
        <f>SUMIF(Q!$K$7:$K$5000,$BQ$117,Q!$J$7:$J$5000)</f>
        <v>0</v>
      </c>
      <c r="AQ177" s="1" t="s">
        <v>200</v>
      </c>
      <c r="AR177" s="1">
        <f>SUMIF(Q!$K$7:$K$5000,$BQ$118,Q!$J$7:$J$5000)</f>
        <v>0</v>
      </c>
      <c r="AS177" s="1">
        <f>SUMIF(Q!$K$7:$K$5000,$BQ$119,Q!$J$7:$J$5000)</f>
        <v>0</v>
      </c>
      <c r="AT177" s="1">
        <f>SUMIF(Q!$K$7:$K$5000,$BQ$120,Q!$J$7:$J$5000)</f>
        <v>0</v>
      </c>
    </row>
    <row r="178" spans="24:46" hidden="1" x14ac:dyDescent="0.3">
      <c r="X178" s="1">
        <v>19</v>
      </c>
      <c r="Y178" s="1" t="s">
        <v>196</v>
      </c>
      <c r="Z178" s="1">
        <f>SUMIF('R'!$K$7:$K$5000,$BR$101,'R'!$J$7:$J$5000)</f>
        <v>0</v>
      </c>
      <c r="AA178" s="1">
        <f>SUMIF('R'!$K$7:$K$5000,$BR$102,'R'!$J$7:$J$5000)</f>
        <v>0</v>
      </c>
      <c r="AB178" s="1">
        <f>SUMIF('R'!$K$7:$K$5000,$BR$103,'R'!$J$7:$J$5000)</f>
        <v>0</v>
      </c>
      <c r="AC178" s="1">
        <f>SUMIF('R'!$K$7:$K$5000,$BR$104,'R'!$J$7:$J$5000)</f>
        <v>0</v>
      </c>
      <c r="AD178" s="1">
        <f>SUMIF('R'!$K$7:$K$5000,$BR$105,'R'!$J$7:$J$5000)</f>
        <v>0</v>
      </c>
      <c r="AE178" s="1">
        <f>SUMIF('R'!$K$7:$K$5000,$BR$106,'R'!$J$7:$J$5000)</f>
        <v>0</v>
      </c>
      <c r="AF178" s="1">
        <f>SUMIF('R'!$K$7:$K$5000,$BR$107,'R'!$J$7:$J$5000)</f>
        <v>0</v>
      </c>
      <c r="AG178" s="1">
        <f>SUMIF('R'!$K$7:$K$5000,$BR$108,'R'!$J$7:$J$5000)</f>
        <v>0</v>
      </c>
      <c r="AH178" s="1">
        <f>SUMIF('R'!$K$7:$K$5000,$BR$109,'R'!$J$7:$J$5000)</f>
        <v>0</v>
      </c>
      <c r="AI178" s="1">
        <f>SUMIF('R'!$K$7:$K$5000,$BR$110,'R'!$J$7:$J$5000)</f>
        <v>0</v>
      </c>
      <c r="AJ178" s="1">
        <f>SUMIF('R'!$K$7:$K$5000,$BR$111,'R'!$J$7:$J$5000)</f>
        <v>0</v>
      </c>
      <c r="AK178" s="1">
        <f>SUMIF('R'!$K$7:$K$5000,$BR$112,'R'!$J$7:$J$5000)</f>
        <v>0</v>
      </c>
      <c r="AL178" s="1">
        <f>SUMIF('R'!$K$7:$K$5000,$BR$113,'R'!$J$7:$J$5000)</f>
        <v>0</v>
      </c>
      <c r="AM178" s="1">
        <f>SUMIF('R'!$K$7:$K$5000,$BR$114,'R'!$J$7:$J$5000)</f>
        <v>0</v>
      </c>
      <c r="AN178" s="1">
        <f>SUMIF('R'!$K$7:$K$5000,$BR$115,'R'!$J$7:$J$5000)</f>
        <v>0</v>
      </c>
      <c r="AO178" s="1">
        <f>SUMIF('R'!$K$7:$K$5000,$BR$116,'R'!$J$7:$J$5000)</f>
        <v>0</v>
      </c>
      <c r="AP178" s="1">
        <f>SUMIF('R'!$K$7:$K$5000,$BR$117,'R'!$J$7:$J$5000)</f>
        <v>0</v>
      </c>
      <c r="AQ178" s="1">
        <f>SUMIF('R'!$K$7:$K$5000,$BR$118,'R'!$J$7:$J$5000)</f>
        <v>0</v>
      </c>
      <c r="AR178" s="1" t="s">
        <v>200</v>
      </c>
      <c r="AS178" s="1">
        <f>SUMIF('R'!$K$7:$K$5000,$BR$119,'R'!$J$7:$J$5000)</f>
        <v>0</v>
      </c>
      <c r="AT178" s="1">
        <f>SUMIF('R'!$K$7:$K$5000,$BR$120,'R'!$J$7:$J$5000)</f>
        <v>0</v>
      </c>
    </row>
    <row r="179" spans="24:46" hidden="1" x14ac:dyDescent="0.3">
      <c r="X179" s="1">
        <v>20</v>
      </c>
      <c r="Y179" s="1" t="s">
        <v>197</v>
      </c>
      <c r="Z179" s="1">
        <f>SUMIF(S!$K$7:$K$5000,$BS$101,S!$J$7:$J$5000)</f>
        <v>0</v>
      </c>
      <c r="AA179" s="1">
        <f>SUMIF(S!$K$7:$K$5000,$BS$102,S!$J$7:$J$5000)</f>
        <v>0</v>
      </c>
      <c r="AB179" s="1">
        <f>SUMIF(S!$K$7:$K$5000,$BS$103,S!$J$7:$J$5000)</f>
        <v>0</v>
      </c>
      <c r="AC179" s="1">
        <f>SUMIF(S!$K$7:$K$5000,$BS$104,S!$J$7:$J$5000)</f>
        <v>0</v>
      </c>
      <c r="AD179" s="1">
        <f>SUMIF(S!$K$7:$K$5000,$BS$105,S!$J$7:$J$5000)</f>
        <v>0</v>
      </c>
      <c r="AE179" s="1">
        <f>SUMIF(S!$K$7:$K$5000,$BS$106,S!$J$7:$J$5000)</f>
        <v>0</v>
      </c>
      <c r="AF179" s="1">
        <f>SUMIF(S!$K$7:$K$5000,$BS$107,S!$J$7:$J$5000)</f>
        <v>0</v>
      </c>
      <c r="AG179" s="1">
        <f>SUMIF(S!$K$7:$K$5000,$BS$108,S!$J$7:$J$5000)</f>
        <v>0</v>
      </c>
      <c r="AH179" s="1">
        <f>SUMIF(S!$K$7:$K$5000,$BS$109,S!$J$7:$J$5000)</f>
        <v>0</v>
      </c>
      <c r="AI179" s="1">
        <f>SUMIF(S!$K$7:$K$5000,$BS$110,S!$J$7:$J$5000)</f>
        <v>0</v>
      </c>
      <c r="AJ179" s="1">
        <f>SUMIF(S!$K$7:$K$5000,$BS$111,S!$J$7:$J$5000)</f>
        <v>0</v>
      </c>
      <c r="AK179" s="1">
        <f>SUMIF(S!$K$7:$K$5000,$BS$112,S!$J$7:$J$5000)</f>
        <v>0</v>
      </c>
      <c r="AL179" s="1">
        <f>SUMIF(S!$K$7:$K$5000,$BS$113,S!$J$7:$J$5000)</f>
        <v>0</v>
      </c>
      <c r="AM179" s="1">
        <f>SUMIF(S!$K$7:$K$5000,$BS$114,S!$J$7:$J$5000)</f>
        <v>0</v>
      </c>
      <c r="AN179" s="1">
        <f>SUMIF(S!$K$7:$K$5000,$BS$115,S!$J$7:$J$5000)</f>
        <v>0</v>
      </c>
      <c r="AO179" s="1">
        <f>SUMIF(S!$K$7:$K$5000,$BS$116,S!$J$7:$J$5000)</f>
        <v>0</v>
      </c>
      <c r="AP179" s="1">
        <f>SUMIF(S!$K$7:$K$5000,$BS$117,S!$J$7:$J$5000)</f>
        <v>0</v>
      </c>
      <c r="AQ179" s="1">
        <f>SUMIF(S!$K$7:$K$5000,$BS$118,S!$J$7:$J$5000)</f>
        <v>0</v>
      </c>
      <c r="AR179" s="1">
        <f>SUMIF(S!$K$7:$K$5000,$BS$119,S!$J$7:$J$5000)</f>
        <v>0</v>
      </c>
      <c r="AS179" s="1" t="s">
        <v>200</v>
      </c>
      <c r="AT179" s="1">
        <f>SUMIF(S!$K$7:$K$5000,$BS$120,S!$J$7:$J$5000)</f>
        <v>0</v>
      </c>
    </row>
    <row r="180" spans="24:46" hidden="1" x14ac:dyDescent="0.3">
      <c r="X180" s="1">
        <v>21</v>
      </c>
      <c r="Y180" s="1" t="s">
        <v>198</v>
      </c>
      <c r="Z180" s="1">
        <f>SUMIF(T!$K$7:$K$5000,$BT$101,T!$J$7:$J$5000)</f>
        <v>0</v>
      </c>
      <c r="AA180" s="1">
        <f>SUMIF(T!$K$7:$K$5000,$BT$102,T!$J$7:$J$5000)</f>
        <v>0</v>
      </c>
      <c r="AB180" s="1">
        <f>SUMIF(T!$K$7:$K$5000,$BT$103,T!$J$7:$J$5000)</f>
        <v>0</v>
      </c>
      <c r="AC180" s="1">
        <f>SUMIF(T!$K$7:$K$5000,$BT$104,T!$J$7:$J$5000)</f>
        <v>0</v>
      </c>
      <c r="AD180" s="1">
        <f>SUMIF(T!$K$7:$K$5000,$BT$105,T!$J$7:$J$5000)</f>
        <v>0</v>
      </c>
      <c r="AE180" s="1">
        <f>SUMIF(T!$K$7:$K$5000,$BT$106,T!$J$7:$J$5000)</f>
        <v>0</v>
      </c>
      <c r="AF180" s="1">
        <f>SUMIF(T!$K$7:$K$5000,$BT$107,T!$J$7:$J$5000)</f>
        <v>0</v>
      </c>
      <c r="AG180" s="1">
        <f>SUMIF(T!$K$7:$K$5000,$BT$108,T!$J$7:$J$5000)</f>
        <v>0</v>
      </c>
      <c r="AH180" s="1">
        <f>SUMIF(T!$K$7:$K$5000,$BT$109,T!$J$7:$J$5000)</f>
        <v>0</v>
      </c>
      <c r="AI180" s="1">
        <f>SUMIF(T!$K$7:$K$5000,$BT$110,T!$J$7:$J$5000)</f>
        <v>0</v>
      </c>
      <c r="AJ180" s="1">
        <f>SUMIF(T!$K$7:$K$5000,$BT$111,T!$J$7:$J$5000)</f>
        <v>0</v>
      </c>
      <c r="AK180" s="1">
        <f>SUMIF(T!$K$7:$K$5000,$BT$112,T!$J$7:$J$5000)</f>
        <v>0</v>
      </c>
      <c r="AL180" s="1">
        <f>SUMIF(T!$K$7:$K$5000,$BT$113,T!$J$7:$J$5000)</f>
        <v>0</v>
      </c>
      <c r="AM180" s="1">
        <f>SUMIF(T!$K$7:$K$5000,$BT$114,T!$J$7:$J$5000)</f>
        <v>0</v>
      </c>
      <c r="AN180" s="1">
        <f>SUMIF(T!$K$7:$K$5000,$BT$115,T!$J$7:$J$5000)</f>
        <v>0</v>
      </c>
      <c r="AO180" s="1">
        <f>SUMIF(T!$K$7:$K$5000,$BT$116,T!$J$7:$J$5000)</f>
        <v>0</v>
      </c>
      <c r="AP180" s="1">
        <f>SUMIF(T!$K$7:$K$5000,$BT$117,T!$J$7:$J$5000)</f>
        <v>0</v>
      </c>
      <c r="AQ180" s="1">
        <f>SUMIF(T!$K$7:$K$5000,$BT$118,T!$J$7:$J$5000)</f>
        <v>0</v>
      </c>
      <c r="AR180" s="1">
        <f>SUMIF(T!$K$7:$K$5000,$BT$119,T!$J$7:$J$5000)</f>
        <v>0</v>
      </c>
      <c r="AS180" s="1">
        <f>SUMIF(T!$K$7:$K$5000,$BT$120,T!$J$7:$J$5000)</f>
        <v>0</v>
      </c>
      <c r="AT180" s="1" t="s">
        <v>200</v>
      </c>
    </row>
    <row r="198" spans="2:5" hidden="1" x14ac:dyDescent="0.3">
      <c r="B198" s="1">
        <v>1</v>
      </c>
      <c r="C198" s="1">
        <v>0</v>
      </c>
      <c r="D198" s="1" t="str">
        <f>""</f>
        <v/>
      </c>
    </row>
    <row r="199" spans="2:5" hidden="1" x14ac:dyDescent="0.3">
      <c r="B199" s="1">
        <v>2</v>
      </c>
      <c r="C199" s="1" t="str">
        <f>""</f>
        <v/>
      </c>
      <c r="D199" s="1" t="str">
        <f>""</f>
        <v/>
      </c>
    </row>
    <row r="200" spans="2:5" hidden="1" x14ac:dyDescent="0.3">
      <c r="B200" s="1">
        <v>3</v>
      </c>
      <c r="D200" s="1" t="str">
        <f>""</f>
        <v/>
      </c>
    </row>
    <row r="201" spans="2:5" hidden="1" x14ac:dyDescent="0.3">
      <c r="B201" s="1">
        <v>4</v>
      </c>
      <c r="C201" s="1" t="str">
        <f>$Z$101</f>
        <v>Készpénzfelvétel a(z) A számláról</v>
      </c>
      <c r="D201" s="6">
        <v>300.01</v>
      </c>
      <c r="E201" s="1" t="s">
        <v>1203</v>
      </c>
    </row>
    <row r="202" spans="2:5" hidden="1" x14ac:dyDescent="0.3">
      <c r="B202" s="1">
        <v>5</v>
      </c>
      <c r="C202" s="1" t="str">
        <f>$Z$102</f>
        <v>Készpénzfelvétel a(z) B számláról</v>
      </c>
      <c r="D202" s="6">
        <v>300.02</v>
      </c>
      <c r="E202" s="1" t="s">
        <v>1203</v>
      </c>
    </row>
    <row r="203" spans="2:5" hidden="1" x14ac:dyDescent="0.3">
      <c r="B203" s="1">
        <v>6</v>
      </c>
      <c r="C203" s="1" t="str">
        <f>$Z$103</f>
        <v>Készpénzfelvétel a(z) C számláról</v>
      </c>
      <c r="D203" s="6">
        <v>300.02999999999997</v>
      </c>
      <c r="E203" s="1" t="s">
        <v>1203</v>
      </c>
    </row>
    <row r="204" spans="2:5" hidden="1" x14ac:dyDescent="0.3">
      <c r="B204" s="1">
        <v>7</v>
      </c>
      <c r="C204" s="1" t="str">
        <f>$Z$104</f>
        <v>Készpénzfelvétel a(z) D számláról</v>
      </c>
      <c r="D204" s="6">
        <v>300.04000000000002</v>
      </c>
      <c r="E204" s="1" t="s">
        <v>1203</v>
      </c>
    </row>
    <row r="205" spans="2:5" hidden="1" x14ac:dyDescent="0.3">
      <c r="B205" s="1">
        <v>8</v>
      </c>
      <c r="C205" s="1" t="str">
        <f>$Z$105</f>
        <v>Készpénzfelvétel a(z) E számláról</v>
      </c>
      <c r="D205" s="6">
        <v>300.05</v>
      </c>
      <c r="E205" s="1" t="s">
        <v>1203</v>
      </c>
    </row>
    <row r="206" spans="2:5" hidden="1" x14ac:dyDescent="0.3">
      <c r="B206" s="1">
        <v>9</v>
      </c>
      <c r="C206" s="1" t="str">
        <f>$Z$106</f>
        <v>Készpénzfelvétel a(z) F számláról</v>
      </c>
      <c r="D206" s="6">
        <v>300.06</v>
      </c>
      <c r="E206" s="1" t="s">
        <v>1203</v>
      </c>
    </row>
    <row r="207" spans="2:5" hidden="1" x14ac:dyDescent="0.3">
      <c r="B207" s="1">
        <v>10</v>
      </c>
      <c r="C207" s="1" t="str">
        <f>$Z$107</f>
        <v>Készpénzfelvétel a(z) G számláról</v>
      </c>
      <c r="D207" s="6">
        <v>300.07</v>
      </c>
      <c r="E207" s="1" t="s">
        <v>1203</v>
      </c>
    </row>
    <row r="208" spans="2:5" hidden="1" x14ac:dyDescent="0.3">
      <c r="B208" s="1">
        <v>11</v>
      </c>
      <c r="C208" s="1" t="str">
        <f>$Z$108</f>
        <v>Készpénzfelvétel a(z) H számláról</v>
      </c>
      <c r="D208" s="6">
        <v>300.08</v>
      </c>
      <c r="E208" s="1" t="s">
        <v>1203</v>
      </c>
    </row>
    <row r="209" spans="2:5" hidden="1" x14ac:dyDescent="0.3">
      <c r="B209" s="1">
        <v>12</v>
      </c>
      <c r="C209" s="1" t="str">
        <f>$Z$109</f>
        <v>Készpénzfelvétel a(z) I számláról</v>
      </c>
      <c r="D209" s="6">
        <v>300.08999999999997</v>
      </c>
      <c r="E209" s="1" t="s">
        <v>1203</v>
      </c>
    </row>
    <row r="210" spans="2:5" hidden="1" x14ac:dyDescent="0.3">
      <c r="B210" s="1">
        <v>13</v>
      </c>
      <c r="C210" s="1" t="str">
        <f>$Z$110</f>
        <v>Készpénzfelvétel a(z) J számláról</v>
      </c>
      <c r="D210" s="6">
        <v>300.10000000000002</v>
      </c>
      <c r="E210" s="1" t="s">
        <v>1203</v>
      </c>
    </row>
    <row r="211" spans="2:5" hidden="1" x14ac:dyDescent="0.3">
      <c r="B211" s="1">
        <v>14</v>
      </c>
      <c r="C211" s="1" t="str">
        <f>$Z$111</f>
        <v>Készpénzfelvétel a(z) K számláról</v>
      </c>
      <c r="D211" s="6">
        <v>300.11</v>
      </c>
      <c r="E211" s="1" t="s">
        <v>1203</v>
      </c>
    </row>
    <row r="212" spans="2:5" hidden="1" x14ac:dyDescent="0.3">
      <c r="B212" s="1">
        <v>15</v>
      </c>
      <c r="C212" s="1" t="str">
        <f>$Z$112</f>
        <v>Készpénzfelvétel a(z) L számláról</v>
      </c>
      <c r="D212" s="6">
        <v>300.12</v>
      </c>
      <c r="E212" s="1" t="s">
        <v>1203</v>
      </c>
    </row>
    <row r="213" spans="2:5" hidden="1" x14ac:dyDescent="0.3">
      <c r="B213" s="1">
        <v>16</v>
      </c>
      <c r="C213" s="1" t="str">
        <f>$Z$113</f>
        <v>Készpénzfelvétel a(z) M számláról</v>
      </c>
      <c r="D213" s="6">
        <v>300.13</v>
      </c>
      <c r="E213" s="1" t="s">
        <v>1203</v>
      </c>
    </row>
    <row r="214" spans="2:5" hidden="1" x14ac:dyDescent="0.3">
      <c r="B214" s="1">
        <v>17</v>
      </c>
      <c r="C214" s="1" t="str">
        <f>$Z$114</f>
        <v>Készpénzfelvétel a(z) N számláról</v>
      </c>
      <c r="D214" s="6">
        <v>300.14</v>
      </c>
      <c r="E214" s="1" t="s">
        <v>1203</v>
      </c>
    </row>
    <row r="215" spans="2:5" hidden="1" x14ac:dyDescent="0.3">
      <c r="B215" s="1">
        <v>18</v>
      </c>
      <c r="C215" s="1" t="str">
        <f>$Z$115</f>
        <v>Készpénzfelvétel a(z) O számláról</v>
      </c>
      <c r="D215" s="6">
        <v>300.14999999999998</v>
      </c>
      <c r="E215" s="1" t="s">
        <v>1203</v>
      </c>
    </row>
    <row r="216" spans="2:5" hidden="1" x14ac:dyDescent="0.3">
      <c r="B216" s="1">
        <v>19</v>
      </c>
      <c r="C216" s="1" t="str">
        <f>$Z$116</f>
        <v>Készpénzfelvétel a(z) P számláról</v>
      </c>
      <c r="D216" s="6">
        <v>300.16000000000003</v>
      </c>
      <c r="E216" s="1" t="s">
        <v>1203</v>
      </c>
    </row>
    <row r="217" spans="2:5" hidden="1" x14ac:dyDescent="0.3">
      <c r="B217" s="1">
        <v>20</v>
      </c>
      <c r="C217" s="1" t="str">
        <f>$Z$117</f>
        <v>Készpénzfelvétel a(z) Q számláról</v>
      </c>
      <c r="D217" s="6">
        <v>300.17</v>
      </c>
      <c r="E217" s="1" t="s">
        <v>1203</v>
      </c>
    </row>
    <row r="218" spans="2:5" hidden="1" x14ac:dyDescent="0.3">
      <c r="B218" s="1">
        <v>21</v>
      </c>
      <c r="C218" s="1" t="str">
        <f>$Z$118</f>
        <v>Készpénzfelvétel a(z) R számláról</v>
      </c>
      <c r="D218" s="6">
        <v>300.18</v>
      </c>
      <c r="E218" s="1" t="s">
        <v>1203</v>
      </c>
    </row>
    <row r="219" spans="2:5" hidden="1" x14ac:dyDescent="0.3">
      <c r="B219" s="1">
        <v>22</v>
      </c>
      <c r="C219" s="1" t="str">
        <f>$Z$119</f>
        <v>Készpénzfelvétel a(z) S számláról</v>
      </c>
      <c r="D219" s="6">
        <v>300.19</v>
      </c>
      <c r="E219" s="1" t="s">
        <v>1203</v>
      </c>
    </row>
    <row r="220" spans="2:5" hidden="1" x14ac:dyDescent="0.3">
      <c r="B220" s="1">
        <v>23</v>
      </c>
      <c r="C220" s="1" t="str">
        <f>$Z$120</f>
        <v>Készpénzfelvétel a(z) T számláról</v>
      </c>
      <c r="D220" s="6">
        <v>300.2</v>
      </c>
      <c r="E220" s="1" t="s">
        <v>1203</v>
      </c>
    </row>
    <row r="221" spans="2:5" hidden="1" x14ac:dyDescent="0.3">
      <c r="B221" s="1">
        <v>24</v>
      </c>
      <c r="C221" s="1" t="str">
        <f>$AA$101</f>
        <v>Készpénzletétel a kasszából - A</v>
      </c>
      <c r="D221" s="6">
        <v>301.01</v>
      </c>
      <c r="E221" s="1" t="s">
        <v>1204</v>
      </c>
    </row>
    <row r="222" spans="2:5" hidden="1" x14ac:dyDescent="0.3">
      <c r="B222" s="1">
        <v>25</v>
      </c>
      <c r="C222" s="1" t="str">
        <f>$AA$102</f>
        <v>Átutalva a(z) B számláról - A</v>
      </c>
      <c r="D222" s="6">
        <v>301.02</v>
      </c>
      <c r="E222" s="1" t="s">
        <v>1205</v>
      </c>
    </row>
    <row r="223" spans="2:5" hidden="1" x14ac:dyDescent="0.3">
      <c r="B223" s="1">
        <v>26</v>
      </c>
      <c r="C223" s="1" t="str">
        <f>$AA$103</f>
        <v>Átutalva a(z) C számláról - A</v>
      </c>
      <c r="D223" s="6">
        <v>301.02999999999997</v>
      </c>
      <c r="E223" s="1" t="s">
        <v>1205</v>
      </c>
    </row>
    <row r="224" spans="2:5" hidden="1" x14ac:dyDescent="0.3">
      <c r="B224" s="1">
        <v>27</v>
      </c>
      <c r="C224" s="1" t="str">
        <f>$AA$104</f>
        <v>Átutalva a(z) D számláról - A</v>
      </c>
      <c r="D224" s="6">
        <v>301.04000000000002</v>
      </c>
      <c r="E224" s="1" t="s">
        <v>1205</v>
      </c>
    </row>
    <row r="225" spans="2:5" hidden="1" x14ac:dyDescent="0.3">
      <c r="B225" s="1">
        <v>28</v>
      </c>
      <c r="C225" s="1" t="str">
        <f>$AA$105</f>
        <v>Átutalva a(z) E számláról - A</v>
      </c>
      <c r="D225" s="6">
        <v>301.05</v>
      </c>
      <c r="E225" s="1" t="s">
        <v>1205</v>
      </c>
    </row>
    <row r="226" spans="2:5" hidden="1" x14ac:dyDescent="0.3">
      <c r="B226" s="1">
        <v>29</v>
      </c>
      <c r="C226" s="1" t="str">
        <f>$AA$106</f>
        <v>Átutalva a(z) F számláról - A</v>
      </c>
      <c r="D226" s="6">
        <v>301.06</v>
      </c>
      <c r="E226" s="1" t="s">
        <v>1205</v>
      </c>
    </row>
    <row r="227" spans="2:5" hidden="1" x14ac:dyDescent="0.3">
      <c r="B227" s="1">
        <v>30</v>
      </c>
      <c r="C227" s="1" t="str">
        <f>$AA$107</f>
        <v>Átutalva a(z) G számláról - A</v>
      </c>
      <c r="D227" s="6">
        <v>301.07</v>
      </c>
      <c r="E227" s="1" t="s">
        <v>1205</v>
      </c>
    </row>
    <row r="228" spans="2:5" hidden="1" x14ac:dyDescent="0.3">
      <c r="B228" s="1">
        <v>31</v>
      </c>
      <c r="C228" s="1" t="str">
        <f>$AA$108</f>
        <v>Átutalva a(z) H számláról - A</v>
      </c>
      <c r="D228" s="6">
        <v>301.08</v>
      </c>
      <c r="E228" s="1" t="s">
        <v>1205</v>
      </c>
    </row>
    <row r="229" spans="2:5" hidden="1" x14ac:dyDescent="0.3">
      <c r="B229" s="1">
        <v>32</v>
      </c>
      <c r="C229" s="1" t="str">
        <f>$AA$109</f>
        <v>Átutalva a(z) I számláról - A</v>
      </c>
      <c r="D229" s="6">
        <v>301.08999999999997</v>
      </c>
      <c r="E229" s="1" t="s">
        <v>1205</v>
      </c>
    </row>
    <row r="230" spans="2:5" hidden="1" x14ac:dyDescent="0.3">
      <c r="B230" s="1">
        <v>33</v>
      </c>
      <c r="C230" s="1" t="str">
        <f>$AA$110</f>
        <v>Átutalva a(z) J számláról - A</v>
      </c>
      <c r="D230" s="6">
        <v>301.10000000000002</v>
      </c>
      <c r="E230" s="1" t="s">
        <v>1205</v>
      </c>
    </row>
    <row r="231" spans="2:5" hidden="1" x14ac:dyDescent="0.3">
      <c r="B231" s="1">
        <v>34</v>
      </c>
      <c r="C231" s="1" t="str">
        <f>$AA$111</f>
        <v>Átutalva a(z) K számláról - A</v>
      </c>
      <c r="D231" s="6">
        <v>301.11</v>
      </c>
      <c r="E231" s="1" t="s">
        <v>1205</v>
      </c>
    </row>
    <row r="232" spans="2:5" hidden="1" x14ac:dyDescent="0.3">
      <c r="B232" s="1">
        <v>35</v>
      </c>
      <c r="C232" s="1" t="str">
        <f>$AA$112</f>
        <v>Átutalva a(z) L számláról - A</v>
      </c>
      <c r="D232" s="6">
        <v>301.12</v>
      </c>
      <c r="E232" s="1" t="s">
        <v>1205</v>
      </c>
    </row>
    <row r="233" spans="2:5" hidden="1" x14ac:dyDescent="0.3">
      <c r="B233" s="1">
        <v>36</v>
      </c>
      <c r="C233" s="1" t="str">
        <f>$AA$113</f>
        <v>Átutalva a(z) M számláról - A</v>
      </c>
      <c r="D233" s="6">
        <v>301.13</v>
      </c>
      <c r="E233" s="1" t="s">
        <v>1205</v>
      </c>
    </row>
    <row r="234" spans="2:5" hidden="1" x14ac:dyDescent="0.3">
      <c r="B234" s="1">
        <v>37</v>
      </c>
      <c r="C234" s="1" t="str">
        <f>$AA$114</f>
        <v>Átutalva a(z) N számláról - A</v>
      </c>
      <c r="D234" s="6">
        <v>301.14</v>
      </c>
      <c r="E234" s="1" t="s">
        <v>1205</v>
      </c>
    </row>
    <row r="235" spans="2:5" hidden="1" x14ac:dyDescent="0.3">
      <c r="B235" s="1">
        <v>38</v>
      </c>
      <c r="C235" s="1" t="str">
        <f>$AA$115</f>
        <v>Átutalva a(z) O számláról - A</v>
      </c>
      <c r="D235" s="6">
        <v>301.14999999999998</v>
      </c>
      <c r="E235" s="1" t="s">
        <v>1205</v>
      </c>
    </row>
    <row r="236" spans="2:5" hidden="1" x14ac:dyDescent="0.3">
      <c r="B236" s="1">
        <v>39</v>
      </c>
      <c r="C236" s="1" t="str">
        <f>$AA$116</f>
        <v>Átutalva a(z) P számláról - A</v>
      </c>
      <c r="D236" s="6">
        <v>301.16000000000003</v>
      </c>
      <c r="E236" s="1" t="s">
        <v>1205</v>
      </c>
    </row>
    <row r="237" spans="2:5" hidden="1" x14ac:dyDescent="0.3">
      <c r="B237" s="1">
        <v>40</v>
      </c>
      <c r="C237" s="1" t="str">
        <f>$AA$117</f>
        <v>Átutalva a(z) Q számláról - A</v>
      </c>
      <c r="D237" s="6">
        <v>301.17</v>
      </c>
      <c r="E237" s="1" t="s">
        <v>1205</v>
      </c>
    </row>
    <row r="238" spans="2:5" hidden="1" x14ac:dyDescent="0.3">
      <c r="B238" s="1">
        <v>41</v>
      </c>
      <c r="C238" s="1" t="str">
        <f>$AA$118</f>
        <v>Átutalva a(z) R számláról - A</v>
      </c>
      <c r="D238" s="6">
        <v>301.18</v>
      </c>
      <c r="E238" s="1" t="s">
        <v>1205</v>
      </c>
    </row>
    <row r="239" spans="2:5" hidden="1" x14ac:dyDescent="0.3">
      <c r="B239" s="1">
        <v>42</v>
      </c>
      <c r="C239" s="1" t="str">
        <f>$AA$119</f>
        <v>Átutalva a(z) S számláról - A</v>
      </c>
      <c r="D239" s="6">
        <v>301.19</v>
      </c>
      <c r="E239" s="1" t="s">
        <v>1205</v>
      </c>
    </row>
    <row r="240" spans="2:5" hidden="1" x14ac:dyDescent="0.3">
      <c r="B240" s="1">
        <v>43</v>
      </c>
      <c r="C240" s="1" t="str">
        <f>$AA$120</f>
        <v>Átutalva a(z) T számláról - A</v>
      </c>
      <c r="D240" s="6">
        <v>301.2</v>
      </c>
      <c r="E240" s="1" t="s">
        <v>1205</v>
      </c>
    </row>
    <row r="241" spans="2:5" hidden="1" x14ac:dyDescent="0.3">
      <c r="B241" s="1">
        <v>44</v>
      </c>
      <c r="C241" s="1" t="str">
        <f>$AB$101</f>
        <v>Készpénzletétel a kasszából - B</v>
      </c>
      <c r="D241" s="6">
        <v>302.01</v>
      </c>
      <c r="E241" s="1" t="s">
        <v>1204</v>
      </c>
    </row>
    <row r="242" spans="2:5" hidden="1" x14ac:dyDescent="0.3">
      <c r="B242" s="1">
        <v>45</v>
      </c>
      <c r="C242" s="1" t="str">
        <f>$AB$102</f>
        <v>Átutalva a(z) A számláról - B</v>
      </c>
      <c r="D242" s="6">
        <v>302.02</v>
      </c>
      <c r="E242" s="1" t="s">
        <v>1205</v>
      </c>
    </row>
    <row r="243" spans="2:5" hidden="1" x14ac:dyDescent="0.3">
      <c r="B243" s="1">
        <v>46</v>
      </c>
      <c r="C243" s="1" t="str">
        <f>$AB$103</f>
        <v>Átutalva a(z) C számláról - B</v>
      </c>
      <c r="D243" s="6">
        <v>302.02999999999997</v>
      </c>
      <c r="E243" s="1" t="s">
        <v>1205</v>
      </c>
    </row>
    <row r="244" spans="2:5" hidden="1" x14ac:dyDescent="0.3">
      <c r="B244" s="1">
        <v>47</v>
      </c>
      <c r="C244" s="1" t="str">
        <f>$AB$104</f>
        <v>Átutalva a(z) D számláról - B</v>
      </c>
      <c r="D244" s="6">
        <v>302.04000000000002</v>
      </c>
      <c r="E244" s="1" t="s">
        <v>1205</v>
      </c>
    </row>
    <row r="245" spans="2:5" hidden="1" x14ac:dyDescent="0.3">
      <c r="B245" s="1">
        <v>48</v>
      </c>
      <c r="C245" s="1" t="str">
        <f>$AB$105</f>
        <v>Átutalva a(z) E számláról - B</v>
      </c>
      <c r="D245" s="6">
        <v>302.05</v>
      </c>
      <c r="E245" s="1" t="s">
        <v>1205</v>
      </c>
    </row>
    <row r="246" spans="2:5" hidden="1" x14ac:dyDescent="0.3">
      <c r="B246" s="1">
        <v>49</v>
      </c>
      <c r="C246" s="1" t="str">
        <f>$AB$106</f>
        <v>Átutalva a(z) F számláról - B</v>
      </c>
      <c r="D246" s="6">
        <v>302.06</v>
      </c>
      <c r="E246" s="1" t="s">
        <v>1205</v>
      </c>
    </row>
    <row r="247" spans="2:5" hidden="1" x14ac:dyDescent="0.3">
      <c r="B247" s="1">
        <v>50</v>
      </c>
      <c r="C247" s="1" t="str">
        <f>$AB$107</f>
        <v>Átutalva a(z) G számláról - B</v>
      </c>
      <c r="D247" s="6">
        <v>302.07</v>
      </c>
      <c r="E247" s="1" t="s">
        <v>1205</v>
      </c>
    </row>
    <row r="248" spans="2:5" hidden="1" x14ac:dyDescent="0.3">
      <c r="B248" s="1">
        <v>51</v>
      </c>
      <c r="C248" s="1" t="str">
        <f>$AB$108</f>
        <v>Átutalva a(z) H számláról - B</v>
      </c>
      <c r="D248" s="6">
        <v>302.08</v>
      </c>
      <c r="E248" s="1" t="s">
        <v>1205</v>
      </c>
    </row>
    <row r="249" spans="2:5" hidden="1" x14ac:dyDescent="0.3">
      <c r="B249" s="1">
        <v>52</v>
      </c>
      <c r="C249" s="1" t="str">
        <f>$AB$109</f>
        <v>Átutalva a(z) I számláról - B</v>
      </c>
      <c r="D249" s="6">
        <v>302.08999999999997</v>
      </c>
      <c r="E249" s="1" t="s">
        <v>1205</v>
      </c>
    </row>
    <row r="250" spans="2:5" hidden="1" x14ac:dyDescent="0.3">
      <c r="B250" s="1">
        <v>53</v>
      </c>
      <c r="C250" s="1" t="str">
        <f>$AB$110</f>
        <v>Átutalva a(z) J számláról - B</v>
      </c>
      <c r="D250" s="6">
        <v>302.10000000000002</v>
      </c>
      <c r="E250" s="1" t="s">
        <v>1205</v>
      </c>
    </row>
    <row r="251" spans="2:5" hidden="1" x14ac:dyDescent="0.3">
      <c r="B251" s="1">
        <v>54</v>
      </c>
      <c r="C251" s="1" t="str">
        <f>$AB$111</f>
        <v>Átutalva a(z) K számláról - B</v>
      </c>
      <c r="D251" s="6">
        <v>302.11</v>
      </c>
      <c r="E251" s="1" t="s">
        <v>1205</v>
      </c>
    </row>
    <row r="252" spans="2:5" hidden="1" x14ac:dyDescent="0.3">
      <c r="B252" s="1">
        <v>55</v>
      </c>
      <c r="C252" s="1" t="str">
        <f>$AB$112</f>
        <v>Átutalva a(z) L számláról - B</v>
      </c>
      <c r="D252" s="6">
        <v>302.12</v>
      </c>
      <c r="E252" s="1" t="s">
        <v>1205</v>
      </c>
    </row>
    <row r="253" spans="2:5" hidden="1" x14ac:dyDescent="0.3">
      <c r="B253" s="1">
        <v>56</v>
      </c>
      <c r="C253" s="1" t="str">
        <f>$AB$113</f>
        <v>Átutalva a(z) M számláról - B</v>
      </c>
      <c r="D253" s="6">
        <v>302.13</v>
      </c>
      <c r="E253" s="1" t="s">
        <v>1205</v>
      </c>
    </row>
    <row r="254" spans="2:5" hidden="1" x14ac:dyDescent="0.3">
      <c r="B254" s="1">
        <v>57</v>
      </c>
      <c r="C254" s="1" t="str">
        <f>$AB$114</f>
        <v>Átutalva a(z) N számláról - B</v>
      </c>
      <c r="D254" s="6">
        <v>302.14</v>
      </c>
      <c r="E254" s="1" t="s">
        <v>1205</v>
      </c>
    </row>
    <row r="255" spans="2:5" hidden="1" x14ac:dyDescent="0.3">
      <c r="B255" s="1">
        <v>58</v>
      </c>
      <c r="C255" s="1" t="str">
        <f>$AB$115</f>
        <v>Átutalva a(z) O számláról - B</v>
      </c>
      <c r="D255" s="6">
        <v>302.14999999999998</v>
      </c>
      <c r="E255" s="1" t="s">
        <v>1205</v>
      </c>
    </row>
    <row r="256" spans="2:5" hidden="1" x14ac:dyDescent="0.3">
      <c r="B256" s="1">
        <v>59</v>
      </c>
      <c r="C256" s="1" t="str">
        <f>$AB$116</f>
        <v>Átutalva a(z) P számláról - B</v>
      </c>
      <c r="D256" s="6">
        <v>302.16000000000003</v>
      </c>
      <c r="E256" s="1" t="s">
        <v>1205</v>
      </c>
    </row>
    <row r="257" spans="2:5" hidden="1" x14ac:dyDescent="0.3">
      <c r="B257" s="1">
        <v>60</v>
      </c>
      <c r="C257" s="1" t="str">
        <f>$AB$117</f>
        <v>Átutalva a(z) Q számláról - B</v>
      </c>
      <c r="D257" s="6">
        <v>302.17</v>
      </c>
      <c r="E257" s="1" t="s">
        <v>1205</v>
      </c>
    </row>
    <row r="258" spans="2:5" hidden="1" x14ac:dyDescent="0.3">
      <c r="B258" s="1">
        <v>61</v>
      </c>
      <c r="C258" s="1" t="str">
        <f>$AB$118</f>
        <v>Átutalva a(z) R számláról - B</v>
      </c>
      <c r="D258" s="6">
        <v>302.18</v>
      </c>
      <c r="E258" s="1" t="s">
        <v>1205</v>
      </c>
    </row>
    <row r="259" spans="2:5" hidden="1" x14ac:dyDescent="0.3">
      <c r="B259" s="1">
        <v>62</v>
      </c>
      <c r="C259" s="1" t="str">
        <f>$AB$119</f>
        <v>Átutalva a(z) S számláról - B</v>
      </c>
      <c r="D259" s="6">
        <v>302.19</v>
      </c>
      <c r="E259" s="1" t="s">
        <v>1205</v>
      </c>
    </row>
    <row r="260" spans="2:5" hidden="1" x14ac:dyDescent="0.3">
      <c r="B260" s="1">
        <v>63</v>
      </c>
      <c r="C260" s="1" t="str">
        <f>$AB$120</f>
        <v>Átutalva a(z) T számláról - B</v>
      </c>
      <c r="D260" s="6">
        <v>302.2</v>
      </c>
      <c r="E260" s="1" t="s">
        <v>1205</v>
      </c>
    </row>
    <row r="261" spans="2:5" hidden="1" x14ac:dyDescent="0.3">
      <c r="B261" s="1">
        <v>64</v>
      </c>
      <c r="C261" s="1" t="str">
        <f>$AC$101</f>
        <v>Készpénzletétel a kasszából - C</v>
      </c>
      <c r="D261" s="6">
        <v>303.01</v>
      </c>
      <c r="E261" s="1" t="s">
        <v>1204</v>
      </c>
    </row>
    <row r="262" spans="2:5" hidden="1" x14ac:dyDescent="0.3">
      <c r="B262" s="1">
        <v>65</v>
      </c>
      <c r="C262" s="1" t="str">
        <f>$AC$102</f>
        <v>Átutalva a(z) A számláról - C</v>
      </c>
      <c r="D262" s="6">
        <v>303.02</v>
      </c>
      <c r="E262" s="1" t="s">
        <v>1205</v>
      </c>
    </row>
    <row r="263" spans="2:5" hidden="1" x14ac:dyDescent="0.3">
      <c r="B263" s="1">
        <v>66</v>
      </c>
      <c r="C263" s="1" t="str">
        <f>$AC$103</f>
        <v>Átutalva a(z) B számláról - C</v>
      </c>
      <c r="D263" s="6">
        <v>303.02999999999997</v>
      </c>
      <c r="E263" s="1" t="s">
        <v>1205</v>
      </c>
    </row>
    <row r="264" spans="2:5" hidden="1" x14ac:dyDescent="0.3">
      <c r="B264" s="1">
        <v>67</v>
      </c>
      <c r="C264" s="1" t="str">
        <f>$AC$104</f>
        <v>Átutalva a(z) D számláról - C</v>
      </c>
      <c r="D264" s="6">
        <v>303.04000000000002</v>
      </c>
      <c r="E264" s="1" t="s">
        <v>1205</v>
      </c>
    </row>
    <row r="265" spans="2:5" hidden="1" x14ac:dyDescent="0.3">
      <c r="B265" s="1">
        <v>68</v>
      </c>
      <c r="C265" s="1" t="str">
        <f>$AC$105</f>
        <v>Átutalva a(z) E számláról - C</v>
      </c>
      <c r="D265" s="6">
        <v>303.05</v>
      </c>
      <c r="E265" s="1" t="s">
        <v>1205</v>
      </c>
    </row>
    <row r="266" spans="2:5" hidden="1" x14ac:dyDescent="0.3">
      <c r="B266" s="1">
        <v>69</v>
      </c>
      <c r="C266" s="1" t="str">
        <f>$AC$106</f>
        <v>Átutalva a(z) F számláról - C</v>
      </c>
      <c r="D266" s="6">
        <v>303.06</v>
      </c>
      <c r="E266" s="1" t="s">
        <v>1205</v>
      </c>
    </row>
    <row r="267" spans="2:5" hidden="1" x14ac:dyDescent="0.3">
      <c r="B267" s="1">
        <v>70</v>
      </c>
      <c r="C267" s="1" t="str">
        <f>$AC$107</f>
        <v>Átutalva a(z) G számláról - C</v>
      </c>
      <c r="D267" s="6">
        <v>303.07</v>
      </c>
      <c r="E267" s="1" t="s">
        <v>1205</v>
      </c>
    </row>
    <row r="268" spans="2:5" hidden="1" x14ac:dyDescent="0.3">
      <c r="B268" s="1">
        <v>71</v>
      </c>
      <c r="C268" s="1" t="str">
        <f>$AC$108</f>
        <v>Átutalva a(z) H számláról - C</v>
      </c>
      <c r="D268" s="6">
        <v>303.08</v>
      </c>
      <c r="E268" s="1" t="s">
        <v>1205</v>
      </c>
    </row>
    <row r="269" spans="2:5" hidden="1" x14ac:dyDescent="0.3">
      <c r="B269" s="1">
        <v>72</v>
      </c>
      <c r="C269" s="1" t="str">
        <f>$AC$109</f>
        <v>Átutalva a(z) I számláról - C</v>
      </c>
      <c r="D269" s="6">
        <v>303.08999999999997</v>
      </c>
      <c r="E269" s="1" t="s">
        <v>1205</v>
      </c>
    </row>
    <row r="270" spans="2:5" hidden="1" x14ac:dyDescent="0.3">
      <c r="B270" s="1">
        <v>73</v>
      </c>
      <c r="C270" s="1" t="str">
        <f>$AC$110</f>
        <v>Átutalva a(z) J számláról - C</v>
      </c>
      <c r="D270" s="6">
        <v>303.10000000000002</v>
      </c>
      <c r="E270" s="1" t="s">
        <v>1205</v>
      </c>
    </row>
    <row r="271" spans="2:5" hidden="1" x14ac:dyDescent="0.3">
      <c r="B271" s="1">
        <v>74</v>
      </c>
      <c r="C271" s="1" t="str">
        <f>$AC$111</f>
        <v>Átutalva a(z) K számláról - C</v>
      </c>
      <c r="D271" s="6">
        <v>303.11</v>
      </c>
      <c r="E271" s="1" t="s">
        <v>1205</v>
      </c>
    </row>
    <row r="272" spans="2:5" hidden="1" x14ac:dyDescent="0.3">
      <c r="B272" s="1">
        <v>75</v>
      </c>
      <c r="C272" s="1" t="str">
        <f>$AC$112</f>
        <v>Átutalva a(z) L számláról - C</v>
      </c>
      <c r="D272" s="6">
        <v>303.12</v>
      </c>
      <c r="E272" s="1" t="s">
        <v>1205</v>
      </c>
    </row>
    <row r="273" spans="2:5" hidden="1" x14ac:dyDescent="0.3">
      <c r="B273" s="1">
        <v>76</v>
      </c>
      <c r="C273" s="1" t="str">
        <f>$AC$113</f>
        <v>Átutalva a(z) M számláról - C</v>
      </c>
      <c r="D273" s="6">
        <v>303.13</v>
      </c>
      <c r="E273" s="1" t="s">
        <v>1205</v>
      </c>
    </row>
    <row r="274" spans="2:5" hidden="1" x14ac:dyDescent="0.3">
      <c r="B274" s="1">
        <v>77</v>
      </c>
      <c r="C274" s="1" t="str">
        <f>$AC$114</f>
        <v>Átutalva a(z) N számláról - C</v>
      </c>
      <c r="D274" s="6">
        <v>303.14</v>
      </c>
      <c r="E274" s="1" t="s">
        <v>1205</v>
      </c>
    </row>
    <row r="275" spans="2:5" hidden="1" x14ac:dyDescent="0.3">
      <c r="B275" s="1">
        <v>78</v>
      </c>
      <c r="C275" s="1" t="str">
        <f>$AC$115</f>
        <v>Átutalva a(z) O számláról - C</v>
      </c>
      <c r="D275" s="6">
        <v>303.14999999999998</v>
      </c>
      <c r="E275" s="1" t="s">
        <v>1205</v>
      </c>
    </row>
    <row r="276" spans="2:5" hidden="1" x14ac:dyDescent="0.3">
      <c r="B276" s="1">
        <v>79</v>
      </c>
      <c r="C276" s="1" t="str">
        <f>$AC$116</f>
        <v>Átutalva a(z) P számláról - C</v>
      </c>
      <c r="D276" s="6">
        <v>303.16000000000003</v>
      </c>
      <c r="E276" s="1" t="s">
        <v>1205</v>
      </c>
    </row>
    <row r="277" spans="2:5" hidden="1" x14ac:dyDescent="0.3">
      <c r="B277" s="1">
        <v>80</v>
      </c>
      <c r="C277" s="1" t="str">
        <f>$AC$117</f>
        <v>Átutalva a(z) Q számláról - C</v>
      </c>
      <c r="D277" s="6">
        <v>303.17</v>
      </c>
      <c r="E277" s="1" t="s">
        <v>1205</v>
      </c>
    </row>
    <row r="278" spans="2:5" hidden="1" x14ac:dyDescent="0.3">
      <c r="B278" s="1">
        <v>81</v>
      </c>
      <c r="C278" s="1" t="str">
        <f>$AC$118</f>
        <v>Átutalva a(z) R számláról - C</v>
      </c>
      <c r="D278" s="6">
        <v>303.18</v>
      </c>
      <c r="E278" s="1" t="s">
        <v>1205</v>
      </c>
    </row>
    <row r="279" spans="2:5" hidden="1" x14ac:dyDescent="0.3">
      <c r="B279" s="1">
        <v>82</v>
      </c>
      <c r="C279" s="1" t="str">
        <f>$AC$119</f>
        <v>Átutalva a(z) S számláról - C</v>
      </c>
      <c r="D279" s="6">
        <v>303.19</v>
      </c>
      <c r="E279" s="1" t="s">
        <v>1205</v>
      </c>
    </row>
    <row r="280" spans="2:5" hidden="1" x14ac:dyDescent="0.3">
      <c r="B280" s="1">
        <v>83</v>
      </c>
      <c r="C280" s="1" t="str">
        <f>$AC$120</f>
        <v>Átutalva a(z) T számláról - C</v>
      </c>
      <c r="D280" s="6">
        <v>303.2</v>
      </c>
      <c r="E280" s="1" t="s">
        <v>1205</v>
      </c>
    </row>
    <row r="281" spans="2:5" hidden="1" x14ac:dyDescent="0.3">
      <c r="B281" s="1">
        <v>84</v>
      </c>
      <c r="C281" s="1" t="str">
        <f>$AD$101</f>
        <v>Készpénzletétel a kasszából - D</v>
      </c>
      <c r="D281" s="6">
        <v>304.01</v>
      </c>
      <c r="E281" s="1" t="s">
        <v>1204</v>
      </c>
    </row>
    <row r="282" spans="2:5" hidden="1" x14ac:dyDescent="0.3">
      <c r="B282" s="1">
        <v>85</v>
      </c>
      <c r="C282" s="1" t="str">
        <f>$AD$102</f>
        <v>Átutalva a(z) A számláról - D</v>
      </c>
      <c r="D282" s="6">
        <v>304.02</v>
      </c>
      <c r="E282" s="1" t="s">
        <v>1205</v>
      </c>
    </row>
    <row r="283" spans="2:5" hidden="1" x14ac:dyDescent="0.3">
      <c r="B283" s="1">
        <v>86</v>
      </c>
      <c r="C283" s="1" t="str">
        <f>$AD$103</f>
        <v>Átutalva a(z) B számláról - D</v>
      </c>
      <c r="D283" s="6">
        <v>304.02999999999997</v>
      </c>
      <c r="E283" s="1" t="s">
        <v>1205</v>
      </c>
    </row>
    <row r="284" spans="2:5" hidden="1" x14ac:dyDescent="0.3">
      <c r="B284" s="1">
        <v>87</v>
      </c>
      <c r="C284" s="1" t="str">
        <f>$AD$104</f>
        <v>Átutalva a(z) C számláról - D</v>
      </c>
      <c r="D284" s="6">
        <v>304.04000000000002</v>
      </c>
      <c r="E284" s="1" t="s">
        <v>1205</v>
      </c>
    </row>
    <row r="285" spans="2:5" hidden="1" x14ac:dyDescent="0.3">
      <c r="B285" s="1">
        <v>88</v>
      </c>
      <c r="C285" s="1" t="str">
        <f>$AD$105</f>
        <v>Átutalva a(z) E számláról - D</v>
      </c>
      <c r="D285" s="6">
        <v>304.05</v>
      </c>
      <c r="E285" s="1" t="s">
        <v>1205</v>
      </c>
    </row>
    <row r="286" spans="2:5" hidden="1" x14ac:dyDescent="0.3">
      <c r="B286" s="1">
        <v>89</v>
      </c>
      <c r="C286" s="1" t="str">
        <f>$AD$106</f>
        <v>Átutalva a(z) F számláról - D</v>
      </c>
      <c r="D286" s="6">
        <v>304.06</v>
      </c>
      <c r="E286" s="1" t="s">
        <v>1205</v>
      </c>
    </row>
    <row r="287" spans="2:5" hidden="1" x14ac:dyDescent="0.3">
      <c r="B287" s="1">
        <v>90</v>
      </c>
      <c r="C287" s="1" t="str">
        <f>$AD$107</f>
        <v>Átutalva a(z) G számláról - D</v>
      </c>
      <c r="D287" s="6">
        <v>304.07</v>
      </c>
      <c r="E287" s="1" t="s">
        <v>1205</v>
      </c>
    </row>
    <row r="288" spans="2:5" hidden="1" x14ac:dyDescent="0.3">
      <c r="B288" s="1">
        <v>91</v>
      </c>
      <c r="C288" s="1" t="str">
        <f>$AD$108</f>
        <v>Átutalva a(z) H számláról - D</v>
      </c>
      <c r="D288" s="6">
        <v>304.08</v>
      </c>
      <c r="E288" s="1" t="s">
        <v>1205</v>
      </c>
    </row>
    <row r="289" spans="2:5" hidden="1" x14ac:dyDescent="0.3">
      <c r="B289" s="1">
        <v>92</v>
      </c>
      <c r="C289" s="1" t="str">
        <f>$AD$109</f>
        <v>Átutalva a(z) I számláról - D</v>
      </c>
      <c r="D289" s="6">
        <v>304.08999999999997</v>
      </c>
      <c r="E289" s="1" t="s">
        <v>1205</v>
      </c>
    </row>
    <row r="290" spans="2:5" hidden="1" x14ac:dyDescent="0.3">
      <c r="B290" s="1">
        <v>93</v>
      </c>
      <c r="C290" s="1" t="str">
        <f>$AD$110</f>
        <v>Átutalva a(z) J számláról - D</v>
      </c>
      <c r="D290" s="6">
        <v>304.10000000000002</v>
      </c>
      <c r="E290" s="1" t="s">
        <v>1205</v>
      </c>
    </row>
    <row r="291" spans="2:5" hidden="1" x14ac:dyDescent="0.3">
      <c r="B291" s="1">
        <v>94</v>
      </c>
      <c r="C291" s="1" t="str">
        <f>$AD$111</f>
        <v>Átutalva a(z) K számláról - D</v>
      </c>
      <c r="D291" s="6">
        <v>304.11</v>
      </c>
      <c r="E291" s="1" t="s">
        <v>1205</v>
      </c>
    </row>
    <row r="292" spans="2:5" hidden="1" x14ac:dyDescent="0.3">
      <c r="B292" s="1">
        <v>95</v>
      </c>
      <c r="C292" s="1" t="str">
        <f>$AD$112</f>
        <v>Átutalva a(z) L számláról - D</v>
      </c>
      <c r="D292" s="6">
        <v>304.12</v>
      </c>
      <c r="E292" s="1" t="s">
        <v>1205</v>
      </c>
    </row>
    <row r="293" spans="2:5" hidden="1" x14ac:dyDescent="0.3">
      <c r="B293" s="1">
        <v>96</v>
      </c>
      <c r="C293" s="1" t="str">
        <f>$AD$113</f>
        <v>Átutalva a(z) M számláról - D</v>
      </c>
      <c r="D293" s="6">
        <v>304.13</v>
      </c>
      <c r="E293" s="1" t="s">
        <v>1205</v>
      </c>
    </row>
    <row r="294" spans="2:5" hidden="1" x14ac:dyDescent="0.3">
      <c r="B294" s="1">
        <v>97</v>
      </c>
      <c r="C294" s="1" t="str">
        <f>$AD$114</f>
        <v>Átutalva a(z) N számláról - D</v>
      </c>
      <c r="D294" s="6">
        <v>304.14</v>
      </c>
      <c r="E294" s="1" t="s">
        <v>1205</v>
      </c>
    </row>
    <row r="295" spans="2:5" hidden="1" x14ac:dyDescent="0.3">
      <c r="B295" s="1">
        <v>98</v>
      </c>
      <c r="C295" s="1" t="str">
        <f>$AD$115</f>
        <v>Átutalva a(z) O számláról - D</v>
      </c>
      <c r="D295" s="6">
        <v>304.14999999999998</v>
      </c>
      <c r="E295" s="1" t="s">
        <v>1205</v>
      </c>
    </row>
    <row r="296" spans="2:5" hidden="1" x14ac:dyDescent="0.3">
      <c r="B296" s="1">
        <v>99</v>
      </c>
      <c r="C296" s="1" t="str">
        <f>$AD$116</f>
        <v>Átutalva a(z) P számláról - D</v>
      </c>
      <c r="D296" s="6">
        <v>304.16000000000003</v>
      </c>
      <c r="E296" s="1" t="s">
        <v>1205</v>
      </c>
    </row>
    <row r="297" spans="2:5" hidden="1" x14ac:dyDescent="0.3">
      <c r="B297" s="1">
        <v>100</v>
      </c>
      <c r="C297" s="1" t="str">
        <f>$AD$117</f>
        <v>Átutalva a(z) Q számláról - D</v>
      </c>
      <c r="D297" s="6">
        <v>304.17</v>
      </c>
      <c r="E297" s="1" t="s">
        <v>1205</v>
      </c>
    </row>
    <row r="298" spans="2:5" hidden="1" x14ac:dyDescent="0.3">
      <c r="B298" s="1">
        <v>101</v>
      </c>
      <c r="C298" s="1" t="str">
        <f>$AD$118</f>
        <v>Átutalva a(z) R számláról - D</v>
      </c>
      <c r="D298" s="6">
        <v>304.18</v>
      </c>
      <c r="E298" s="1" t="s">
        <v>1205</v>
      </c>
    </row>
    <row r="299" spans="2:5" hidden="1" x14ac:dyDescent="0.3">
      <c r="B299" s="1">
        <v>102</v>
      </c>
      <c r="C299" s="1" t="str">
        <f>$AD$119</f>
        <v>Átutalva a(z) S számláról - D</v>
      </c>
      <c r="D299" s="6">
        <v>304.19</v>
      </c>
      <c r="E299" s="1" t="s">
        <v>1205</v>
      </c>
    </row>
    <row r="300" spans="2:5" hidden="1" x14ac:dyDescent="0.3">
      <c r="B300" s="1">
        <v>103</v>
      </c>
      <c r="C300" s="1" t="str">
        <f>$AD$120</f>
        <v>Átutalva a(z) T számláról - D</v>
      </c>
      <c r="D300" s="6">
        <v>304.2</v>
      </c>
      <c r="E300" s="1" t="s">
        <v>1205</v>
      </c>
    </row>
    <row r="301" spans="2:5" hidden="1" x14ac:dyDescent="0.3">
      <c r="B301" s="1">
        <v>104</v>
      </c>
      <c r="C301" s="1" t="str">
        <f>$AE$101</f>
        <v>Készpénzletétel a kasszából - E</v>
      </c>
      <c r="D301" s="6">
        <v>305.01</v>
      </c>
      <c r="E301" s="1" t="s">
        <v>1204</v>
      </c>
    </row>
    <row r="302" spans="2:5" hidden="1" x14ac:dyDescent="0.3">
      <c r="B302" s="1">
        <v>105</v>
      </c>
      <c r="C302" s="1" t="str">
        <f>$AE$102</f>
        <v>Átutalva a(z) A számláról - E</v>
      </c>
      <c r="D302" s="6">
        <v>305.02</v>
      </c>
      <c r="E302" s="1" t="s">
        <v>1205</v>
      </c>
    </row>
    <row r="303" spans="2:5" hidden="1" x14ac:dyDescent="0.3">
      <c r="B303" s="1">
        <v>106</v>
      </c>
      <c r="C303" s="1" t="str">
        <f>$AE$103</f>
        <v>Átutalva a(z) B számláról - E</v>
      </c>
      <c r="D303" s="6">
        <v>305.02999999999997</v>
      </c>
      <c r="E303" s="1" t="s">
        <v>1205</v>
      </c>
    </row>
    <row r="304" spans="2:5" hidden="1" x14ac:dyDescent="0.3">
      <c r="B304" s="1">
        <v>107</v>
      </c>
      <c r="C304" s="1" t="str">
        <f>$AE$104</f>
        <v>Átutalva a(z) C számláról - E</v>
      </c>
      <c r="D304" s="6">
        <v>305.04000000000002</v>
      </c>
      <c r="E304" s="1" t="s">
        <v>1205</v>
      </c>
    </row>
    <row r="305" spans="2:5" hidden="1" x14ac:dyDescent="0.3">
      <c r="B305" s="1">
        <v>108</v>
      </c>
      <c r="C305" s="1" t="str">
        <f>$AE$105</f>
        <v>Átutalva a(z) D számláról - E</v>
      </c>
      <c r="D305" s="6">
        <v>305.05</v>
      </c>
      <c r="E305" s="1" t="s">
        <v>1205</v>
      </c>
    </row>
    <row r="306" spans="2:5" hidden="1" x14ac:dyDescent="0.3">
      <c r="B306" s="1">
        <v>109</v>
      </c>
      <c r="C306" s="1" t="str">
        <f>$AE$106</f>
        <v>Átutalva a(z) F számláról - E</v>
      </c>
      <c r="D306" s="6">
        <v>305.06</v>
      </c>
      <c r="E306" s="1" t="s">
        <v>1205</v>
      </c>
    </row>
    <row r="307" spans="2:5" hidden="1" x14ac:dyDescent="0.3">
      <c r="B307" s="1">
        <v>110</v>
      </c>
      <c r="C307" s="1" t="str">
        <f>$AE$107</f>
        <v>Átutalva a(z) G számláról - E</v>
      </c>
      <c r="D307" s="6">
        <v>305.07</v>
      </c>
      <c r="E307" s="1" t="s">
        <v>1205</v>
      </c>
    </row>
    <row r="308" spans="2:5" hidden="1" x14ac:dyDescent="0.3">
      <c r="B308" s="1">
        <v>111</v>
      </c>
      <c r="C308" s="1" t="str">
        <f>$AE$108</f>
        <v>Átutalva a(z) H számláról - E</v>
      </c>
      <c r="D308" s="6">
        <v>305.08</v>
      </c>
      <c r="E308" s="1" t="s">
        <v>1205</v>
      </c>
    </row>
    <row r="309" spans="2:5" hidden="1" x14ac:dyDescent="0.3">
      <c r="B309" s="1">
        <v>112</v>
      </c>
      <c r="C309" s="1" t="str">
        <f>$AE$109</f>
        <v>Átutalva a(z) I számláról - E</v>
      </c>
      <c r="D309" s="6">
        <v>305.08999999999997</v>
      </c>
      <c r="E309" s="1" t="s">
        <v>1205</v>
      </c>
    </row>
    <row r="310" spans="2:5" hidden="1" x14ac:dyDescent="0.3">
      <c r="B310" s="1">
        <v>113</v>
      </c>
      <c r="C310" s="1" t="str">
        <f>$AE$110</f>
        <v>Átutalva a(z) J számláról - E</v>
      </c>
      <c r="D310" s="6">
        <v>305.10000000000002</v>
      </c>
      <c r="E310" s="1" t="s">
        <v>1205</v>
      </c>
    </row>
    <row r="311" spans="2:5" hidden="1" x14ac:dyDescent="0.3">
      <c r="B311" s="1">
        <v>114</v>
      </c>
      <c r="C311" s="1" t="str">
        <f>$AE$111</f>
        <v>Átutalva a(z) K számláról - E</v>
      </c>
      <c r="D311" s="6">
        <v>305.11</v>
      </c>
      <c r="E311" s="1" t="s">
        <v>1205</v>
      </c>
    </row>
    <row r="312" spans="2:5" hidden="1" x14ac:dyDescent="0.3">
      <c r="B312" s="1">
        <v>115</v>
      </c>
      <c r="C312" s="1" t="str">
        <f>$AE$112</f>
        <v>Átutalva a(z) L számláról - E</v>
      </c>
      <c r="D312" s="6">
        <v>305.12</v>
      </c>
      <c r="E312" s="1" t="s">
        <v>1205</v>
      </c>
    </row>
    <row r="313" spans="2:5" hidden="1" x14ac:dyDescent="0.3">
      <c r="B313" s="1">
        <v>116</v>
      </c>
      <c r="C313" s="1" t="str">
        <f>$AE$113</f>
        <v>Átutalva a(z) M számláról - E</v>
      </c>
      <c r="D313" s="6">
        <v>305.13</v>
      </c>
      <c r="E313" s="1" t="s">
        <v>1205</v>
      </c>
    </row>
    <row r="314" spans="2:5" hidden="1" x14ac:dyDescent="0.3">
      <c r="B314" s="1">
        <v>117</v>
      </c>
      <c r="C314" s="1" t="str">
        <f>$AE$114</f>
        <v>Átutalva a(z) N számláról - E</v>
      </c>
      <c r="D314" s="6">
        <v>305.14</v>
      </c>
      <c r="E314" s="1" t="s">
        <v>1205</v>
      </c>
    </row>
    <row r="315" spans="2:5" hidden="1" x14ac:dyDescent="0.3">
      <c r="B315" s="1">
        <v>118</v>
      </c>
      <c r="C315" s="1" t="str">
        <f>$AE$115</f>
        <v>Átutalva a(z) O számláról - E</v>
      </c>
      <c r="D315" s="6">
        <v>305.14999999999998</v>
      </c>
      <c r="E315" s="1" t="s">
        <v>1205</v>
      </c>
    </row>
    <row r="316" spans="2:5" hidden="1" x14ac:dyDescent="0.3">
      <c r="B316" s="1">
        <v>119</v>
      </c>
      <c r="C316" s="1" t="str">
        <f>$AE$116</f>
        <v>Átutalva a(z) P számláról - E</v>
      </c>
      <c r="D316" s="6">
        <v>305.16000000000003</v>
      </c>
      <c r="E316" s="1" t="s">
        <v>1205</v>
      </c>
    </row>
    <row r="317" spans="2:5" hidden="1" x14ac:dyDescent="0.3">
      <c r="B317" s="1">
        <v>120</v>
      </c>
      <c r="C317" s="1" t="str">
        <f>$AE$117</f>
        <v>Átutalva a(z) Q számláról - E</v>
      </c>
      <c r="D317" s="6">
        <v>305.17</v>
      </c>
      <c r="E317" s="1" t="s">
        <v>1205</v>
      </c>
    </row>
    <row r="318" spans="2:5" hidden="1" x14ac:dyDescent="0.3">
      <c r="B318" s="1">
        <v>121</v>
      </c>
      <c r="C318" s="1" t="str">
        <f>$AE$118</f>
        <v>Átutalva a(z) R számláról - E</v>
      </c>
      <c r="D318" s="6">
        <v>305.18</v>
      </c>
      <c r="E318" s="1" t="s">
        <v>1205</v>
      </c>
    </row>
    <row r="319" spans="2:5" hidden="1" x14ac:dyDescent="0.3">
      <c r="B319" s="1">
        <v>122</v>
      </c>
      <c r="C319" s="1" t="str">
        <f>$AE$119</f>
        <v>Átutalva a(z) S számláról - E</v>
      </c>
      <c r="D319" s="6">
        <v>305.19</v>
      </c>
      <c r="E319" s="1" t="s">
        <v>1205</v>
      </c>
    </row>
    <row r="320" spans="2:5" hidden="1" x14ac:dyDescent="0.3">
      <c r="B320" s="1">
        <v>123</v>
      </c>
      <c r="C320" s="1" t="str">
        <f>$AE$120</f>
        <v>Átutalva a(z) T számláról - E</v>
      </c>
      <c r="D320" s="6">
        <v>305.2</v>
      </c>
      <c r="E320" s="1" t="s">
        <v>1205</v>
      </c>
    </row>
    <row r="321" spans="2:5" hidden="1" x14ac:dyDescent="0.3">
      <c r="B321" s="1">
        <v>124</v>
      </c>
      <c r="C321" s="1" t="str">
        <f>$AF$101</f>
        <v>Készpénzletétel a kasszából - F</v>
      </c>
      <c r="D321" s="6">
        <v>306.01</v>
      </c>
      <c r="E321" s="1" t="s">
        <v>1204</v>
      </c>
    </row>
    <row r="322" spans="2:5" hidden="1" x14ac:dyDescent="0.3">
      <c r="B322" s="1">
        <v>125</v>
      </c>
      <c r="C322" s="1" t="str">
        <f>$AF$102</f>
        <v>Átutalva a(z) A számláról - F</v>
      </c>
      <c r="D322" s="6">
        <v>306.02</v>
      </c>
      <c r="E322" s="1" t="s">
        <v>1205</v>
      </c>
    </row>
    <row r="323" spans="2:5" hidden="1" x14ac:dyDescent="0.3">
      <c r="B323" s="1">
        <v>126</v>
      </c>
      <c r="C323" s="1" t="str">
        <f>$AF$103</f>
        <v>Átutalva a(z) B számláról - F</v>
      </c>
      <c r="D323" s="6">
        <v>306.02999999999997</v>
      </c>
      <c r="E323" s="1" t="s">
        <v>1205</v>
      </c>
    </row>
    <row r="324" spans="2:5" hidden="1" x14ac:dyDescent="0.3">
      <c r="B324" s="1">
        <v>127</v>
      </c>
      <c r="C324" s="1" t="str">
        <f>$AF$104</f>
        <v>Átutalva a(z) C számláról - F</v>
      </c>
      <c r="D324" s="6">
        <v>306.04000000000002</v>
      </c>
      <c r="E324" s="1" t="s">
        <v>1205</v>
      </c>
    </row>
    <row r="325" spans="2:5" hidden="1" x14ac:dyDescent="0.3">
      <c r="B325" s="1">
        <v>128</v>
      </c>
      <c r="C325" s="1" t="str">
        <f>$AF$105</f>
        <v>Átutalva a(z) D számláról - F</v>
      </c>
      <c r="D325" s="6">
        <v>306.05</v>
      </c>
      <c r="E325" s="1" t="s">
        <v>1205</v>
      </c>
    </row>
    <row r="326" spans="2:5" hidden="1" x14ac:dyDescent="0.3">
      <c r="B326" s="1">
        <v>129</v>
      </c>
      <c r="C326" s="1" t="str">
        <f>$AF$106</f>
        <v>Átutalva a(z) E számláról - F</v>
      </c>
      <c r="D326" s="6">
        <v>306.06</v>
      </c>
      <c r="E326" s="1" t="s">
        <v>1205</v>
      </c>
    </row>
    <row r="327" spans="2:5" hidden="1" x14ac:dyDescent="0.3">
      <c r="B327" s="1">
        <v>130</v>
      </c>
      <c r="C327" s="1" t="str">
        <f>$AF$107</f>
        <v>Átutalva a(z) G számláról - F</v>
      </c>
      <c r="D327" s="6">
        <v>306.07</v>
      </c>
      <c r="E327" s="1" t="s">
        <v>1205</v>
      </c>
    </row>
    <row r="328" spans="2:5" hidden="1" x14ac:dyDescent="0.3">
      <c r="B328" s="1">
        <v>131</v>
      </c>
      <c r="C328" s="1" t="str">
        <f>$AF$108</f>
        <v>Átutalva a(z) H számláról - F</v>
      </c>
      <c r="D328" s="6">
        <v>306.08</v>
      </c>
      <c r="E328" s="1" t="s">
        <v>1205</v>
      </c>
    </row>
    <row r="329" spans="2:5" hidden="1" x14ac:dyDescent="0.3">
      <c r="B329" s="1">
        <v>132</v>
      </c>
      <c r="C329" s="1" t="str">
        <f>$AF$109</f>
        <v>Átutalva a(z) I számláról - F</v>
      </c>
      <c r="D329" s="6">
        <v>306.08999999999997</v>
      </c>
      <c r="E329" s="1" t="s">
        <v>1205</v>
      </c>
    </row>
    <row r="330" spans="2:5" hidden="1" x14ac:dyDescent="0.3">
      <c r="B330" s="1">
        <v>133</v>
      </c>
      <c r="C330" s="1" t="str">
        <f>$AF$110</f>
        <v>Átutalva a(z) J számláról - F</v>
      </c>
      <c r="D330" s="6">
        <v>306.10000000000002</v>
      </c>
      <c r="E330" s="1" t="s">
        <v>1205</v>
      </c>
    </row>
    <row r="331" spans="2:5" hidden="1" x14ac:dyDescent="0.3">
      <c r="B331" s="1">
        <v>134</v>
      </c>
      <c r="C331" s="1" t="str">
        <f>$AF$111</f>
        <v>Átutalva a(z) K számláról - F</v>
      </c>
      <c r="D331" s="6">
        <v>306.11</v>
      </c>
      <c r="E331" s="1" t="s">
        <v>1205</v>
      </c>
    </row>
    <row r="332" spans="2:5" hidden="1" x14ac:dyDescent="0.3">
      <c r="B332" s="1">
        <v>135</v>
      </c>
      <c r="C332" s="1" t="str">
        <f>$AF$112</f>
        <v>Átutalva a(z) L számláról - F</v>
      </c>
      <c r="D332" s="6">
        <v>306.12</v>
      </c>
      <c r="E332" s="1" t="s">
        <v>1205</v>
      </c>
    </row>
    <row r="333" spans="2:5" hidden="1" x14ac:dyDescent="0.3">
      <c r="B333" s="1">
        <v>136</v>
      </c>
      <c r="C333" s="1" t="str">
        <f>$AF$113</f>
        <v>Átutalva a(z) M számláról - F</v>
      </c>
      <c r="D333" s="6">
        <v>306.13</v>
      </c>
      <c r="E333" s="1" t="s">
        <v>1205</v>
      </c>
    </row>
    <row r="334" spans="2:5" hidden="1" x14ac:dyDescent="0.3">
      <c r="B334" s="1">
        <v>137</v>
      </c>
      <c r="C334" s="1" t="str">
        <f>$AF$114</f>
        <v>Átutalva a(z) N számláról - F</v>
      </c>
      <c r="D334" s="6">
        <v>306.14</v>
      </c>
      <c r="E334" s="1" t="s">
        <v>1205</v>
      </c>
    </row>
    <row r="335" spans="2:5" hidden="1" x14ac:dyDescent="0.3">
      <c r="B335" s="1">
        <v>138</v>
      </c>
      <c r="C335" s="1" t="str">
        <f>$AF$115</f>
        <v>Átutalva a(z) O számláról - F</v>
      </c>
      <c r="D335" s="6">
        <v>306.14999999999998</v>
      </c>
      <c r="E335" s="1" t="s">
        <v>1205</v>
      </c>
    </row>
    <row r="336" spans="2:5" hidden="1" x14ac:dyDescent="0.3">
      <c r="B336" s="1">
        <v>139</v>
      </c>
      <c r="C336" s="1" t="str">
        <f>$AF$116</f>
        <v>Átutalva a(z) P számláról - F</v>
      </c>
      <c r="D336" s="6">
        <v>306.16000000000003</v>
      </c>
      <c r="E336" s="1" t="s">
        <v>1205</v>
      </c>
    </row>
    <row r="337" spans="2:5" hidden="1" x14ac:dyDescent="0.3">
      <c r="B337" s="1">
        <v>140</v>
      </c>
      <c r="C337" s="1" t="str">
        <f>$AF$117</f>
        <v>Átutalva a(z) Q számláról - F</v>
      </c>
      <c r="D337" s="6">
        <v>306.17</v>
      </c>
      <c r="E337" s="1" t="s">
        <v>1205</v>
      </c>
    </row>
    <row r="338" spans="2:5" hidden="1" x14ac:dyDescent="0.3">
      <c r="B338" s="1">
        <v>141</v>
      </c>
      <c r="C338" s="1" t="str">
        <f>$AF$118</f>
        <v>Átutalva a(z) R számláról - F</v>
      </c>
      <c r="D338" s="6">
        <v>306.18</v>
      </c>
      <c r="E338" s="1" t="s">
        <v>1205</v>
      </c>
    </row>
    <row r="339" spans="2:5" hidden="1" x14ac:dyDescent="0.3">
      <c r="B339" s="1">
        <v>142</v>
      </c>
      <c r="C339" s="1" t="str">
        <f>$AF$119</f>
        <v>Átutalva a(z) S számláról - F</v>
      </c>
      <c r="D339" s="6">
        <v>306.19</v>
      </c>
      <c r="E339" s="1" t="s">
        <v>1205</v>
      </c>
    </row>
    <row r="340" spans="2:5" hidden="1" x14ac:dyDescent="0.3">
      <c r="B340" s="1">
        <v>143</v>
      </c>
      <c r="C340" s="1" t="str">
        <f>$AF$120</f>
        <v>Átutalva a(z) T számláról - F</v>
      </c>
      <c r="D340" s="6">
        <v>306.2</v>
      </c>
      <c r="E340" s="1" t="s">
        <v>1205</v>
      </c>
    </row>
    <row r="341" spans="2:5" hidden="1" x14ac:dyDescent="0.3">
      <c r="B341" s="1">
        <v>144</v>
      </c>
      <c r="C341" s="1" t="str">
        <f>$AG$101</f>
        <v>Készpénzletétel a kasszából - G</v>
      </c>
      <c r="D341" s="6">
        <v>307.01</v>
      </c>
      <c r="E341" s="1" t="s">
        <v>1204</v>
      </c>
    </row>
    <row r="342" spans="2:5" hidden="1" x14ac:dyDescent="0.3">
      <c r="B342" s="1">
        <v>145</v>
      </c>
      <c r="C342" s="1" t="str">
        <f>$AG$102</f>
        <v>Átutalva a(z) A számláról - G</v>
      </c>
      <c r="D342" s="6">
        <v>307.02</v>
      </c>
      <c r="E342" s="1" t="s">
        <v>1205</v>
      </c>
    </row>
    <row r="343" spans="2:5" hidden="1" x14ac:dyDescent="0.3">
      <c r="B343" s="1">
        <v>146</v>
      </c>
      <c r="C343" s="1" t="str">
        <f>$AG$103</f>
        <v>Átutalva a(z) B számláról - G</v>
      </c>
      <c r="D343" s="6">
        <v>307.02999999999997</v>
      </c>
      <c r="E343" s="1" t="s">
        <v>1205</v>
      </c>
    </row>
    <row r="344" spans="2:5" hidden="1" x14ac:dyDescent="0.3">
      <c r="B344" s="1">
        <v>147</v>
      </c>
      <c r="C344" s="1" t="str">
        <f>$AG$104</f>
        <v>Átutalva a(z) C számláról - G</v>
      </c>
      <c r="D344" s="6">
        <v>307.04000000000002</v>
      </c>
      <c r="E344" s="1" t="s">
        <v>1205</v>
      </c>
    </row>
    <row r="345" spans="2:5" hidden="1" x14ac:dyDescent="0.3">
      <c r="B345" s="1">
        <v>148</v>
      </c>
      <c r="C345" s="1" t="str">
        <f>$AG$105</f>
        <v>Átutalva a(z) D számláról - G</v>
      </c>
      <c r="D345" s="6">
        <v>307.05</v>
      </c>
      <c r="E345" s="1" t="s">
        <v>1205</v>
      </c>
    </row>
    <row r="346" spans="2:5" hidden="1" x14ac:dyDescent="0.3">
      <c r="B346" s="1">
        <v>149</v>
      </c>
      <c r="C346" s="1" t="str">
        <f>$AG$106</f>
        <v>Átutalva a(z) E számláról - G</v>
      </c>
      <c r="D346" s="6">
        <v>307.06</v>
      </c>
      <c r="E346" s="1" t="s">
        <v>1205</v>
      </c>
    </row>
    <row r="347" spans="2:5" hidden="1" x14ac:dyDescent="0.3">
      <c r="B347" s="1">
        <v>150</v>
      </c>
      <c r="C347" s="1" t="str">
        <f>$AG$107</f>
        <v>Átutalva a(z) F számláról - G</v>
      </c>
      <c r="D347" s="6">
        <v>307.07</v>
      </c>
      <c r="E347" s="1" t="s">
        <v>1205</v>
      </c>
    </row>
    <row r="348" spans="2:5" hidden="1" x14ac:dyDescent="0.3">
      <c r="B348" s="1">
        <v>151</v>
      </c>
      <c r="C348" s="1" t="str">
        <f>$AG$108</f>
        <v>Átutalva a(z) H számláról - G</v>
      </c>
      <c r="D348" s="6">
        <v>307.08</v>
      </c>
      <c r="E348" s="1" t="s">
        <v>1205</v>
      </c>
    </row>
    <row r="349" spans="2:5" hidden="1" x14ac:dyDescent="0.3">
      <c r="B349" s="1">
        <v>152</v>
      </c>
      <c r="C349" s="1" t="str">
        <f>$AG$109</f>
        <v>Átutalva a(z) I számláról - G</v>
      </c>
      <c r="D349" s="6">
        <v>307.08999999999997</v>
      </c>
      <c r="E349" s="1" t="s">
        <v>1205</v>
      </c>
    </row>
    <row r="350" spans="2:5" hidden="1" x14ac:dyDescent="0.3">
      <c r="B350" s="1">
        <v>153</v>
      </c>
      <c r="C350" s="1" t="str">
        <f>$AG$110</f>
        <v>Átutalva a(z) J számláról - G</v>
      </c>
      <c r="D350" s="6">
        <v>307.10000000000002</v>
      </c>
      <c r="E350" s="1" t="s">
        <v>1205</v>
      </c>
    </row>
    <row r="351" spans="2:5" hidden="1" x14ac:dyDescent="0.3">
      <c r="B351" s="1">
        <v>154</v>
      </c>
      <c r="C351" s="1" t="str">
        <f>$AG$111</f>
        <v>Átutalva a(z) K számláról - G</v>
      </c>
      <c r="D351" s="6">
        <v>307.11</v>
      </c>
      <c r="E351" s="1" t="s">
        <v>1205</v>
      </c>
    </row>
    <row r="352" spans="2:5" hidden="1" x14ac:dyDescent="0.3">
      <c r="B352" s="1">
        <v>155</v>
      </c>
      <c r="C352" s="1" t="str">
        <f>$AG$112</f>
        <v>Átutalva a(z) L számláról - G</v>
      </c>
      <c r="D352" s="6">
        <v>307.12</v>
      </c>
      <c r="E352" s="1" t="s">
        <v>1205</v>
      </c>
    </row>
    <row r="353" spans="2:5" hidden="1" x14ac:dyDescent="0.3">
      <c r="B353" s="1">
        <v>156</v>
      </c>
      <c r="C353" s="1" t="str">
        <f>$AG$113</f>
        <v>Átutalva a(z) M számláról - G</v>
      </c>
      <c r="D353" s="6">
        <v>307.13</v>
      </c>
      <c r="E353" s="1" t="s">
        <v>1205</v>
      </c>
    </row>
    <row r="354" spans="2:5" hidden="1" x14ac:dyDescent="0.3">
      <c r="B354" s="1">
        <v>157</v>
      </c>
      <c r="C354" s="1" t="str">
        <f>$AG$114</f>
        <v>Átutalva a(z) N számláról - G</v>
      </c>
      <c r="D354" s="6">
        <v>307.14</v>
      </c>
      <c r="E354" s="1" t="s">
        <v>1205</v>
      </c>
    </row>
    <row r="355" spans="2:5" hidden="1" x14ac:dyDescent="0.3">
      <c r="B355" s="1">
        <v>158</v>
      </c>
      <c r="C355" s="1" t="str">
        <f>$AG$115</f>
        <v>Átutalva a(z) O számláról - G</v>
      </c>
      <c r="D355" s="6">
        <v>307.14999999999998</v>
      </c>
      <c r="E355" s="1" t="s">
        <v>1205</v>
      </c>
    </row>
    <row r="356" spans="2:5" hidden="1" x14ac:dyDescent="0.3">
      <c r="B356" s="1">
        <v>159</v>
      </c>
      <c r="C356" s="1" t="str">
        <f>$AG$116</f>
        <v>Átutalva a(z) P számláról - G</v>
      </c>
      <c r="D356" s="6">
        <v>307.16000000000003</v>
      </c>
      <c r="E356" s="1" t="s">
        <v>1205</v>
      </c>
    </row>
    <row r="357" spans="2:5" hidden="1" x14ac:dyDescent="0.3">
      <c r="B357" s="1">
        <v>160</v>
      </c>
      <c r="C357" s="1" t="str">
        <f>$AG$117</f>
        <v>Átutalva a(z) Q számláról - G</v>
      </c>
      <c r="D357" s="6">
        <v>307.17</v>
      </c>
      <c r="E357" s="1" t="s">
        <v>1205</v>
      </c>
    </row>
    <row r="358" spans="2:5" hidden="1" x14ac:dyDescent="0.3">
      <c r="B358" s="1">
        <v>161</v>
      </c>
      <c r="C358" s="1" t="str">
        <f>$AG$118</f>
        <v>Átutalva a(z) R számláról - G</v>
      </c>
      <c r="D358" s="6">
        <v>307.18</v>
      </c>
      <c r="E358" s="1" t="s">
        <v>1205</v>
      </c>
    </row>
    <row r="359" spans="2:5" hidden="1" x14ac:dyDescent="0.3">
      <c r="B359" s="1">
        <v>162</v>
      </c>
      <c r="C359" s="1" t="str">
        <f>$AG$119</f>
        <v>Átutalva a(z) S számláról - G</v>
      </c>
      <c r="D359" s="6">
        <v>307.19</v>
      </c>
      <c r="E359" s="1" t="s">
        <v>1205</v>
      </c>
    </row>
    <row r="360" spans="2:5" hidden="1" x14ac:dyDescent="0.3">
      <c r="B360" s="1">
        <v>163</v>
      </c>
      <c r="C360" s="1" t="str">
        <f>$AG$120</f>
        <v>Átutalva a(z) T számláról - G</v>
      </c>
      <c r="D360" s="6">
        <v>307.2</v>
      </c>
      <c r="E360" s="1" t="s">
        <v>1205</v>
      </c>
    </row>
    <row r="361" spans="2:5" hidden="1" x14ac:dyDescent="0.3">
      <c r="B361" s="1">
        <v>164</v>
      </c>
      <c r="C361" s="1" t="str">
        <f>$AH$101</f>
        <v>Készpénzletétel a kasszából - H</v>
      </c>
      <c r="D361" s="6">
        <v>308.01</v>
      </c>
      <c r="E361" s="1" t="s">
        <v>1204</v>
      </c>
    </row>
    <row r="362" spans="2:5" hidden="1" x14ac:dyDescent="0.3">
      <c r="B362" s="1">
        <v>165</v>
      </c>
      <c r="C362" s="1" t="str">
        <f>$AH$102</f>
        <v>Átutalva a(z) A számláról - H</v>
      </c>
      <c r="D362" s="6">
        <v>308.02</v>
      </c>
      <c r="E362" s="1" t="s">
        <v>1205</v>
      </c>
    </row>
    <row r="363" spans="2:5" hidden="1" x14ac:dyDescent="0.3">
      <c r="B363" s="1">
        <v>166</v>
      </c>
      <c r="C363" s="1" t="str">
        <f>$AH$103</f>
        <v>Átutalva a(z) B számláról - H</v>
      </c>
      <c r="D363" s="6">
        <v>308.02999999999997</v>
      </c>
      <c r="E363" s="1" t="s">
        <v>1205</v>
      </c>
    </row>
    <row r="364" spans="2:5" hidden="1" x14ac:dyDescent="0.3">
      <c r="B364" s="1">
        <v>167</v>
      </c>
      <c r="C364" s="1" t="str">
        <f>$AH$104</f>
        <v>Átutalva a(z) C számláról - H</v>
      </c>
      <c r="D364" s="6">
        <v>308.04000000000002</v>
      </c>
      <c r="E364" s="1" t="s">
        <v>1205</v>
      </c>
    </row>
    <row r="365" spans="2:5" hidden="1" x14ac:dyDescent="0.3">
      <c r="B365" s="1">
        <v>168</v>
      </c>
      <c r="C365" s="1" t="str">
        <f>$AH$105</f>
        <v>Átutalva a(z) D számláról - H</v>
      </c>
      <c r="D365" s="6">
        <v>308.05</v>
      </c>
      <c r="E365" s="1" t="s">
        <v>1205</v>
      </c>
    </row>
    <row r="366" spans="2:5" hidden="1" x14ac:dyDescent="0.3">
      <c r="B366" s="1">
        <v>169</v>
      </c>
      <c r="C366" s="1" t="str">
        <f>$AH$106</f>
        <v>Átutalva a(z) E számláról - H</v>
      </c>
      <c r="D366" s="6">
        <v>308.06</v>
      </c>
      <c r="E366" s="1" t="s">
        <v>1205</v>
      </c>
    </row>
    <row r="367" spans="2:5" hidden="1" x14ac:dyDescent="0.3">
      <c r="B367" s="1">
        <v>170</v>
      </c>
      <c r="C367" s="1" t="str">
        <f>$AH$107</f>
        <v>Átutalva a(z) F számláról - H</v>
      </c>
      <c r="D367" s="6">
        <v>308.07</v>
      </c>
      <c r="E367" s="1" t="s">
        <v>1205</v>
      </c>
    </row>
    <row r="368" spans="2:5" hidden="1" x14ac:dyDescent="0.3">
      <c r="B368" s="1">
        <v>171</v>
      </c>
      <c r="C368" s="1" t="str">
        <f>$AH$108</f>
        <v>Átutalva a(z) G számláról - H</v>
      </c>
      <c r="D368" s="6">
        <v>308.08</v>
      </c>
      <c r="E368" s="1" t="s">
        <v>1205</v>
      </c>
    </row>
    <row r="369" spans="2:5" hidden="1" x14ac:dyDescent="0.3">
      <c r="B369" s="1">
        <v>172</v>
      </c>
      <c r="C369" s="1" t="str">
        <f>$AH$109</f>
        <v>Átutalva a(z) I számláról - H</v>
      </c>
      <c r="D369" s="6">
        <v>308.08999999999997</v>
      </c>
      <c r="E369" s="1" t="s">
        <v>1205</v>
      </c>
    </row>
    <row r="370" spans="2:5" hidden="1" x14ac:dyDescent="0.3">
      <c r="B370" s="1">
        <v>173</v>
      </c>
      <c r="C370" s="1" t="str">
        <f>$AH$110</f>
        <v>Átutalva a(z) J számláról - H</v>
      </c>
      <c r="D370" s="6">
        <v>308.10000000000002</v>
      </c>
      <c r="E370" s="1" t="s">
        <v>1205</v>
      </c>
    </row>
    <row r="371" spans="2:5" hidden="1" x14ac:dyDescent="0.3">
      <c r="B371" s="1">
        <v>174</v>
      </c>
      <c r="C371" s="1" t="str">
        <f>$AH$111</f>
        <v>Átutalva a(z) K számláról - H</v>
      </c>
      <c r="D371" s="6">
        <v>308.11</v>
      </c>
      <c r="E371" s="1" t="s">
        <v>1205</v>
      </c>
    </row>
    <row r="372" spans="2:5" hidden="1" x14ac:dyDescent="0.3">
      <c r="B372" s="1">
        <v>175</v>
      </c>
      <c r="C372" s="1" t="str">
        <f>$AH$112</f>
        <v>Átutalva a(z) L számláról - H</v>
      </c>
      <c r="D372" s="6">
        <v>308.12</v>
      </c>
      <c r="E372" s="1" t="s">
        <v>1205</v>
      </c>
    </row>
    <row r="373" spans="2:5" hidden="1" x14ac:dyDescent="0.3">
      <c r="B373" s="1">
        <v>176</v>
      </c>
      <c r="C373" s="1" t="str">
        <f>$AH$113</f>
        <v>Átutalva a(z) M számláról - H</v>
      </c>
      <c r="D373" s="6">
        <v>308.13</v>
      </c>
      <c r="E373" s="1" t="s">
        <v>1205</v>
      </c>
    </row>
    <row r="374" spans="2:5" hidden="1" x14ac:dyDescent="0.3">
      <c r="B374" s="1">
        <v>177</v>
      </c>
      <c r="C374" s="1" t="str">
        <f>$AH$114</f>
        <v>Átutalva a(z) N számláról - H</v>
      </c>
      <c r="D374" s="6">
        <v>308.14</v>
      </c>
      <c r="E374" s="1" t="s">
        <v>1205</v>
      </c>
    </row>
    <row r="375" spans="2:5" hidden="1" x14ac:dyDescent="0.3">
      <c r="B375" s="1">
        <v>178</v>
      </c>
      <c r="C375" s="1" t="str">
        <f>$AH$115</f>
        <v>Átutalva a(z) O számláról - H</v>
      </c>
      <c r="D375" s="6">
        <v>308.14999999999998</v>
      </c>
      <c r="E375" s="1" t="s">
        <v>1205</v>
      </c>
    </row>
    <row r="376" spans="2:5" hidden="1" x14ac:dyDescent="0.3">
      <c r="B376" s="1">
        <v>179</v>
      </c>
      <c r="C376" s="1" t="str">
        <f>$AH$116</f>
        <v>Átutalva a(z) P számláról - H</v>
      </c>
      <c r="D376" s="6">
        <v>308.16000000000003</v>
      </c>
      <c r="E376" s="1" t="s">
        <v>1205</v>
      </c>
    </row>
    <row r="377" spans="2:5" hidden="1" x14ac:dyDescent="0.3">
      <c r="B377" s="1">
        <v>180</v>
      </c>
      <c r="C377" s="1" t="str">
        <f>$AH$117</f>
        <v>Átutalva a(z) Q számláról - H</v>
      </c>
      <c r="D377" s="6">
        <v>308.17</v>
      </c>
      <c r="E377" s="1" t="s">
        <v>1205</v>
      </c>
    </row>
    <row r="378" spans="2:5" hidden="1" x14ac:dyDescent="0.3">
      <c r="B378" s="1">
        <v>181</v>
      </c>
      <c r="C378" s="1" t="str">
        <f>$AH$118</f>
        <v>Átutalva a(z) R számláról - H</v>
      </c>
      <c r="D378" s="6">
        <v>308.18</v>
      </c>
      <c r="E378" s="1" t="s">
        <v>1205</v>
      </c>
    </row>
    <row r="379" spans="2:5" hidden="1" x14ac:dyDescent="0.3">
      <c r="B379" s="1">
        <v>182</v>
      </c>
      <c r="C379" s="1" t="str">
        <f>$AH$119</f>
        <v>Átutalva a(z) S számláról - H</v>
      </c>
      <c r="D379" s="6">
        <v>308.19</v>
      </c>
      <c r="E379" s="1" t="s">
        <v>1205</v>
      </c>
    </row>
    <row r="380" spans="2:5" hidden="1" x14ac:dyDescent="0.3">
      <c r="B380" s="1">
        <v>183</v>
      </c>
      <c r="C380" s="1" t="str">
        <f>$AH$120</f>
        <v>Átutalva a(z) T számláról - H</v>
      </c>
      <c r="D380" s="6">
        <v>308.2</v>
      </c>
      <c r="E380" s="1" t="s">
        <v>1205</v>
      </c>
    </row>
    <row r="381" spans="2:5" hidden="1" x14ac:dyDescent="0.3">
      <c r="B381" s="1">
        <v>184</v>
      </c>
      <c r="C381" s="1" t="str">
        <f>$AI$101</f>
        <v>Készpénzletétel a kasszából - I</v>
      </c>
      <c r="D381" s="6">
        <v>309.01</v>
      </c>
      <c r="E381" s="1" t="s">
        <v>1204</v>
      </c>
    </row>
    <row r="382" spans="2:5" hidden="1" x14ac:dyDescent="0.3">
      <c r="B382" s="1">
        <v>185</v>
      </c>
      <c r="C382" s="1" t="str">
        <f>$AI$102</f>
        <v>Átutalva a(z) A számláról - I</v>
      </c>
      <c r="D382" s="6">
        <v>309.02</v>
      </c>
      <c r="E382" s="1" t="s">
        <v>1205</v>
      </c>
    </row>
    <row r="383" spans="2:5" hidden="1" x14ac:dyDescent="0.3">
      <c r="B383" s="1">
        <v>186</v>
      </c>
      <c r="C383" s="1" t="str">
        <f>$AI$103</f>
        <v>Átutalva a(z) B számláról - I</v>
      </c>
      <c r="D383" s="6">
        <v>309.02999999999997</v>
      </c>
      <c r="E383" s="1" t="s">
        <v>1205</v>
      </c>
    </row>
    <row r="384" spans="2:5" hidden="1" x14ac:dyDescent="0.3">
      <c r="B384" s="1">
        <v>187</v>
      </c>
      <c r="C384" s="1" t="str">
        <f>$AI$104</f>
        <v>Átutalva a(z) C számláról - I</v>
      </c>
      <c r="D384" s="6">
        <v>309.04000000000002</v>
      </c>
      <c r="E384" s="1" t="s">
        <v>1205</v>
      </c>
    </row>
    <row r="385" spans="2:5" hidden="1" x14ac:dyDescent="0.3">
      <c r="B385" s="1">
        <v>188</v>
      </c>
      <c r="C385" s="1" t="str">
        <f>$AI$105</f>
        <v>Átutalva a(z) D számláról - I</v>
      </c>
      <c r="D385" s="6">
        <v>309.05</v>
      </c>
      <c r="E385" s="1" t="s">
        <v>1205</v>
      </c>
    </row>
    <row r="386" spans="2:5" hidden="1" x14ac:dyDescent="0.3">
      <c r="B386" s="1">
        <v>189</v>
      </c>
      <c r="C386" s="1" t="str">
        <f>$AI$106</f>
        <v>Átutalva a(z) E számláról - I</v>
      </c>
      <c r="D386" s="6">
        <v>309.06</v>
      </c>
      <c r="E386" s="1" t="s">
        <v>1205</v>
      </c>
    </row>
    <row r="387" spans="2:5" hidden="1" x14ac:dyDescent="0.3">
      <c r="B387" s="1">
        <v>190</v>
      </c>
      <c r="C387" s="1" t="str">
        <f>$AI$107</f>
        <v>Átutalva a(z) F számláról - I</v>
      </c>
      <c r="D387" s="6">
        <v>309.07</v>
      </c>
      <c r="E387" s="1" t="s">
        <v>1205</v>
      </c>
    </row>
    <row r="388" spans="2:5" hidden="1" x14ac:dyDescent="0.3">
      <c r="B388" s="1">
        <v>191</v>
      </c>
      <c r="C388" s="1" t="str">
        <f>$AI$108</f>
        <v>Átutalva a(z) G számláról - I</v>
      </c>
      <c r="D388" s="6">
        <v>309.08</v>
      </c>
      <c r="E388" s="1" t="s">
        <v>1205</v>
      </c>
    </row>
    <row r="389" spans="2:5" hidden="1" x14ac:dyDescent="0.3">
      <c r="B389" s="1">
        <v>192</v>
      </c>
      <c r="C389" s="1" t="str">
        <f>$AI$109</f>
        <v>Átutalva a(z) H számláról - I</v>
      </c>
      <c r="D389" s="6">
        <v>309.08999999999997</v>
      </c>
      <c r="E389" s="1" t="s">
        <v>1205</v>
      </c>
    </row>
    <row r="390" spans="2:5" hidden="1" x14ac:dyDescent="0.3">
      <c r="B390" s="1">
        <v>193</v>
      </c>
      <c r="C390" s="1" t="str">
        <f>$AI$110</f>
        <v>Átutalva a(z) J számláról - I</v>
      </c>
      <c r="D390" s="6">
        <v>309.10000000000002</v>
      </c>
      <c r="E390" s="1" t="s">
        <v>1205</v>
      </c>
    </row>
    <row r="391" spans="2:5" hidden="1" x14ac:dyDescent="0.3">
      <c r="B391" s="1">
        <v>194</v>
      </c>
      <c r="C391" s="1" t="str">
        <f>$AI$111</f>
        <v>Átutalva a(z) K számláról - I</v>
      </c>
      <c r="D391" s="6">
        <v>309.11</v>
      </c>
      <c r="E391" s="1" t="s">
        <v>1205</v>
      </c>
    </row>
    <row r="392" spans="2:5" hidden="1" x14ac:dyDescent="0.3">
      <c r="B392" s="1">
        <v>195</v>
      </c>
      <c r="C392" s="1" t="str">
        <f>$AI$112</f>
        <v>Átutalva a(z) L számláról - I</v>
      </c>
      <c r="D392" s="6">
        <v>309.12</v>
      </c>
      <c r="E392" s="1" t="s">
        <v>1205</v>
      </c>
    </row>
    <row r="393" spans="2:5" hidden="1" x14ac:dyDescent="0.3">
      <c r="B393" s="1">
        <v>196</v>
      </c>
      <c r="C393" s="1" t="str">
        <f>$AI$113</f>
        <v>Átutalva a(z) M számláról - I</v>
      </c>
      <c r="D393" s="6">
        <v>309.13</v>
      </c>
      <c r="E393" s="1" t="s">
        <v>1205</v>
      </c>
    </row>
    <row r="394" spans="2:5" hidden="1" x14ac:dyDescent="0.3">
      <c r="B394" s="1">
        <v>197</v>
      </c>
      <c r="C394" s="1" t="str">
        <f>$AI$114</f>
        <v>Átutalva a(z) N számláról - I</v>
      </c>
      <c r="D394" s="6">
        <v>309.14</v>
      </c>
      <c r="E394" s="1" t="s">
        <v>1205</v>
      </c>
    </row>
    <row r="395" spans="2:5" hidden="1" x14ac:dyDescent="0.3">
      <c r="B395" s="1">
        <v>198</v>
      </c>
      <c r="C395" s="1" t="str">
        <f>$AI$115</f>
        <v>Átutalva a(z) O számláról - I</v>
      </c>
      <c r="D395" s="6">
        <v>309.14999999999998</v>
      </c>
      <c r="E395" s="1" t="s">
        <v>1205</v>
      </c>
    </row>
    <row r="396" spans="2:5" hidden="1" x14ac:dyDescent="0.3">
      <c r="B396" s="1">
        <v>199</v>
      </c>
      <c r="C396" s="1" t="str">
        <f>$AI$116</f>
        <v>Átutalva a(z) P számláról - I</v>
      </c>
      <c r="D396" s="6">
        <v>309.16000000000003</v>
      </c>
      <c r="E396" s="1" t="s">
        <v>1205</v>
      </c>
    </row>
    <row r="397" spans="2:5" hidden="1" x14ac:dyDescent="0.3">
      <c r="B397" s="1">
        <v>200</v>
      </c>
      <c r="C397" s="1" t="str">
        <f>$AI$117</f>
        <v>Átutalva a(z) Q számláról - I</v>
      </c>
      <c r="D397" s="6">
        <v>309.17</v>
      </c>
      <c r="E397" s="1" t="s">
        <v>1205</v>
      </c>
    </row>
    <row r="398" spans="2:5" hidden="1" x14ac:dyDescent="0.3">
      <c r="B398" s="1">
        <v>201</v>
      </c>
      <c r="C398" s="1" t="str">
        <f>$AI$118</f>
        <v>Átutalva a(z) R számláról - I</v>
      </c>
      <c r="D398" s="6">
        <v>309.18</v>
      </c>
      <c r="E398" s="1" t="s">
        <v>1205</v>
      </c>
    </row>
    <row r="399" spans="2:5" hidden="1" x14ac:dyDescent="0.3">
      <c r="B399" s="1">
        <v>202</v>
      </c>
      <c r="C399" s="1" t="str">
        <f>$AI$119</f>
        <v>Átutalva a(z) S számláról - I</v>
      </c>
      <c r="D399" s="6">
        <v>309.19</v>
      </c>
      <c r="E399" s="1" t="s">
        <v>1205</v>
      </c>
    </row>
    <row r="400" spans="2:5" hidden="1" x14ac:dyDescent="0.3">
      <c r="B400" s="1">
        <v>203</v>
      </c>
      <c r="C400" s="1" t="str">
        <f>$AI$120</f>
        <v>Átutalva a(z) T számláról - I</v>
      </c>
      <c r="D400" s="6">
        <v>309.2</v>
      </c>
      <c r="E400" s="1" t="s">
        <v>1205</v>
      </c>
    </row>
    <row r="401" spans="2:5" hidden="1" x14ac:dyDescent="0.3">
      <c r="B401" s="1">
        <v>204</v>
      </c>
      <c r="C401" s="1" t="str">
        <f>$AJ$101</f>
        <v>Készpénzletétel a kasszából - J</v>
      </c>
      <c r="D401" s="6">
        <v>310.01</v>
      </c>
      <c r="E401" s="1" t="s">
        <v>1204</v>
      </c>
    </row>
    <row r="402" spans="2:5" hidden="1" x14ac:dyDescent="0.3">
      <c r="B402" s="1">
        <v>205</v>
      </c>
      <c r="C402" s="1" t="str">
        <f>$AJ$102</f>
        <v>Átutalva a(z) A számláról - J</v>
      </c>
      <c r="D402" s="6">
        <v>310.02</v>
      </c>
      <c r="E402" s="1" t="s">
        <v>1205</v>
      </c>
    </row>
    <row r="403" spans="2:5" hidden="1" x14ac:dyDescent="0.3">
      <c r="B403" s="1">
        <v>206</v>
      </c>
      <c r="C403" s="1" t="str">
        <f>$AJ$103</f>
        <v>Átutalva a(z) B számláról - J</v>
      </c>
      <c r="D403" s="6">
        <v>310.02999999999997</v>
      </c>
      <c r="E403" s="1" t="s">
        <v>1205</v>
      </c>
    </row>
    <row r="404" spans="2:5" hidden="1" x14ac:dyDescent="0.3">
      <c r="B404" s="1">
        <v>207</v>
      </c>
      <c r="C404" s="1" t="str">
        <f>$AJ$104</f>
        <v>Átutalva a(z) C számláról - J</v>
      </c>
      <c r="D404" s="6">
        <v>310.04000000000002</v>
      </c>
      <c r="E404" s="1" t="s">
        <v>1205</v>
      </c>
    </row>
    <row r="405" spans="2:5" hidden="1" x14ac:dyDescent="0.3">
      <c r="B405" s="1">
        <v>208</v>
      </c>
      <c r="C405" s="1" t="str">
        <f>$AJ$105</f>
        <v>Átutalva a(z) D számláról - J</v>
      </c>
      <c r="D405" s="6">
        <v>310.05</v>
      </c>
      <c r="E405" s="1" t="s">
        <v>1205</v>
      </c>
    </row>
    <row r="406" spans="2:5" hidden="1" x14ac:dyDescent="0.3">
      <c r="B406" s="1">
        <v>209</v>
      </c>
      <c r="C406" s="1" t="str">
        <f>$AJ$106</f>
        <v>Átutalva a(z) E számláról - J</v>
      </c>
      <c r="D406" s="6">
        <v>310.06</v>
      </c>
      <c r="E406" s="1" t="s">
        <v>1205</v>
      </c>
    </row>
    <row r="407" spans="2:5" hidden="1" x14ac:dyDescent="0.3">
      <c r="B407" s="1">
        <v>210</v>
      </c>
      <c r="C407" s="1" t="str">
        <f>$AJ$107</f>
        <v>Átutalva a(z) F számláról - J</v>
      </c>
      <c r="D407" s="6">
        <v>310.07</v>
      </c>
      <c r="E407" s="1" t="s">
        <v>1205</v>
      </c>
    </row>
    <row r="408" spans="2:5" hidden="1" x14ac:dyDescent="0.3">
      <c r="B408" s="1">
        <v>211</v>
      </c>
      <c r="C408" s="1" t="str">
        <f>$AJ$108</f>
        <v>Átutalva a(z) G számláról - J</v>
      </c>
      <c r="D408" s="6">
        <v>310.08</v>
      </c>
      <c r="E408" s="1" t="s">
        <v>1205</v>
      </c>
    </row>
    <row r="409" spans="2:5" hidden="1" x14ac:dyDescent="0.3">
      <c r="B409" s="1">
        <v>212</v>
      </c>
      <c r="C409" s="1" t="str">
        <f>$AJ$109</f>
        <v>Átutalva a(z) H számláról - J</v>
      </c>
      <c r="D409" s="6">
        <v>310.08999999999997</v>
      </c>
      <c r="E409" s="1" t="s">
        <v>1205</v>
      </c>
    </row>
    <row r="410" spans="2:5" hidden="1" x14ac:dyDescent="0.3">
      <c r="B410" s="1">
        <v>213</v>
      </c>
      <c r="C410" s="1" t="str">
        <f>$AJ$110</f>
        <v>Átutalva a(z) I számláról - J</v>
      </c>
      <c r="D410" s="6">
        <v>310.10000000000002</v>
      </c>
      <c r="E410" s="1" t="s">
        <v>1205</v>
      </c>
    </row>
    <row r="411" spans="2:5" hidden="1" x14ac:dyDescent="0.3">
      <c r="B411" s="1">
        <v>214</v>
      </c>
      <c r="C411" s="1" t="str">
        <f>$AJ$111</f>
        <v>Átutalva a(z) K számláról - J</v>
      </c>
      <c r="D411" s="6">
        <v>310.11</v>
      </c>
      <c r="E411" s="1" t="s">
        <v>1205</v>
      </c>
    </row>
    <row r="412" spans="2:5" hidden="1" x14ac:dyDescent="0.3">
      <c r="B412" s="1">
        <v>215</v>
      </c>
      <c r="C412" s="1" t="str">
        <f>$AJ$112</f>
        <v>Átutalva a(z) L számláról - J</v>
      </c>
      <c r="D412" s="6">
        <v>310.12</v>
      </c>
      <c r="E412" s="1" t="s">
        <v>1205</v>
      </c>
    </row>
    <row r="413" spans="2:5" hidden="1" x14ac:dyDescent="0.3">
      <c r="B413" s="1">
        <v>216</v>
      </c>
      <c r="C413" s="1" t="str">
        <f>$AJ$113</f>
        <v>Átutalva a(z) M számláról - J</v>
      </c>
      <c r="D413" s="6">
        <v>310.13</v>
      </c>
      <c r="E413" s="1" t="s">
        <v>1205</v>
      </c>
    </row>
    <row r="414" spans="2:5" hidden="1" x14ac:dyDescent="0.3">
      <c r="B414" s="1">
        <v>217</v>
      </c>
      <c r="C414" s="1" t="str">
        <f>$AJ$114</f>
        <v>Átutalva a(z) N számláról - J</v>
      </c>
      <c r="D414" s="6">
        <v>310.14</v>
      </c>
      <c r="E414" s="1" t="s">
        <v>1205</v>
      </c>
    </row>
    <row r="415" spans="2:5" hidden="1" x14ac:dyDescent="0.3">
      <c r="B415" s="1">
        <v>218</v>
      </c>
      <c r="C415" s="1" t="str">
        <f>$AJ$115</f>
        <v>Átutalva a(z) O számláról - J</v>
      </c>
      <c r="D415" s="6">
        <v>310.14999999999998</v>
      </c>
      <c r="E415" s="1" t="s">
        <v>1205</v>
      </c>
    </row>
    <row r="416" spans="2:5" hidden="1" x14ac:dyDescent="0.3">
      <c r="B416" s="1">
        <v>219</v>
      </c>
      <c r="C416" s="1" t="str">
        <f>$AJ$116</f>
        <v>Átutalva a(z) P számláról - J</v>
      </c>
      <c r="D416" s="6">
        <v>310.16000000000003</v>
      </c>
      <c r="E416" s="1" t="s">
        <v>1205</v>
      </c>
    </row>
    <row r="417" spans="2:5" hidden="1" x14ac:dyDescent="0.3">
      <c r="B417" s="1">
        <v>220</v>
      </c>
      <c r="C417" s="1" t="str">
        <f>$AJ$117</f>
        <v>Átutalva a(z) Q számláról - J</v>
      </c>
      <c r="D417" s="6">
        <v>310.17</v>
      </c>
      <c r="E417" s="1" t="s">
        <v>1205</v>
      </c>
    </row>
    <row r="418" spans="2:5" hidden="1" x14ac:dyDescent="0.3">
      <c r="B418" s="1">
        <v>221</v>
      </c>
      <c r="C418" s="1" t="str">
        <f>$AJ$118</f>
        <v>Átutalva a(z) R számláról - J</v>
      </c>
      <c r="D418" s="6">
        <v>310.18</v>
      </c>
      <c r="E418" s="1" t="s">
        <v>1205</v>
      </c>
    </row>
    <row r="419" spans="2:5" hidden="1" x14ac:dyDescent="0.3">
      <c r="B419" s="1">
        <v>222</v>
      </c>
      <c r="C419" s="1" t="str">
        <f>$AJ$119</f>
        <v>Átutalva a(z) S számláról - J</v>
      </c>
      <c r="D419" s="6">
        <v>310.19</v>
      </c>
      <c r="E419" s="1" t="s">
        <v>1205</v>
      </c>
    </row>
    <row r="420" spans="2:5" hidden="1" x14ac:dyDescent="0.3">
      <c r="B420" s="1">
        <v>223</v>
      </c>
      <c r="C420" s="1" t="str">
        <f>$AJ$120</f>
        <v>Átutalva a(z) T számláról - J</v>
      </c>
      <c r="D420" s="6">
        <v>310.2</v>
      </c>
      <c r="E420" s="1" t="s">
        <v>1205</v>
      </c>
    </row>
    <row r="421" spans="2:5" hidden="1" x14ac:dyDescent="0.3">
      <c r="B421" s="1">
        <v>224</v>
      </c>
      <c r="C421" s="1" t="str">
        <f>$AK$101</f>
        <v>Készpénzletétel a kasszából - K</v>
      </c>
      <c r="D421" s="6">
        <v>311.01</v>
      </c>
      <c r="E421" s="1" t="s">
        <v>1204</v>
      </c>
    </row>
    <row r="422" spans="2:5" hidden="1" x14ac:dyDescent="0.3">
      <c r="B422" s="1">
        <v>225</v>
      </c>
      <c r="C422" s="1" t="str">
        <f>$AK$102</f>
        <v>Átutalva a(z) A számláról - K</v>
      </c>
      <c r="D422" s="6">
        <v>311.02</v>
      </c>
      <c r="E422" s="1" t="s">
        <v>1205</v>
      </c>
    </row>
    <row r="423" spans="2:5" hidden="1" x14ac:dyDescent="0.3">
      <c r="B423" s="1">
        <v>226</v>
      </c>
      <c r="C423" s="1" t="str">
        <f>$AK$103</f>
        <v>Átutalva a(z) B számláról - K</v>
      </c>
      <c r="D423" s="6">
        <v>311.02999999999997</v>
      </c>
      <c r="E423" s="1" t="s">
        <v>1205</v>
      </c>
    </row>
    <row r="424" spans="2:5" hidden="1" x14ac:dyDescent="0.3">
      <c r="B424" s="1">
        <v>227</v>
      </c>
      <c r="C424" s="1" t="str">
        <f>$AK$104</f>
        <v>Átutalva a(z) C számláról - K</v>
      </c>
      <c r="D424" s="6">
        <v>311.04000000000002</v>
      </c>
      <c r="E424" s="1" t="s">
        <v>1205</v>
      </c>
    </row>
    <row r="425" spans="2:5" hidden="1" x14ac:dyDescent="0.3">
      <c r="B425" s="1">
        <v>228</v>
      </c>
      <c r="C425" s="1" t="str">
        <f>$AK$105</f>
        <v>Átutalva a(z) D számláról - K</v>
      </c>
      <c r="D425" s="6">
        <v>311.05</v>
      </c>
      <c r="E425" s="1" t="s">
        <v>1205</v>
      </c>
    </row>
    <row r="426" spans="2:5" hidden="1" x14ac:dyDescent="0.3">
      <c r="B426" s="1">
        <v>229</v>
      </c>
      <c r="C426" s="1" t="str">
        <f>$AK$106</f>
        <v>Átutalva a(z) E számláról - K</v>
      </c>
      <c r="D426" s="6">
        <v>311.06</v>
      </c>
      <c r="E426" s="1" t="s">
        <v>1205</v>
      </c>
    </row>
    <row r="427" spans="2:5" hidden="1" x14ac:dyDescent="0.3">
      <c r="B427" s="1">
        <v>230</v>
      </c>
      <c r="C427" s="1" t="str">
        <f>$AK$107</f>
        <v>Átutalva a(z) F számláról - K</v>
      </c>
      <c r="D427" s="6">
        <v>311.07</v>
      </c>
      <c r="E427" s="1" t="s">
        <v>1205</v>
      </c>
    </row>
    <row r="428" spans="2:5" hidden="1" x14ac:dyDescent="0.3">
      <c r="B428" s="1">
        <v>231</v>
      </c>
      <c r="C428" s="1" t="str">
        <f>$AK$108</f>
        <v>Átutalva a(z) G számláról - K</v>
      </c>
      <c r="D428" s="6">
        <v>311.08</v>
      </c>
      <c r="E428" s="1" t="s">
        <v>1205</v>
      </c>
    </row>
    <row r="429" spans="2:5" hidden="1" x14ac:dyDescent="0.3">
      <c r="B429" s="1">
        <v>232</v>
      </c>
      <c r="C429" s="1" t="str">
        <f>$AK$109</f>
        <v>Átutalva a(z) H számláról - K</v>
      </c>
      <c r="D429" s="6">
        <v>311.08999999999997</v>
      </c>
      <c r="E429" s="1" t="s">
        <v>1205</v>
      </c>
    </row>
    <row r="430" spans="2:5" hidden="1" x14ac:dyDescent="0.3">
      <c r="B430" s="1">
        <v>233</v>
      </c>
      <c r="C430" s="1" t="str">
        <f>$AK$110</f>
        <v>Átutalva a(z) I számláról - K</v>
      </c>
      <c r="D430" s="6">
        <v>311.10000000000002</v>
      </c>
      <c r="E430" s="1" t="s">
        <v>1205</v>
      </c>
    </row>
    <row r="431" spans="2:5" hidden="1" x14ac:dyDescent="0.3">
      <c r="B431" s="1">
        <v>234</v>
      </c>
      <c r="C431" s="1" t="str">
        <f>$AK$111</f>
        <v>Átutalva a(z) J számláról - K</v>
      </c>
      <c r="D431" s="6">
        <v>311.11</v>
      </c>
      <c r="E431" s="1" t="s">
        <v>1205</v>
      </c>
    </row>
    <row r="432" spans="2:5" hidden="1" x14ac:dyDescent="0.3">
      <c r="B432" s="1">
        <v>235</v>
      </c>
      <c r="C432" s="1" t="str">
        <f>$AK$112</f>
        <v>Átutalva a(z) L számláról - K</v>
      </c>
      <c r="D432" s="6">
        <v>311.12</v>
      </c>
      <c r="E432" s="1" t="s">
        <v>1205</v>
      </c>
    </row>
    <row r="433" spans="2:5" hidden="1" x14ac:dyDescent="0.3">
      <c r="B433" s="1">
        <v>236</v>
      </c>
      <c r="C433" s="1" t="str">
        <f>$AK$113</f>
        <v>Átutalva a(z) M számláról - K</v>
      </c>
      <c r="D433" s="6">
        <v>311.13</v>
      </c>
      <c r="E433" s="1" t="s">
        <v>1205</v>
      </c>
    </row>
    <row r="434" spans="2:5" hidden="1" x14ac:dyDescent="0.3">
      <c r="B434" s="1">
        <v>237</v>
      </c>
      <c r="C434" s="1" t="str">
        <f>$AK$114</f>
        <v>Átutalva a(z) N számláról - K</v>
      </c>
      <c r="D434" s="6">
        <v>311.14</v>
      </c>
      <c r="E434" s="1" t="s">
        <v>1205</v>
      </c>
    </row>
    <row r="435" spans="2:5" hidden="1" x14ac:dyDescent="0.3">
      <c r="B435" s="1">
        <v>238</v>
      </c>
      <c r="C435" s="1" t="str">
        <f>$AK$115</f>
        <v>Átutalva a(z) O számláról - K</v>
      </c>
      <c r="D435" s="6">
        <v>311.14999999999998</v>
      </c>
      <c r="E435" s="1" t="s">
        <v>1205</v>
      </c>
    </row>
    <row r="436" spans="2:5" hidden="1" x14ac:dyDescent="0.3">
      <c r="B436" s="1">
        <v>239</v>
      </c>
      <c r="C436" s="1" t="str">
        <f>$AK$116</f>
        <v>Átutalva a(z) P számláról - K</v>
      </c>
      <c r="D436" s="6">
        <v>311.16000000000003</v>
      </c>
      <c r="E436" s="1" t="s">
        <v>1205</v>
      </c>
    </row>
    <row r="437" spans="2:5" hidden="1" x14ac:dyDescent="0.3">
      <c r="B437" s="1">
        <v>240</v>
      </c>
      <c r="C437" s="1" t="str">
        <f>$AK$117</f>
        <v>Átutalva a(z) Q számláról - K</v>
      </c>
      <c r="D437" s="6">
        <v>311.17</v>
      </c>
      <c r="E437" s="1" t="s">
        <v>1205</v>
      </c>
    </row>
    <row r="438" spans="2:5" hidden="1" x14ac:dyDescent="0.3">
      <c r="B438" s="1">
        <v>241</v>
      </c>
      <c r="C438" s="1" t="str">
        <f>$AK$118</f>
        <v>Átutalva a(z) R számláról - K</v>
      </c>
      <c r="D438" s="6">
        <v>311.18</v>
      </c>
      <c r="E438" s="1" t="s">
        <v>1205</v>
      </c>
    </row>
    <row r="439" spans="2:5" hidden="1" x14ac:dyDescent="0.3">
      <c r="B439" s="1">
        <v>242</v>
      </c>
      <c r="C439" s="1" t="str">
        <f>$AK$119</f>
        <v>Átutalva a(z) S számláról - K</v>
      </c>
      <c r="D439" s="6">
        <v>311.19</v>
      </c>
      <c r="E439" s="1" t="s">
        <v>1205</v>
      </c>
    </row>
    <row r="440" spans="2:5" hidden="1" x14ac:dyDescent="0.3">
      <c r="B440" s="1">
        <v>243</v>
      </c>
      <c r="C440" s="1" t="str">
        <f>$AK$120</f>
        <v>Átutalva a(z) T számláról - K</v>
      </c>
      <c r="D440" s="6">
        <v>311.2</v>
      </c>
      <c r="E440" s="1" t="s">
        <v>1205</v>
      </c>
    </row>
    <row r="441" spans="2:5" hidden="1" x14ac:dyDescent="0.3">
      <c r="B441" s="1">
        <v>244</v>
      </c>
      <c r="C441" s="1" t="str">
        <f>$AL$101</f>
        <v>Készpénzletétel a kasszából - L</v>
      </c>
      <c r="D441" s="6">
        <v>312.01</v>
      </c>
      <c r="E441" s="1" t="s">
        <v>1204</v>
      </c>
    </row>
    <row r="442" spans="2:5" hidden="1" x14ac:dyDescent="0.3">
      <c r="B442" s="1">
        <v>245</v>
      </c>
      <c r="C442" s="1" t="str">
        <f>$AL$102</f>
        <v>Átutalva a(z) A számláról - L</v>
      </c>
      <c r="D442" s="6">
        <v>312.02</v>
      </c>
      <c r="E442" s="1" t="s">
        <v>1205</v>
      </c>
    </row>
    <row r="443" spans="2:5" hidden="1" x14ac:dyDescent="0.3">
      <c r="B443" s="1">
        <v>246</v>
      </c>
      <c r="C443" s="1" t="str">
        <f>$AL$103</f>
        <v>Átutalva a(z) B számláról - L</v>
      </c>
      <c r="D443" s="6">
        <v>312.02999999999997</v>
      </c>
      <c r="E443" s="1" t="s">
        <v>1205</v>
      </c>
    </row>
    <row r="444" spans="2:5" hidden="1" x14ac:dyDescent="0.3">
      <c r="B444" s="1">
        <v>247</v>
      </c>
      <c r="C444" s="1" t="str">
        <f>$AL$104</f>
        <v>Átutalva a(z) C számláról - L</v>
      </c>
      <c r="D444" s="6">
        <v>312.04000000000002</v>
      </c>
      <c r="E444" s="1" t="s">
        <v>1205</v>
      </c>
    </row>
    <row r="445" spans="2:5" hidden="1" x14ac:dyDescent="0.3">
      <c r="B445" s="1">
        <v>248</v>
      </c>
      <c r="C445" s="1" t="str">
        <f>$AL$105</f>
        <v>Átutalva a(z) D számláról - L</v>
      </c>
      <c r="D445" s="6">
        <v>312.05</v>
      </c>
      <c r="E445" s="1" t="s">
        <v>1205</v>
      </c>
    </row>
    <row r="446" spans="2:5" hidden="1" x14ac:dyDescent="0.3">
      <c r="B446" s="1">
        <v>249</v>
      </c>
      <c r="C446" s="1" t="str">
        <f>$AL$106</f>
        <v>Átutalva a(z) E számláról - L</v>
      </c>
      <c r="D446" s="6">
        <v>312.06</v>
      </c>
      <c r="E446" s="1" t="s">
        <v>1205</v>
      </c>
    </row>
    <row r="447" spans="2:5" hidden="1" x14ac:dyDescent="0.3">
      <c r="B447" s="1">
        <v>250</v>
      </c>
      <c r="C447" s="1" t="str">
        <f>$AL$107</f>
        <v>Átutalva a(z) F számláról - L</v>
      </c>
      <c r="D447" s="6">
        <v>312.07</v>
      </c>
      <c r="E447" s="1" t="s">
        <v>1205</v>
      </c>
    </row>
    <row r="448" spans="2:5" hidden="1" x14ac:dyDescent="0.3">
      <c r="B448" s="1">
        <v>251</v>
      </c>
      <c r="C448" s="1" t="str">
        <f>$AL$108</f>
        <v>Átutalva a(z) G számláról - L</v>
      </c>
      <c r="D448" s="6">
        <v>312.08</v>
      </c>
      <c r="E448" s="1" t="s">
        <v>1205</v>
      </c>
    </row>
    <row r="449" spans="2:5" hidden="1" x14ac:dyDescent="0.3">
      <c r="B449" s="1">
        <v>252</v>
      </c>
      <c r="C449" s="1" t="str">
        <f>$AL$109</f>
        <v>Átutalva a(z) H számláról - L</v>
      </c>
      <c r="D449" s="6">
        <v>312.08999999999997</v>
      </c>
      <c r="E449" s="1" t="s">
        <v>1205</v>
      </c>
    </row>
    <row r="450" spans="2:5" hidden="1" x14ac:dyDescent="0.3">
      <c r="B450" s="1">
        <v>253</v>
      </c>
      <c r="C450" s="1" t="str">
        <f>$AL$110</f>
        <v>Átutalva a(z) I számláról - L</v>
      </c>
      <c r="D450" s="6">
        <v>312.10000000000002</v>
      </c>
      <c r="E450" s="1" t="s">
        <v>1205</v>
      </c>
    </row>
    <row r="451" spans="2:5" hidden="1" x14ac:dyDescent="0.3">
      <c r="B451" s="1">
        <v>254</v>
      </c>
      <c r="C451" s="1" t="str">
        <f>$AL$111</f>
        <v>Átutalva a(z) J számláról - L</v>
      </c>
      <c r="D451" s="6">
        <v>312.11</v>
      </c>
      <c r="E451" s="1" t="s">
        <v>1205</v>
      </c>
    </row>
    <row r="452" spans="2:5" hidden="1" x14ac:dyDescent="0.3">
      <c r="B452" s="1">
        <v>255</v>
      </c>
      <c r="C452" s="1" t="str">
        <f>$AL$112</f>
        <v>Átutalva a(z) K számláról - L</v>
      </c>
      <c r="D452" s="6">
        <v>312.12</v>
      </c>
      <c r="E452" s="1" t="s">
        <v>1205</v>
      </c>
    </row>
    <row r="453" spans="2:5" hidden="1" x14ac:dyDescent="0.3">
      <c r="B453" s="1">
        <v>256</v>
      </c>
      <c r="C453" s="1" t="str">
        <f>$AL$113</f>
        <v>Átutalva a(z) M számláról - L</v>
      </c>
      <c r="D453" s="6">
        <v>312.13</v>
      </c>
      <c r="E453" s="1" t="s">
        <v>1205</v>
      </c>
    </row>
    <row r="454" spans="2:5" hidden="1" x14ac:dyDescent="0.3">
      <c r="B454" s="1">
        <v>257</v>
      </c>
      <c r="C454" s="1" t="str">
        <f>$AL$114</f>
        <v>Átutalva a(z) N számláról - L</v>
      </c>
      <c r="D454" s="6">
        <v>312.14</v>
      </c>
      <c r="E454" s="1" t="s">
        <v>1205</v>
      </c>
    </row>
    <row r="455" spans="2:5" hidden="1" x14ac:dyDescent="0.3">
      <c r="B455" s="1">
        <v>258</v>
      </c>
      <c r="C455" s="1" t="str">
        <f>$AL$115</f>
        <v>Átutalva a(z) O számláról - L</v>
      </c>
      <c r="D455" s="6">
        <v>312.14999999999998</v>
      </c>
      <c r="E455" s="1" t="s">
        <v>1205</v>
      </c>
    </row>
    <row r="456" spans="2:5" hidden="1" x14ac:dyDescent="0.3">
      <c r="B456" s="1">
        <v>259</v>
      </c>
      <c r="C456" s="1" t="str">
        <f>$AL$116</f>
        <v>Átutalva a(z) P számláról - L</v>
      </c>
      <c r="D456" s="6">
        <v>312.16000000000003</v>
      </c>
      <c r="E456" s="1" t="s">
        <v>1205</v>
      </c>
    </row>
    <row r="457" spans="2:5" hidden="1" x14ac:dyDescent="0.3">
      <c r="B457" s="1">
        <v>260</v>
      </c>
      <c r="C457" s="1" t="str">
        <f>$AL$117</f>
        <v>Átutalva a(z) Q számláról - L</v>
      </c>
      <c r="D457" s="6">
        <v>312.17</v>
      </c>
      <c r="E457" s="1" t="s">
        <v>1205</v>
      </c>
    </row>
    <row r="458" spans="2:5" hidden="1" x14ac:dyDescent="0.3">
      <c r="B458" s="1">
        <v>261</v>
      </c>
      <c r="C458" s="1" t="str">
        <f>$AL$118</f>
        <v>Átutalva a(z) R számláról - L</v>
      </c>
      <c r="D458" s="6">
        <v>312.18</v>
      </c>
      <c r="E458" s="1" t="s">
        <v>1205</v>
      </c>
    </row>
    <row r="459" spans="2:5" hidden="1" x14ac:dyDescent="0.3">
      <c r="B459" s="1">
        <v>262</v>
      </c>
      <c r="C459" s="1" t="str">
        <f>$AL$119</f>
        <v>Átutalva a(z) S számláról - L</v>
      </c>
      <c r="D459" s="6">
        <v>312.19</v>
      </c>
      <c r="E459" s="1" t="s">
        <v>1205</v>
      </c>
    </row>
    <row r="460" spans="2:5" hidden="1" x14ac:dyDescent="0.3">
      <c r="B460" s="1">
        <v>263</v>
      </c>
      <c r="C460" s="1" t="str">
        <f>$AL$120</f>
        <v>Átutalva a(z) T számláról - L</v>
      </c>
      <c r="D460" s="6">
        <v>312.2</v>
      </c>
      <c r="E460" s="1" t="s">
        <v>1205</v>
      </c>
    </row>
    <row r="461" spans="2:5" hidden="1" x14ac:dyDescent="0.3">
      <c r="B461" s="1">
        <v>264</v>
      </c>
      <c r="C461" s="1" t="str">
        <f>$AM$101</f>
        <v>Készpénzletétel a kasszából - M</v>
      </c>
      <c r="D461" s="6">
        <v>313.01</v>
      </c>
      <c r="E461" s="1" t="s">
        <v>1204</v>
      </c>
    </row>
    <row r="462" spans="2:5" hidden="1" x14ac:dyDescent="0.3">
      <c r="B462" s="1">
        <v>265</v>
      </c>
      <c r="C462" s="1" t="str">
        <f>$AM$102</f>
        <v>Átutalva a(z) A számláról - M</v>
      </c>
      <c r="D462" s="6">
        <v>313.02</v>
      </c>
      <c r="E462" s="1" t="s">
        <v>1205</v>
      </c>
    </row>
    <row r="463" spans="2:5" hidden="1" x14ac:dyDescent="0.3">
      <c r="B463" s="1">
        <v>266</v>
      </c>
      <c r="C463" s="1" t="str">
        <f>$AM$103</f>
        <v>Átutalva a(z) B számláról - M</v>
      </c>
      <c r="D463" s="6">
        <v>313.02999999999997</v>
      </c>
      <c r="E463" s="1" t="s">
        <v>1205</v>
      </c>
    </row>
    <row r="464" spans="2:5" hidden="1" x14ac:dyDescent="0.3">
      <c r="B464" s="1">
        <v>267</v>
      </c>
      <c r="C464" s="1" t="str">
        <f>$AM$104</f>
        <v>Átutalva a(z) C számláról - M</v>
      </c>
      <c r="D464" s="6">
        <v>313.04000000000002</v>
      </c>
      <c r="E464" s="1" t="s">
        <v>1205</v>
      </c>
    </row>
    <row r="465" spans="2:5" hidden="1" x14ac:dyDescent="0.3">
      <c r="B465" s="1">
        <v>268</v>
      </c>
      <c r="C465" s="1" t="str">
        <f>$AM$105</f>
        <v>Átutalva a(z) D számláról - M</v>
      </c>
      <c r="D465" s="6">
        <v>313.05</v>
      </c>
      <c r="E465" s="1" t="s">
        <v>1205</v>
      </c>
    </row>
    <row r="466" spans="2:5" hidden="1" x14ac:dyDescent="0.3">
      <c r="B466" s="1">
        <v>269</v>
      </c>
      <c r="C466" s="1" t="str">
        <f>$AM$106</f>
        <v>Átutalva a(z) E számláról - M</v>
      </c>
      <c r="D466" s="6">
        <v>313.06</v>
      </c>
      <c r="E466" s="1" t="s">
        <v>1205</v>
      </c>
    </row>
    <row r="467" spans="2:5" hidden="1" x14ac:dyDescent="0.3">
      <c r="B467" s="1">
        <v>270</v>
      </c>
      <c r="C467" s="1" t="str">
        <f>$AM$107</f>
        <v>Átutalva a(z) F számláról - M</v>
      </c>
      <c r="D467" s="6">
        <v>313.07</v>
      </c>
      <c r="E467" s="1" t="s">
        <v>1205</v>
      </c>
    </row>
    <row r="468" spans="2:5" hidden="1" x14ac:dyDescent="0.3">
      <c r="B468" s="1">
        <v>271</v>
      </c>
      <c r="C468" s="1" t="str">
        <f>$AM$108</f>
        <v>Átutalva a(z) G számláról - M</v>
      </c>
      <c r="D468" s="6">
        <v>313.08</v>
      </c>
      <c r="E468" s="1" t="s">
        <v>1205</v>
      </c>
    </row>
    <row r="469" spans="2:5" hidden="1" x14ac:dyDescent="0.3">
      <c r="B469" s="1">
        <v>272</v>
      </c>
      <c r="C469" s="1" t="str">
        <f>$AM$109</f>
        <v>Átutalva a(z) H számláról - M</v>
      </c>
      <c r="D469" s="6">
        <v>313.08999999999997</v>
      </c>
      <c r="E469" s="1" t="s">
        <v>1205</v>
      </c>
    </row>
    <row r="470" spans="2:5" hidden="1" x14ac:dyDescent="0.3">
      <c r="B470" s="1">
        <v>273</v>
      </c>
      <c r="C470" s="1" t="str">
        <f>$AM$110</f>
        <v>Átutalva a(z) I számláról - M</v>
      </c>
      <c r="D470" s="6">
        <v>313.10000000000002</v>
      </c>
      <c r="E470" s="1" t="s">
        <v>1205</v>
      </c>
    </row>
    <row r="471" spans="2:5" hidden="1" x14ac:dyDescent="0.3">
      <c r="B471" s="1">
        <v>274</v>
      </c>
      <c r="C471" s="1" t="str">
        <f>$AM$111</f>
        <v>Átutalva a(z) J számláról - M</v>
      </c>
      <c r="D471" s="6">
        <v>313.11</v>
      </c>
      <c r="E471" s="1" t="s">
        <v>1205</v>
      </c>
    </row>
    <row r="472" spans="2:5" hidden="1" x14ac:dyDescent="0.3">
      <c r="B472" s="1">
        <v>275</v>
      </c>
      <c r="C472" s="1" t="str">
        <f>$AM$112</f>
        <v>Átutalva a(z) K számláról - M</v>
      </c>
      <c r="D472" s="6">
        <v>313.12</v>
      </c>
      <c r="E472" s="1" t="s">
        <v>1205</v>
      </c>
    </row>
    <row r="473" spans="2:5" hidden="1" x14ac:dyDescent="0.3">
      <c r="B473" s="1">
        <v>276</v>
      </c>
      <c r="C473" s="1" t="str">
        <f>$AM$113</f>
        <v>Átutalva a(z) L számláról - M</v>
      </c>
      <c r="D473" s="6">
        <v>313.13</v>
      </c>
      <c r="E473" s="1" t="s">
        <v>1205</v>
      </c>
    </row>
    <row r="474" spans="2:5" hidden="1" x14ac:dyDescent="0.3">
      <c r="B474" s="1">
        <v>277</v>
      </c>
      <c r="C474" s="1" t="str">
        <f>$AM$114</f>
        <v>Átutalva a(z) N számláról - M</v>
      </c>
      <c r="D474" s="6">
        <v>313.14</v>
      </c>
      <c r="E474" s="1" t="s">
        <v>1205</v>
      </c>
    </row>
    <row r="475" spans="2:5" hidden="1" x14ac:dyDescent="0.3">
      <c r="B475" s="1">
        <v>278</v>
      </c>
      <c r="C475" s="1" t="str">
        <f>$AM$115</f>
        <v>Átutalva a(z) O számláról - M</v>
      </c>
      <c r="D475" s="6">
        <v>313.14999999999998</v>
      </c>
      <c r="E475" s="1" t="s">
        <v>1205</v>
      </c>
    </row>
    <row r="476" spans="2:5" hidden="1" x14ac:dyDescent="0.3">
      <c r="B476" s="1">
        <v>279</v>
      </c>
      <c r="C476" s="1" t="str">
        <f>$AM$116</f>
        <v>Átutalva a(z) P számláról - M</v>
      </c>
      <c r="D476" s="6">
        <v>313.16000000000003</v>
      </c>
      <c r="E476" s="1" t="s">
        <v>1205</v>
      </c>
    </row>
    <row r="477" spans="2:5" hidden="1" x14ac:dyDescent="0.3">
      <c r="B477" s="1">
        <v>280</v>
      </c>
      <c r="C477" s="1" t="str">
        <f>$AM$117</f>
        <v>Átutalva a(z) Q számláról - M</v>
      </c>
      <c r="D477" s="6">
        <v>313.17</v>
      </c>
      <c r="E477" s="1" t="s">
        <v>1205</v>
      </c>
    </row>
    <row r="478" spans="2:5" hidden="1" x14ac:dyDescent="0.3">
      <c r="B478" s="1">
        <v>281</v>
      </c>
      <c r="C478" s="1" t="str">
        <f>$AM$118</f>
        <v>Átutalva a(z) R számláról - M</v>
      </c>
      <c r="D478" s="6">
        <v>313.18</v>
      </c>
      <c r="E478" s="1" t="s">
        <v>1205</v>
      </c>
    </row>
    <row r="479" spans="2:5" hidden="1" x14ac:dyDescent="0.3">
      <c r="B479" s="1">
        <v>282</v>
      </c>
      <c r="C479" s="1" t="str">
        <f>$AM$119</f>
        <v>Átutalva a(z) S számláról - M</v>
      </c>
      <c r="D479" s="6">
        <v>313.19</v>
      </c>
      <c r="E479" s="1" t="s">
        <v>1205</v>
      </c>
    </row>
    <row r="480" spans="2:5" hidden="1" x14ac:dyDescent="0.3">
      <c r="B480" s="1">
        <v>283</v>
      </c>
      <c r="C480" s="1" t="str">
        <f>$AM$120</f>
        <v>Átutalva a(z) T számláról - M</v>
      </c>
      <c r="D480" s="6">
        <v>313.2</v>
      </c>
      <c r="E480" s="1" t="s">
        <v>1205</v>
      </c>
    </row>
    <row r="481" spans="2:5" hidden="1" x14ac:dyDescent="0.3">
      <c r="B481" s="1">
        <v>284</v>
      </c>
      <c r="C481" s="1" t="str">
        <f>$AN$101</f>
        <v>Készpénzletétel a kasszából - N</v>
      </c>
      <c r="D481" s="6">
        <v>314.01</v>
      </c>
      <c r="E481" s="1" t="s">
        <v>1204</v>
      </c>
    </row>
    <row r="482" spans="2:5" hidden="1" x14ac:dyDescent="0.3">
      <c r="B482" s="1">
        <v>285</v>
      </c>
      <c r="C482" s="1" t="str">
        <f>$AN$102</f>
        <v>Átutalva a(z) A számláról - N</v>
      </c>
      <c r="D482" s="6">
        <v>314.02</v>
      </c>
      <c r="E482" s="1" t="s">
        <v>1205</v>
      </c>
    </row>
    <row r="483" spans="2:5" hidden="1" x14ac:dyDescent="0.3">
      <c r="B483" s="1">
        <v>286</v>
      </c>
      <c r="C483" s="1" t="str">
        <f>$AN$103</f>
        <v>Átutalva a(z) B számláról - N</v>
      </c>
      <c r="D483" s="6">
        <v>314.02999999999997</v>
      </c>
      <c r="E483" s="1" t="s">
        <v>1205</v>
      </c>
    </row>
    <row r="484" spans="2:5" hidden="1" x14ac:dyDescent="0.3">
      <c r="B484" s="1">
        <v>287</v>
      </c>
      <c r="C484" s="1" t="str">
        <f>$AN$104</f>
        <v>Átutalva a(z) C számláról - N</v>
      </c>
      <c r="D484" s="6">
        <v>314.04000000000002</v>
      </c>
      <c r="E484" s="1" t="s">
        <v>1205</v>
      </c>
    </row>
    <row r="485" spans="2:5" hidden="1" x14ac:dyDescent="0.3">
      <c r="B485" s="1">
        <v>288</v>
      </c>
      <c r="C485" s="1" t="str">
        <f>$AN$105</f>
        <v>Átutalva a(z) D számláról - N</v>
      </c>
      <c r="D485" s="6">
        <v>314.05</v>
      </c>
      <c r="E485" s="1" t="s">
        <v>1205</v>
      </c>
    </row>
    <row r="486" spans="2:5" hidden="1" x14ac:dyDescent="0.3">
      <c r="B486" s="1">
        <v>289</v>
      </c>
      <c r="C486" s="1" t="str">
        <f>$AN$106</f>
        <v>Átutalva a(z) E számláról - N</v>
      </c>
      <c r="D486" s="6">
        <v>314.06</v>
      </c>
      <c r="E486" s="1" t="s">
        <v>1205</v>
      </c>
    </row>
    <row r="487" spans="2:5" hidden="1" x14ac:dyDescent="0.3">
      <c r="B487" s="1">
        <v>290</v>
      </c>
      <c r="C487" s="1" t="str">
        <f>$AN$107</f>
        <v>Átutalva a(z) F számláról - N</v>
      </c>
      <c r="D487" s="6">
        <v>314.07</v>
      </c>
      <c r="E487" s="1" t="s">
        <v>1205</v>
      </c>
    </row>
    <row r="488" spans="2:5" hidden="1" x14ac:dyDescent="0.3">
      <c r="B488" s="1">
        <v>291</v>
      </c>
      <c r="C488" s="1" t="str">
        <f>$AN$108</f>
        <v>Átutalva a(z) G számláról - N</v>
      </c>
      <c r="D488" s="6">
        <v>314.08</v>
      </c>
      <c r="E488" s="1" t="s">
        <v>1205</v>
      </c>
    </row>
    <row r="489" spans="2:5" hidden="1" x14ac:dyDescent="0.3">
      <c r="B489" s="1">
        <v>292</v>
      </c>
      <c r="C489" s="1" t="str">
        <f>$AN$109</f>
        <v>Átutalva a(z) H számláról - N</v>
      </c>
      <c r="D489" s="6">
        <v>314.08999999999997</v>
      </c>
      <c r="E489" s="1" t="s">
        <v>1205</v>
      </c>
    </row>
    <row r="490" spans="2:5" hidden="1" x14ac:dyDescent="0.3">
      <c r="B490" s="1">
        <v>293</v>
      </c>
      <c r="C490" s="1" t="str">
        <f>$AN$110</f>
        <v>Átutalva a(z) I számláról - N</v>
      </c>
      <c r="D490" s="6">
        <v>314.10000000000002</v>
      </c>
      <c r="E490" s="1" t="s">
        <v>1205</v>
      </c>
    </row>
    <row r="491" spans="2:5" hidden="1" x14ac:dyDescent="0.3">
      <c r="B491" s="1">
        <v>294</v>
      </c>
      <c r="C491" s="1" t="str">
        <f>$AN$111</f>
        <v>Átutalva a(z) J számláról - N</v>
      </c>
      <c r="D491" s="6">
        <v>314.11</v>
      </c>
      <c r="E491" s="1" t="s">
        <v>1205</v>
      </c>
    </row>
    <row r="492" spans="2:5" hidden="1" x14ac:dyDescent="0.3">
      <c r="B492" s="1">
        <v>295</v>
      </c>
      <c r="C492" s="1" t="str">
        <f>$AN$112</f>
        <v>Átutalva a(z) K számláról - N</v>
      </c>
      <c r="D492" s="6">
        <v>314.12</v>
      </c>
      <c r="E492" s="1" t="s">
        <v>1205</v>
      </c>
    </row>
    <row r="493" spans="2:5" hidden="1" x14ac:dyDescent="0.3">
      <c r="B493" s="1">
        <v>296</v>
      </c>
      <c r="C493" s="1" t="str">
        <f>$AN$113</f>
        <v>Átutalva a(z) L számláról - N</v>
      </c>
      <c r="D493" s="6">
        <v>314.13</v>
      </c>
      <c r="E493" s="1" t="s">
        <v>1205</v>
      </c>
    </row>
    <row r="494" spans="2:5" hidden="1" x14ac:dyDescent="0.3">
      <c r="B494" s="1">
        <v>297</v>
      </c>
      <c r="C494" s="1" t="str">
        <f>$AN$114</f>
        <v>Átutalva a(z) M számláról - N</v>
      </c>
      <c r="D494" s="6">
        <v>314.14</v>
      </c>
      <c r="E494" s="1" t="s">
        <v>1205</v>
      </c>
    </row>
    <row r="495" spans="2:5" hidden="1" x14ac:dyDescent="0.3">
      <c r="B495" s="1">
        <v>298</v>
      </c>
      <c r="C495" s="1" t="str">
        <f>$AN$115</f>
        <v>Átutalva a(z) O számláról - N</v>
      </c>
      <c r="D495" s="6">
        <v>314.14999999999998</v>
      </c>
      <c r="E495" s="1" t="s">
        <v>1205</v>
      </c>
    </row>
    <row r="496" spans="2:5" hidden="1" x14ac:dyDescent="0.3">
      <c r="B496" s="1">
        <v>299</v>
      </c>
      <c r="C496" s="1" t="str">
        <f>$AN$116</f>
        <v>Átutalva a(z) P számláról - N</v>
      </c>
      <c r="D496" s="6">
        <v>314.16000000000003</v>
      </c>
      <c r="E496" s="1" t="s">
        <v>1205</v>
      </c>
    </row>
    <row r="497" spans="2:5" hidden="1" x14ac:dyDescent="0.3">
      <c r="B497" s="1">
        <v>300</v>
      </c>
      <c r="C497" s="1" t="str">
        <f>$AN$117</f>
        <v>Átutalva a(z) Q számláról - N</v>
      </c>
      <c r="D497" s="6">
        <v>314.17</v>
      </c>
      <c r="E497" s="1" t="s">
        <v>1205</v>
      </c>
    </row>
    <row r="498" spans="2:5" hidden="1" x14ac:dyDescent="0.3">
      <c r="B498" s="1">
        <v>301</v>
      </c>
      <c r="C498" s="1" t="str">
        <f>$AN$118</f>
        <v>Átutalva a(z) R számláról - N</v>
      </c>
      <c r="D498" s="6">
        <v>314.18</v>
      </c>
      <c r="E498" s="1" t="s">
        <v>1205</v>
      </c>
    </row>
    <row r="499" spans="2:5" hidden="1" x14ac:dyDescent="0.3">
      <c r="B499" s="1">
        <v>302</v>
      </c>
      <c r="C499" s="1" t="str">
        <f>$AN$119</f>
        <v>Átutalva a(z) S számláról - N</v>
      </c>
      <c r="D499" s="6">
        <v>314.19</v>
      </c>
      <c r="E499" s="1" t="s">
        <v>1205</v>
      </c>
    </row>
    <row r="500" spans="2:5" hidden="1" x14ac:dyDescent="0.3">
      <c r="B500" s="1">
        <v>303</v>
      </c>
      <c r="C500" s="1" t="str">
        <f>$AN$120</f>
        <v>Átutalva a(z) T számláról - N</v>
      </c>
      <c r="D500" s="6">
        <v>314.2</v>
      </c>
      <c r="E500" s="1" t="s">
        <v>1205</v>
      </c>
    </row>
    <row r="501" spans="2:5" hidden="1" x14ac:dyDescent="0.3">
      <c r="B501" s="1">
        <v>304</v>
      </c>
      <c r="C501" s="1" t="str">
        <f>$AO$101</f>
        <v>Készpénzletétel a kasszából - O</v>
      </c>
      <c r="D501" s="6">
        <v>315.01</v>
      </c>
      <c r="E501" s="1" t="s">
        <v>1204</v>
      </c>
    </row>
    <row r="502" spans="2:5" hidden="1" x14ac:dyDescent="0.3">
      <c r="B502" s="1">
        <v>305</v>
      </c>
      <c r="C502" s="1" t="str">
        <f>$AO$102</f>
        <v>Átutalva a(z) A számláról - O</v>
      </c>
      <c r="D502" s="6">
        <v>315.02</v>
      </c>
      <c r="E502" s="1" t="s">
        <v>1205</v>
      </c>
    </row>
    <row r="503" spans="2:5" hidden="1" x14ac:dyDescent="0.3">
      <c r="B503" s="1">
        <v>306</v>
      </c>
      <c r="C503" s="1" t="str">
        <f>$AO$103</f>
        <v>Átutalva a(z) B számláról - O</v>
      </c>
      <c r="D503" s="6">
        <v>315.02999999999997</v>
      </c>
      <c r="E503" s="1" t="s">
        <v>1205</v>
      </c>
    </row>
    <row r="504" spans="2:5" hidden="1" x14ac:dyDescent="0.3">
      <c r="B504" s="1">
        <v>307</v>
      </c>
      <c r="C504" s="1" t="str">
        <f>$AO$104</f>
        <v>Átutalva a(z) C számláról - O</v>
      </c>
      <c r="D504" s="6">
        <v>315.04000000000002</v>
      </c>
      <c r="E504" s="1" t="s">
        <v>1205</v>
      </c>
    </row>
    <row r="505" spans="2:5" hidden="1" x14ac:dyDescent="0.3">
      <c r="B505" s="1">
        <v>308</v>
      </c>
      <c r="C505" s="1" t="str">
        <f>$AO$105</f>
        <v>Átutalva a(z) D számláról - O</v>
      </c>
      <c r="D505" s="6">
        <v>315.05</v>
      </c>
      <c r="E505" s="1" t="s">
        <v>1205</v>
      </c>
    </row>
    <row r="506" spans="2:5" hidden="1" x14ac:dyDescent="0.3">
      <c r="B506" s="1">
        <v>309</v>
      </c>
      <c r="C506" s="1" t="str">
        <f>$AO$106</f>
        <v>Átutalva a(z) E számláról - O</v>
      </c>
      <c r="D506" s="6">
        <v>315.06</v>
      </c>
      <c r="E506" s="1" t="s">
        <v>1205</v>
      </c>
    </row>
    <row r="507" spans="2:5" hidden="1" x14ac:dyDescent="0.3">
      <c r="B507" s="1">
        <v>310</v>
      </c>
      <c r="C507" s="1" t="str">
        <f>$AO$107</f>
        <v>Átutalva a(z) F számláról - O</v>
      </c>
      <c r="D507" s="6">
        <v>315.07</v>
      </c>
      <c r="E507" s="1" t="s">
        <v>1205</v>
      </c>
    </row>
    <row r="508" spans="2:5" hidden="1" x14ac:dyDescent="0.3">
      <c r="B508" s="1">
        <v>311</v>
      </c>
      <c r="C508" s="1" t="str">
        <f>$AO$108</f>
        <v>Átutalva a(z) G számláról - O</v>
      </c>
      <c r="D508" s="6">
        <v>315.08</v>
      </c>
      <c r="E508" s="1" t="s">
        <v>1205</v>
      </c>
    </row>
    <row r="509" spans="2:5" hidden="1" x14ac:dyDescent="0.3">
      <c r="B509" s="1">
        <v>312</v>
      </c>
      <c r="C509" s="1" t="str">
        <f>$AO$109</f>
        <v>Átutalva a(z) H számláról - O</v>
      </c>
      <c r="D509" s="6">
        <v>315.08999999999997</v>
      </c>
      <c r="E509" s="1" t="s">
        <v>1205</v>
      </c>
    </row>
    <row r="510" spans="2:5" hidden="1" x14ac:dyDescent="0.3">
      <c r="B510" s="1">
        <v>313</v>
      </c>
      <c r="C510" s="1" t="str">
        <f>$AO$110</f>
        <v>Átutalva a(z) I számláról - O</v>
      </c>
      <c r="D510" s="6">
        <v>315.10000000000002</v>
      </c>
      <c r="E510" s="1" t="s">
        <v>1205</v>
      </c>
    </row>
    <row r="511" spans="2:5" hidden="1" x14ac:dyDescent="0.3">
      <c r="B511" s="1">
        <v>314</v>
      </c>
      <c r="C511" s="1" t="str">
        <f>$AO$111</f>
        <v>Átutalva a(z) J számláról - O</v>
      </c>
      <c r="D511" s="6">
        <v>315.11</v>
      </c>
      <c r="E511" s="1" t="s">
        <v>1205</v>
      </c>
    </row>
    <row r="512" spans="2:5" hidden="1" x14ac:dyDescent="0.3">
      <c r="B512" s="1">
        <v>315</v>
      </c>
      <c r="C512" s="1" t="str">
        <f>$AO$112</f>
        <v>Átutalva a(z) K számláról - O</v>
      </c>
      <c r="D512" s="6">
        <v>315.12</v>
      </c>
      <c r="E512" s="1" t="s">
        <v>1205</v>
      </c>
    </row>
    <row r="513" spans="2:5" hidden="1" x14ac:dyDescent="0.3">
      <c r="B513" s="1">
        <v>316</v>
      </c>
      <c r="C513" s="1" t="str">
        <f>$AO$113</f>
        <v>Átutalva a(z) L számláról - O</v>
      </c>
      <c r="D513" s="6">
        <v>315.13</v>
      </c>
      <c r="E513" s="1" t="s">
        <v>1205</v>
      </c>
    </row>
    <row r="514" spans="2:5" hidden="1" x14ac:dyDescent="0.3">
      <c r="B514" s="1">
        <v>317</v>
      </c>
      <c r="C514" s="1" t="str">
        <f>$AO$114</f>
        <v>Átutalva a(z) M számláról - O</v>
      </c>
      <c r="D514" s="6">
        <v>315.14</v>
      </c>
      <c r="E514" s="1" t="s">
        <v>1205</v>
      </c>
    </row>
    <row r="515" spans="2:5" hidden="1" x14ac:dyDescent="0.3">
      <c r="B515" s="1">
        <v>318</v>
      </c>
      <c r="C515" s="1" t="str">
        <f>$AO$115</f>
        <v>Átutalva a(z) N számláról - O</v>
      </c>
      <c r="D515" s="6">
        <v>315.14999999999998</v>
      </c>
      <c r="E515" s="1" t="s">
        <v>1205</v>
      </c>
    </row>
    <row r="516" spans="2:5" hidden="1" x14ac:dyDescent="0.3">
      <c r="B516" s="1">
        <v>319</v>
      </c>
      <c r="C516" s="1" t="str">
        <f>$AO$116</f>
        <v>Átutalva a(z) P számláról - O</v>
      </c>
      <c r="D516" s="6">
        <v>315.16000000000003</v>
      </c>
      <c r="E516" s="1" t="s">
        <v>1205</v>
      </c>
    </row>
    <row r="517" spans="2:5" hidden="1" x14ac:dyDescent="0.3">
      <c r="B517" s="1">
        <v>320</v>
      </c>
      <c r="C517" s="1" t="str">
        <f>$AO$117</f>
        <v>Átutalva a(z) Q számláról - O</v>
      </c>
      <c r="D517" s="6">
        <v>315.17</v>
      </c>
      <c r="E517" s="1" t="s">
        <v>1205</v>
      </c>
    </row>
    <row r="518" spans="2:5" hidden="1" x14ac:dyDescent="0.3">
      <c r="B518" s="1">
        <v>321</v>
      </c>
      <c r="C518" s="1" t="str">
        <f>$AO$118</f>
        <v>Átutalva a(z) R számláról - O</v>
      </c>
      <c r="D518" s="6">
        <v>315.18</v>
      </c>
      <c r="E518" s="1" t="s">
        <v>1205</v>
      </c>
    </row>
    <row r="519" spans="2:5" hidden="1" x14ac:dyDescent="0.3">
      <c r="B519" s="1">
        <v>322</v>
      </c>
      <c r="C519" s="1" t="str">
        <f>$AO$119</f>
        <v>Átutalva a(z) S számláról - O</v>
      </c>
      <c r="D519" s="6">
        <v>315.19</v>
      </c>
      <c r="E519" s="1" t="s">
        <v>1205</v>
      </c>
    </row>
    <row r="520" spans="2:5" hidden="1" x14ac:dyDescent="0.3">
      <c r="B520" s="1">
        <v>323</v>
      </c>
      <c r="C520" s="1" t="str">
        <f>$AO$120</f>
        <v>Átutalva a(z) T számláról - O</v>
      </c>
      <c r="D520" s="6">
        <v>315.2</v>
      </c>
      <c r="E520" s="1" t="s">
        <v>1205</v>
      </c>
    </row>
    <row r="521" spans="2:5" hidden="1" x14ac:dyDescent="0.3">
      <c r="B521" s="1">
        <v>324</v>
      </c>
      <c r="C521" s="1" t="str">
        <f>$AP$101</f>
        <v>Készpénzletétel a kasszából - P</v>
      </c>
      <c r="D521" s="6">
        <v>316.01</v>
      </c>
      <c r="E521" s="1" t="s">
        <v>1204</v>
      </c>
    </row>
    <row r="522" spans="2:5" hidden="1" x14ac:dyDescent="0.3">
      <c r="B522" s="1">
        <v>325</v>
      </c>
      <c r="C522" s="1" t="str">
        <f>$AP$102</f>
        <v>Átutalva a(z) A számláról - P</v>
      </c>
      <c r="D522" s="6">
        <v>316.02</v>
      </c>
      <c r="E522" s="1" t="s">
        <v>1205</v>
      </c>
    </row>
    <row r="523" spans="2:5" hidden="1" x14ac:dyDescent="0.3">
      <c r="B523" s="1">
        <v>326</v>
      </c>
      <c r="C523" s="1" t="str">
        <f>$AP$103</f>
        <v>Átutalva a(z) B számláról - P</v>
      </c>
      <c r="D523" s="6">
        <v>316.02999999999997</v>
      </c>
      <c r="E523" s="1" t="s">
        <v>1205</v>
      </c>
    </row>
    <row r="524" spans="2:5" hidden="1" x14ac:dyDescent="0.3">
      <c r="B524" s="1">
        <v>327</v>
      </c>
      <c r="C524" s="1" t="str">
        <f>$AP$104</f>
        <v>Átutalva a(z) C számláról - P</v>
      </c>
      <c r="D524" s="6">
        <v>316.04000000000002</v>
      </c>
      <c r="E524" s="1" t="s">
        <v>1205</v>
      </c>
    </row>
    <row r="525" spans="2:5" hidden="1" x14ac:dyDescent="0.3">
      <c r="B525" s="1">
        <v>328</v>
      </c>
      <c r="C525" s="1" t="str">
        <f>$AP$105</f>
        <v>Átutalva a(z) D számláról - P</v>
      </c>
      <c r="D525" s="6">
        <v>316.05</v>
      </c>
      <c r="E525" s="1" t="s">
        <v>1205</v>
      </c>
    </row>
    <row r="526" spans="2:5" hidden="1" x14ac:dyDescent="0.3">
      <c r="B526" s="1">
        <v>329</v>
      </c>
      <c r="C526" s="1" t="str">
        <f>$AP$106</f>
        <v>Átutalva a(z) E számláról - P</v>
      </c>
      <c r="D526" s="6">
        <v>316.06</v>
      </c>
      <c r="E526" s="1" t="s">
        <v>1205</v>
      </c>
    </row>
    <row r="527" spans="2:5" hidden="1" x14ac:dyDescent="0.3">
      <c r="B527" s="1">
        <v>330</v>
      </c>
      <c r="C527" s="1" t="str">
        <f>$AP$107</f>
        <v>Átutalva a(z) F számláról - P</v>
      </c>
      <c r="D527" s="6">
        <v>316.07</v>
      </c>
      <c r="E527" s="1" t="s">
        <v>1205</v>
      </c>
    </row>
    <row r="528" spans="2:5" hidden="1" x14ac:dyDescent="0.3">
      <c r="B528" s="1">
        <v>331</v>
      </c>
      <c r="C528" s="1" t="str">
        <f>$AP$108</f>
        <v>Átutalva a(z) G számláról - P</v>
      </c>
      <c r="D528" s="6">
        <v>316.08</v>
      </c>
      <c r="E528" s="1" t="s">
        <v>1205</v>
      </c>
    </row>
    <row r="529" spans="2:5" hidden="1" x14ac:dyDescent="0.3">
      <c r="B529" s="1">
        <v>332</v>
      </c>
      <c r="C529" s="1" t="str">
        <f>$AP$109</f>
        <v>Átutalva a(z) H számláról - P</v>
      </c>
      <c r="D529" s="6">
        <v>316.08999999999997</v>
      </c>
      <c r="E529" s="1" t="s">
        <v>1205</v>
      </c>
    </row>
    <row r="530" spans="2:5" hidden="1" x14ac:dyDescent="0.3">
      <c r="B530" s="1">
        <v>333</v>
      </c>
      <c r="C530" s="1" t="str">
        <f>$AP$110</f>
        <v>Átutalva a(z) I számláról - P</v>
      </c>
      <c r="D530" s="6">
        <v>316.10000000000002</v>
      </c>
      <c r="E530" s="1" t="s">
        <v>1205</v>
      </c>
    </row>
    <row r="531" spans="2:5" hidden="1" x14ac:dyDescent="0.3">
      <c r="B531" s="1">
        <v>334</v>
      </c>
      <c r="C531" s="1" t="str">
        <f>$AP$111</f>
        <v>Átutalva a(z) J számláról - P</v>
      </c>
      <c r="D531" s="6">
        <v>316.11</v>
      </c>
      <c r="E531" s="1" t="s">
        <v>1205</v>
      </c>
    </row>
    <row r="532" spans="2:5" hidden="1" x14ac:dyDescent="0.3">
      <c r="B532" s="1">
        <v>335</v>
      </c>
      <c r="C532" s="1" t="str">
        <f>$AP$112</f>
        <v>Átutalva a(z) K számláról - P</v>
      </c>
      <c r="D532" s="6">
        <v>316.12</v>
      </c>
      <c r="E532" s="1" t="s">
        <v>1205</v>
      </c>
    </row>
    <row r="533" spans="2:5" hidden="1" x14ac:dyDescent="0.3">
      <c r="B533" s="1">
        <v>336</v>
      </c>
      <c r="C533" s="1" t="str">
        <f>$AP$113</f>
        <v>Átutalva a(z) L számláról - P</v>
      </c>
      <c r="D533" s="6">
        <v>316.13</v>
      </c>
      <c r="E533" s="1" t="s">
        <v>1205</v>
      </c>
    </row>
    <row r="534" spans="2:5" hidden="1" x14ac:dyDescent="0.3">
      <c r="B534" s="1">
        <v>337</v>
      </c>
      <c r="C534" s="1" t="str">
        <f>$AP$114</f>
        <v>Átutalva a(z) M számláról - P</v>
      </c>
      <c r="D534" s="6">
        <v>316.14</v>
      </c>
      <c r="E534" s="1" t="s">
        <v>1205</v>
      </c>
    </row>
    <row r="535" spans="2:5" hidden="1" x14ac:dyDescent="0.3">
      <c r="B535" s="1">
        <v>338</v>
      </c>
      <c r="C535" s="1" t="str">
        <f>$AP$115</f>
        <v>Átutalva a(z) N számláról - P</v>
      </c>
      <c r="D535" s="6">
        <v>316.14999999999998</v>
      </c>
      <c r="E535" s="1" t="s">
        <v>1205</v>
      </c>
    </row>
    <row r="536" spans="2:5" hidden="1" x14ac:dyDescent="0.3">
      <c r="B536" s="1">
        <v>339</v>
      </c>
      <c r="C536" s="1" t="str">
        <f>$AP$116</f>
        <v>Átutalva a(z) O számláról - P</v>
      </c>
      <c r="D536" s="6">
        <v>316.16000000000003</v>
      </c>
      <c r="E536" s="1" t="s">
        <v>1205</v>
      </c>
    </row>
    <row r="537" spans="2:5" hidden="1" x14ac:dyDescent="0.3">
      <c r="B537" s="1">
        <v>340</v>
      </c>
      <c r="C537" s="1" t="str">
        <f>$AP$117</f>
        <v>Átutalva a(z) Q számláról - P</v>
      </c>
      <c r="D537" s="6">
        <v>316.17</v>
      </c>
      <c r="E537" s="1" t="s">
        <v>1205</v>
      </c>
    </row>
    <row r="538" spans="2:5" hidden="1" x14ac:dyDescent="0.3">
      <c r="B538" s="1">
        <v>341</v>
      </c>
      <c r="C538" s="1" t="str">
        <f>$AP$118</f>
        <v>Átutalva a(z) R számláról - P</v>
      </c>
      <c r="D538" s="6">
        <v>316.18</v>
      </c>
      <c r="E538" s="1" t="s">
        <v>1205</v>
      </c>
    </row>
    <row r="539" spans="2:5" hidden="1" x14ac:dyDescent="0.3">
      <c r="B539" s="1">
        <v>342</v>
      </c>
      <c r="C539" s="1" t="str">
        <f>$AP$119</f>
        <v>Átutalva a(z) S számláról - P</v>
      </c>
      <c r="D539" s="6">
        <v>316.19</v>
      </c>
      <c r="E539" s="1" t="s">
        <v>1205</v>
      </c>
    </row>
    <row r="540" spans="2:5" hidden="1" x14ac:dyDescent="0.3">
      <c r="B540" s="1">
        <v>343</v>
      </c>
      <c r="C540" s="1" t="str">
        <f>$AP$120</f>
        <v>Átutalva a(z) T számláról - P</v>
      </c>
      <c r="D540" s="6">
        <v>316.2</v>
      </c>
      <c r="E540" s="1" t="s">
        <v>1205</v>
      </c>
    </row>
    <row r="541" spans="2:5" hidden="1" x14ac:dyDescent="0.3">
      <c r="B541" s="1">
        <v>344</v>
      </c>
      <c r="C541" s="1" t="str">
        <f>$AQ$101</f>
        <v>Készpénzletétel a kasszából - Q</v>
      </c>
      <c r="D541" s="6">
        <v>317.01</v>
      </c>
      <c r="E541" s="1" t="s">
        <v>1204</v>
      </c>
    </row>
    <row r="542" spans="2:5" hidden="1" x14ac:dyDescent="0.3">
      <c r="B542" s="1">
        <v>345</v>
      </c>
      <c r="C542" s="1" t="str">
        <f>$AQ$102</f>
        <v>Átutalva a(z) A számláról - Q</v>
      </c>
      <c r="D542" s="6">
        <v>317.02</v>
      </c>
      <c r="E542" s="1" t="s">
        <v>1205</v>
      </c>
    </row>
    <row r="543" spans="2:5" hidden="1" x14ac:dyDescent="0.3">
      <c r="B543" s="1">
        <v>346</v>
      </c>
      <c r="C543" s="1" t="str">
        <f>$AQ$103</f>
        <v>Átutalva a(z) B számláról - Q</v>
      </c>
      <c r="D543" s="6">
        <v>317.02999999999997</v>
      </c>
      <c r="E543" s="1" t="s">
        <v>1205</v>
      </c>
    </row>
    <row r="544" spans="2:5" hidden="1" x14ac:dyDescent="0.3">
      <c r="B544" s="1">
        <v>347</v>
      </c>
      <c r="C544" s="1" t="str">
        <f>$AQ$104</f>
        <v>Átutalva a(z) C számláról - Q</v>
      </c>
      <c r="D544" s="6">
        <v>317.04000000000002</v>
      </c>
      <c r="E544" s="1" t="s">
        <v>1205</v>
      </c>
    </row>
    <row r="545" spans="2:5" hidden="1" x14ac:dyDescent="0.3">
      <c r="B545" s="1">
        <v>348</v>
      </c>
      <c r="C545" s="1" t="str">
        <f>$AQ$105</f>
        <v>Átutalva a(z) D számláról - Q</v>
      </c>
      <c r="D545" s="6">
        <v>317.05</v>
      </c>
      <c r="E545" s="1" t="s">
        <v>1205</v>
      </c>
    </row>
    <row r="546" spans="2:5" hidden="1" x14ac:dyDescent="0.3">
      <c r="B546" s="1">
        <v>349</v>
      </c>
      <c r="C546" s="1" t="str">
        <f>$AQ$106</f>
        <v>Átutalva a(z) E számláról - Q</v>
      </c>
      <c r="D546" s="6">
        <v>317.06</v>
      </c>
      <c r="E546" s="1" t="s">
        <v>1205</v>
      </c>
    </row>
    <row r="547" spans="2:5" hidden="1" x14ac:dyDescent="0.3">
      <c r="B547" s="1">
        <v>350</v>
      </c>
      <c r="C547" s="1" t="str">
        <f>$AQ$107</f>
        <v>Átutalva a(z) F számláról - Q</v>
      </c>
      <c r="D547" s="6">
        <v>317.07</v>
      </c>
      <c r="E547" s="1" t="s">
        <v>1205</v>
      </c>
    </row>
    <row r="548" spans="2:5" hidden="1" x14ac:dyDescent="0.3">
      <c r="B548" s="1">
        <v>351</v>
      </c>
      <c r="C548" s="1" t="str">
        <f>$AQ$108</f>
        <v>Átutalva a(z) G számláról - Q</v>
      </c>
      <c r="D548" s="6">
        <v>317.08</v>
      </c>
      <c r="E548" s="1" t="s">
        <v>1205</v>
      </c>
    </row>
    <row r="549" spans="2:5" hidden="1" x14ac:dyDescent="0.3">
      <c r="B549" s="1">
        <v>352</v>
      </c>
      <c r="C549" s="1" t="str">
        <f>$AQ$109</f>
        <v>Átutalva a(z) H számláról - Q</v>
      </c>
      <c r="D549" s="6">
        <v>317.08999999999997</v>
      </c>
      <c r="E549" s="1" t="s">
        <v>1205</v>
      </c>
    </row>
    <row r="550" spans="2:5" hidden="1" x14ac:dyDescent="0.3">
      <c r="B550" s="1">
        <v>353</v>
      </c>
      <c r="C550" s="1" t="str">
        <f>$AQ$110</f>
        <v>Átutalva a(z) I számláról - Q</v>
      </c>
      <c r="D550" s="6">
        <v>317.10000000000002</v>
      </c>
      <c r="E550" s="1" t="s">
        <v>1205</v>
      </c>
    </row>
    <row r="551" spans="2:5" hidden="1" x14ac:dyDescent="0.3">
      <c r="B551" s="1">
        <v>354</v>
      </c>
      <c r="C551" s="1" t="str">
        <f>$AQ$111</f>
        <v>Átutalva a(z) J számláról - Q</v>
      </c>
      <c r="D551" s="6">
        <v>317.11</v>
      </c>
      <c r="E551" s="1" t="s">
        <v>1205</v>
      </c>
    </row>
    <row r="552" spans="2:5" hidden="1" x14ac:dyDescent="0.3">
      <c r="B552" s="1">
        <v>355</v>
      </c>
      <c r="C552" s="1" t="str">
        <f>$AQ$112</f>
        <v>Átutalva a(z) K számláról - Q</v>
      </c>
      <c r="D552" s="6">
        <v>317.12</v>
      </c>
      <c r="E552" s="1" t="s">
        <v>1205</v>
      </c>
    </row>
    <row r="553" spans="2:5" hidden="1" x14ac:dyDescent="0.3">
      <c r="B553" s="1">
        <v>356</v>
      </c>
      <c r="C553" s="1" t="str">
        <f>$AQ$113</f>
        <v>Átutalva a(z) L számláról - Q</v>
      </c>
      <c r="D553" s="6">
        <v>317.13</v>
      </c>
      <c r="E553" s="1" t="s">
        <v>1205</v>
      </c>
    </row>
    <row r="554" spans="2:5" hidden="1" x14ac:dyDescent="0.3">
      <c r="B554" s="1">
        <v>357</v>
      </c>
      <c r="C554" s="1" t="str">
        <f>$AQ$114</f>
        <v>Átutalva a(z) M számláról - Q</v>
      </c>
      <c r="D554" s="6">
        <v>317.14</v>
      </c>
      <c r="E554" s="1" t="s">
        <v>1205</v>
      </c>
    </row>
    <row r="555" spans="2:5" hidden="1" x14ac:dyDescent="0.3">
      <c r="B555" s="1">
        <v>358</v>
      </c>
      <c r="C555" s="1" t="str">
        <f>$AQ$115</f>
        <v>Átutalva a(z) N számláról - Q</v>
      </c>
      <c r="D555" s="6">
        <v>317.14999999999998</v>
      </c>
      <c r="E555" s="1" t="s">
        <v>1205</v>
      </c>
    </row>
    <row r="556" spans="2:5" hidden="1" x14ac:dyDescent="0.3">
      <c r="B556" s="1">
        <v>359</v>
      </c>
      <c r="C556" s="1" t="str">
        <f>$AQ$116</f>
        <v>Átutalva a(z) O számláról - Q</v>
      </c>
      <c r="D556" s="6">
        <v>317.16000000000003</v>
      </c>
      <c r="E556" s="1" t="s">
        <v>1205</v>
      </c>
    </row>
    <row r="557" spans="2:5" hidden="1" x14ac:dyDescent="0.3">
      <c r="B557" s="1">
        <v>360</v>
      </c>
      <c r="C557" s="1" t="str">
        <f>$AQ$117</f>
        <v>Átutalva a(z) P számláról - Q</v>
      </c>
      <c r="D557" s="6">
        <v>317.17</v>
      </c>
      <c r="E557" s="1" t="s">
        <v>1205</v>
      </c>
    </row>
    <row r="558" spans="2:5" hidden="1" x14ac:dyDescent="0.3">
      <c r="B558" s="1">
        <v>361</v>
      </c>
      <c r="C558" s="1" t="str">
        <f>$AQ$118</f>
        <v>Átutalva a(z) R számláról - Q</v>
      </c>
      <c r="D558" s="6">
        <v>317.18</v>
      </c>
      <c r="E558" s="1" t="s">
        <v>1205</v>
      </c>
    </row>
    <row r="559" spans="2:5" hidden="1" x14ac:dyDescent="0.3">
      <c r="B559" s="1">
        <v>362</v>
      </c>
      <c r="C559" s="1" t="str">
        <f>$AQ$119</f>
        <v>Átutalva a(z) S számláról - Q</v>
      </c>
      <c r="D559" s="6">
        <v>317.19</v>
      </c>
      <c r="E559" s="1" t="s">
        <v>1205</v>
      </c>
    </row>
    <row r="560" spans="2:5" hidden="1" x14ac:dyDescent="0.3">
      <c r="B560" s="1">
        <v>363</v>
      </c>
      <c r="C560" s="1" t="str">
        <f>$AQ$120</f>
        <v>Átutalva a(z) T számláról - Q</v>
      </c>
      <c r="D560" s="6">
        <v>317.2</v>
      </c>
      <c r="E560" s="1" t="s">
        <v>1205</v>
      </c>
    </row>
    <row r="561" spans="2:5" hidden="1" x14ac:dyDescent="0.3">
      <c r="B561" s="1">
        <v>364</v>
      </c>
      <c r="C561" s="1" t="str">
        <f>$AR$101</f>
        <v>Készpénzletétel a kasszából - R</v>
      </c>
      <c r="D561" s="6">
        <v>318.01</v>
      </c>
      <c r="E561" s="1" t="s">
        <v>1204</v>
      </c>
    </row>
    <row r="562" spans="2:5" hidden="1" x14ac:dyDescent="0.3">
      <c r="B562" s="1">
        <v>365</v>
      </c>
      <c r="C562" s="1" t="str">
        <f>$AR$102</f>
        <v>Átutalva a(z) A számláról - R</v>
      </c>
      <c r="D562" s="6">
        <v>318.02</v>
      </c>
      <c r="E562" s="1" t="s">
        <v>1205</v>
      </c>
    </row>
    <row r="563" spans="2:5" hidden="1" x14ac:dyDescent="0.3">
      <c r="B563" s="1">
        <v>366</v>
      </c>
      <c r="C563" s="1" t="str">
        <f>$AR$103</f>
        <v>Átutalva a(z) B számláról - R</v>
      </c>
      <c r="D563" s="6">
        <v>318.02999999999997</v>
      </c>
      <c r="E563" s="1" t="s">
        <v>1205</v>
      </c>
    </row>
    <row r="564" spans="2:5" hidden="1" x14ac:dyDescent="0.3">
      <c r="B564" s="1">
        <v>367</v>
      </c>
      <c r="C564" s="1" t="str">
        <f>$AR$104</f>
        <v>Átutalva a(z) C számláról - R</v>
      </c>
      <c r="D564" s="6">
        <v>318.04000000000002</v>
      </c>
      <c r="E564" s="1" t="s">
        <v>1205</v>
      </c>
    </row>
    <row r="565" spans="2:5" hidden="1" x14ac:dyDescent="0.3">
      <c r="B565" s="1">
        <v>368</v>
      </c>
      <c r="C565" s="1" t="str">
        <f>$AR$105</f>
        <v>Átutalva a(z) D számláról - R</v>
      </c>
      <c r="D565" s="6">
        <v>318.05</v>
      </c>
      <c r="E565" s="1" t="s">
        <v>1205</v>
      </c>
    </row>
    <row r="566" spans="2:5" hidden="1" x14ac:dyDescent="0.3">
      <c r="B566" s="1">
        <v>369</v>
      </c>
      <c r="C566" s="1" t="str">
        <f>$AR$106</f>
        <v>Átutalva a(z) E számláról - R</v>
      </c>
      <c r="D566" s="6">
        <v>318.06</v>
      </c>
      <c r="E566" s="1" t="s">
        <v>1205</v>
      </c>
    </row>
    <row r="567" spans="2:5" hidden="1" x14ac:dyDescent="0.3">
      <c r="B567" s="1">
        <v>370</v>
      </c>
      <c r="C567" s="1" t="str">
        <f>$AR$107</f>
        <v>Átutalva a(z) F számláról - R</v>
      </c>
      <c r="D567" s="6">
        <v>318.07</v>
      </c>
      <c r="E567" s="1" t="s">
        <v>1205</v>
      </c>
    </row>
    <row r="568" spans="2:5" hidden="1" x14ac:dyDescent="0.3">
      <c r="B568" s="1">
        <v>371</v>
      </c>
      <c r="C568" s="1" t="str">
        <f>$AR$108</f>
        <v>Átutalva a(z) G számláról - R</v>
      </c>
      <c r="D568" s="6">
        <v>318.08</v>
      </c>
      <c r="E568" s="1" t="s">
        <v>1205</v>
      </c>
    </row>
    <row r="569" spans="2:5" hidden="1" x14ac:dyDescent="0.3">
      <c r="B569" s="1">
        <v>372</v>
      </c>
      <c r="C569" s="1" t="str">
        <f>$AR$109</f>
        <v>Átutalva a(z) H számláról - R</v>
      </c>
      <c r="D569" s="6">
        <v>318.08999999999997</v>
      </c>
      <c r="E569" s="1" t="s">
        <v>1205</v>
      </c>
    </row>
    <row r="570" spans="2:5" hidden="1" x14ac:dyDescent="0.3">
      <c r="B570" s="1">
        <v>373</v>
      </c>
      <c r="C570" s="1" t="str">
        <f>$AR$110</f>
        <v>Átutalva a(z) I számláról - R</v>
      </c>
      <c r="D570" s="6">
        <v>318.10000000000002</v>
      </c>
      <c r="E570" s="1" t="s">
        <v>1205</v>
      </c>
    </row>
    <row r="571" spans="2:5" hidden="1" x14ac:dyDescent="0.3">
      <c r="B571" s="1">
        <v>374</v>
      </c>
      <c r="C571" s="1" t="str">
        <f>$AR$111</f>
        <v>Átutalva a(z) J számláról - R</v>
      </c>
      <c r="D571" s="6">
        <v>318.11</v>
      </c>
      <c r="E571" s="1" t="s">
        <v>1205</v>
      </c>
    </row>
    <row r="572" spans="2:5" hidden="1" x14ac:dyDescent="0.3">
      <c r="B572" s="1">
        <v>375</v>
      </c>
      <c r="C572" s="1" t="str">
        <f>$AR$112</f>
        <v>Átutalva a(z) K számláról - R</v>
      </c>
      <c r="D572" s="6">
        <v>318.12</v>
      </c>
      <c r="E572" s="1" t="s">
        <v>1205</v>
      </c>
    </row>
    <row r="573" spans="2:5" hidden="1" x14ac:dyDescent="0.3">
      <c r="B573" s="1">
        <v>376</v>
      </c>
      <c r="C573" s="1" t="str">
        <f>$AR$113</f>
        <v>Átutalva a(z) L számláról - R</v>
      </c>
      <c r="D573" s="6">
        <v>318.13</v>
      </c>
      <c r="E573" s="1" t="s">
        <v>1205</v>
      </c>
    </row>
    <row r="574" spans="2:5" hidden="1" x14ac:dyDescent="0.3">
      <c r="B574" s="1">
        <v>377</v>
      </c>
      <c r="C574" s="1" t="str">
        <f>$AR$114</f>
        <v>Átutalva a(z) M számláról - R</v>
      </c>
      <c r="D574" s="6">
        <v>318.14</v>
      </c>
      <c r="E574" s="1" t="s">
        <v>1205</v>
      </c>
    </row>
    <row r="575" spans="2:5" hidden="1" x14ac:dyDescent="0.3">
      <c r="B575" s="1">
        <v>378</v>
      </c>
      <c r="C575" s="1" t="str">
        <f>$AR$115</f>
        <v>Átutalva a(z) N számláról - R</v>
      </c>
      <c r="D575" s="6">
        <v>318.14999999999998</v>
      </c>
      <c r="E575" s="1" t="s">
        <v>1205</v>
      </c>
    </row>
    <row r="576" spans="2:5" hidden="1" x14ac:dyDescent="0.3">
      <c r="B576" s="1">
        <v>379</v>
      </c>
      <c r="C576" s="1" t="str">
        <f>$AR$116</f>
        <v>Átutalva a(z) O számláról - R</v>
      </c>
      <c r="D576" s="6">
        <v>318.16000000000003</v>
      </c>
      <c r="E576" s="1" t="s">
        <v>1205</v>
      </c>
    </row>
    <row r="577" spans="2:5" hidden="1" x14ac:dyDescent="0.3">
      <c r="B577" s="1">
        <v>380</v>
      </c>
      <c r="C577" s="1" t="str">
        <f>$AR$117</f>
        <v>Átutalva a(z) P számláról - R</v>
      </c>
      <c r="D577" s="6">
        <v>318.17</v>
      </c>
      <c r="E577" s="1" t="s">
        <v>1205</v>
      </c>
    </row>
    <row r="578" spans="2:5" hidden="1" x14ac:dyDescent="0.3">
      <c r="B578" s="1">
        <v>381</v>
      </c>
      <c r="C578" s="1" t="str">
        <f>$AR$118</f>
        <v>Átutalva a(z) Q számláról - R</v>
      </c>
      <c r="D578" s="6">
        <v>318.18</v>
      </c>
      <c r="E578" s="1" t="s">
        <v>1205</v>
      </c>
    </row>
    <row r="579" spans="2:5" hidden="1" x14ac:dyDescent="0.3">
      <c r="B579" s="1">
        <v>382</v>
      </c>
      <c r="C579" s="1" t="str">
        <f>$AR$119</f>
        <v>Átutalva a(z) S számláról - R</v>
      </c>
      <c r="D579" s="6">
        <v>318.19</v>
      </c>
      <c r="E579" s="1" t="s">
        <v>1205</v>
      </c>
    </row>
    <row r="580" spans="2:5" hidden="1" x14ac:dyDescent="0.3">
      <c r="B580" s="1">
        <v>383</v>
      </c>
      <c r="C580" s="1" t="str">
        <f>$AR$120</f>
        <v>Átutalva a(z) T számláról - R</v>
      </c>
      <c r="D580" s="6">
        <v>318.2</v>
      </c>
      <c r="E580" s="1" t="s">
        <v>1205</v>
      </c>
    </row>
    <row r="581" spans="2:5" hidden="1" x14ac:dyDescent="0.3">
      <c r="B581" s="1">
        <v>384</v>
      </c>
      <c r="C581" s="1" t="str">
        <f>$AS$101</f>
        <v>Készpénzletétel a kasszából - S</v>
      </c>
      <c r="D581" s="6">
        <v>319.01</v>
      </c>
      <c r="E581" s="1" t="s">
        <v>1204</v>
      </c>
    </row>
    <row r="582" spans="2:5" hidden="1" x14ac:dyDescent="0.3">
      <c r="B582" s="1">
        <v>385</v>
      </c>
      <c r="C582" s="1" t="str">
        <f>$AS$102</f>
        <v>Átutalva a(z) A számláról - S</v>
      </c>
      <c r="D582" s="6">
        <v>319.02</v>
      </c>
      <c r="E582" s="1" t="s">
        <v>1205</v>
      </c>
    </row>
    <row r="583" spans="2:5" hidden="1" x14ac:dyDescent="0.3">
      <c r="B583" s="1">
        <v>386</v>
      </c>
      <c r="C583" s="1" t="str">
        <f>$AS$103</f>
        <v>Átutalva a(z) B számláról - S</v>
      </c>
      <c r="D583" s="6">
        <v>319.02999999999997</v>
      </c>
      <c r="E583" s="1" t="s">
        <v>1205</v>
      </c>
    </row>
    <row r="584" spans="2:5" hidden="1" x14ac:dyDescent="0.3">
      <c r="B584" s="1">
        <v>387</v>
      </c>
      <c r="C584" s="1" t="str">
        <f>$AS$104</f>
        <v>Átutalva a(z) C számláról - S</v>
      </c>
      <c r="D584" s="6">
        <v>319.04000000000002</v>
      </c>
      <c r="E584" s="1" t="s">
        <v>1205</v>
      </c>
    </row>
    <row r="585" spans="2:5" hidden="1" x14ac:dyDescent="0.3">
      <c r="B585" s="1">
        <v>388</v>
      </c>
      <c r="C585" s="1" t="str">
        <f>$AS$105</f>
        <v>Átutalva a(z) D számláról - S</v>
      </c>
      <c r="D585" s="6">
        <v>319.05</v>
      </c>
      <c r="E585" s="1" t="s">
        <v>1205</v>
      </c>
    </row>
    <row r="586" spans="2:5" hidden="1" x14ac:dyDescent="0.3">
      <c r="B586" s="1">
        <v>389</v>
      </c>
      <c r="C586" s="1" t="str">
        <f>$AS$106</f>
        <v>Átutalva a(z) E számláról - S</v>
      </c>
      <c r="D586" s="6">
        <v>319.06</v>
      </c>
      <c r="E586" s="1" t="s">
        <v>1205</v>
      </c>
    </row>
    <row r="587" spans="2:5" hidden="1" x14ac:dyDescent="0.3">
      <c r="B587" s="1">
        <v>390</v>
      </c>
      <c r="C587" s="1" t="str">
        <f>$AS$107</f>
        <v>Átutalva a(z) F számláról - S</v>
      </c>
      <c r="D587" s="6">
        <v>319.07</v>
      </c>
      <c r="E587" s="1" t="s">
        <v>1205</v>
      </c>
    </row>
    <row r="588" spans="2:5" hidden="1" x14ac:dyDescent="0.3">
      <c r="B588" s="1">
        <v>391</v>
      </c>
      <c r="C588" s="1" t="str">
        <f>$AS$108</f>
        <v>Átutalva a(z) G számláról - S</v>
      </c>
      <c r="D588" s="6">
        <v>319.08</v>
      </c>
      <c r="E588" s="1" t="s">
        <v>1205</v>
      </c>
    </row>
    <row r="589" spans="2:5" hidden="1" x14ac:dyDescent="0.3">
      <c r="B589" s="1">
        <v>392</v>
      </c>
      <c r="C589" s="1" t="str">
        <f>$AS$109</f>
        <v>Átutalva a(z) H számláról - S</v>
      </c>
      <c r="D589" s="6">
        <v>319.08999999999997</v>
      </c>
      <c r="E589" s="1" t="s">
        <v>1205</v>
      </c>
    </row>
    <row r="590" spans="2:5" hidden="1" x14ac:dyDescent="0.3">
      <c r="B590" s="1">
        <v>393</v>
      </c>
      <c r="C590" s="1" t="str">
        <f>$AS$110</f>
        <v>Átutalva a(z) I számláról - S</v>
      </c>
      <c r="D590" s="6">
        <v>319.10000000000002</v>
      </c>
      <c r="E590" s="1" t="s">
        <v>1205</v>
      </c>
    </row>
    <row r="591" spans="2:5" hidden="1" x14ac:dyDescent="0.3">
      <c r="B591" s="1">
        <v>394</v>
      </c>
      <c r="C591" s="1" t="str">
        <f>$AS$111</f>
        <v>Átutalva a(z) J számláról - S</v>
      </c>
      <c r="D591" s="6">
        <v>319.11</v>
      </c>
      <c r="E591" s="1" t="s">
        <v>1205</v>
      </c>
    </row>
    <row r="592" spans="2:5" hidden="1" x14ac:dyDescent="0.3">
      <c r="B592" s="1">
        <v>395</v>
      </c>
      <c r="C592" s="1" t="str">
        <f>$AS$112</f>
        <v>Átutalva a(z) K számláról - S</v>
      </c>
      <c r="D592" s="6">
        <v>319.12</v>
      </c>
      <c r="E592" s="1" t="s">
        <v>1205</v>
      </c>
    </row>
    <row r="593" spans="2:5" hidden="1" x14ac:dyDescent="0.3">
      <c r="B593" s="1">
        <v>396</v>
      </c>
      <c r="C593" s="1" t="str">
        <f>$AS$113</f>
        <v>Átutalva a(z) L számláról - S</v>
      </c>
      <c r="D593" s="6">
        <v>319.13</v>
      </c>
      <c r="E593" s="1" t="s">
        <v>1205</v>
      </c>
    </row>
    <row r="594" spans="2:5" hidden="1" x14ac:dyDescent="0.3">
      <c r="B594" s="1">
        <v>397</v>
      </c>
      <c r="C594" s="1" t="str">
        <f>$AS$114</f>
        <v>Átutalva a(z) M számláról - S</v>
      </c>
      <c r="D594" s="6">
        <v>319.14</v>
      </c>
      <c r="E594" s="1" t="s">
        <v>1205</v>
      </c>
    </row>
    <row r="595" spans="2:5" hidden="1" x14ac:dyDescent="0.3">
      <c r="B595" s="1">
        <v>398</v>
      </c>
      <c r="C595" s="1" t="str">
        <f>$AS$115</f>
        <v>Átutalva a(z) N számláról - S</v>
      </c>
      <c r="D595" s="6">
        <v>319.14999999999998</v>
      </c>
      <c r="E595" s="1" t="s">
        <v>1205</v>
      </c>
    </row>
    <row r="596" spans="2:5" hidden="1" x14ac:dyDescent="0.3">
      <c r="B596" s="1">
        <v>399</v>
      </c>
      <c r="C596" s="1" t="str">
        <f>$AS$116</f>
        <v>Átutalva a(z) O számláról - S</v>
      </c>
      <c r="D596" s="6">
        <v>319.16000000000003</v>
      </c>
      <c r="E596" s="1" t="s">
        <v>1205</v>
      </c>
    </row>
    <row r="597" spans="2:5" hidden="1" x14ac:dyDescent="0.3">
      <c r="B597" s="1">
        <v>400</v>
      </c>
      <c r="C597" s="1" t="str">
        <f>$AS$117</f>
        <v>Átutalva a(z) P számláról - S</v>
      </c>
      <c r="D597" s="6">
        <v>319.17</v>
      </c>
      <c r="E597" s="1" t="s">
        <v>1205</v>
      </c>
    </row>
    <row r="598" spans="2:5" hidden="1" x14ac:dyDescent="0.3">
      <c r="B598" s="1">
        <v>401</v>
      </c>
      <c r="C598" s="1" t="str">
        <f>$AS$118</f>
        <v>Átutalva a(z) Q számláról - S</v>
      </c>
      <c r="D598" s="6">
        <v>319.18</v>
      </c>
      <c r="E598" s="1" t="s">
        <v>1205</v>
      </c>
    </row>
    <row r="599" spans="2:5" hidden="1" x14ac:dyDescent="0.3">
      <c r="B599" s="1">
        <v>402</v>
      </c>
      <c r="C599" s="1" t="str">
        <f>$AS$119</f>
        <v>Átutalva a(z) R számláról - S</v>
      </c>
      <c r="D599" s="6">
        <v>319.19</v>
      </c>
      <c r="E599" s="1" t="s">
        <v>1205</v>
      </c>
    </row>
    <row r="600" spans="2:5" hidden="1" x14ac:dyDescent="0.3">
      <c r="B600" s="1">
        <v>403</v>
      </c>
      <c r="C600" s="1" t="str">
        <f>$AS$120</f>
        <v>Átutalva a(z) T számláról - S</v>
      </c>
      <c r="D600" s="6">
        <v>319.2</v>
      </c>
      <c r="E600" s="1" t="s">
        <v>1205</v>
      </c>
    </row>
    <row r="601" spans="2:5" hidden="1" x14ac:dyDescent="0.3">
      <c r="B601" s="1">
        <v>404</v>
      </c>
      <c r="C601" s="1" t="str">
        <f>$AT$101</f>
        <v>Készpénzletétel a kasszából - T</v>
      </c>
      <c r="D601" s="6">
        <v>320.01</v>
      </c>
      <c r="E601" s="1" t="s">
        <v>1204</v>
      </c>
    </row>
    <row r="602" spans="2:5" hidden="1" x14ac:dyDescent="0.3">
      <c r="B602" s="1">
        <v>405</v>
      </c>
      <c r="C602" s="1" t="str">
        <f>$AT$102</f>
        <v>Átutalva a(z) A számláról - T</v>
      </c>
      <c r="D602" s="6">
        <v>320.02</v>
      </c>
      <c r="E602" s="1" t="s">
        <v>1205</v>
      </c>
    </row>
    <row r="603" spans="2:5" hidden="1" x14ac:dyDescent="0.3">
      <c r="B603" s="1">
        <v>406</v>
      </c>
      <c r="C603" s="1" t="str">
        <f>$AT$103</f>
        <v>Átutalva a(z) B számláról - T</v>
      </c>
      <c r="D603" s="6">
        <v>320.02999999999997</v>
      </c>
      <c r="E603" s="1" t="s">
        <v>1205</v>
      </c>
    </row>
    <row r="604" spans="2:5" hidden="1" x14ac:dyDescent="0.3">
      <c r="B604" s="1">
        <v>407</v>
      </c>
      <c r="C604" s="1" t="str">
        <f>$AT$104</f>
        <v>Átutalva a(z) C számláról - T</v>
      </c>
      <c r="D604" s="6">
        <v>320.04000000000002</v>
      </c>
      <c r="E604" s="1" t="s">
        <v>1205</v>
      </c>
    </row>
    <row r="605" spans="2:5" hidden="1" x14ac:dyDescent="0.3">
      <c r="B605" s="1">
        <v>408</v>
      </c>
      <c r="C605" s="1" t="str">
        <f>$AT$105</f>
        <v>Átutalva a(z) D számláról - T</v>
      </c>
      <c r="D605" s="6">
        <v>320.05</v>
      </c>
      <c r="E605" s="1" t="s">
        <v>1205</v>
      </c>
    </row>
    <row r="606" spans="2:5" hidden="1" x14ac:dyDescent="0.3">
      <c r="B606" s="1">
        <v>409</v>
      </c>
      <c r="C606" s="1" t="str">
        <f>$AT$106</f>
        <v>Átutalva a(z) E számláról - T</v>
      </c>
      <c r="D606" s="6">
        <v>320.06</v>
      </c>
      <c r="E606" s="1" t="s">
        <v>1205</v>
      </c>
    </row>
    <row r="607" spans="2:5" hidden="1" x14ac:dyDescent="0.3">
      <c r="B607" s="1">
        <v>410</v>
      </c>
      <c r="C607" s="1" t="str">
        <f>$AT$107</f>
        <v>Átutalva a(z) F számláról - T</v>
      </c>
      <c r="D607" s="6">
        <v>320.07</v>
      </c>
      <c r="E607" s="1" t="s">
        <v>1205</v>
      </c>
    </row>
    <row r="608" spans="2:5" hidden="1" x14ac:dyDescent="0.3">
      <c r="B608" s="1">
        <v>411</v>
      </c>
      <c r="C608" s="1" t="str">
        <f>$AT$108</f>
        <v>Átutalva a(z) G számláról - T</v>
      </c>
      <c r="D608" s="6">
        <v>320.08</v>
      </c>
      <c r="E608" s="1" t="s">
        <v>1205</v>
      </c>
    </row>
    <row r="609" spans="2:5" hidden="1" x14ac:dyDescent="0.3">
      <c r="B609" s="1">
        <v>412</v>
      </c>
      <c r="C609" s="1" t="str">
        <f>$AT$109</f>
        <v>Átutalva a(z) H számláról - T</v>
      </c>
      <c r="D609" s="6">
        <v>320.08999999999997</v>
      </c>
      <c r="E609" s="1" t="s">
        <v>1205</v>
      </c>
    </row>
    <row r="610" spans="2:5" hidden="1" x14ac:dyDescent="0.3">
      <c r="B610" s="1">
        <v>413</v>
      </c>
      <c r="C610" s="1" t="str">
        <f>$AT$110</f>
        <v>Átutalva a(z) I számláról - T</v>
      </c>
      <c r="D610" s="6">
        <v>320.10000000000002</v>
      </c>
      <c r="E610" s="1" t="s">
        <v>1205</v>
      </c>
    </row>
    <row r="611" spans="2:5" hidden="1" x14ac:dyDescent="0.3">
      <c r="B611" s="1">
        <v>414</v>
      </c>
      <c r="C611" s="1" t="str">
        <f>$AT$111</f>
        <v>Átutalva a(z) J számláról - T</v>
      </c>
      <c r="D611" s="6">
        <v>320.11</v>
      </c>
      <c r="E611" s="1" t="s">
        <v>1205</v>
      </c>
    </row>
    <row r="612" spans="2:5" hidden="1" x14ac:dyDescent="0.3">
      <c r="B612" s="1">
        <v>415</v>
      </c>
      <c r="C612" s="1" t="str">
        <f>$AT$112</f>
        <v>Átutalva a(z) K számláról - T</v>
      </c>
      <c r="D612" s="6">
        <v>320.12</v>
      </c>
      <c r="E612" s="1" t="s">
        <v>1205</v>
      </c>
    </row>
    <row r="613" spans="2:5" hidden="1" x14ac:dyDescent="0.3">
      <c r="B613" s="1">
        <v>416</v>
      </c>
      <c r="C613" s="1" t="str">
        <f>$AT$113</f>
        <v>Átutalva a(z) L számláról - T</v>
      </c>
      <c r="D613" s="6">
        <v>320.13</v>
      </c>
      <c r="E613" s="1" t="s">
        <v>1205</v>
      </c>
    </row>
    <row r="614" spans="2:5" hidden="1" x14ac:dyDescent="0.3">
      <c r="B614" s="1">
        <v>417</v>
      </c>
      <c r="C614" s="1" t="str">
        <f>$AT$114</f>
        <v>Átutalva a(z) M számláról - T</v>
      </c>
      <c r="D614" s="6">
        <v>320.14</v>
      </c>
      <c r="E614" s="1" t="s">
        <v>1205</v>
      </c>
    </row>
    <row r="615" spans="2:5" hidden="1" x14ac:dyDescent="0.3">
      <c r="B615" s="1">
        <v>418</v>
      </c>
      <c r="C615" s="1" t="str">
        <f>$AT$115</f>
        <v>Átutalva a(z) N számláról - T</v>
      </c>
      <c r="D615" s="6">
        <v>320.14999999999998</v>
      </c>
      <c r="E615" s="1" t="s">
        <v>1205</v>
      </c>
    </row>
    <row r="616" spans="2:5" hidden="1" x14ac:dyDescent="0.3">
      <c r="B616" s="1">
        <v>419</v>
      </c>
      <c r="C616" s="1" t="str">
        <f>$AT$116</f>
        <v>Átutalva a(z) O számláról - T</v>
      </c>
      <c r="D616" s="6">
        <v>320.16000000000003</v>
      </c>
      <c r="E616" s="1" t="s">
        <v>1205</v>
      </c>
    </row>
    <row r="617" spans="2:5" hidden="1" x14ac:dyDescent="0.3">
      <c r="B617" s="1">
        <v>420</v>
      </c>
      <c r="C617" s="1" t="str">
        <f>$AT$117</f>
        <v>Átutalva a(z) P számláról - T</v>
      </c>
      <c r="D617" s="6">
        <v>320.17</v>
      </c>
      <c r="E617" s="1" t="s">
        <v>1205</v>
      </c>
    </row>
    <row r="618" spans="2:5" hidden="1" x14ac:dyDescent="0.3">
      <c r="B618" s="1">
        <v>421</v>
      </c>
      <c r="C618" s="1" t="str">
        <f>$AT$118</f>
        <v>Átutalva a(z) Q számláról - T</v>
      </c>
      <c r="D618" s="6">
        <v>320.18</v>
      </c>
      <c r="E618" s="1" t="s">
        <v>1205</v>
      </c>
    </row>
    <row r="619" spans="2:5" hidden="1" x14ac:dyDescent="0.3">
      <c r="B619" s="1">
        <v>422</v>
      </c>
      <c r="C619" s="1" t="str">
        <f>$AT$119</f>
        <v>Átutalva a(z) R számláról - T</v>
      </c>
      <c r="D619" s="6">
        <v>320.19</v>
      </c>
      <c r="E619" s="1" t="s">
        <v>1205</v>
      </c>
    </row>
    <row r="620" spans="2:5" hidden="1" x14ac:dyDescent="0.3">
      <c r="B620" s="1">
        <v>423</v>
      </c>
      <c r="C620" s="1" t="str">
        <f>$AT$120</f>
        <v>Átutalva a(z) S számláról - T</v>
      </c>
      <c r="D620" s="6">
        <v>320.2</v>
      </c>
      <c r="E620" s="1" t="s">
        <v>1205</v>
      </c>
    </row>
    <row r="621" spans="2:5" hidden="1" x14ac:dyDescent="0.3">
      <c r="B621" s="1">
        <v>424</v>
      </c>
      <c r="C621" s="1" t="str">
        <f>$AZ$101</f>
        <v>Készpénzletétel a(z) A számlára</v>
      </c>
      <c r="D621" s="6">
        <v>400.01</v>
      </c>
      <c r="E621" s="1" t="s">
        <v>1204</v>
      </c>
    </row>
    <row r="622" spans="2:5" hidden="1" x14ac:dyDescent="0.3">
      <c r="B622" s="1">
        <v>425</v>
      </c>
      <c r="C622" s="1" t="str">
        <f>$AZ$102</f>
        <v>Készpénzletétel a(z) B számlára</v>
      </c>
      <c r="D622" s="6">
        <v>400.02</v>
      </c>
      <c r="E622" s="1" t="s">
        <v>1204</v>
      </c>
    </row>
    <row r="623" spans="2:5" hidden="1" x14ac:dyDescent="0.3">
      <c r="B623" s="1">
        <v>426</v>
      </c>
      <c r="C623" s="1" t="str">
        <f>$AZ$103</f>
        <v>Készpénzletétel a(z) C számlára</v>
      </c>
      <c r="D623" s="6">
        <v>400.03</v>
      </c>
      <c r="E623" s="1" t="s">
        <v>1204</v>
      </c>
    </row>
    <row r="624" spans="2:5" hidden="1" x14ac:dyDescent="0.3">
      <c r="B624" s="1">
        <v>427</v>
      </c>
      <c r="C624" s="1" t="str">
        <f>$AZ$104</f>
        <v>Készpénzletétel a(z) D számlára</v>
      </c>
      <c r="D624" s="6">
        <v>400.04</v>
      </c>
      <c r="E624" s="1" t="s">
        <v>1204</v>
      </c>
    </row>
    <row r="625" spans="2:5" hidden="1" x14ac:dyDescent="0.3">
      <c r="B625" s="1">
        <v>428</v>
      </c>
      <c r="C625" s="1" t="str">
        <f>$AZ$105</f>
        <v>Készpénzletétel a(z) E számlára</v>
      </c>
      <c r="D625" s="6">
        <v>400.05</v>
      </c>
      <c r="E625" s="1" t="s">
        <v>1204</v>
      </c>
    </row>
    <row r="626" spans="2:5" hidden="1" x14ac:dyDescent="0.3">
      <c r="B626" s="1">
        <v>429</v>
      </c>
      <c r="C626" s="1" t="str">
        <f>$AZ$106</f>
        <v>Készpénzletétel a(z) F számlára</v>
      </c>
      <c r="D626" s="6">
        <v>400.06</v>
      </c>
      <c r="E626" s="1" t="s">
        <v>1204</v>
      </c>
    </row>
    <row r="627" spans="2:5" hidden="1" x14ac:dyDescent="0.3">
      <c r="B627" s="1">
        <v>430</v>
      </c>
      <c r="C627" s="1" t="str">
        <f>$AZ$107</f>
        <v>Készpénzletétel a(z) G számlára</v>
      </c>
      <c r="D627" s="6">
        <v>400.07</v>
      </c>
      <c r="E627" s="1" t="s">
        <v>1204</v>
      </c>
    </row>
    <row r="628" spans="2:5" hidden="1" x14ac:dyDescent="0.3">
      <c r="B628" s="1">
        <v>431</v>
      </c>
      <c r="C628" s="1" t="str">
        <f>$AZ$108</f>
        <v>Készpénzletétel a(z) H számlára</v>
      </c>
      <c r="D628" s="6">
        <v>400.08</v>
      </c>
      <c r="E628" s="1" t="s">
        <v>1204</v>
      </c>
    </row>
    <row r="629" spans="2:5" hidden="1" x14ac:dyDescent="0.3">
      <c r="B629" s="1">
        <v>432</v>
      </c>
      <c r="C629" s="1" t="str">
        <f>$AZ$109</f>
        <v>Készpénzletétel a(z) I számlára</v>
      </c>
      <c r="D629" s="6">
        <v>400.09</v>
      </c>
      <c r="E629" s="1" t="s">
        <v>1204</v>
      </c>
    </row>
    <row r="630" spans="2:5" hidden="1" x14ac:dyDescent="0.3">
      <c r="B630" s="1">
        <v>433</v>
      </c>
      <c r="C630" s="1" t="str">
        <f>$AZ$110</f>
        <v>Készpénzletétel a(z) J számlára</v>
      </c>
      <c r="D630" s="6">
        <v>400.1</v>
      </c>
      <c r="E630" s="1" t="s">
        <v>1204</v>
      </c>
    </row>
    <row r="631" spans="2:5" hidden="1" x14ac:dyDescent="0.3">
      <c r="B631" s="1">
        <v>434</v>
      </c>
      <c r="C631" s="1" t="str">
        <f>$AZ$111</f>
        <v>Készpénzletétel a(z) K számlára</v>
      </c>
      <c r="D631" s="6">
        <v>400.11</v>
      </c>
      <c r="E631" s="1" t="s">
        <v>1204</v>
      </c>
    </row>
    <row r="632" spans="2:5" hidden="1" x14ac:dyDescent="0.3">
      <c r="B632" s="1">
        <v>435</v>
      </c>
      <c r="C632" s="1" t="str">
        <f>$AZ$112</f>
        <v>Készpénzletétel a(z) L számlára</v>
      </c>
      <c r="D632" s="6">
        <v>400.12</v>
      </c>
      <c r="E632" s="1" t="s">
        <v>1204</v>
      </c>
    </row>
    <row r="633" spans="2:5" hidden="1" x14ac:dyDescent="0.3">
      <c r="B633" s="1">
        <v>436</v>
      </c>
      <c r="C633" s="1" t="str">
        <f>$AZ$113</f>
        <v>Készpénzletétel a(z) M számlára</v>
      </c>
      <c r="D633" s="6">
        <v>400.13</v>
      </c>
      <c r="E633" s="1" t="s">
        <v>1204</v>
      </c>
    </row>
    <row r="634" spans="2:5" hidden="1" x14ac:dyDescent="0.3">
      <c r="B634" s="1">
        <v>437</v>
      </c>
      <c r="C634" s="1" t="str">
        <f>$AZ$114</f>
        <v>Készpénzletétel a(z) N számlára</v>
      </c>
      <c r="D634" s="6">
        <v>400.14</v>
      </c>
      <c r="E634" s="1" t="s">
        <v>1204</v>
      </c>
    </row>
    <row r="635" spans="2:5" hidden="1" x14ac:dyDescent="0.3">
      <c r="B635" s="1">
        <v>438</v>
      </c>
      <c r="C635" s="1" t="str">
        <f>$AZ$115</f>
        <v>Készpénzletétel a(z) O számlára</v>
      </c>
      <c r="D635" s="6">
        <v>400.15</v>
      </c>
      <c r="E635" s="1" t="s">
        <v>1204</v>
      </c>
    </row>
    <row r="636" spans="2:5" hidden="1" x14ac:dyDescent="0.3">
      <c r="B636" s="1">
        <v>439</v>
      </c>
      <c r="C636" s="1" t="str">
        <f>$AZ$116</f>
        <v>Készpénzletétel a(z) P számlára</v>
      </c>
      <c r="D636" s="6">
        <v>400.16</v>
      </c>
      <c r="E636" s="1" t="s">
        <v>1204</v>
      </c>
    </row>
    <row r="637" spans="2:5" hidden="1" x14ac:dyDescent="0.3">
      <c r="B637" s="1">
        <v>440</v>
      </c>
      <c r="C637" s="1" t="str">
        <f>$AZ$117</f>
        <v>Készpénzletétel a(z) Q számlára</v>
      </c>
      <c r="D637" s="6">
        <v>400.17</v>
      </c>
      <c r="E637" s="1" t="s">
        <v>1204</v>
      </c>
    </row>
    <row r="638" spans="2:5" hidden="1" x14ac:dyDescent="0.3">
      <c r="B638" s="1">
        <v>441</v>
      </c>
      <c r="C638" s="1" t="str">
        <f>$AZ$118</f>
        <v>Készpénzletétel a(z) R számlára</v>
      </c>
      <c r="D638" s="6">
        <v>400.18</v>
      </c>
      <c r="E638" s="1" t="s">
        <v>1204</v>
      </c>
    </row>
    <row r="639" spans="2:5" hidden="1" x14ac:dyDescent="0.3">
      <c r="B639" s="1">
        <v>442</v>
      </c>
      <c r="C639" s="1" t="str">
        <f>$AZ$119</f>
        <v>Készpénzletétel a(z) S számlára</v>
      </c>
      <c r="D639" s="6">
        <v>400.19</v>
      </c>
      <c r="E639" s="1" t="s">
        <v>1204</v>
      </c>
    </row>
    <row r="640" spans="2:5" hidden="1" x14ac:dyDescent="0.3">
      <c r="B640" s="1">
        <v>443</v>
      </c>
      <c r="C640" s="1" t="str">
        <f>$AZ$120</f>
        <v>Készpénzletétel a(z) T számlára</v>
      </c>
      <c r="D640" s="6">
        <v>400.2</v>
      </c>
      <c r="E640" s="1" t="s">
        <v>1204</v>
      </c>
    </row>
    <row r="641" spans="2:5" hidden="1" x14ac:dyDescent="0.3">
      <c r="B641" s="1">
        <v>444</v>
      </c>
      <c r="C641" s="1" t="str">
        <f>$BA$101</f>
        <v>Készpénzfelvétel a kasszába - A</v>
      </c>
      <c r="D641" s="6">
        <v>401.01</v>
      </c>
      <c r="E641" s="1" t="s">
        <v>1203</v>
      </c>
    </row>
    <row r="642" spans="2:5" hidden="1" x14ac:dyDescent="0.3">
      <c r="B642" s="1">
        <v>445</v>
      </c>
      <c r="C642" s="1" t="str">
        <f>$BA$102</f>
        <v>Átutalva a(z) B számlára - A</v>
      </c>
      <c r="D642" s="6">
        <v>401.02</v>
      </c>
      <c r="E642" s="1" t="s">
        <v>1205</v>
      </c>
    </row>
    <row r="643" spans="2:5" hidden="1" x14ac:dyDescent="0.3">
      <c r="B643" s="1">
        <v>446</v>
      </c>
      <c r="C643" s="1" t="str">
        <f>$BA$103</f>
        <v>Átutalva a(z) C számlára - A</v>
      </c>
      <c r="D643" s="6">
        <v>401.03</v>
      </c>
      <c r="E643" s="1" t="s">
        <v>1205</v>
      </c>
    </row>
    <row r="644" spans="2:5" hidden="1" x14ac:dyDescent="0.3">
      <c r="B644" s="1">
        <v>447</v>
      </c>
      <c r="C644" s="1" t="str">
        <f>$BA$104</f>
        <v>Átutalva a(z) D számlára - A</v>
      </c>
      <c r="D644" s="6">
        <v>401.04</v>
      </c>
      <c r="E644" s="1" t="s">
        <v>1205</v>
      </c>
    </row>
    <row r="645" spans="2:5" hidden="1" x14ac:dyDescent="0.3">
      <c r="B645" s="1">
        <v>448</v>
      </c>
      <c r="C645" s="1" t="str">
        <f>$BA$105</f>
        <v>Átutalva a(z) E számlára - A</v>
      </c>
      <c r="D645" s="6">
        <v>401.05</v>
      </c>
      <c r="E645" s="1" t="s">
        <v>1205</v>
      </c>
    </row>
    <row r="646" spans="2:5" hidden="1" x14ac:dyDescent="0.3">
      <c r="B646" s="1">
        <v>449</v>
      </c>
      <c r="C646" s="1" t="str">
        <f>$BA$106</f>
        <v>Átutalva a(z) F számlára - A</v>
      </c>
      <c r="D646" s="6">
        <v>401.06</v>
      </c>
      <c r="E646" s="1" t="s">
        <v>1205</v>
      </c>
    </row>
    <row r="647" spans="2:5" hidden="1" x14ac:dyDescent="0.3">
      <c r="B647" s="1">
        <v>450</v>
      </c>
      <c r="C647" s="1" t="str">
        <f>$BA$107</f>
        <v>Átutalva a(z) G számlára - A</v>
      </c>
      <c r="D647" s="6">
        <v>401.07</v>
      </c>
      <c r="E647" s="1" t="s">
        <v>1205</v>
      </c>
    </row>
    <row r="648" spans="2:5" hidden="1" x14ac:dyDescent="0.3">
      <c r="B648" s="1">
        <v>451</v>
      </c>
      <c r="C648" s="1" t="str">
        <f>$BA$108</f>
        <v>Átutalva a(z) H számlára - A</v>
      </c>
      <c r="D648" s="6">
        <v>401.08</v>
      </c>
      <c r="E648" s="1" t="s">
        <v>1205</v>
      </c>
    </row>
    <row r="649" spans="2:5" hidden="1" x14ac:dyDescent="0.3">
      <c r="B649" s="1">
        <v>452</v>
      </c>
      <c r="C649" s="1" t="str">
        <f>$BA$109</f>
        <v>Átutalva a(z) I számlára - A</v>
      </c>
      <c r="D649" s="6">
        <v>401.09</v>
      </c>
      <c r="E649" s="1" t="s">
        <v>1205</v>
      </c>
    </row>
    <row r="650" spans="2:5" hidden="1" x14ac:dyDescent="0.3">
      <c r="B650" s="1">
        <v>453</v>
      </c>
      <c r="C650" s="1" t="str">
        <f>$BA$110</f>
        <v>Átutalva a(z) J számlára - A</v>
      </c>
      <c r="D650" s="6">
        <v>401.1</v>
      </c>
      <c r="E650" s="1" t="s">
        <v>1205</v>
      </c>
    </row>
    <row r="651" spans="2:5" hidden="1" x14ac:dyDescent="0.3">
      <c r="B651" s="1">
        <v>454</v>
      </c>
      <c r="C651" s="1" t="str">
        <f>$BA$111</f>
        <v>Átutalva a(z) K számlára - A</v>
      </c>
      <c r="D651" s="6">
        <v>401.11</v>
      </c>
      <c r="E651" s="1" t="s">
        <v>1205</v>
      </c>
    </row>
    <row r="652" spans="2:5" hidden="1" x14ac:dyDescent="0.3">
      <c r="B652" s="1">
        <v>455</v>
      </c>
      <c r="C652" s="1" t="str">
        <f>$BA$112</f>
        <v>Átutalva a(z) L számlára - A</v>
      </c>
      <c r="D652" s="6">
        <v>401.12</v>
      </c>
      <c r="E652" s="1" t="s">
        <v>1205</v>
      </c>
    </row>
    <row r="653" spans="2:5" hidden="1" x14ac:dyDescent="0.3">
      <c r="B653" s="1">
        <v>456</v>
      </c>
      <c r="C653" s="1" t="str">
        <f>$BA$113</f>
        <v>Átutalva a(z) M számlára - A</v>
      </c>
      <c r="D653" s="6">
        <v>401.13</v>
      </c>
      <c r="E653" s="1" t="s">
        <v>1205</v>
      </c>
    </row>
    <row r="654" spans="2:5" hidden="1" x14ac:dyDescent="0.3">
      <c r="B654" s="1">
        <v>457</v>
      </c>
      <c r="C654" s="1" t="str">
        <f>$BA$114</f>
        <v>Átutalva a(z) N számlára - A</v>
      </c>
      <c r="D654" s="6">
        <v>401.14</v>
      </c>
      <c r="E654" s="1" t="s">
        <v>1205</v>
      </c>
    </row>
    <row r="655" spans="2:5" hidden="1" x14ac:dyDescent="0.3">
      <c r="B655" s="1">
        <v>458</v>
      </c>
      <c r="C655" s="1" t="str">
        <f>$BA$115</f>
        <v>Átutalva a(z) O számlára - A</v>
      </c>
      <c r="D655" s="6">
        <v>401.15</v>
      </c>
      <c r="E655" s="1" t="s">
        <v>1205</v>
      </c>
    </row>
    <row r="656" spans="2:5" hidden="1" x14ac:dyDescent="0.3">
      <c r="B656" s="1">
        <v>459</v>
      </c>
      <c r="C656" s="1" t="str">
        <f>$BA$116</f>
        <v>Átutalva a(z) P számlára - A</v>
      </c>
      <c r="D656" s="6">
        <v>401.16</v>
      </c>
      <c r="E656" s="1" t="s">
        <v>1205</v>
      </c>
    </row>
    <row r="657" spans="2:5" hidden="1" x14ac:dyDescent="0.3">
      <c r="B657" s="1">
        <v>460</v>
      </c>
      <c r="C657" s="1" t="str">
        <f>$BA$117</f>
        <v>Átutalva a(z) Q számlára - A</v>
      </c>
      <c r="D657" s="6">
        <v>401.17</v>
      </c>
      <c r="E657" s="1" t="s">
        <v>1205</v>
      </c>
    </row>
    <row r="658" spans="2:5" hidden="1" x14ac:dyDescent="0.3">
      <c r="B658" s="1">
        <v>461</v>
      </c>
      <c r="C658" s="1" t="str">
        <f>$BA$118</f>
        <v>Átutalva a(z) R számlára - A</v>
      </c>
      <c r="D658" s="6">
        <v>401.18</v>
      </c>
      <c r="E658" s="1" t="s">
        <v>1205</v>
      </c>
    </row>
    <row r="659" spans="2:5" hidden="1" x14ac:dyDescent="0.3">
      <c r="B659" s="1">
        <v>462</v>
      </c>
      <c r="C659" s="1" t="str">
        <f>$BA$119</f>
        <v>Átutalva a(z) S számlára - A</v>
      </c>
      <c r="D659" s="6">
        <v>401.19</v>
      </c>
      <c r="E659" s="1" t="s">
        <v>1205</v>
      </c>
    </row>
    <row r="660" spans="2:5" hidden="1" x14ac:dyDescent="0.3">
      <c r="B660" s="1">
        <v>463</v>
      </c>
      <c r="C660" s="1" t="str">
        <f>$BA$120</f>
        <v>Átutalva a(z) T számlára - A</v>
      </c>
      <c r="D660" s="6">
        <v>401.2</v>
      </c>
      <c r="E660" s="1" t="s">
        <v>1205</v>
      </c>
    </row>
    <row r="661" spans="2:5" hidden="1" x14ac:dyDescent="0.3">
      <c r="B661" s="1">
        <v>464</v>
      </c>
      <c r="C661" s="1" t="str">
        <f>$BB$101</f>
        <v>Készpénzfelvétel a kasszába - B</v>
      </c>
      <c r="D661" s="6">
        <v>402.01</v>
      </c>
      <c r="E661" s="1" t="s">
        <v>1203</v>
      </c>
    </row>
    <row r="662" spans="2:5" hidden="1" x14ac:dyDescent="0.3">
      <c r="B662" s="1">
        <v>465</v>
      </c>
      <c r="C662" s="1" t="str">
        <f>$BB$102</f>
        <v>Átutalva a(z) A számlára - B</v>
      </c>
      <c r="D662" s="6">
        <v>402.02</v>
      </c>
      <c r="E662" s="1" t="s">
        <v>1205</v>
      </c>
    </row>
    <row r="663" spans="2:5" hidden="1" x14ac:dyDescent="0.3">
      <c r="B663" s="1">
        <v>466</v>
      </c>
      <c r="C663" s="1" t="str">
        <f>$BB$103</f>
        <v>Átutalva a(z) C számlára - B</v>
      </c>
      <c r="D663" s="6">
        <v>402.03</v>
      </c>
      <c r="E663" s="1" t="s">
        <v>1205</v>
      </c>
    </row>
    <row r="664" spans="2:5" hidden="1" x14ac:dyDescent="0.3">
      <c r="B664" s="1">
        <v>467</v>
      </c>
      <c r="C664" s="1" t="str">
        <f>$BB$104</f>
        <v>Átutalva a(z) D számlára - B</v>
      </c>
      <c r="D664" s="6">
        <v>402.04</v>
      </c>
      <c r="E664" s="1" t="s">
        <v>1205</v>
      </c>
    </row>
    <row r="665" spans="2:5" hidden="1" x14ac:dyDescent="0.3">
      <c r="B665" s="1">
        <v>468</v>
      </c>
      <c r="C665" s="1" t="str">
        <f>$BB$105</f>
        <v>Átutalva a(z) E számlára - B</v>
      </c>
      <c r="D665" s="6">
        <v>402.05</v>
      </c>
      <c r="E665" s="1" t="s">
        <v>1205</v>
      </c>
    </row>
    <row r="666" spans="2:5" hidden="1" x14ac:dyDescent="0.3">
      <c r="B666" s="1">
        <v>469</v>
      </c>
      <c r="C666" s="1" t="str">
        <f>$BB$106</f>
        <v>Átutalva a(z) F számlára - B</v>
      </c>
      <c r="D666" s="6">
        <v>402.06</v>
      </c>
      <c r="E666" s="1" t="s">
        <v>1205</v>
      </c>
    </row>
    <row r="667" spans="2:5" hidden="1" x14ac:dyDescent="0.3">
      <c r="B667" s="1">
        <v>470</v>
      </c>
      <c r="C667" s="1" t="str">
        <f>$BB$107</f>
        <v>Átutalva a(z) G számlára - B</v>
      </c>
      <c r="D667" s="6">
        <v>402.07</v>
      </c>
      <c r="E667" s="1" t="s">
        <v>1205</v>
      </c>
    </row>
    <row r="668" spans="2:5" hidden="1" x14ac:dyDescent="0.3">
      <c r="B668" s="1">
        <v>471</v>
      </c>
      <c r="C668" s="1" t="str">
        <f>$BB$108</f>
        <v>Átutalva a(z) H számlára - B</v>
      </c>
      <c r="D668" s="6">
        <v>402.08</v>
      </c>
      <c r="E668" s="1" t="s">
        <v>1205</v>
      </c>
    </row>
    <row r="669" spans="2:5" hidden="1" x14ac:dyDescent="0.3">
      <c r="B669" s="1">
        <v>472</v>
      </c>
      <c r="C669" s="1" t="str">
        <f>$BB$109</f>
        <v>Átutalva a(z) I számlára - B</v>
      </c>
      <c r="D669" s="6">
        <v>402.09</v>
      </c>
      <c r="E669" s="1" t="s">
        <v>1205</v>
      </c>
    </row>
    <row r="670" spans="2:5" hidden="1" x14ac:dyDescent="0.3">
      <c r="B670" s="1">
        <v>473</v>
      </c>
      <c r="C670" s="1" t="str">
        <f>$BB$110</f>
        <v>Átutalva a(z) J számlára - B</v>
      </c>
      <c r="D670" s="6">
        <v>402.1</v>
      </c>
      <c r="E670" s="1" t="s">
        <v>1205</v>
      </c>
    </row>
    <row r="671" spans="2:5" hidden="1" x14ac:dyDescent="0.3">
      <c r="B671" s="1">
        <v>474</v>
      </c>
      <c r="C671" s="1" t="str">
        <f>$BB$111</f>
        <v>Átutalva a(z) K számlára - B</v>
      </c>
      <c r="D671" s="6">
        <v>402.11</v>
      </c>
      <c r="E671" s="1" t="s">
        <v>1205</v>
      </c>
    </row>
    <row r="672" spans="2:5" hidden="1" x14ac:dyDescent="0.3">
      <c r="B672" s="1">
        <v>475</v>
      </c>
      <c r="C672" s="1" t="str">
        <f>$BB$112</f>
        <v>Átutalva a(z) L számlára - B</v>
      </c>
      <c r="D672" s="6">
        <v>402.12</v>
      </c>
      <c r="E672" s="1" t="s">
        <v>1205</v>
      </c>
    </row>
    <row r="673" spans="2:5" hidden="1" x14ac:dyDescent="0.3">
      <c r="B673" s="1">
        <v>476</v>
      </c>
      <c r="C673" s="1" t="str">
        <f>$BB$113</f>
        <v>Átutalva a(z) M számlára - B</v>
      </c>
      <c r="D673" s="6">
        <v>402.13</v>
      </c>
      <c r="E673" s="1" t="s">
        <v>1205</v>
      </c>
    </row>
    <row r="674" spans="2:5" hidden="1" x14ac:dyDescent="0.3">
      <c r="B674" s="1">
        <v>477</v>
      </c>
      <c r="C674" s="1" t="str">
        <f>$BB$114</f>
        <v>Átutalva a(z) N számlára - B</v>
      </c>
      <c r="D674" s="6">
        <v>402.14</v>
      </c>
      <c r="E674" s="1" t="s">
        <v>1205</v>
      </c>
    </row>
    <row r="675" spans="2:5" hidden="1" x14ac:dyDescent="0.3">
      <c r="B675" s="1">
        <v>478</v>
      </c>
      <c r="C675" s="1" t="str">
        <f>$BB$115</f>
        <v>Átutalva a(z) O számlára - B</v>
      </c>
      <c r="D675" s="6">
        <v>402.15</v>
      </c>
      <c r="E675" s="1" t="s">
        <v>1205</v>
      </c>
    </row>
    <row r="676" spans="2:5" hidden="1" x14ac:dyDescent="0.3">
      <c r="B676" s="1">
        <v>479</v>
      </c>
      <c r="C676" s="1" t="str">
        <f>$BB$116</f>
        <v>Átutalva a(z) P számlára - B</v>
      </c>
      <c r="D676" s="6">
        <v>402.16</v>
      </c>
      <c r="E676" s="1" t="s">
        <v>1205</v>
      </c>
    </row>
    <row r="677" spans="2:5" hidden="1" x14ac:dyDescent="0.3">
      <c r="B677" s="1">
        <v>480</v>
      </c>
      <c r="C677" s="1" t="str">
        <f>$BB$117</f>
        <v>Átutalva a(z) Q számlára - B</v>
      </c>
      <c r="D677" s="6">
        <v>402.17</v>
      </c>
      <c r="E677" s="1" t="s">
        <v>1205</v>
      </c>
    </row>
    <row r="678" spans="2:5" hidden="1" x14ac:dyDescent="0.3">
      <c r="B678" s="1">
        <v>481</v>
      </c>
      <c r="C678" s="1" t="str">
        <f>$BB$118</f>
        <v>Átutalva a(z) R számlára - B</v>
      </c>
      <c r="D678" s="6">
        <v>402.18</v>
      </c>
      <c r="E678" s="1" t="s">
        <v>1205</v>
      </c>
    </row>
    <row r="679" spans="2:5" hidden="1" x14ac:dyDescent="0.3">
      <c r="B679" s="1">
        <v>482</v>
      </c>
      <c r="C679" s="1" t="str">
        <f>$BB$119</f>
        <v>Átutalva a(z) S számlára - B</v>
      </c>
      <c r="D679" s="6">
        <v>402.19</v>
      </c>
      <c r="E679" s="1" t="s">
        <v>1205</v>
      </c>
    </row>
    <row r="680" spans="2:5" hidden="1" x14ac:dyDescent="0.3">
      <c r="B680" s="1">
        <v>483</v>
      </c>
      <c r="C680" s="1" t="str">
        <f>$BB$120</f>
        <v>Átutalva a(z) T számlára - B</v>
      </c>
      <c r="D680" s="6">
        <v>402.2</v>
      </c>
      <c r="E680" s="1" t="s">
        <v>1205</v>
      </c>
    </row>
    <row r="681" spans="2:5" hidden="1" x14ac:dyDescent="0.3">
      <c r="B681" s="1">
        <v>484</v>
      </c>
      <c r="C681" s="1" t="str">
        <f>$BC$101</f>
        <v>Készpénzfelvétel a kasszába - C</v>
      </c>
      <c r="D681" s="6">
        <v>403.01</v>
      </c>
      <c r="E681" s="1" t="s">
        <v>1203</v>
      </c>
    </row>
    <row r="682" spans="2:5" hidden="1" x14ac:dyDescent="0.3">
      <c r="B682" s="1">
        <v>485</v>
      </c>
      <c r="C682" s="1" t="str">
        <f>$BC$102</f>
        <v>Átutalva a(z) A számlára - C</v>
      </c>
      <c r="D682" s="6">
        <v>403.02</v>
      </c>
      <c r="E682" s="1" t="s">
        <v>1205</v>
      </c>
    </row>
    <row r="683" spans="2:5" hidden="1" x14ac:dyDescent="0.3">
      <c r="B683" s="1">
        <v>486</v>
      </c>
      <c r="C683" s="1" t="str">
        <f>$BC$103</f>
        <v>Átutalva a(z) B számlára - C</v>
      </c>
      <c r="D683" s="6">
        <v>403.03</v>
      </c>
      <c r="E683" s="1" t="s">
        <v>1205</v>
      </c>
    </row>
    <row r="684" spans="2:5" hidden="1" x14ac:dyDescent="0.3">
      <c r="B684" s="1">
        <v>487</v>
      </c>
      <c r="C684" s="1" t="str">
        <f>$BC$104</f>
        <v>Átutalva a(z) D számlára - C</v>
      </c>
      <c r="D684" s="6">
        <v>403.04</v>
      </c>
      <c r="E684" s="1" t="s">
        <v>1205</v>
      </c>
    </row>
    <row r="685" spans="2:5" hidden="1" x14ac:dyDescent="0.3">
      <c r="B685" s="1">
        <v>488</v>
      </c>
      <c r="C685" s="1" t="str">
        <f>$BC$105</f>
        <v>Átutalva a(z) E számlára - C</v>
      </c>
      <c r="D685" s="6">
        <v>403.05</v>
      </c>
      <c r="E685" s="1" t="s">
        <v>1205</v>
      </c>
    </row>
    <row r="686" spans="2:5" hidden="1" x14ac:dyDescent="0.3">
      <c r="B686" s="1">
        <v>489</v>
      </c>
      <c r="C686" s="1" t="str">
        <f>$BC$106</f>
        <v>Átutalva a(z) F számlára - C</v>
      </c>
      <c r="D686" s="6">
        <v>403.06</v>
      </c>
      <c r="E686" s="1" t="s">
        <v>1205</v>
      </c>
    </row>
    <row r="687" spans="2:5" hidden="1" x14ac:dyDescent="0.3">
      <c r="B687" s="1">
        <v>490</v>
      </c>
      <c r="C687" s="1" t="str">
        <f>$BC$107</f>
        <v>Átutalva a(z) G számlára - C</v>
      </c>
      <c r="D687" s="6">
        <v>403.07</v>
      </c>
      <c r="E687" s="1" t="s">
        <v>1205</v>
      </c>
    </row>
    <row r="688" spans="2:5" hidden="1" x14ac:dyDescent="0.3">
      <c r="B688" s="1">
        <v>491</v>
      </c>
      <c r="C688" s="1" t="str">
        <f>$BC$108</f>
        <v>Átutalva a(z) H számlára - C</v>
      </c>
      <c r="D688" s="6">
        <v>403.08</v>
      </c>
      <c r="E688" s="1" t="s">
        <v>1205</v>
      </c>
    </row>
    <row r="689" spans="2:5" hidden="1" x14ac:dyDescent="0.3">
      <c r="B689" s="1">
        <v>492</v>
      </c>
      <c r="C689" s="1" t="str">
        <f>$BC$109</f>
        <v>Átutalva a(z) I számlára - C</v>
      </c>
      <c r="D689" s="6">
        <v>403.09</v>
      </c>
      <c r="E689" s="1" t="s">
        <v>1205</v>
      </c>
    </row>
    <row r="690" spans="2:5" hidden="1" x14ac:dyDescent="0.3">
      <c r="B690" s="1">
        <v>493</v>
      </c>
      <c r="C690" s="1" t="str">
        <f>$BC$110</f>
        <v>Átutalva a(z) J számlára - C</v>
      </c>
      <c r="D690" s="6">
        <v>403.1</v>
      </c>
      <c r="E690" s="1" t="s">
        <v>1205</v>
      </c>
    </row>
    <row r="691" spans="2:5" hidden="1" x14ac:dyDescent="0.3">
      <c r="B691" s="1">
        <v>494</v>
      </c>
      <c r="C691" s="1" t="str">
        <f>$BC$111</f>
        <v>Átutalva a(z) K számlára - C</v>
      </c>
      <c r="D691" s="6">
        <v>403.11</v>
      </c>
      <c r="E691" s="1" t="s">
        <v>1205</v>
      </c>
    </row>
    <row r="692" spans="2:5" hidden="1" x14ac:dyDescent="0.3">
      <c r="B692" s="1">
        <v>495</v>
      </c>
      <c r="C692" s="1" t="str">
        <f>$BC$112</f>
        <v>Átutalva a(z) L számlára - C</v>
      </c>
      <c r="D692" s="6">
        <v>403.12</v>
      </c>
      <c r="E692" s="1" t="s">
        <v>1205</v>
      </c>
    </row>
    <row r="693" spans="2:5" hidden="1" x14ac:dyDescent="0.3">
      <c r="B693" s="1">
        <v>496</v>
      </c>
      <c r="C693" s="1" t="str">
        <f>$BC$113</f>
        <v>Átutalva a(z) M számlára - C</v>
      </c>
      <c r="D693" s="6">
        <v>403.13</v>
      </c>
      <c r="E693" s="1" t="s">
        <v>1205</v>
      </c>
    </row>
    <row r="694" spans="2:5" hidden="1" x14ac:dyDescent="0.3">
      <c r="B694" s="1">
        <v>497</v>
      </c>
      <c r="C694" s="1" t="str">
        <f>$BC$114</f>
        <v>Átutalva a(z) N számlára - C</v>
      </c>
      <c r="D694" s="6">
        <v>403.14</v>
      </c>
      <c r="E694" s="1" t="s">
        <v>1205</v>
      </c>
    </row>
    <row r="695" spans="2:5" hidden="1" x14ac:dyDescent="0.3">
      <c r="B695" s="1">
        <v>498</v>
      </c>
      <c r="C695" s="1" t="str">
        <f>$BC$115</f>
        <v>Átutalva a(z) O számlára - C</v>
      </c>
      <c r="D695" s="6">
        <v>403.15</v>
      </c>
      <c r="E695" s="1" t="s">
        <v>1205</v>
      </c>
    </row>
    <row r="696" spans="2:5" hidden="1" x14ac:dyDescent="0.3">
      <c r="B696" s="1">
        <v>499</v>
      </c>
      <c r="C696" s="1" t="str">
        <f>$BC$116</f>
        <v>Átutalva a(z) P számlára - C</v>
      </c>
      <c r="D696" s="6">
        <v>403.16</v>
      </c>
      <c r="E696" s="1" t="s">
        <v>1205</v>
      </c>
    </row>
    <row r="697" spans="2:5" hidden="1" x14ac:dyDescent="0.3">
      <c r="B697" s="1">
        <v>500</v>
      </c>
      <c r="C697" s="1" t="str">
        <f>$BC$117</f>
        <v>Átutalva a(z) Q számlára - C</v>
      </c>
      <c r="D697" s="6">
        <v>403.17</v>
      </c>
      <c r="E697" s="1" t="s">
        <v>1205</v>
      </c>
    </row>
    <row r="698" spans="2:5" hidden="1" x14ac:dyDescent="0.3">
      <c r="B698" s="1">
        <v>501</v>
      </c>
      <c r="C698" s="1" t="str">
        <f>$BC$118</f>
        <v>Átutalva a(z) R számlára - C</v>
      </c>
      <c r="D698" s="6">
        <v>403.18</v>
      </c>
      <c r="E698" s="1" t="s">
        <v>1205</v>
      </c>
    </row>
    <row r="699" spans="2:5" hidden="1" x14ac:dyDescent="0.3">
      <c r="B699" s="1">
        <v>502</v>
      </c>
      <c r="C699" s="1" t="str">
        <f>$BC$119</f>
        <v>Átutalva a(z) S számlára - C</v>
      </c>
      <c r="D699" s="6">
        <v>403.19</v>
      </c>
      <c r="E699" s="1" t="s">
        <v>1205</v>
      </c>
    </row>
    <row r="700" spans="2:5" hidden="1" x14ac:dyDescent="0.3">
      <c r="B700" s="1">
        <v>503</v>
      </c>
      <c r="C700" s="1" t="str">
        <f>$BC$120</f>
        <v>Átutalva a(z) T számlára - C</v>
      </c>
      <c r="D700" s="6">
        <v>403.2</v>
      </c>
      <c r="E700" s="1" t="s">
        <v>1205</v>
      </c>
    </row>
    <row r="701" spans="2:5" hidden="1" x14ac:dyDescent="0.3">
      <c r="B701" s="1">
        <v>504</v>
      </c>
      <c r="C701" s="1" t="str">
        <f>$BD$101</f>
        <v>Készpénzfelvétel a kasszába - D</v>
      </c>
      <c r="D701" s="6">
        <v>404.01</v>
      </c>
      <c r="E701" s="1" t="s">
        <v>1203</v>
      </c>
    </row>
    <row r="702" spans="2:5" hidden="1" x14ac:dyDescent="0.3">
      <c r="B702" s="1">
        <v>505</v>
      </c>
      <c r="C702" s="1" t="str">
        <f>$BD$102</f>
        <v>Átutalva a(z) A számlára - D</v>
      </c>
      <c r="D702" s="6">
        <v>404.02</v>
      </c>
      <c r="E702" s="1" t="s">
        <v>1205</v>
      </c>
    </row>
    <row r="703" spans="2:5" hidden="1" x14ac:dyDescent="0.3">
      <c r="B703" s="1">
        <v>506</v>
      </c>
      <c r="C703" s="1" t="str">
        <f>$BD$103</f>
        <v>Átutalva a(z) B számlára - D</v>
      </c>
      <c r="D703" s="6">
        <v>404.03</v>
      </c>
      <c r="E703" s="1" t="s">
        <v>1205</v>
      </c>
    </row>
    <row r="704" spans="2:5" hidden="1" x14ac:dyDescent="0.3">
      <c r="B704" s="1">
        <v>507</v>
      </c>
      <c r="C704" s="1" t="str">
        <f>$BD$104</f>
        <v>Átutalva a(z) C számlára - D</v>
      </c>
      <c r="D704" s="6">
        <v>404.04</v>
      </c>
      <c r="E704" s="1" t="s">
        <v>1205</v>
      </c>
    </row>
    <row r="705" spans="2:5" hidden="1" x14ac:dyDescent="0.3">
      <c r="B705" s="1">
        <v>508</v>
      </c>
      <c r="C705" s="1" t="str">
        <f>$BD$105</f>
        <v>Átutalva a(z) E számlára - D</v>
      </c>
      <c r="D705" s="6">
        <v>404.05</v>
      </c>
      <c r="E705" s="1" t="s">
        <v>1205</v>
      </c>
    </row>
    <row r="706" spans="2:5" hidden="1" x14ac:dyDescent="0.3">
      <c r="B706" s="1">
        <v>509</v>
      </c>
      <c r="C706" s="1" t="str">
        <f>$BD$106</f>
        <v>Átutalva a(z) F számlára - D</v>
      </c>
      <c r="D706" s="6">
        <v>404.06</v>
      </c>
      <c r="E706" s="1" t="s">
        <v>1205</v>
      </c>
    </row>
    <row r="707" spans="2:5" hidden="1" x14ac:dyDescent="0.3">
      <c r="B707" s="1">
        <v>510</v>
      </c>
      <c r="C707" s="1" t="str">
        <f>$BD$107</f>
        <v>Átutalva a(z) G számlára - D</v>
      </c>
      <c r="D707" s="6">
        <v>404.07</v>
      </c>
      <c r="E707" s="1" t="s">
        <v>1205</v>
      </c>
    </row>
    <row r="708" spans="2:5" hidden="1" x14ac:dyDescent="0.3">
      <c r="B708" s="1">
        <v>511</v>
      </c>
      <c r="C708" s="1" t="str">
        <f>$BD$108</f>
        <v>Átutalva a(z) H számlára - D</v>
      </c>
      <c r="D708" s="6">
        <v>404.08</v>
      </c>
      <c r="E708" s="1" t="s">
        <v>1205</v>
      </c>
    </row>
    <row r="709" spans="2:5" hidden="1" x14ac:dyDescent="0.3">
      <c r="B709" s="1">
        <v>512</v>
      </c>
      <c r="C709" s="1" t="str">
        <f>$BD$109</f>
        <v>Átutalva a(z) I számlára - D</v>
      </c>
      <c r="D709" s="6">
        <v>404.09</v>
      </c>
      <c r="E709" s="1" t="s">
        <v>1205</v>
      </c>
    </row>
    <row r="710" spans="2:5" hidden="1" x14ac:dyDescent="0.3">
      <c r="B710" s="1">
        <v>513</v>
      </c>
      <c r="C710" s="1" t="str">
        <f>$BD$110</f>
        <v>Átutalva a(z) J számlára - D</v>
      </c>
      <c r="D710" s="6">
        <v>404.1</v>
      </c>
      <c r="E710" s="1" t="s">
        <v>1205</v>
      </c>
    </row>
    <row r="711" spans="2:5" hidden="1" x14ac:dyDescent="0.3">
      <c r="B711" s="1">
        <v>514</v>
      </c>
      <c r="C711" s="1" t="str">
        <f>$BD$111</f>
        <v>Átutalva a(z) K számlára - D</v>
      </c>
      <c r="D711" s="6">
        <v>404.11</v>
      </c>
      <c r="E711" s="1" t="s">
        <v>1205</v>
      </c>
    </row>
    <row r="712" spans="2:5" hidden="1" x14ac:dyDescent="0.3">
      <c r="B712" s="1">
        <v>515</v>
      </c>
      <c r="C712" s="1" t="str">
        <f>$BD$112</f>
        <v>Átutalva a(z) L számlára - D</v>
      </c>
      <c r="D712" s="6">
        <v>404.12</v>
      </c>
      <c r="E712" s="1" t="s">
        <v>1205</v>
      </c>
    </row>
    <row r="713" spans="2:5" hidden="1" x14ac:dyDescent="0.3">
      <c r="B713" s="1">
        <v>516</v>
      </c>
      <c r="C713" s="1" t="str">
        <f>$BD$113</f>
        <v>Átutalva a(z) M számlára - D</v>
      </c>
      <c r="D713" s="6">
        <v>404.13</v>
      </c>
      <c r="E713" s="1" t="s">
        <v>1205</v>
      </c>
    </row>
    <row r="714" spans="2:5" hidden="1" x14ac:dyDescent="0.3">
      <c r="B714" s="1">
        <v>517</v>
      </c>
      <c r="C714" s="1" t="str">
        <f>$BD$114</f>
        <v>Átutalva a(z) N számlára - D</v>
      </c>
      <c r="D714" s="6">
        <v>404.14</v>
      </c>
      <c r="E714" s="1" t="s">
        <v>1205</v>
      </c>
    </row>
    <row r="715" spans="2:5" hidden="1" x14ac:dyDescent="0.3">
      <c r="B715" s="1">
        <v>518</v>
      </c>
      <c r="C715" s="1" t="str">
        <f>$BD$115</f>
        <v>Átutalva a(z) O számlára - D</v>
      </c>
      <c r="D715" s="6">
        <v>404.15</v>
      </c>
      <c r="E715" s="1" t="s">
        <v>1205</v>
      </c>
    </row>
    <row r="716" spans="2:5" hidden="1" x14ac:dyDescent="0.3">
      <c r="B716" s="1">
        <v>519</v>
      </c>
      <c r="C716" s="1" t="str">
        <f>$BD$116</f>
        <v>Átutalva a(z) P számlára - D</v>
      </c>
      <c r="D716" s="6">
        <v>404.16</v>
      </c>
      <c r="E716" s="1" t="s">
        <v>1205</v>
      </c>
    </row>
    <row r="717" spans="2:5" hidden="1" x14ac:dyDescent="0.3">
      <c r="B717" s="1">
        <v>520</v>
      </c>
      <c r="C717" s="1" t="str">
        <f>$BD$117</f>
        <v>Átutalva a(z) Q számlára - D</v>
      </c>
      <c r="D717" s="6">
        <v>404.17</v>
      </c>
      <c r="E717" s="1" t="s">
        <v>1205</v>
      </c>
    </row>
    <row r="718" spans="2:5" hidden="1" x14ac:dyDescent="0.3">
      <c r="B718" s="1">
        <v>521</v>
      </c>
      <c r="C718" s="1" t="str">
        <f>$BD$118</f>
        <v>Átutalva a(z) R számlára - D</v>
      </c>
      <c r="D718" s="6">
        <v>404.18</v>
      </c>
      <c r="E718" s="1" t="s">
        <v>1205</v>
      </c>
    </row>
    <row r="719" spans="2:5" hidden="1" x14ac:dyDescent="0.3">
      <c r="B719" s="1">
        <v>522</v>
      </c>
      <c r="C719" s="1" t="str">
        <f>$BD$119</f>
        <v>Átutalva a(z) S számlára - D</v>
      </c>
      <c r="D719" s="6">
        <v>404.19</v>
      </c>
      <c r="E719" s="1" t="s">
        <v>1205</v>
      </c>
    </row>
    <row r="720" spans="2:5" hidden="1" x14ac:dyDescent="0.3">
      <c r="B720" s="1">
        <v>523</v>
      </c>
      <c r="C720" s="1" t="str">
        <f>$BD$120</f>
        <v>Átutalva a(z) T számlára - D</v>
      </c>
      <c r="D720" s="6">
        <v>404.2</v>
      </c>
      <c r="E720" s="1" t="s">
        <v>1205</v>
      </c>
    </row>
    <row r="721" spans="2:5" hidden="1" x14ac:dyDescent="0.3">
      <c r="B721" s="1">
        <v>524</v>
      </c>
      <c r="C721" s="1" t="str">
        <f>$BE$101</f>
        <v>Készpénzfelvétel a kasszába - E</v>
      </c>
      <c r="D721" s="6">
        <v>405.01</v>
      </c>
      <c r="E721" s="1" t="s">
        <v>1203</v>
      </c>
    </row>
    <row r="722" spans="2:5" hidden="1" x14ac:dyDescent="0.3">
      <c r="B722" s="1">
        <v>525</v>
      </c>
      <c r="C722" s="1" t="str">
        <f>$BE$102</f>
        <v>Átutalva a(z) A számlára - E</v>
      </c>
      <c r="D722" s="6">
        <v>405.02</v>
      </c>
      <c r="E722" s="1" t="s">
        <v>1205</v>
      </c>
    </row>
    <row r="723" spans="2:5" hidden="1" x14ac:dyDescent="0.3">
      <c r="B723" s="1">
        <v>526</v>
      </c>
      <c r="C723" s="1" t="str">
        <f>$BE$103</f>
        <v>Átutalva a(z) B számlára - E</v>
      </c>
      <c r="D723" s="6">
        <v>405.03</v>
      </c>
      <c r="E723" s="1" t="s">
        <v>1205</v>
      </c>
    </row>
    <row r="724" spans="2:5" hidden="1" x14ac:dyDescent="0.3">
      <c r="B724" s="1">
        <v>527</v>
      </c>
      <c r="C724" s="1" t="str">
        <f>$BE$104</f>
        <v>Átutalva a(z) C számlára - E</v>
      </c>
      <c r="D724" s="6">
        <v>405.04</v>
      </c>
      <c r="E724" s="1" t="s">
        <v>1205</v>
      </c>
    </row>
    <row r="725" spans="2:5" hidden="1" x14ac:dyDescent="0.3">
      <c r="B725" s="1">
        <v>528</v>
      </c>
      <c r="C725" s="1" t="str">
        <f>$BE$105</f>
        <v>Átutalva a(z) D számlára - E</v>
      </c>
      <c r="D725" s="6">
        <v>405.05</v>
      </c>
      <c r="E725" s="1" t="s">
        <v>1205</v>
      </c>
    </row>
    <row r="726" spans="2:5" hidden="1" x14ac:dyDescent="0.3">
      <c r="B726" s="1">
        <v>529</v>
      </c>
      <c r="C726" s="1" t="str">
        <f>$BE$106</f>
        <v>Átutalva a(z) F számlára - E</v>
      </c>
      <c r="D726" s="6">
        <v>405.06</v>
      </c>
      <c r="E726" s="1" t="s">
        <v>1205</v>
      </c>
    </row>
    <row r="727" spans="2:5" hidden="1" x14ac:dyDescent="0.3">
      <c r="B727" s="1">
        <v>530</v>
      </c>
      <c r="C727" s="1" t="str">
        <f>$BE$107</f>
        <v>Átutalva a(z) G számlára - E</v>
      </c>
      <c r="D727" s="6">
        <v>405.07</v>
      </c>
      <c r="E727" s="1" t="s">
        <v>1205</v>
      </c>
    </row>
    <row r="728" spans="2:5" hidden="1" x14ac:dyDescent="0.3">
      <c r="B728" s="1">
        <v>531</v>
      </c>
      <c r="C728" s="1" t="str">
        <f>$BE$108</f>
        <v>Átutalva a(z) H számlára - E</v>
      </c>
      <c r="D728" s="6">
        <v>405.08</v>
      </c>
      <c r="E728" s="1" t="s">
        <v>1205</v>
      </c>
    </row>
    <row r="729" spans="2:5" hidden="1" x14ac:dyDescent="0.3">
      <c r="B729" s="1">
        <v>532</v>
      </c>
      <c r="C729" s="1" t="str">
        <f>$BE$109</f>
        <v>Átutalva a(z) I számlára - E</v>
      </c>
      <c r="D729" s="6">
        <v>405.09</v>
      </c>
      <c r="E729" s="1" t="s">
        <v>1205</v>
      </c>
    </row>
    <row r="730" spans="2:5" hidden="1" x14ac:dyDescent="0.3">
      <c r="B730" s="1">
        <v>533</v>
      </c>
      <c r="C730" s="1" t="str">
        <f>$BE$110</f>
        <v>Átutalva a(z) J számlára - E</v>
      </c>
      <c r="D730" s="6">
        <v>405.1</v>
      </c>
      <c r="E730" s="1" t="s">
        <v>1205</v>
      </c>
    </row>
    <row r="731" spans="2:5" hidden="1" x14ac:dyDescent="0.3">
      <c r="B731" s="1">
        <v>534</v>
      </c>
      <c r="C731" s="1" t="str">
        <f>$BE$111</f>
        <v>Átutalva a(z) K számlára - E</v>
      </c>
      <c r="D731" s="6">
        <v>405.11</v>
      </c>
      <c r="E731" s="1" t="s">
        <v>1205</v>
      </c>
    </row>
    <row r="732" spans="2:5" hidden="1" x14ac:dyDescent="0.3">
      <c r="B732" s="1">
        <v>535</v>
      </c>
      <c r="C732" s="1" t="str">
        <f>$BE$112</f>
        <v>Átutalva a(z) L számlára - E</v>
      </c>
      <c r="D732" s="6">
        <v>405.12</v>
      </c>
      <c r="E732" s="1" t="s">
        <v>1205</v>
      </c>
    </row>
    <row r="733" spans="2:5" hidden="1" x14ac:dyDescent="0.3">
      <c r="B733" s="1">
        <v>536</v>
      </c>
      <c r="C733" s="1" t="str">
        <f>$BE$113</f>
        <v>Átutalva a(z) M számlára - E</v>
      </c>
      <c r="D733" s="6">
        <v>405.13</v>
      </c>
      <c r="E733" s="1" t="s">
        <v>1205</v>
      </c>
    </row>
    <row r="734" spans="2:5" hidden="1" x14ac:dyDescent="0.3">
      <c r="B734" s="1">
        <v>537</v>
      </c>
      <c r="C734" s="1" t="str">
        <f>$BE$114</f>
        <v>Átutalva a(z) N számlára - E</v>
      </c>
      <c r="D734" s="6">
        <v>405.14</v>
      </c>
      <c r="E734" s="1" t="s">
        <v>1205</v>
      </c>
    </row>
    <row r="735" spans="2:5" hidden="1" x14ac:dyDescent="0.3">
      <c r="B735" s="1">
        <v>538</v>
      </c>
      <c r="C735" s="1" t="str">
        <f>$BE$115</f>
        <v>Átutalva a(z) O számlára - E</v>
      </c>
      <c r="D735" s="6">
        <v>405.15</v>
      </c>
      <c r="E735" s="1" t="s">
        <v>1205</v>
      </c>
    </row>
    <row r="736" spans="2:5" hidden="1" x14ac:dyDescent="0.3">
      <c r="B736" s="1">
        <v>539</v>
      </c>
      <c r="C736" s="1" t="str">
        <f>$BE$116</f>
        <v>Átutalva a(z) P számlára - E</v>
      </c>
      <c r="D736" s="6">
        <v>405.16</v>
      </c>
      <c r="E736" s="1" t="s">
        <v>1205</v>
      </c>
    </row>
    <row r="737" spans="2:5" hidden="1" x14ac:dyDescent="0.3">
      <c r="B737" s="1">
        <v>540</v>
      </c>
      <c r="C737" s="1" t="str">
        <f>$BE$117</f>
        <v>Átutalva a(z) Q számlára - E</v>
      </c>
      <c r="D737" s="6">
        <v>405.17</v>
      </c>
      <c r="E737" s="1" t="s">
        <v>1205</v>
      </c>
    </row>
    <row r="738" spans="2:5" hidden="1" x14ac:dyDescent="0.3">
      <c r="B738" s="1">
        <v>541</v>
      </c>
      <c r="C738" s="1" t="str">
        <f>$BE$118</f>
        <v>Átutalva a(z) R számlára - E</v>
      </c>
      <c r="D738" s="6">
        <v>405.18</v>
      </c>
      <c r="E738" s="1" t="s">
        <v>1205</v>
      </c>
    </row>
    <row r="739" spans="2:5" hidden="1" x14ac:dyDescent="0.3">
      <c r="B739" s="1">
        <v>542</v>
      </c>
      <c r="C739" s="1" t="str">
        <f>$BE$119</f>
        <v>Átutalva a(z) S számlára - E</v>
      </c>
      <c r="D739" s="6">
        <v>405.19</v>
      </c>
      <c r="E739" s="1" t="s">
        <v>1205</v>
      </c>
    </row>
    <row r="740" spans="2:5" hidden="1" x14ac:dyDescent="0.3">
      <c r="B740" s="1">
        <v>543</v>
      </c>
      <c r="C740" s="1" t="str">
        <f>$BE$120</f>
        <v>Átutalva a(z) T számlára - E</v>
      </c>
      <c r="D740" s="6">
        <v>405.2</v>
      </c>
      <c r="E740" s="1" t="s">
        <v>1205</v>
      </c>
    </row>
    <row r="741" spans="2:5" hidden="1" x14ac:dyDescent="0.3">
      <c r="B741" s="1">
        <v>544</v>
      </c>
      <c r="C741" s="1" t="str">
        <f>$BF$101</f>
        <v>Készpénzfelvétel a kasszába - F</v>
      </c>
      <c r="D741" s="6">
        <v>406.01</v>
      </c>
      <c r="E741" s="1" t="s">
        <v>1203</v>
      </c>
    </row>
    <row r="742" spans="2:5" hidden="1" x14ac:dyDescent="0.3">
      <c r="B742" s="1">
        <v>545</v>
      </c>
      <c r="C742" s="1" t="str">
        <f>$BF$102</f>
        <v>Átutalva a(z) A számlára - F</v>
      </c>
      <c r="D742" s="6">
        <v>406.02</v>
      </c>
      <c r="E742" s="1" t="s">
        <v>1205</v>
      </c>
    </row>
    <row r="743" spans="2:5" hidden="1" x14ac:dyDescent="0.3">
      <c r="B743" s="1">
        <v>546</v>
      </c>
      <c r="C743" s="1" t="str">
        <f>$BF$103</f>
        <v>Átutalva a(z) B számlára - F</v>
      </c>
      <c r="D743" s="6">
        <v>406.03</v>
      </c>
      <c r="E743" s="1" t="s">
        <v>1205</v>
      </c>
    </row>
    <row r="744" spans="2:5" hidden="1" x14ac:dyDescent="0.3">
      <c r="B744" s="1">
        <v>547</v>
      </c>
      <c r="C744" s="1" t="str">
        <f>$BF$104</f>
        <v>Átutalva a(z) C számlára - F</v>
      </c>
      <c r="D744" s="6">
        <v>406.04</v>
      </c>
      <c r="E744" s="1" t="s">
        <v>1205</v>
      </c>
    </row>
    <row r="745" spans="2:5" hidden="1" x14ac:dyDescent="0.3">
      <c r="B745" s="1">
        <v>548</v>
      </c>
      <c r="C745" s="1" t="str">
        <f>$BF$105</f>
        <v>Átutalva a(z) D számlára - F</v>
      </c>
      <c r="D745" s="6">
        <v>406.05</v>
      </c>
      <c r="E745" s="1" t="s">
        <v>1205</v>
      </c>
    </row>
    <row r="746" spans="2:5" hidden="1" x14ac:dyDescent="0.3">
      <c r="B746" s="1">
        <v>549</v>
      </c>
      <c r="C746" s="1" t="str">
        <f>$BF$106</f>
        <v>Átutalva a(z) E számlára - F</v>
      </c>
      <c r="D746" s="6">
        <v>406.06</v>
      </c>
      <c r="E746" s="1" t="s">
        <v>1205</v>
      </c>
    </row>
    <row r="747" spans="2:5" hidden="1" x14ac:dyDescent="0.3">
      <c r="B747" s="1">
        <v>550</v>
      </c>
      <c r="C747" s="1" t="str">
        <f>$BF$107</f>
        <v>Átutalva a(z) G számlára - F</v>
      </c>
      <c r="D747" s="6">
        <v>406.07</v>
      </c>
      <c r="E747" s="1" t="s">
        <v>1205</v>
      </c>
    </row>
    <row r="748" spans="2:5" hidden="1" x14ac:dyDescent="0.3">
      <c r="B748" s="1">
        <v>551</v>
      </c>
      <c r="C748" s="1" t="str">
        <f>$BF$108</f>
        <v>Átutalva a(z) H számlára - F</v>
      </c>
      <c r="D748" s="6">
        <v>406.08</v>
      </c>
      <c r="E748" s="1" t="s">
        <v>1205</v>
      </c>
    </row>
    <row r="749" spans="2:5" hidden="1" x14ac:dyDescent="0.3">
      <c r="B749" s="1">
        <v>552</v>
      </c>
      <c r="C749" s="1" t="str">
        <f>$BF$109</f>
        <v>Átutalva a(z) I számlára - F</v>
      </c>
      <c r="D749" s="6">
        <v>406.09</v>
      </c>
      <c r="E749" s="1" t="s">
        <v>1205</v>
      </c>
    </row>
    <row r="750" spans="2:5" hidden="1" x14ac:dyDescent="0.3">
      <c r="B750" s="1">
        <v>553</v>
      </c>
      <c r="C750" s="1" t="str">
        <f>$BF$110</f>
        <v>Átutalva a(z) J számlára - F</v>
      </c>
      <c r="D750" s="6">
        <v>406.1</v>
      </c>
      <c r="E750" s="1" t="s">
        <v>1205</v>
      </c>
    </row>
    <row r="751" spans="2:5" hidden="1" x14ac:dyDescent="0.3">
      <c r="B751" s="1">
        <v>554</v>
      </c>
      <c r="C751" s="1" t="str">
        <f>$BF$111</f>
        <v>Átutalva a(z) K számlára - F</v>
      </c>
      <c r="D751" s="6">
        <v>406.11</v>
      </c>
      <c r="E751" s="1" t="s">
        <v>1205</v>
      </c>
    </row>
    <row r="752" spans="2:5" hidden="1" x14ac:dyDescent="0.3">
      <c r="B752" s="1">
        <v>555</v>
      </c>
      <c r="C752" s="1" t="str">
        <f>$BF$112</f>
        <v>Átutalva a(z) L számlára - F</v>
      </c>
      <c r="D752" s="6">
        <v>406.12</v>
      </c>
      <c r="E752" s="1" t="s">
        <v>1205</v>
      </c>
    </row>
    <row r="753" spans="2:5" hidden="1" x14ac:dyDescent="0.3">
      <c r="B753" s="1">
        <v>556</v>
      </c>
      <c r="C753" s="1" t="str">
        <f>$BF$113</f>
        <v>Átutalva a(z) M számlára - F</v>
      </c>
      <c r="D753" s="6">
        <v>406.13</v>
      </c>
      <c r="E753" s="1" t="s">
        <v>1205</v>
      </c>
    </row>
    <row r="754" spans="2:5" hidden="1" x14ac:dyDescent="0.3">
      <c r="B754" s="1">
        <v>557</v>
      </c>
      <c r="C754" s="1" t="str">
        <f>$BF$114</f>
        <v>Átutalva a(z) N számlára - F</v>
      </c>
      <c r="D754" s="6">
        <v>406.14</v>
      </c>
      <c r="E754" s="1" t="s">
        <v>1205</v>
      </c>
    </row>
    <row r="755" spans="2:5" hidden="1" x14ac:dyDescent="0.3">
      <c r="B755" s="1">
        <v>558</v>
      </c>
      <c r="C755" s="1" t="str">
        <f>$BF$115</f>
        <v>Átutalva a(z) O számlára - F</v>
      </c>
      <c r="D755" s="6">
        <v>406.15</v>
      </c>
      <c r="E755" s="1" t="s">
        <v>1205</v>
      </c>
    </row>
    <row r="756" spans="2:5" hidden="1" x14ac:dyDescent="0.3">
      <c r="B756" s="1">
        <v>559</v>
      </c>
      <c r="C756" s="1" t="str">
        <f>$BF$116</f>
        <v>Átutalva a(z) P számlára - F</v>
      </c>
      <c r="D756" s="6">
        <v>406.16</v>
      </c>
      <c r="E756" s="1" t="s">
        <v>1205</v>
      </c>
    </row>
    <row r="757" spans="2:5" hidden="1" x14ac:dyDescent="0.3">
      <c r="B757" s="1">
        <v>560</v>
      </c>
      <c r="C757" s="1" t="str">
        <f>$BF$117</f>
        <v>Átutalva a(z) Q számlára - F</v>
      </c>
      <c r="D757" s="6">
        <v>406.17</v>
      </c>
      <c r="E757" s="1" t="s">
        <v>1205</v>
      </c>
    </row>
    <row r="758" spans="2:5" hidden="1" x14ac:dyDescent="0.3">
      <c r="B758" s="1">
        <v>561</v>
      </c>
      <c r="C758" s="1" t="str">
        <f>$BF$118</f>
        <v>Átutalva a(z) R számlára - F</v>
      </c>
      <c r="D758" s="6">
        <v>406.18</v>
      </c>
      <c r="E758" s="1" t="s">
        <v>1205</v>
      </c>
    </row>
    <row r="759" spans="2:5" hidden="1" x14ac:dyDescent="0.3">
      <c r="B759" s="1">
        <v>562</v>
      </c>
      <c r="C759" s="1" t="str">
        <f>$BF$119</f>
        <v>Átutalva a(z) S számlára - F</v>
      </c>
      <c r="D759" s="6">
        <v>406.19</v>
      </c>
      <c r="E759" s="1" t="s">
        <v>1205</v>
      </c>
    </row>
    <row r="760" spans="2:5" hidden="1" x14ac:dyDescent="0.3">
      <c r="B760" s="1">
        <v>563</v>
      </c>
      <c r="C760" s="1" t="str">
        <f>$BF$120</f>
        <v>Átutalva a(z) T számlára - F</v>
      </c>
      <c r="D760" s="6">
        <v>406.2</v>
      </c>
      <c r="E760" s="1" t="s">
        <v>1205</v>
      </c>
    </row>
    <row r="761" spans="2:5" hidden="1" x14ac:dyDescent="0.3">
      <c r="B761" s="1">
        <v>564</v>
      </c>
      <c r="C761" s="1" t="str">
        <f>$BG$101</f>
        <v>Készpénzfelvétel a kasszába - G</v>
      </c>
      <c r="D761" s="6">
        <v>407.01</v>
      </c>
      <c r="E761" s="1" t="s">
        <v>1203</v>
      </c>
    </row>
    <row r="762" spans="2:5" hidden="1" x14ac:dyDescent="0.3">
      <c r="B762" s="1">
        <v>565</v>
      </c>
      <c r="C762" s="1" t="str">
        <f>$BG$102</f>
        <v>Átutalva a(z) A számlára - G</v>
      </c>
      <c r="D762" s="6">
        <v>407.02</v>
      </c>
      <c r="E762" s="1" t="s">
        <v>1205</v>
      </c>
    </row>
    <row r="763" spans="2:5" hidden="1" x14ac:dyDescent="0.3">
      <c r="B763" s="1">
        <v>566</v>
      </c>
      <c r="C763" s="1" t="str">
        <f>$BG$103</f>
        <v>Átutalva a(z) B számlára - G</v>
      </c>
      <c r="D763" s="6">
        <v>407.03</v>
      </c>
      <c r="E763" s="1" t="s">
        <v>1205</v>
      </c>
    </row>
    <row r="764" spans="2:5" hidden="1" x14ac:dyDescent="0.3">
      <c r="B764" s="1">
        <v>567</v>
      </c>
      <c r="C764" s="1" t="str">
        <f>$BG$104</f>
        <v>Átutalva a(z) C számlára - G</v>
      </c>
      <c r="D764" s="6">
        <v>407.04</v>
      </c>
      <c r="E764" s="1" t="s">
        <v>1205</v>
      </c>
    </row>
    <row r="765" spans="2:5" hidden="1" x14ac:dyDescent="0.3">
      <c r="B765" s="1">
        <v>568</v>
      </c>
      <c r="C765" s="1" t="str">
        <f>$BG$105</f>
        <v>Átutalva a(z) D számlára - G</v>
      </c>
      <c r="D765" s="6">
        <v>407.05</v>
      </c>
      <c r="E765" s="1" t="s">
        <v>1205</v>
      </c>
    </row>
    <row r="766" spans="2:5" hidden="1" x14ac:dyDescent="0.3">
      <c r="B766" s="1">
        <v>569</v>
      </c>
      <c r="C766" s="1" t="str">
        <f>$BG$106</f>
        <v>Átutalva a(z) E számlára - G</v>
      </c>
      <c r="D766" s="6">
        <v>407.06</v>
      </c>
      <c r="E766" s="1" t="s">
        <v>1205</v>
      </c>
    </row>
    <row r="767" spans="2:5" hidden="1" x14ac:dyDescent="0.3">
      <c r="B767" s="1">
        <v>570</v>
      </c>
      <c r="C767" s="1" t="str">
        <f>$BG$107</f>
        <v>Átutalva a(z) F számlára - G</v>
      </c>
      <c r="D767" s="6">
        <v>407.07</v>
      </c>
      <c r="E767" s="1" t="s">
        <v>1205</v>
      </c>
    </row>
    <row r="768" spans="2:5" hidden="1" x14ac:dyDescent="0.3">
      <c r="B768" s="1">
        <v>571</v>
      </c>
      <c r="C768" s="1" t="str">
        <f>$BG$108</f>
        <v>Átutalva a(z) H számlára - G</v>
      </c>
      <c r="D768" s="6">
        <v>407.08</v>
      </c>
      <c r="E768" s="1" t="s">
        <v>1205</v>
      </c>
    </row>
    <row r="769" spans="2:5" hidden="1" x14ac:dyDescent="0.3">
      <c r="B769" s="1">
        <v>572</v>
      </c>
      <c r="C769" s="1" t="str">
        <f>$BG$109</f>
        <v>Átutalva a(z) I számlára - G</v>
      </c>
      <c r="D769" s="6">
        <v>407.09</v>
      </c>
      <c r="E769" s="1" t="s">
        <v>1205</v>
      </c>
    </row>
    <row r="770" spans="2:5" hidden="1" x14ac:dyDescent="0.3">
      <c r="B770" s="1">
        <v>573</v>
      </c>
      <c r="C770" s="1" t="str">
        <f>$BG$110</f>
        <v>Átutalva a(z) J számlára - G</v>
      </c>
      <c r="D770" s="6">
        <v>407.1</v>
      </c>
      <c r="E770" s="1" t="s">
        <v>1205</v>
      </c>
    </row>
    <row r="771" spans="2:5" hidden="1" x14ac:dyDescent="0.3">
      <c r="B771" s="1">
        <v>574</v>
      </c>
      <c r="C771" s="1" t="str">
        <f>$BG$111</f>
        <v>Átutalva a(z) K számlára - G</v>
      </c>
      <c r="D771" s="6">
        <v>407.11</v>
      </c>
      <c r="E771" s="1" t="s">
        <v>1205</v>
      </c>
    </row>
    <row r="772" spans="2:5" hidden="1" x14ac:dyDescent="0.3">
      <c r="B772" s="1">
        <v>575</v>
      </c>
      <c r="C772" s="1" t="str">
        <f>$BG$112</f>
        <v>Átutalva a(z) L számlára - G</v>
      </c>
      <c r="D772" s="6">
        <v>407.12</v>
      </c>
      <c r="E772" s="1" t="s">
        <v>1205</v>
      </c>
    </row>
    <row r="773" spans="2:5" hidden="1" x14ac:dyDescent="0.3">
      <c r="B773" s="1">
        <v>576</v>
      </c>
      <c r="C773" s="1" t="str">
        <f>$BG$113</f>
        <v>Átutalva a(z) M számlára - G</v>
      </c>
      <c r="D773" s="6">
        <v>407.13</v>
      </c>
      <c r="E773" s="1" t="s">
        <v>1205</v>
      </c>
    </row>
    <row r="774" spans="2:5" hidden="1" x14ac:dyDescent="0.3">
      <c r="B774" s="1">
        <v>577</v>
      </c>
      <c r="C774" s="1" t="str">
        <f>$BG$114</f>
        <v>Átutalva a(z) N számlára - G</v>
      </c>
      <c r="D774" s="6">
        <v>407.14</v>
      </c>
      <c r="E774" s="1" t="s">
        <v>1205</v>
      </c>
    </row>
    <row r="775" spans="2:5" hidden="1" x14ac:dyDescent="0.3">
      <c r="B775" s="1">
        <v>578</v>
      </c>
      <c r="C775" s="1" t="str">
        <f>$BG$115</f>
        <v>Átutalva a(z) O számlára - G</v>
      </c>
      <c r="D775" s="6">
        <v>407.15</v>
      </c>
      <c r="E775" s="1" t="s">
        <v>1205</v>
      </c>
    </row>
    <row r="776" spans="2:5" hidden="1" x14ac:dyDescent="0.3">
      <c r="B776" s="1">
        <v>579</v>
      </c>
      <c r="C776" s="1" t="str">
        <f>$BG$116</f>
        <v>Átutalva a(z) P számlára - G</v>
      </c>
      <c r="D776" s="6">
        <v>407.16</v>
      </c>
      <c r="E776" s="1" t="s">
        <v>1205</v>
      </c>
    </row>
    <row r="777" spans="2:5" hidden="1" x14ac:dyDescent="0.3">
      <c r="B777" s="1">
        <v>580</v>
      </c>
      <c r="C777" s="1" t="str">
        <f>$BG$117</f>
        <v>Átutalva a(z) Q számlára - G</v>
      </c>
      <c r="D777" s="6">
        <v>407.17</v>
      </c>
      <c r="E777" s="1" t="s">
        <v>1205</v>
      </c>
    </row>
    <row r="778" spans="2:5" hidden="1" x14ac:dyDescent="0.3">
      <c r="B778" s="1">
        <v>581</v>
      </c>
      <c r="C778" s="1" t="str">
        <f>$BG$118</f>
        <v>Átutalva a(z) R számlára - G</v>
      </c>
      <c r="D778" s="6">
        <v>407.18</v>
      </c>
      <c r="E778" s="1" t="s">
        <v>1205</v>
      </c>
    </row>
    <row r="779" spans="2:5" hidden="1" x14ac:dyDescent="0.3">
      <c r="B779" s="1">
        <v>582</v>
      </c>
      <c r="C779" s="1" t="str">
        <f>$BG$119</f>
        <v>Átutalva a(z) S számlára - G</v>
      </c>
      <c r="D779" s="6">
        <v>407.19</v>
      </c>
      <c r="E779" s="1" t="s">
        <v>1205</v>
      </c>
    </row>
    <row r="780" spans="2:5" hidden="1" x14ac:dyDescent="0.3">
      <c r="B780" s="1">
        <v>583</v>
      </c>
      <c r="C780" s="1" t="str">
        <f>$BG$120</f>
        <v>Átutalva a(z) T számlára - G</v>
      </c>
      <c r="D780" s="6">
        <v>407.2</v>
      </c>
      <c r="E780" s="1" t="s">
        <v>1205</v>
      </c>
    </row>
    <row r="781" spans="2:5" hidden="1" x14ac:dyDescent="0.3">
      <c r="B781" s="1">
        <v>584</v>
      </c>
      <c r="C781" s="1" t="str">
        <f>$BH$101</f>
        <v>Készpénzfelvétel a kasszába - H</v>
      </c>
      <c r="D781" s="6">
        <v>408.01</v>
      </c>
      <c r="E781" s="1" t="s">
        <v>1203</v>
      </c>
    </row>
    <row r="782" spans="2:5" hidden="1" x14ac:dyDescent="0.3">
      <c r="B782" s="1">
        <v>585</v>
      </c>
      <c r="C782" s="1" t="str">
        <f>$BH$102</f>
        <v>Átutalva a(z) A számlára - H</v>
      </c>
      <c r="D782" s="6">
        <v>408.02</v>
      </c>
      <c r="E782" s="1" t="s">
        <v>1205</v>
      </c>
    </row>
    <row r="783" spans="2:5" hidden="1" x14ac:dyDescent="0.3">
      <c r="B783" s="1">
        <v>586</v>
      </c>
      <c r="C783" s="1" t="str">
        <f>$BH$103</f>
        <v>Átutalva a(z) B számlára - H</v>
      </c>
      <c r="D783" s="6">
        <v>408.03</v>
      </c>
      <c r="E783" s="1" t="s">
        <v>1205</v>
      </c>
    </row>
    <row r="784" spans="2:5" hidden="1" x14ac:dyDescent="0.3">
      <c r="B784" s="1">
        <v>587</v>
      </c>
      <c r="C784" s="1" t="str">
        <f>$BH$104</f>
        <v>Átutalva a(z) C számlára - H</v>
      </c>
      <c r="D784" s="6">
        <v>408.04</v>
      </c>
      <c r="E784" s="1" t="s">
        <v>1205</v>
      </c>
    </row>
    <row r="785" spans="2:5" hidden="1" x14ac:dyDescent="0.3">
      <c r="B785" s="1">
        <v>588</v>
      </c>
      <c r="C785" s="1" t="str">
        <f>$BH$105</f>
        <v>Átutalva a(z) D számlára - H</v>
      </c>
      <c r="D785" s="6">
        <v>408.05</v>
      </c>
      <c r="E785" s="1" t="s">
        <v>1205</v>
      </c>
    </row>
    <row r="786" spans="2:5" hidden="1" x14ac:dyDescent="0.3">
      <c r="B786" s="1">
        <v>589</v>
      </c>
      <c r="C786" s="1" t="str">
        <f>$BH$106</f>
        <v>Átutalva a(z) E számlára - H</v>
      </c>
      <c r="D786" s="6">
        <v>408.06</v>
      </c>
      <c r="E786" s="1" t="s">
        <v>1205</v>
      </c>
    </row>
    <row r="787" spans="2:5" hidden="1" x14ac:dyDescent="0.3">
      <c r="B787" s="1">
        <v>590</v>
      </c>
      <c r="C787" s="1" t="str">
        <f>$BH$107</f>
        <v>Átutalva a(z) F számlára - H</v>
      </c>
      <c r="D787" s="6">
        <v>408.07</v>
      </c>
      <c r="E787" s="1" t="s">
        <v>1205</v>
      </c>
    </row>
    <row r="788" spans="2:5" hidden="1" x14ac:dyDescent="0.3">
      <c r="B788" s="1">
        <v>591</v>
      </c>
      <c r="C788" s="1" t="str">
        <f>$BH$108</f>
        <v>Átutalva a(z) G számlára - H</v>
      </c>
      <c r="D788" s="6">
        <v>408.08</v>
      </c>
      <c r="E788" s="1" t="s">
        <v>1205</v>
      </c>
    </row>
    <row r="789" spans="2:5" hidden="1" x14ac:dyDescent="0.3">
      <c r="B789" s="1">
        <v>592</v>
      </c>
      <c r="C789" s="1" t="str">
        <f>$BH$109</f>
        <v>Átutalva a(z) I számlára - H</v>
      </c>
      <c r="D789" s="6">
        <v>408.09</v>
      </c>
      <c r="E789" s="1" t="s">
        <v>1205</v>
      </c>
    </row>
    <row r="790" spans="2:5" hidden="1" x14ac:dyDescent="0.3">
      <c r="B790" s="1">
        <v>593</v>
      </c>
      <c r="C790" s="1" t="str">
        <f>$BH$110</f>
        <v>Átutalva a(z) J számlára - H</v>
      </c>
      <c r="D790" s="6">
        <v>408.1</v>
      </c>
      <c r="E790" s="1" t="s">
        <v>1205</v>
      </c>
    </row>
    <row r="791" spans="2:5" hidden="1" x14ac:dyDescent="0.3">
      <c r="B791" s="1">
        <v>594</v>
      </c>
      <c r="C791" s="1" t="str">
        <f>$BH$111</f>
        <v>Átutalva a(z) K számlára - H</v>
      </c>
      <c r="D791" s="6">
        <v>408.11</v>
      </c>
      <c r="E791" s="1" t="s">
        <v>1205</v>
      </c>
    </row>
    <row r="792" spans="2:5" hidden="1" x14ac:dyDescent="0.3">
      <c r="B792" s="1">
        <v>595</v>
      </c>
      <c r="C792" s="1" t="str">
        <f>$BH$112</f>
        <v>Átutalva a(z) L számlára - H</v>
      </c>
      <c r="D792" s="6">
        <v>408.12</v>
      </c>
      <c r="E792" s="1" t="s">
        <v>1205</v>
      </c>
    </row>
    <row r="793" spans="2:5" hidden="1" x14ac:dyDescent="0.3">
      <c r="B793" s="1">
        <v>596</v>
      </c>
      <c r="C793" s="1" t="str">
        <f>$BH$113</f>
        <v>Átutalva a(z) M számlára - H</v>
      </c>
      <c r="D793" s="6">
        <v>408.13</v>
      </c>
      <c r="E793" s="1" t="s">
        <v>1205</v>
      </c>
    </row>
    <row r="794" spans="2:5" hidden="1" x14ac:dyDescent="0.3">
      <c r="B794" s="1">
        <v>597</v>
      </c>
      <c r="C794" s="1" t="str">
        <f>$BH$114</f>
        <v>Átutalva a(z) N számlára - H</v>
      </c>
      <c r="D794" s="6">
        <v>408.14</v>
      </c>
      <c r="E794" s="1" t="s">
        <v>1205</v>
      </c>
    </row>
    <row r="795" spans="2:5" hidden="1" x14ac:dyDescent="0.3">
      <c r="B795" s="1">
        <v>598</v>
      </c>
      <c r="C795" s="1" t="str">
        <f>$BH$115</f>
        <v>Átutalva a(z) O számlára - H</v>
      </c>
      <c r="D795" s="6">
        <v>408.15</v>
      </c>
      <c r="E795" s="1" t="s">
        <v>1205</v>
      </c>
    </row>
    <row r="796" spans="2:5" hidden="1" x14ac:dyDescent="0.3">
      <c r="B796" s="1">
        <v>599</v>
      </c>
      <c r="C796" s="1" t="str">
        <f>$BH$116</f>
        <v>Átutalva a(z) P számlára - H</v>
      </c>
      <c r="D796" s="6">
        <v>408.16</v>
      </c>
      <c r="E796" s="1" t="s">
        <v>1205</v>
      </c>
    </row>
    <row r="797" spans="2:5" hidden="1" x14ac:dyDescent="0.3">
      <c r="B797" s="1">
        <v>600</v>
      </c>
      <c r="C797" s="1" t="str">
        <f>$BH$117</f>
        <v>Átutalva a(z) Q számlára - H</v>
      </c>
      <c r="D797" s="6">
        <v>408.17</v>
      </c>
      <c r="E797" s="1" t="s">
        <v>1205</v>
      </c>
    </row>
    <row r="798" spans="2:5" hidden="1" x14ac:dyDescent="0.3">
      <c r="B798" s="1">
        <v>601</v>
      </c>
      <c r="C798" s="1" t="str">
        <f>$BH$118</f>
        <v>Átutalva a(z) R számlára - H</v>
      </c>
      <c r="D798" s="6">
        <v>408.18</v>
      </c>
      <c r="E798" s="1" t="s">
        <v>1205</v>
      </c>
    </row>
    <row r="799" spans="2:5" hidden="1" x14ac:dyDescent="0.3">
      <c r="B799" s="1">
        <v>602</v>
      </c>
      <c r="C799" s="1" t="str">
        <f>$BH$119</f>
        <v>Átutalva a(z) S számlára - H</v>
      </c>
      <c r="D799" s="6">
        <v>408.19</v>
      </c>
      <c r="E799" s="1" t="s">
        <v>1205</v>
      </c>
    </row>
    <row r="800" spans="2:5" hidden="1" x14ac:dyDescent="0.3">
      <c r="B800" s="1">
        <v>603</v>
      </c>
      <c r="C800" s="1" t="str">
        <f>$BH$120</f>
        <v>Átutalva a(z) T számlára - H</v>
      </c>
      <c r="D800" s="6">
        <v>408.2</v>
      </c>
      <c r="E800" s="1" t="s">
        <v>1205</v>
      </c>
    </row>
    <row r="801" spans="2:5" hidden="1" x14ac:dyDescent="0.3">
      <c r="B801" s="1">
        <v>604</v>
      </c>
      <c r="C801" s="1" t="str">
        <f>$BI$101</f>
        <v>Készpénzfelvétel a kasszába - I</v>
      </c>
      <c r="D801" s="6">
        <v>409.01</v>
      </c>
      <c r="E801" s="1" t="s">
        <v>1203</v>
      </c>
    </row>
    <row r="802" spans="2:5" hidden="1" x14ac:dyDescent="0.3">
      <c r="B802" s="1">
        <v>605</v>
      </c>
      <c r="C802" s="1" t="str">
        <f>$BI$102</f>
        <v>Átutalva a(z) A számlára - I</v>
      </c>
      <c r="D802" s="6">
        <v>409.02</v>
      </c>
      <c r="E802" s="1" t="s">
        <v>1205</v>
      </c>
    </row>
    <row r="803" spans="2:5" hidden="1" x14ac:dyDescent="0.3">
      <c r="B803" s="1">
        <v>606</v>
      </c>
      <c r="C803" s="1" t="str">
        <f>$BI$103</f>
        <v>Átutalva a(z) B számlára - I</v>
      </c>
      <c r="D803" s="6">
        <v>409.03</v>
      </c>
      <c r="E803" s="1" t="s">
        <v>1205</v>
      </c>
    </row>
    <row r="804" spans="2:5" hidden="1" x14ac:dyDescent="0.3">
      <c r="B804" s="1">
        <v>607</v>
      </c>
      <c r="C804" s="1" t="str">
        <f>$BI$104</f>
        <v>Átutalva a(z) C számlára - I</v>
      </c>
      <c r="D804" s="6">
        <v>409.04</v>
      </c>
      <c r="E804" s="1" t="s">
        <v>1205</v>
      </c>
    </row>
    <row r="805" spans="2:5" hidden="1" x14ac:dyDescent="0.3">
      <c r="B805" s="1">
        <v>608</v>
      </c>
      <c r="C805" s="1" t="str">
        <f>$BI$105</f>
        <v>Átutalva a(z) D számlára - I</v>
      </c>
      <c r="D805" s="6">
        <v>409.05</v>
      </c>
      <c r="E805" s="1" t="s">
        <v>1205</v>
      </c>
    </row>
    <row r="806" spans="2:5" hidden="1" x14ac:dyDescent="0.3">
      <c r="B806" s="1">
        <v>609</v>
      </c>
      <c r="C806" s="1" t="str">
        <f>$BI$106</f>
        <v>Átutalva a(z) E számlára - I</v>
      </c>
      <c r="D806" s="6">
        <v>409.06</v>
      </c>
      <c r="E806" s="1" t="s">
        <v>1205</v>
      </c>
    </row>
    <row r="807" spans="2:5" hidden="1" x14ac:dyDescent="0.3">
      <c r="B807" s="1">
        <v>610</v>
      </c>
      <c r="C807" s="1" t="str">
        <f>$BI$107</f>
        <v>Átutalva a(z) F számlára - I</v>
      </c>
      <c r="D807" s="6">
        <v>409.07</v>
      </c>
      <c r="E807" s="1" t="s">
        <v>1205</v>
      </c>
    </row>
    <row r="808" spans="2:5" hidden="1" x14ac:dyDescent="0.3">
      <c r="B808" s="1">
        <v>611</v>
      </c>
      <c r="C808" s="1" t="str">
        <f>$BI$108</f>
        <v>Átutalva a(z) G számlára - I</v>
      </c>
      <c r="D808" s="6">
        <v>409.08</v>
      </c>
      <c r="E808" s="1" t="s">
        <v>1205</v>
      </c>
    </row>
    <row r="809" spans="2:5" hidden="1" x14ac:dyDescent="0.3">
      <c r="B809" s="1">
        <v>612</v>
      </c>
      <c r="C809" s="1" t="str">
        <f>$BI$109</f>
        <v>Átutalva a(z) H számlára - I</v>
      </c>
      <c r="D809" s="6">
        <v>409.09</v>
      </c>
      <c r="E809" s="1" t="s">
        <v>1205</v>
      </c>
    </row>
    <row r="810" spans="2:5" hidden="1" x14ac:dyDescent="0.3">
      <c r="B810" s="1">
        <v>613</v>
      </c>
      <c r="C810" s="1" t="str">
        <f>$BI$110</f>
        <v>Átutalva a(z) J számlára - I</v>
      </c>
      <c r="D810" s="6">
        <v>409.1</v>
      </c>
      <c r="E810" s="1" t="s">
        <v>1205</v>
      </c>
    </row>
    <row r="811" spans="2:5" hidden="1" x14ac:dyDescent="0.3">
      <c r="B811" s="1">
        <v>614</v>
      </c>
      <c r="C811" s="1" t="str">
        <f>$BI$111</f>
        <v>Átutalva a(z) K számlára - I</v>
      </c>
      <c r="D811" s="6">
        <v>409.11</v>
      </c>
      <c r="E811" s="1" t="s">
        <v>1205</v>
      </c>
    </row>
    <row r="812" spans="2:5" hidden="1" x14ac:dyDescent="0.3">
      <c r="B812" s="1">
        <v>615</v>
      </c>
      <c r="C812" s="1" t="str">
        <f>$BI$112</f>
        <v>Átutalva a(z) L számlára - I</v>
      </c>
      <c r="D812" s="6">
        <v>409.12</v>
      </c>
      <c r="E812" s="1" t="s">
        <v>1205</v>
      </c>
    </row>
    <row r="813" spans="2:5" hidden="1" x14ac:dyDescent="0.3">
      <c r="B813" s="1">
        <v>616</v>
      </c>
      <c r="C813" s="1" t="str">
        <f>$BI$113</f>
        <v>Átutalva a(z) M számlára - I</v>
      </c>
      <c r="D813" s="6">
        <v>409.13</v>
      </c>
      <c r="E813" s="1" t="s">
        <v>1205</v>
      </c>
    </row>
    <row r="814" spans="2:5" hidden="1" x14ac:dyDescent="0.3">
      <c r="B814" s="1">
        <v>617</v>
      </c>
      <c r="C814" s="1" t="str">
        <f>$BI$114</f>
        <v>Átutalva a(z) N számlára - I</v>
      </c>
      <c r="D814" s="6">
        <v>409.14</v>
      </c>
      <c r="E814" s="1" t="s">
        <v>1205</v>
      </c>
    </row>
    <row r="815" spans="2:5" hidden="1" x14ac:dyDescent="0.3">
      <c r="B815" s="1">
        <v>618</v>
      </c>
      <c r="C815" s="1" t="str">
        <f>$BI$115</f>
        <v>Átutalva a(z) O számlára - I</v>
      </c>
      <c r="D815" s="6">
        <v>409.15</v>
      </c>
      <c r="E815" s="1" t="s">
        <v>1205</v>
      </c>
    </row>
    <row r="816" spans="2:5" hidden="1" x14ac:dyDescent="0.3">
      <c r="B816" s="1">
        <v>619</v>
      </c>
      <c r="C816" s="1" t="str">
        <f>$BI$116</f>
        <v>Átutalva a(z) P számlára - I</v>
      </c>
      <c r="D816" s="6">
        <v>409.16</v>
      </c>
      <c r="E816" s="1" t="s">
        <v>1205</v>
      </c>
    </row>
    <row r="817" spans="2:5" hidden="1" x14ac:dyDescent="0.3">
      <c r="B817" s="1">
        <v>620</v>
      </c>
      <c r="C817" s="1" t="str">
        <f>$BI$117</f>
        <v>Átutalva a(z) Q számlára - I</v>
      </c>
      <c r="D817" s="6">
        <v>409.17</v>
      </c>
      <c r="E817" s="1" t="s">
        <v>1205</v>
      </c>
    </row>
    <row r="818" spans="2:5" hidden="1" x14ac:dyDescent="0.3">
      <c r="B818" s="1">
        <v>621</v>
      </c>
      <c r="C818" s="1" t="str">
        <f>$BI$118</f>
        <v>Átutalva a(z) R számlára - I</v>
      </c>
      <c r="D818" s="6">
        <v>409.18</v>
      </c>
      <c r="E818" s="1" t="s">
        <v>1205</v>
      </c>
    </row>
    <row r="819" spans="2:5" hidden="1" x14ac:dyDescent="0.3">
      <c r="B819" s="1">
        <v>622</v>
      </c>
      <c r="C819" s="1" t="str">
        <f>$BI$119</f>
        <v>Átutalva a(z) S számlára - I</v>
      </c>
      <c r="D819" s="6">
        <v>409.19</v>
      </c>
      <c r="E819" s="1" t="s">
        <v>1205</v>
      </c>
    </row>
    <row r="820" spans="2:5" hidden="1" x14ac:dyDescent="0.3">
      <c r="B820" s="1">
        <v>623</v>
      </c>
      <c r="C820" s="1" t="str">
        <f>$BI$120</f>
        <v>Átutalva a(z) T számlára - I</v>
      </c>
      <c r="D820" s="6">
        <v>409.2</v>
      </c>
      <c r="E820" s="1" t="s">
        <v>1205</v>
      </c>
    </row>
    <row r="821" spans="2:5" hidden="1" x14ac:dyDescent="0.3">
      <c r="B821" s="1">
        <v>624</v>
      </c>
      <c r="C821" s="1" t="str">
        <f>$BJ$101</f>
        <v>Készpénzfelvétel a kasszába - J</v>
      </c>
      <c r="D821" s="6">
        <v>410.01</v>
      </c>
      <c r="E821" s="1" t="s">
        <v>1203</v>
      </c>
    </row>
    <row r="822" spans="2:5" hidden="1" x14ac:dyDescent="0.3">
      <c r="B822" s="1">
        <v>625</v>
      </c>
      <c r="C822" s="1" t="str">
        <f>$BJ$102</f>
        <v>Átutalva a(z) A számlára - J</v>
      </c>
      <c r="D822" s="6">
        <v>410.02</v>
      </c>
      <c r="E822" s="1" t="s">
        <v>1205</v>
      </c>
    </row>
    <row r="823" spans="2:5" hidden="1" x14ac:dyDescent="0.3">
      <c r="B823" s="1">
        <v>626</v>
      </c>
      <c r="C823" s="1" t="str">
        <f>$BJ$103</f>
        <v>Átutalva a(z) B számlára - J</v>
      </c>
      <c r="D823" s="6">
        <v>410.03</v>
      </c>
      <c r="E823" s="1" t="s">
        <v>1205</v>
      </c>
    </row>
    <row r="824" spans="2:5" hidden="1" x14ac:dyDescent="0.3">
      <c r="B824" s="1">
        <v>627</v>
      </c>
      <c r="C824" s="1" t="str">
        <f>$BJ$104</f>
        <v>Átutalva a(z) C számlára - J</v>
      </c>
      <c r="D824" s="6">
        <v>410.04</v>
      </c>
      <c r="E824" s="1" t="s">
        <v>1205</v>
      </c>
    </row>
    <row r="825" spans="2:5" hidden="1" x14ac:dyDescent="0.3">
      <c r="B825" s="1">
        <v>628</v>
      </c>
      <c r="C825" s="1" t="str">
        <f>$BJ$105</f>
        <v>Átutalva a(z) D számlára - J</v>
      </c>
      <c r="D825" s="6">
        <v>410.05</v>
      </c>
      <c r="E825" s="1" t="s">
        <v>1205</v>
      </c>
    </row>
    <row r="826" spans="2:5" hidden="1" x14ac:dyDescent="0.3">
      <c r="B826" s="1">
        <v>629</v>
      </c>
      <c r="C826" s="1" t="str">
        <f>$BJ$106</f>
        <v>Átutalva a(z) E számlára - J</v>
      </c>
      <c r="D826" s="6">
        <v>410.06</v>
      </c>
      <c r="E826" s="1" t="s">
        <v>1205</v>
      </c>
    </row>
    <row r="827" spans="2:5" hidden="1" x14ac:dyDescent="0.3">
      <c r="B827" s="1">
        <v>630</v>
      </c>
      <c r="C827" s="1" t="str">
        <f>$BJ$107</f>
        <v>Átutalva a(z) F számlára - J</v>
      </c>
      <c r="D827" s="6">
        <v>410.07</v>
      </c>
      <c r="E827" s="1" t="s">
        <v>1205</v>
      </c>
    </row>
    <row r="828" spans="2:5" hidden="1" x14ac:dyDescent="0.3">
      <c r="B828" s="1">
        <v>631</v>
      </c>
      <c r="C828" s="1" t="str">
        <f>$BJ$108</f>
        <v>Átutalva a(z) G számlára - J</v>
      </c>
      <c r="D828" s="6">
        <v>410.08</v>
      </c>
      <c r="E828" s="1" t="s">
        <v>1205</v>
      </c>
    </row>
    <row r="829" spans="2:5" hidden="1" x14ac:dyDescent="0.3">
      <c r="B829" s="1">
        <v>632</v>
      </c>
      <c r="C829" s="1" t="str">
        <f>$BJ$109</f>
        <v>Átutalva a(z) H számlára - J</v>
      </c>
      <c r="D829" s="6">
        <v>410.09</v>
      </c>
      <c r="E829" s="1" t="s">
        <v>1205</v>
      </c>
    </row>
    <row r="830" spans="2:5" hidden="1" x14ac:dyDescent="0.3">
      <c r="B830" s="1">
        <v>633</v>
      </c>
      <c r="C830" s="1" t="str">
        <f>$BJ$110</f>
        <v>Átutalva a(z) I számlára - J</v>
      </c>
      <c r="D830" s="6">
        <v>410.1</v>
      </c>
      <c r="E830" s="1" t="s">
        <v>1205</v>
      </c>
    </row>
    <row r="831" spans="2:5" hidden="1" x14ac:dyDescent="0.3">
      <c r="B831" s="1">
        <v>634</v>
      </c>
      <c r="C831" s="1" t="str">
        <f>$BJ$111</f>
        <v>Átutalva a(z) K számlára - J</v>
      </c>
      <c r="D831" s="6">
        <v>410.11</v>
      </c>
      <c r="E831" s="1" t="s">
        <v>1205</v>
      </c>
    </row>
    <row r="832" spans="2:5" hidden="1" x14ac:dyDescent="0.3">
      <c r="B832" s="1">
        <v>635</v>
      </c>
      <c r="C832" s="1" t="str">
        <f>$BJ$112</f>
        <v>Átutalva a(z) L számlára - J</v>
      </c>
      <c r="D832" s="6">
        <v>410.12</v>
      </c>
      <c r="E832" s="1" t="s">
        <v>1205</v>
      </c>
    </row>
    <row r="833" spans="2:5" hidden="1" x14ac:dyDescent="0.3">
      <c r="B833" s="1">
        <v>636</v>
      </c>
      <c r="C833" s="1" t="str">
        <f>$BJ$113</f>
        <v>Átutalva a(z) M számlára - J</v>
      </c>
      <c r="D833" s="6">
        <v>410.13</v>
      </c>
      <c r="E833" s="1" t="s">
        <v>1205</v>
      </c>
    </row>
    <row r="834" spans="2:5" hidden="1" x14ac:dyDescent="0.3">
      <c r="B834" s="1">
        <v>637</v>
      </c>
      <c r="C834" s="1" t="str">
        <f>$BJ$114</f>
        <v>Átutalva a(z) N számlára - J</v>
      </c>
      <c r="D834" s="6">
        <v>410.14</v>
      </c>
      <c r="E834" s="1" t="s">
        <v>1205</v>
      </c>
    </row>
    <row r="835" spans="2:5" hidden="1" x14ac:dyDescent="0.3">
      <c r="B835" s="1">
        <v>638</v>
      </c>
      <c r="C835" s="1" t="str">
        <f>$BJ$115</f>
        <v>Átutalva a(z) O számlára - J</v>
      </c>
      <c r="D835" s="6">
        <v>410.15</v>
      </c>
      <c r="E835" s="1" t="s">
        <v>1205</v>
      </c>
    </row>
    <row r="836" spans="2:5" hidden="1" x14ac:dyDescent="0.3">
      <c r="B836" s="1">
        <v>639</v>
      </c>
      <c r="C836" s="1" t="str">
        <f>$BJ$116</f>
        <v>Átutalva a(z) P számlára - J</v>
      </c>
      <c r="D836" s="6">
        <v>410.16</v>
      </c>
      <c r="E836" s="1" t="s">
        <v>1205</v>
      </c>
    </row>
    <row r="837" spans="2:5" hidden="1" x14ac:dyDescent="0.3">
      <c r="B837" s="1">
        <v>640</v>
      </c>
      <c r="C837" s="1" t="str">
        <f>$BJ$117</f>
        <v>Átutalva a(z) Q számlára - J</v>
      </c>
      <c r="D837" s="6">
        <v>410.17</v>
      </c>
      <c r="E837" s="1" t="s">
        <v>1205</v>
      </c>
    </row>
    <row r="838" spans="2:5" hidden="1" x14ac:dyDescent="0.3">
      <c r="B838" s="1">
        <v>641</v>
      </c>
      <c r="C838" s="1" t="str">
        <f>$BJ$118</f>
        <v>Átutalva a(z) R számlára - J</v>
      </c>
      <c r="D838" s="6">
        <v>410.18</v>
      </c>
      <c r="E838" s="1" t="s">
        <v>1205</v>
      </c>
    </row>
    <row r="839" spans="2:5" hidden="1" x14ac:dyDescent="0.3">
      <c r="B839" s="1">
        <v>642</v>
      </c>
      <c r="C839" s="1" t="str">
        <f>$BJ$119</f>
        <v>Átutalva a(z) S számlára - J</v>
      </c>
      <c r="D839" s="6">
        <v>410.19</v>
      </c>
      <c r="E839" s="1" t="s">
        <v>1205</v>
      </c>
    </row>
    <row r="840" spans="2:5" hidden="1" x14ac:dyDescent="0.3">
      <c r="B840" s="1">
        <v>643</v>
      </c>
      <c r="C840" s="1" t="str">
        <f>$BJ$120</f>
        <v>Átutalva a(z) T számlára - J</v>
      </c>
      <c r="D840" s="6">
        <v>410.2</v>
      </c>
      <c r="E840" s="1" t="s">
        <v>1205</v>
      </c>
    </row>
    <row r="841" spans="2:5" hidden="1" x14ac:dyDescent="0.3">
      <c r="B841" s="1">
        <v>644</v>
      </c>
      <c r="C841" s="1" t="str">
        <f>$BK$101</f>
        <v>Készpénzfelvétel a kasszába - K</v>
      </c>
      <c r="D841" s="6">
        <v>411.01</v>
      </c>
      <c r="E841" s="1" t="s">
        <v>1203</v>
      </c>
    </row>
    <row r="842" spans="2:5" hidden="1" x14ac:dyDescent="0.3">
      <c r="B842" s="1">
        <v>645</v>
      </c>
      <c r="C842" s="1" t="str">
        <f>$BK$102</f>
        <v>Átutalva a(z) A számlára - K</v>
      </c>
      <c r="D842" s="6">
        <v>411.02</v>
      </c>
      <c r="E842" s="1" t="s">
        <v>1205</v>
      </c>
    </row>
    <row r="843" spans="2:5" hidden="1" x14ac:dyDescent="0.3">
      <c r="B843" s="1">
        <v>646</v>
      </c>
      <c r="C843" s="1" t="str">
        <f>$BK$103</f>
        <v>Átutalva a(z) B számlára - K</v>
      </c>
      <c r="D843" s="6">
        <v>411.03</v>
      </c>
      <c r="E843" s="1" t="s">
        <v>1205</v>
      </c>
    </row>
    <row r="844" spans="2:5" hidden="1" x14ac:dyDescent="0.3">
      <c r="B844" s="1">
        <v>647</v>
      </c>
      <c r="C844" s="1" t="str">
        <f>$BK$104</f>
        <v>Átutalva a(z) C számlára - K</v>
      </c>
      <c r="D844" s="6">
        <v>411.04</v>
      </c>
      <c r="E844" s="1" t="s">
        <v>1205</v>
      </c>
    </row>
    <row r="845" spans="2:5" hidden="1" x14ac:dyDescent="0.3">
      <c r="B845" s="1">
        <v>648</v>
      </c>
      <c r="C845" s="1" t="str">
        <f>$BK$105</f>
        <v>Átutalva a(z) D számlára - K</v>
      </c>
      <c r="D845" s="6">
        <v>411.05</v>
      </c>
      <c r="E845" s="1" t="s">
        <v>1205</v>
      </c>
    </row>
    <row r="846" spans="2:5" hidden="1" x14ac:dyDescent="0.3">
      <c r="B846" s="1">
        <v>649</v>
      </c>
      <c r="C846" s="1" t="str">
        <f>$BK$106</f>
        <v>Átutalva a(z) E számlára - K</v>
      </c>
      <c r="D846" s="6">
        <v>411.06</v>
      </c>
      <c r="E846" s="1" t="s">
        <v>1205</v>
      </c>
    </row>
    <row r="847" spans="2:5" hidden="1" x14ac:dyDescent="0.3">
      <c r="B847" s="1">
        <v>650</v>
      </c>
      <c r="C847" s="1" t="str">
        <f>$BK$107</f>
        <v>Átutalva a(z) F számlára - K</v>
      </c>
      <c r="D847" s="6">
        <v>411.07</v>
      </c>
      <c r="E847" s="1" t="s">
        <v>1205</v>
      </c>
    </row>
    <row r="848" spans="2:5" hidden="1" x14ac:dyDescent="0.3">
      <c r="B848" s="1">
        <v>651</v>
      </c>
      <c r="C848" s="1" t="str">
        <f>$BK$108</f>
        <v>Átutalva a(z) G számlára - K</v>
      </c>
      <c r="D848" s="6">
        <v>411.08</v>
      </c>
      <c r="E848" s="1" t="s">
        <v>1205</v>
      </c>
    </row>
    <row r="849" spans="2:5" hidden="1" x14ac:dyDescent="0.3">
      <c r="B849" s="1">
        <v>652</v>
      </c>
      <c r="C849" s="1" t="str">
        <f>$BK$109</f>
        <v>Átutalva a(z) H számlára - K</v>
      </c>
      <c r="D849" s="6">
        <v>411.09</v>
      </c>
      <c r="E849" s="1" t="s">
        <v>1205</v>
      </c>
    </row>
    <row r="850" spans="2:5" hidden="1" x14ac:dyDescent="0.3">
      <c r="B850" s="1">
        <v>653</v>
      </c>
      <c r="C850" s="1" t="str">
        <f>$BK$110</f>
        <v>Átutalva a(z) I számlára - K</v>
      </c>
      <c r="D850" s="6">
        <v>411.1</v>
      </c>
      <c r="E850" s="1" t="s">
        <v>1205</v>
      </c>
    </row>
    <row r="851" spans="2:5" hidden="1" x14ac:dyDescent="0.3">
      <c r="B851" s="1">
        <v>654</v>
      </c>
      <c r="C851" s="1" t="str">
        <f>$BK$111</f>
        <v>Átutalva a(z) J számlára - K</v>
      </c>
      <c r="D851" s="6">
        <v>411.11</v>
      </c>
      <c r="E851" s="1" t="s">
        <v>1205</v>
      </c>
    </row>
    <row r="852" spans="2:5" hidden="1" x14ac:dyDescent="0.3">
      <c r="B852" s="1">
        <v>655</v>
      </c>
      <c r="C852" s="1" t="str">
        <f>$BK$112</f>
        <v>Átutalva a(z) L számlára - K</v>
      </c>
      <c r="D852" s="6">
        <v>411.12</v>
      </c>
      <c r="E852" s="1" t="s">
        <v>1205</v>
      </c>
    </row>
    <row r="853" spans="2:5" hidden="1" x14ac:dyDescent="0.3">
      <c r="B853" s="1">
        <v>656</v>
      </c>
      <c r="C853" s="1" t="str">
        <f>$BK$113</f>
        <v>Átutalva a(z) M számlára - K</v>
      </c>
      <c r="D853" s="6">
        <v>411.13</v>
      </c>
      <c r="E853" s="1" t="s">
        <v>1205</v>
      </c>
    </row>
    <row r="854" spans="2:5" hidden="1" x14ac:dyDescent="0.3">
      <c r="B854" s="1">
        <v>657</v>
      </c>
      <c r="C854" s="1" t="str">
        <f>$BK$114</f>
        <v>Átutalva a(z) N számlára - K</v>
      </c>
      <c r="D854" s="6">
        <v>411.14</v>
      </c>
      <c r="E854" s="1" t="s">
        <v>1205</v>
      </c>
    </row>
    <row r="855" spans="2:5" hidden="1" x14ac:dyDescent="0.3">
      <c r="B855" s="1">
        <v>658</v>
      </c>
      <c r="C855" s="1" t="str">
        <f>$BK$115</f>
        <v>Átutalva a(z) O számlára - K</v>
      </c>
      <c r="D855" s="6">
        <v>411.15</v>
      </c>
      <c r="E855" s="1" t="s">
        <v>1205</v>
      </c>
    </row>
    <row r="856" spans="2:5" hidden="1" x14ac:dyDescent="0.3">
      <c r="B856" s="1">
        <v>659</v>
      </c>
      <c r="C856" s="1" t="str">
        <f>$BK$116</f>
        <v>Átutalva a(z) P számlára - K</v>
      </c>
      <c r="D856" s="6">
        <v>411.16</v>
      </c>
      <c r="E856" s="1" t="s">
        <v>1205</v>
      </c>
    </row>
    <row r="857" spans="2:5" hidden="1" x14ac:dyDescent="0.3">
      <c r="B857" s="1">
        <v>660</v>
      </c>
      <c r="C857" s="1" t="str">
        <f>$BK$117</f>
        <v>Átutalva a(z) Q számlára - K</v>
      </c>
      <c r="D857" s="6">
        <v>411.17</v>
      </c>
      <c r="E857" s="1" t="s">
        <v>1205</v>
      </c>
    </row>
    <row r="858" spans="2:5" hidden="1" x14ac:dyDescent="0.3">
      <c r="B858" s="1">
        <v>661</v>
      </c>
      <c r="C858" s="1" t="str">
        <f>$BK$118</f>
        <v>Átutalva a(z) R számlára - K</v>
      </c>
      <c r="D858" s="6">
        <v>411.18</v>
      </c>
      <c r="E858" s="1" t="s">
        <v>1205</v>
      </c>
    </row>
    <row r="859" spans="2:5" hidden="1" x14ac:dyDescent="0.3">
      <c r="B859" s="1">
        <v>662</v>
      </c>
      <c r="C859" s="1" t="str">
        <f>$BK$119</f>
        <v>Átutalva a(z) S számlára - K</v>
      </c>
      <c r="D859" s="6">
        <v>411.19</v>
      </c>
      <c r="E859" s="1" t="s">
        <v>1205</v>
      </c>
    </row>
    <row r="860" spans="2:5" hidden="1" x14ac:dyDescent="0.3">
      <c r="B860" s="1">
        <v>663</v>
      </c>
      <c r="C860" s="1" t="str">
        <f>$BK$120</f>
        <v>Átutalva a(z) T számlára - K</v>
      </c>
      <c r="D860" s="6">
        <v>411.2</v>
      </c>
      <c r="E860" s="1" t="s">
        <v>1205</v>
      </c>
    </row>
    <row r="861" spans="2:5" hidden="1" x14ac:dyDescent="0.3">
      <c r="B861" s="1">
        <v>664</v>
      </c>
      <c r="C861" s="1" t="str">
        <f>$BL$101</f>
        <v>Készpénzfelvétel a kasszába - L</v>
      </c>
      <c r="D861" s="6">
        <v>412.01</v>
      </c>
      <c r="E861" s="1" t="s">
        <v>1203</v>
      </c>
    </row>
    <row r="862" spans="2:5" hidden="1" x14ac:dyDescent="0.3">
      <c r="B862" s="1">
        <v>665</v>
      </c>
      <c r="C862" s="1" t="str">
        <f>$BL$102</f>
        <v>Átutalva a(z) A számlára - L</v>
      </c>
      <c r="D862" s="6">
        <v>412.02</v>
      </c>
      <c r="E862" s="1" t="s">
        <v>1205</v>
      </c>
    </row>
    <row r="863" spans="2:5" hidden="1" x14ac:dyDescent="0.3">
      <c r="B863" s="1">
        <v>666</v>
      </c>
      <c r="C863" s="1" t="str">
        <f>$BL$103</f>
        <v>Átutalva a(z) B számlára - L</v>
      </c>
      <c r="D863" s="6">
        <v>412.03</v>
      </c>
      <c r="E863" s="1" t="s">
        <v>1205</v>
      </c>
    </row>
    <row r="864" spans="2:5" hidden="1" x14ac:dyDescent="0.3">
      <c r="B864" s="1">
        <v>667</v>
      </c>
      <c r="C864" s="1" t="str">
        <f>$BL$104</f>
        <v>Átutalva a(z) C számlára - L</v>
      </c>
      <c r="D864" s="6">
        <v>412.04</v>
      </c>
      <c r="E864" s="1" t="s">
        <v>1205</v>
      </c>
    </row>
    <row r="865" spans="2:5" hidden="1" x14ac:dyDescent="0.3">
      <c r="B865" s="1">
        <v>668</v>
      </c>
      <c r="C865" s="1" t="str">
        <f>$BL$105</f>
        <v>Átutalva a(z) D számlára - L</v>
      </c>
      <c r="D865" s="6">
        <v>412.05</v>
      </c>
      <c r="E865" s="1" t="s">
        <v>1205</v>
      </c>
    </row>
    <row r="866" spans="2:5" hidden="1" x14ac:dyDescent="0.3">
      <c r="B866" s="1">
        <v>669</v>
      </c>
      <c r="C866" s="1" t="str">
        <f>$BL$106</f>
        <v>Átutalva a(z) E számlára - L</v>
      </c>
      <c r="D866" s="6">
        <v>412.06</v>
      </c>
      <c r="E866" s="1" t="s">
        <v>1205</v>
      </c>
    </row>
    <row r="867" spans="2:5" hidden="1" x14ac:dyDescent="0.3">
      <c r="B867" s="1">
        <v>670</v>
      </c>
      <c r="C867" s="1" t="str">
        <f>$BL$107</f>
        <v>Átutalva a(z) F számlára - L</v>
      </c>
      <c r="D867" s="6">
        <v>412.07</v>
      </c>
      <c r="E867" s="1" t="s">
        <v>1205</v>
      </c>
    </row>
    <row r="868" spans="2:5" hidden="1" x14ac:dyDescent="0.3">
      <c r="B868" s="1">
        <v>671</v>
      </c>
      <c r="C868" s="1" t="str">
        <f>$BL$108</f>
        <v>Átutalva a(z) G számlára - L</v>
      </c>
      <c r="D868" s="6">
        <v>412.08</v>
      </c>
      <c r="E868" s="1" t="s">
        <v>1205</v>
      </c>
    </row>
    <row r="869" spans="2:5" hidden="1" x14ac:dyDescent="0.3">
      <c r="B869" s="1">
        <v>672</v>
      </c>
      <c r="C869" s="1" t="str">
        <f>$BL$109</f>
        <v>Átutalva a(z) H számlára - L</v>
      </c>
      <c r="D869" s="6">
        <v>412.09</v>
      </c>
      <c r="E869" s="1" t="s">
        <v>1205</v>
      </c>
    </row>
    <row r="870" spans="2:5" hidden="1" x14ac:dyDescent="0.3">
      <c r="B870" s="1">
        <v>673</v>
      </c>
      <c r="C870" s="1" t="str">
        <f>$BL$110</f>
        <v>Átutalva a(z) I számlára - L</v>
      </c>
      <c r="D870" s="6">
        <v>412.1</v>
      </c>
      <c r="E870" s="1" t="s">
        <v>1205</v>
      </c>
    </row>
    <row r="871" spans="2:5" hidden="1" x14ac:dyDescent="0.3">
      <c r="B871" s="1">
        <v>674</v>
      </c>
      <c r="C871" s="1" t="str">
        <f>$BL$111</f>
        <v>Átutalva a(z) J számlára - L</v>
      </c>
      <c r="D871" s="6">
        <v>412.11</v>
      </c>
      <c r="E871" s="1" t="s">
        <v>1205</v>
      </c>
    </row>
    <row r="872" spans="2:5" hidden="1" x14ac:dyDescent="0.3">
      <c r="B872" s="1">
        <v>675</v>
      </c>
      <c r="C872" s="1" t="str">
        <f>$BL$112</f>
        <v>Átutalva a(z) K számlára - L</v>
      </c>
      <c r="D872" s="6">
        <v>412.12</v>
      </c>
      <c r="E872" s="1" t="s">
        <v>1205</v>
      </c>
    </row>
    <row r="873" spans="2:5" hidden="1" x14ac:dyDescent="0.3">
      <c r="B873" s="1">
        <v>676</v>
      </c>
      <c r="C873" s="1" t="str">
        <f>$BL$113</f>
        <v>Átutalva a(z) M számlára - L</v>
      </c>
      <c r="D873" s="6">
        <v>412.13</v>
      </c>
      <c r="E873" s="1" t="s">
        <v>1205</v>
      </c>
    </row>
    <row r="874" spans="2:5" hidden="1" x14ac:dyDescent="0.3">
      <c r="B874" s="1">
        <v>677</v>
      </c>
      <c r="C874" s="1" t="str">
        <f>$BL$114</f>
        <v>Átutalva a(z) N számlára - L</v>
      </c>
      <c r="D874" s="6">
        <v>412.14</v>
      </c>
      <c r="E874" s="1" t="s">
        <v>1205</v>
      </c>
    </row>
    <row r="875" spans="2:5" hidden="1" x14ac:dyDescent="0.3">
      <c r="B875" s="1">
        <v>678</v>
      </c>
      <c r="C875" s="1" t="str">
        <f>$BL$115</f>
        <v>Átutalva a(z) O számlára - L</v>
      </c>
      <c r="D875" s="6">
        <v>412.15</v>
      </c>
      <c r="E875" s="1" t="s">
        <v>1205</v>
      </c>
    </row>
    <row r="876" spans="2:5" hidden="1" x14ac:dyDescent="0.3">
      <c r="B876" s="1">
        <v>679</v>
      </c>
      <c r="C876" s="1" t="str">
        <f>$BL$116</f>
        <v>Átutalva a(z) P számlára - L</v>
      </c>
      <c r="D876" s="6">
        <v>412.16</v>
      </c>
      <c r="E876" s="1" t="s">
        <v>1205</v>
      </c>
    </row>
    <row r="877" spans="2:5" hidden="1" x14ac:dyDescent="0.3">
      <c r="B877" s="1">
        <v>680</v>
      </c>
      <c r="C877" s="1" t="str">
        <f>$BL$117</f>
        <v>Átutalva a(z) Q számlára - L</v>
      </c>
      <c r="D877" s="6">
        <v>412.17</v>
      </c>
      <c r="E877" s="1" t="s">
        <v>1205</v>
      </c>
    </row>
    <row r="878" spans="2:5" hidden="1" x14ac:dyDescent="0.3">
      <c r="B878" s="1">
        <v>681</v>
      </c>
      <c r="C878" s="1" t="str">
        <f>$BL$118</f>
        <v>Átutalva a(z) R számlára - L</v>
      </c>
      <c r="D878" s="6">
        <v>412.18</v>
      </c>
      <c r="E878" s="1" t="s">
        <v>1205</v>
      </c>
    </row>
    <row r="879" spans="2:5" hidden="1" x14ac:dyDescent="0.3">
      <c r="B879" s="1">
        <v>682</v>
      </c>
      <c r="C879" s="1" t="str">
        <f>$BL$119</f>
        <v>Átutalva a(z) S számlára - L</v>
      </c>
      <c r="D879" s="6">
        <v>412.19</v>
      </c>
      <c r="E879" s="1" t="s">
        <v>1205</v>
      </c>
    </row>
    <row r="880" spans="2:5" hidden="1" x14ac:dyDescent="0.3">
      <c r="B880" s="1">
        <v>683</v>
      </c>
      <c r="C880" s="1" t="str">
        <f>$BL$120</f>
        <v>Átutalva a(z) T számlára - L</v>
      </c>
      <c r="D880" s="6">
        <v>412.2</v>
      </c>
      <c r="E880" s="1" t="s">
        <v>1205</v>
      </c>
    </row>
    <row r="881" spans="2:5" hidden="1" x14ac:dyDescent="0.3">
      <c r="B881" s="1">
        <v>684</v>
      </c>
      <c r="C881" s="1" t="str">
        <f>$BM$101</f>
        <v>Készpénzfelvétel a kasszába - M</v>
      </c>
      <c r="D881" s="6">
        <v>413.01</v>
      </c>
      <c r="E881" s="1" t="s">
        <v>1203</v>
      </c>
    </row>
    <row r="882" spans="2:5" hidden="1" x14ac:dyDescent="0.3">
      <c r="B882" s="1">
        <v>685</v>
      </c>
      <c r="C882" s="1" t="str">
        <f>$BM$102</f>
        <v>Átutalva a(z) A számlára - M</v>
      </c>
      <c r="D882" s="6">
        <v>413.02</v>
      </c>
      <c r="E882" s="1" t="s">
        <v>1205</v>
      </c>
    </row>
    <row r="883" spans="2:5" hidden="1" x14ac:dyDescent="0.3">
      <c r="B883" s="1">
        <v>686</v>
      </c>
      <c r="C883" s="1" t="str">
        <f>$BM$103</f>
        <v>Átutalva a(z) B számlára - M</v>
      </c>
      <c r="D883" s="6">
        <v>413.03</v>
      </c>
      <c r="E883" s="1" t="s">
        <v>1205</v>
      </c>
    </row>
    <row r="884" spans="2:5" hidden="1" x14ac:dyDescent="0.3">
      <c r="B884" s="1">
        <v>687</v>
      </c>
      <c r="C884" s="1" t="str">
        <f>$BM$104</f>
        <v>Átutalva a(z) C számlára - M</v>
      </c>
      <c r="D884" s="6">
        <v>413.04</v>
      </c>
      <c r="E884" s="1" t="s">
        <v>1205</v>
      </c>
    </row>
    <row r="885" spans="2:5" hidden="1" x14ac:dyDescent="0.3">
      <c r="B885" s="1">
        <v>688</v>
      </c>
      <c r="C885" s="1" t="str">
        <f>$BM$105</f>
        <v>Átutalva a(z) D számlára - M</v>
      </c>
      <c r="D885" s="6">
        <v>413.05</v>
      </c>
      <c r="E885" s="1" t="s">
        <v>1205</v>
      </c>
    </row>
    <row r="886" spans="2:5" hidden="1" x14ac:dyDescent="0.3">
      <c r="B886" s="1">
        <v>689</v>
      </c>
      <c r="C886" s="1" t="str">
        <f>$BM$106</f>
        <v>Átutalva a(z) E számlára - M</v>
      </c>
      <c r="D886" s="6">
        <v>413.06</v>
      </c>
      <c r="E886" s="1" t="s">
        <v>1205</v>
      </c>
    </row>
    <row r="887" spans="2:5" hidden="1" x14ac:dyDescent="0.3">
      <c r="B887" s="1">
        <v>690</v>
      </c>
      <c r="C887" s="1" t="str">
        <f>$BM$107</f>
        <v>Átutalva a(z) F számlára - M</v>
      </c>
      <c r="D887" s="6">
        <v>413.07</v>
      </c>
      <c r="E887" s="1" t="s">
        <v>1205</v>
      </c>
    </row>
    <row r="888" spans="2:5" hidden="1" x14ac:dyDescent="0.3">
      <c r="B888" s="1">
        <v>691</v>
      </c>
      <c r="C888" s="1" t="str">
        <f>$BM$108</f>
        <v>Átutalva a(z) G számlára - M</v>
      </c>
      <c r="D888" s="6">
        <v>413.08</v>
      </c>
      <c r="E888" s="1" t="s">
        <v>1205</v>
      </c>
    </row>
    <row r="889" spans="2:5" hidden="1" x14ac:dyDescent="0.3">
      <c r="B889" s="1">
        <v>692</v>
      </c>
      <c r="C889" s="1" t="str">
        <f>$BM$109</f>
        <v>Átutalva a(z) H számlára - M</v>
      </c>
      <c r="D889" s="6">
        <v>413.09</v>
      </c>
      <c r="E889" s="1" t="s">
        <v>1205</v>
      </c>
    </row>
    <row r="890" spans="2:5" hidden="1" x14ac:dyDescent="0.3">
      <c r="B890" s="1">
        <v>693</v>
      </c>
      <c r="C890" s="1" t="str">
        <f>$BM$110</f>
        <v>Átutalva a(z) I számlára - M</v>
      </c>
      <c r="D890" s="6">
        <v>413.1</v>
      </c>
      <c r="E890" s="1" t="s">
        <v>1205</v>
      </c>
    </row>
    <row r="891" spans="2:5" hidden="1" x14ac:dyDescent="0.3">
      <c r="B891" s="1">
        <v>694</v>
      </c>
      <c r="C891" s="1" t="str">
        <f>$BM$111</f>
        <v>Átutalva a(z) J számlára - M</v>
      </c>
      <c r="D891" s="6">
        <v>413.11</v>
      </c>
      <c r="E891" s="1" t="s">
        <v>1205</v>
      </c>
    </row>
    <row r="892" spans="2:5" hidden="1" x14ac:dyDescent="0.3">
      <c r="B892" s="1">
        <v>695</v>
      </c>
      <c r="C892" s="1" t="str">
        <f>$BM$112</f>
        <v>Átutalva a(z) K számlára - M</v>
      </c>
      <c r="D892" s="6">
        <v>413.12</v>
      </c>
      <c r="E892" s="1" t="s">
        <v>1205</v>
      </c>
    </row>
    <row r="893" spans="2:5" hidden="1" x14ac:dyDescent="0.3">
      <c r="B893" s="1">
        <v>696</v>
      </c>
      <c r="C893" s="1" t="str">
        <f>$BM$113</f>
        <v>Átutalva a(z) L számlára - M</v>
      </c>
      <c r="D893" s="6">
        <v>413.13</v>
      </c>
      <c r="E893" s="1" t="s">
        <v>1205</v>
      </c>
    </row>
    <row r="894" spans="2:5" hidden="1" x14ac:dyDescent="0.3">
      <c r="B894" s="1">
        <v>697</v>
      </c>
      <c r="C894" s="1" t="str">
        <f>$BM$114</f>
        <v>Átutalva a(z) N számlára - M</v>
      </c>
      <c r="D894" s="6">
        <v>413.14</v>
      </c>
      <c r="E894" s="1" t="s">
        <v>1205</v>
      </c>
    </row>
    <row r="895" spans="2:5" hidden="1" x14ac:dyDescent="0.3">
      <c r="B895" s="1">
        <v>698</v>
      </c>
      <c r="C895" s="1" t="str">
        <f>$BM$115</f>
        <v>Átutalva a(z) O számlára - M</v>
      </c>
      <c r="D895" s="6">
        <v>413.15</v>
      </c>
      <c r="E895" s="1" t="s">
        <v>1205</v>
      </c>
    </row>
    <row r="896" spans="2:5" hidden="1" x14ac:dyDescent="0.3">
      <c r="B896" s="1">
        <v>699</v>
      </c>
      <c r="C896" s="1" t="str">
        <f>$BM$116</f>
        <v>Átutalva a(z) P számlára - M</v>
      </c>
      <c r="D896" s="6">
        <v>413.16</v>
      </c>
      <c r="E896" s="1" t="s">
        <v>1205</v>
      </c>
    </row>
    <row r="897" spans="2:5" hidden="1" x14ac:dyDescent="0.3">
      <c r="B897" s="1">
        <v>700</v>
      </c>
      <c r="C897" s="1" t="str">
        <f>$BM$117</f>
        <v>Átutalva a(z) Q számlára - M</v>
      </c>
      <c r="D897" s="6">
        <v>413.17</v>
      </c>
      <c r="E897" s="1" t="s">
        <v>1205</v>
      </c>
    </row>
    <row r="898" spans="2:5" hidden="1" x14ac:dyDescent="0.3">
      <c r="B898" s="1">
        <v>701</v>
      </c>
      <c r="C898" s="1" t="str">
        <f>$BM$118</f>
        <v>Átutalva a(z) R számlára - M</v>
      </c>
      <c r="D898" s="6">
        <v>413.18</v>
      </c>
      <c r="E898" s="1" t="s">
        <v>1205</v>
      </c>
    </row>
    <row r="899" spans="2:5" hidden="1" x14ac:dyDescent="0.3">
      <c r="B899" s="1">
        <v>702</v>
      </c>
      <c r="C899" s="1" t="str">
        <f>$BM$119</f>
        <v>Átutalva a(z) S számlára - M</v>
      </c>
      <c r="D899" s="6">
        <v>413.19</v>
      </c>
      <c r="E899" s="1" t="s">
        <v>1205</v>
      </c>
    </row>
    <row r="900" spans="2:5" hidden="1" x14ac:dyDescent="0.3">
      <c r="B900" s="1">
        <v>703</v>
      </c>
      <c r="C900" s="1" t="str">
        <f>$BM$120</f>
        <v>Átutalva a(z) T számlára - M</v>
      </c>
      <c r="D900" s="6">
        <v>413.2</v>
      </c>
      <c r="E900" s="1" t="s">
        <v>1205</v>
      </c>
    </row>
    <row r="901" spans="2:5" hidden="1" x14ac:dyDescent="0.3">
      <c r="B901" s="1">
        <v>704</v>
      </c>
      <c r="C901" s="1" t="str">
        <f>$BN$101</f>
        <v>Készpénzfelvétel a kasszába - N</v>
      </c>
      <c r="D901" s="6">
        <v>414.01</v>
      </c>
      <c r="E901" s="1" t="s">
        <v>1203</v>
      </c>
    </row>
    <row r="902" spans="2:5" hidden="1" x14ac:dyDescent="0.3">
      <c r="B902" s="1">
        <v>705</v>
      </c>
      <c r="C902" s="1" t="str">
        <f>$BN$102</f>
        <v>Átutalva a(z) A számlára - N</v>
      </c>
      <c r="D902" s="6">
        <v>414.02</v>
      </c>
      <c r="E902" s="1" t="s">
        <v>1205</v>
      </c>
    </row>
    <row r="903" spans="2:5" hidden="1" x14ac:dyDescent="0.3">
      <c r="B903" s="1">
        <v>706</v>
      </c>
      <c r="C903" s="1" t="str">
        <f>$BN$103</f>
        <v>Átutalva a(z) B számlára - N</v>
      </c>
      <c r="D903" s="6">
        <v>414.03</v>
      </c>
      <c r="E903" s="1" t="s">
        <v>1205</v>
      </c>
    </row>
    <row r="904" spans="2:5" hidden="1" x14ac:dyDescent="0.3">
      <c r="B904" s="1">
        <v>707</v>
      </c>
      <c r="C904" s="1" t="str">
        <f>$BN$104</f>
        <v>Átutalva a(z) C számlára - N</v>
      </c>
      <c r="D904" s="6">
        <v>414.04</v>
      </c>
      <c r="E904" s="1" t="s">
        <v>1205</v>
      </c>
    </row>
    <row r="905" spans="2:5" hidden="1" x14ac:dyDescent="0.3">
      <c r="B905" s="1">
        <v>708</v>
      </c>
      <c r="C905" s="1" t="str">
        <f>$BN$105</f>
        <v>Átutalva a(z) D számlára - N</v>
      </c>
      <c r="D905" s="6">
        <v>414.05</v>
      </c>
      <c r="E905" s="1" t="s">
        <v>1205</v>
      </c>
    </row>
    <row r="906" spans="2:5" hidden="1" x14ac:dyDescent="0.3">
      <c r="B906" s="1">
        <v>709</v>
      </c>
      <c r="C906" s="1" t="str">
        <f>$BN$106</f>
        <v>Átutalva a(z) E számlára - N</v>
      </c>
      <c r="D906" s="6">
        <v>414.06</v>
      </c>
      <c r="E906" s="1" t="s">
        <v>1205</v>
      </c>
    </row>
    <row r="907" spans="2:5" hidden="1" x14ac:dyDescent="0.3">
      <c r="B907" s="1">
        <v>710</v>
      </c>
      <c r="C907" s="1" t="str">
        <f>$BN$107</f>
        <v>Átutalva a(z) F számlára - N</v>
      </c>
      <c r="D907" s="6">
        <v>414.07</v>
      </c>
      <c r="E907" s="1" t="s">
        <v>1205</v>
      </c>
    </row>
    <row r="908" spans="2:5" hidden="1" x14ac:dyDescent="0.3">
      <c r="B908" s="1">
        <v>711</v>
      </c>
      <c r="C908" s="1" t="str">
        <f>$BN$108</f>
        <v>Átutalva a(z) G számlára - N</v>
      </c>
      <c r="D908" s="6">
        <v>414.08</v>
      </c>
      <c r="E908" s="1" t="s">
        <v>1205</v>
      </c>
    </row>
    <row r="909" spans="2:5" hidden="1" x14ac:dyDescent="0.3">
      <c r="B909" s="1">
        <v>712</v>
      </c>
      <c r="C909" s="1" t="str">
        <f>$BN$109</f>
        <v>Átutalva a(z) H számlára - N</v>
      </c>
      <c r="D909" s="6">
        <v>414.09</v>
      </c>
      <c r="E909" s="1" t="s">
        <v>1205</v>
      </c>
    </row>
    <row r="910" spans="2:5" hidden="1" x14ac:dyDescent="0.3">
      <c r="B910" s="1">
        <v>713</v>
      </c>
      <c r="C910" s="1" t="str">
        <f>$BN$110</f>
        <v>Átutalva a(z) I számlára - N</v>
      </c>
      <c r="D910" s="6">
        <v>414.1</v>
      </c>
      <c r="E910" s="1" t="s">
        <v>1205</v>
      </c>
    </row>
    <row r="911" spans="2:5" hidden="1" x14ac:dyDescent="0.3">
      <c r="B911" s="1">
        <v>714</v>
      </c>
      <c r="C911" s="1" t="str">
        <f>$BN$111</f>
        <v>Átutalva a(z) J számlára - N</v>
      </c>
      <c r="D911" s="6">
        <v>414.11</v>
      </c>
      <c r="E911" s="1" t="s">
        <v>1205</v>
      </c>
    </row>
    <row r="912" spans="2:5" hidden="1" x14ac:dyDescent="0.3">
      <c r="B912" s="1">
        <v>715</v>
      </c>
      <c r="C912" s="1" t="str">
        <f>$BN$112</f>
        <v>Átutalva a(z) K számlára - N</v>
      </c>
      <c r="D912" s="6">
        <v>414.12</v>
      </c>
      <c r="E912" s="1" t="s">
        <v>1205</v>
      </c>
    </row>
    <row r="913" spans="2:5" hidden="1" x14ac:dyDescent="0.3">
      <c r="B913" s="1">
        <v>716</v>
      </c>
      <c r="C913" s="1" t="str">
        <f>$BN$113</f>
        <v>Átutalva a(z) L számlára - N</v>
      </c>
      <c r="D913" s="6">
        <v>414.13</v>
      </c>
      <c r="E913" s="1" t="s">
        <v>1205</v>
      </c>
    </row>
    <row r="914" spans="2:5" hidden="1" x14ac:dyDescent="0.3">
      <c r="B914" s="1">
        <v>717</v>
      </c>
      <c r="C914" s="1" t="str">
        <f>$BN$114</f>
        <v>Átutalva a(z) M számlára - N</v>
      </c>
      <c r="D914" s="6">
        <v>414.14</v>
      </c>
      <c r="E914" s="1" t="s">
        <v>1205</v>
      </c>
    </row>
    <row r="915" spans="2:5" hidden="1" x14ac:dyDescent="0.3">
      <c r="B915" s="1">
        <v>718</v>
      </c>
      <c r="C915" s="1" t="str">
        <f>$BN$115</f>
        <v>Átutalva a(z) O számlára - N</v>
      </c>
      <c r="D915" s="6">
        <v>414.15</v>
      </c>
      <c r="E915" s="1" t="s">
        <v>1205</v>
      </c>
    </row>
    <row r="916" spans="2:5" hidden="1" x14ac:dyDescent="0.3">
      <c r="B916" s="1">
        <v>719</v>
      </c>
      <c r="C916" s="1" t="str">
        <f>$BN$116</f>
        <v>Átutalva a(z) P számlára - N</v>
      </c>
      <c r="D916" s="6">
        <v>414.16</v>
      </c>
      <c r="E916" s="1" t="s">
        <v>1205</v>
      </c>
    </row>
    <row r="917" spans="2:5" hidden="1" x14ac:dyDescent="0.3">
      <c r="B917" s="1">
        <v>720</v>
      </c>
      <c r="C917" s="1" t="str">
        <f>$BN$117</f>
        <v>Átutalva a(z) Q számlára - N</v>
      </c>
      <c r="D917" s="6">
        <v>414.17</v>
      </c>
      <c r="E917" s="1" t="s">
        <v>1205</v>
      </c>
    </row>
    <row r="918" spans="2:5" hidden="1" x14ac:dyDescent="0.3">
      <c r="B918" s="1">
        <v>721</v>
      </c>
      <c r="C918" s="1" t="str">
        <f>$BN$118</f>
        <v>Átutalva a(z) R számlára - N</v>
      </c>
      <c r="D918" s="6">
        <v>414.18</v>
      </c>
      <c r="E918" s="1" t="s">
        <v>1205</v>
      </c>
    </row>
    <row r="919" spans="2:5" hidden="1" x14ac:dyDescent="0.3">
      <c r="B919" s="1">
        <v>722</v>
      </c>
      <c r="C919" s="1" t="str">
        <f>$BN$119</f>
        <v>Átutalva a(z) S számlára - N</v>
      </c>
      <c r="D919" s="6">
        <v>414.19</v>
      </c>
      <c r="E919" s="1" t="s">
        <v>1205</v>
      </c>
    </row>
    <row r="920" spans="2:5" hidden="1" x14ac:dyDescent="0.3">
      <c r="B920" s="1">
        <v>723</v>
      </c>
      <c r="C920" s="1" t="str">
        <f>$BN$120</f>
        <v>Átutalva a(z) T számlára - N</v>
      </c>
      <c r="D920" s="6">
        <v>414.2</v>
      </c>
      <c r="E920" s="1" t="s">
        <v>1205</v>
      </c>
    </row>
    <row r="921" spans="2:5" hidden="1" x14ac:dyDescent="0.3">
      <c r="B921" s="1">
        <v>724</v>
      </c>
      <c r="C921" s="1" t="str">
        <f>$BO$101</f>
        <v>Készpénzfelvétel a kasszába - O</v>
      </c>
      <c r="D921" s="6">
        <v>415.01</v>
      </c>
      <c r="E921" s="1" t="s">
        <v>1203</v>
      </c>
    </row>
    <row r="922" spans="2:5" hidden="1" x14ac:dyDescent="0.3">
      <c r="B922" s="1">
        <v>725</v>
      </c>
      <c r="C922" s="1" t="str">
        <f>$BO$102</f>
        <v>Átutalva a(z) A számlára - O</v>
      </c>
      <c r="D922" s="6">
        <v>415.02</v>
      </c>
      <c r="E922" s="1" t="s">
        <v>1205</v>
      </c>
    </row>
    <row r="923" spans="2:5" hidden="1" x14ac:dyDescent="0.3">
      <c r="B923" s="1">
        <v>726</v>
      </c>
      <c r="C923" s="1" t="str">
        <f>$BO$103</f>
        <v>Átutalva a(z) B számlára - O</v>
      </c>
      <c r="D923" s="6">
        <v>415.03</v>
      </c>
      <c r="E923" s="1" t="s">
        <v>1205</v>
      </c>
    </row>
    <row r="924" spans="2:5" hidden="1" x14ac:dyDescent="0.3">
      <c r="B924" s="1">
        <v>727</v>
      </c>
      <c r="C924" s="1" t="str">
        <f>$BO$104</f>
        <v>Átutalva a(z) C számlára - O</v>
      </c>
      <c r="D924" s="6">
        <v>415.04</v>
      </c>
      <c r="E924" s="1" t="s">
        <v>1205</v>
      </c>
    </row>
    <row r="925" spans="2:5" hidden="1" x14ac:dyDescent="0.3">
      <c r="B925" s="1">
        <v>728</v>
      </c>
      <c r="C925" s="1" t="str">
        <f>$BO$105</f>
        <v>Átutalva a(z) D számlára - O</v>
      </c>
      <c r="D925" s="6">
        <v>415.05</v>
      </c>
      <c r="E925" s="1" t="s">
        <v>1205</v>
      </c>
    </row>
    <row r="926" spans="2:5" hidden="1" x14ac:dyDescent="0.3">
      <c r="B926" s="1">
        <v>729</v>
      </c>
      <c r="C926" s="1" t="str">
        <f>$BO$106</f>
        <v>Átutalva a(z) E számlára - O</v>
      </c>
      <c r="D926" s="6">
        <v>415.06</v>
      </c>
      <c r="E926" s="1" t="s">
        <v>1205</v>
      </c>
    </row>
    <row r="927" spans="2:5" hidden="1" x14ac:dyDescent="0.3">
      <c r="B927" s="1">
        <v>730</v>
      </c>
      <c r="C927" s="1" t="str">
        <f>$BO$107</f>
        <v>Átutalva a(z) F számlára - O</v>
      </c>
      <c r="D927" s="6">
        <v>415.07</v>
      </c>
      <c r="E927" s="1" t="s">
        <v>1205</v>
      </c>
    </row>
    <row r="928" spans="2:5" hidden="1" x14ac:dyDescent="0.3">
      <c r="B928" s="1">
        <v>731</v>
      </c>
      <c r="C928" s="1" t="str">
        <f>$BO$108</f>
        <v>Átutalva a(z) G számlára - O</v>
      </c>
      <c r="D928" s="6">
        <v>415.08</v>
      </c>
      <c r="E928" s="1" t="s">
        <v>1205</v>
      </c>
    </row>
    <row r="929" spans="2:5" hidden="1" x14ac:dyDescent="0.3">
      <c r="B929" s="1">
        <v>732</v>
      </c>
      <c r="C929" s="1" t="str">
        <f>$BO$109</f>
        <v>Átutalva a(z) H számlára - O</v>
      </c>
      <c r="D929" s="6">
        <v>415.09</v>
      </c>
      <c r="E929" s="1" t="s">
        <v>1205</v>
      </c>
    </row>
    <row r="930" spans="2:5" hidden="1" x14ac:dyDescent="0.3">
      <c r="B930" s="1">
        <v>733</v>
      </c>
      <c r="C930" s="1" t="str">
        <f>$BO$110</f>
        <v>Átutalva a(z) I számlára - O</v>
      </c>
      <c r="D930" s="6">
        <v>415.1</v>
      </c>
      <c r="E930" s="1" t="s">
        <v>1205</v>
      </c>
    </row>
    <row r="931" spans="2:5" hidden="1" x14ac:dyDescent="0.3">
      <c r="B931" s="1">
        <v>734</v>
      </c>
      <c r="C931" s="1" t="str">
        <f>$BO$111</f>
        <v>Átutalva a(z) J számlára - O</v>
      </c>
      <c r="D931" s="6">
        <v>415.11</v>
      </c>
      <c r="E931" s="1" t="s">
        <v>1205</v>
      </c>
    </row>
    <row r="932" spans="2:5" hidden="1" x14ac:dyDescent="0.3">
      <c r="B932" s="1">
        <v>735</v>
      </c>
      <c r="C932" s="1" t="str">
        <f>$BO$112</f>
        <v>Átutalva a(z) K számlára - O</v>
      </c>
      <c r="D932" s="6">
        <v>415.12</v>
      </c>
      <c r="E932" s="1" t="s">
        <v>1205</v>
      </c>
    </row>
    <row r="933" spans="2:5" hidden="1" x14ac:dyDescent="0.3">
      <c r="B933" s="1">
        <v>736</v>
      </c>
      <c r="C933" s="1" t="str">
        <f>$BO$113</f>
        <v>Átutalva a(z) L számlára - O</v>
      </c>
      <c r="D933" s="6">
        <v>415.13</v>
      </c>
      <c r="E933" s="1" t="s">
        <v>1205</v>
      </c>
    </row>
    <row r="934" spans="2:5" hidden="1" x14ac:dyDescent="0.3">
      <c r="B934" s="1">
        <v>737</v>
      </c>
      <c r="C934" s="1" t="str">
        <f>$BO$114</f>
        <v>Átutalva a(z) M számlára - O</v>
      </c>
      <c r="D934" s="6">
        <v>415.14</v>
      </c>
      <c r="E934" s="1" t="s">
        <v>1205</v>
      </c>
    </row>
    <row r="935" spans="2:5" hidden="1" x14ac:dyDescent="0.3">
      <c r="B935" s="1">
        <v>738</v>
      </c>
      <c r="C935" s="1" t="str">
        <f>$BO$115</f>
        <v>Átutalva a(z) N számlára - O</v>
      </c>
      <c r="D935" s="6">
        <v>415.15</v>
      </c>
      <c r="E935" s="1" t="s">
        <v>1205</v>
      </c>
    </row>
    <row r="936" spans="2:5" hidden="1" x14ac:dyDescent="0.3">
      <c r="B936" s="1">
        <v>739</v>
      </c>
      <c r="C936" s="1" t="str">
        <f>$BO$116</f>
        <v>Átutalva a(z) P számlára - O</v>
      </c>
      <c r="D936" s="6">
        <v>415.16</v>
      </c>
      <c r="E936" s="1" t="s">
        <v>1205</v>
      </c>
    </row>
    <row r="937" spans="2:5" hidden="1" x14ac:dyDescent="0.3">
      <c r="B937" s="1">
        <v>740</v>
      </c>
      <c r="C937" s="1" t="str">
        <f>$BO$117</f>
        <v>Átutalva a(z) Q számlára - O</v>
      </c>
      <c r="D937" s="6">
        <v>415.17</v>
      </c>
      <c r="E937" s="1" t="s">
        <v>1205</v>
      </c>
    </row>
    <row r="938" spans="2:5" hidden="1" x14ac:dyDescent="0.3">
      <c r="B938" s="1">
        <v>741</v>
      </c>
      <c r="C938" s="1" t="str">
        <f>$BO$118</f>
        <v>Átutalva a(z) R számlára - O</v>
      </c>
      <c r="D938" s="6">
        <v>415.18</v>
      </c>
      <c r="E938" s="1" t="s">
        <v>1205</v>
      </c>
    </row>
    <row r="939" spans="2:5" hidden="1" x14ac:dyDescent="0.3">
      <c r="B939" s="1">
        <v>742</v>
      </c>
      <c r="C939" s="1" t="str">
        <f>$BO$119</f>
        <v>Átutalva a(z) S számlára - O</v>
      </c>
      <c r="D939" s="6">
        <v>415.19</v>
      </c>
      <c r="E939" s="1" t="s">
        <v>1205</v>
      </c>
    </row>
    <row r="940" spans="2:5" hidden="1" x14ac:dyDescent="0.3">
      <c r="B940" s="1">
        <v>743</v>
      </c>
      <c r="C940" s="1" t="str">
        <f>$BO$120</f>
        <v>Átutalva a(z) T számlára - O</v>
      </c>
      <c r="D940" s="6">
        <v>415.2</v>
      </c>
      <c r="E940" s="1" t="s">
        <v>1205</v>
      </c>
    </row>
    <row r="941" spans="2:5" hidden="1" x14ac:dyDescent="0.3">
      <c r="B941" s="1">
        <v>744</v>
      </c>
      <c r="C941" s="1" t="str">
        <f>$BP$101</f>
        <v>Készpénzfelvétel a kasszába - P</v>
      </c>
      <c r="D941" s="6">
        <v>416.01</v>
      </c>
      <c r="E941" s="1" t="s">
        <v>1203</v>
      </c>
    </row>
    <row r="942" spans="2:5" hidden="1" x14ac:dyDescent="0.3">
      <c r="B942" s="1">
        <v>745</v>
      </c>
      <c r="C942" s="1" t="str">
        <f>$BP$102</f>
        <v>Átutalva a(z) A számlára - P</v>
      </c>
      <c r="D942" s="6">
        <v>416.02</v>
      </c>
      <c r="E942" s="1" t="s">
        <v>1205</v>
      </c>
    </row>
    <row r="943" spans="2:5" hidden="1" x14ac:dyDescent="0.3">
      <c r="B943" s="1">
        <v>746</v>
      </c>
      <c r="C943" s="1" t="str">
        <f>$BP$103</f>
        <v>Átutalva a(z) B számlára - P</v>
      </c>
      <c r="D943" s="6">
        <v>416.03</v>
      </c>
      <c r="E943" s="1" t="s">
        <v>1205</v>
      </c>
    </row>
    <row r="944" spans="2:5" hidden="1" x14ac:dyDescent="0.3">
      <c r="B944" s="1">
        <v>747</v>
      </c>
      <c r="C944" s="1" t="str">
        <f>$BP$104</f>
        <v>Átutalva a(z) C számlára - P</v>
      </c>
      <c r="D944" s="6">
        <v>416.04</v>
      </c>
      <c r="E944" s="1" t="s">
        <v>1205</v>
      </c>
    </row>
    <row r="945" spans="2:5" hidden="1" x14ac:dyDescent="0.3">
      <c r="B945" s="1">
        <v>748</v>
      </c>
      <c r="C945" s="1" t="str">
        <f>$BP$105</f>
        <v>Átutalva a(z) D számlára - P</v>
      </c>
      <c r="D945" s="6">
        <v>416.05</v>
      </c>
      <c r="E945" s="1" t="s">
        <v>1205</v>
      </c>
    </row>
    <row r="946" spans="2:5" hidden="1" x14ac:dyDescent="0.3">
      <c r="B946" s="1">
        <v>749</v>
      </c>
      <c r="C946" s="1" t="str">
        <f>$BP$106</f>
        <v>Átutalva a(z) E számlára - P</v>
      </c>
      <c r="D946" s="6">
        <v>416.06</v>
      </c>
      <c r="E946" s="1" t="s">
        <v>1205</v>
      </c>
    </row>
    <row r="947" spans="2:5" hidden="1" x14ac:dyDescent="0.3">
      <c r="B947" s="1">
        <v>750</v>
      </c>
      <c r="C947" s="1" t="str">
        <f>$BP$107</f>
        <v>Átutalva a(z) F számlára - P</v>
      </c>
      <c r="D947" s="6">
        <v>416.07</v>
      </c>
      <c r="E947" s="1" t="s">
        <v>1205</v>
      </c>
    </row>
    <row r="948" spans="2:5" hidden="1" x14ac:dyDescent="0.3">
      <c r="B948" s="1">
        <v>751</v>
      </c>
      <c r="C948" s="1" t="str">
        <f>$BP$108</f>
        <v>Átutalva a(z) G számlára - P</v>
      </c>
      <c r="D948" s="6">
        <v>416.08</v>
      </c>
      <c r="E948" s="1" t="s">
        <v>1205</v>
      </c>
    </row>
    <row r="949" spans="2:5" hidden="1" x14ac:dyDescent="0.3">
      <c r="B949" s="1">
        <v>752</v>
      </c>
      <c r="C949" s="1" t="str">
        <f>$BP$109</f>
        <v>Átutalva a(z) H számlára - P</v>
      </c>
      <c r="D949" s="6">
        <v>416.09</v>
      </c>
      <c r="E949" s="1" t="s">
        <v>1205</v>
      </c>
    </row>
    <row r="950" spans="2:5" hidden="1" x14ac:dyDescent="0.3">
      <c r="B950" s="1">
        <v>753</v>
      </c>
      <c r="C950" s="1" t="str">
        <f>$BP$110</f>
        <v>Átutalva a(z) I számlára - P</v>
      </c>
      <c r="D950" s="6">
        <v>416.1</v>
      </c>
      <c r="E950" s="1" t="s">
        <v>1205</v>
      </c>
    </row>
    <row r="951" spans="2:5" hidden="1" x14ac:dyDescent="0.3">
      <c r="B951" s="1">
        <v>754</v>
      </c>
      <c r="C951" s="1" t="str">
        <f>$BP$111</f>
        <v>Átutalva a(z) J számlára - P</v>
      </c>
      <c r="D951" s="6">
        <v>416.11</v>
      </c>
      <c r="E951" s="1" t="s">
        <v>1205</v>
      </c>
    </row>
    <row r="952" spans="2:5" hidden="1" x14ac:dyDescent="0.3">
      <c r="B952" s="1">
        <v>755</v>
      </c>
      <c r="C952" s="1" t="str">
        <f>$BP$112</f>
        <v>Átutalva a(z) K számlára - P</v>
      </c>
      <c r="D952" s="6">
        <v>416.12</v>
      </c>
      <c r="E952" s="1" t="s">
        <v>1205</v>
      </c>
    </row>
    <row r="953" spans="2:5" hidden="1" x14ac:dyDescent="0.3">
      <c r="B953" s="1">
        <v>756</v>
      </c>
      <c r="C953" s="1" t="str">
        <f>$BP$113</f>
        <v>Átutalva a(z) L számlára - P</v>
      </c>
      <c r="D953" s="6">
        <v>416.13</v>
      </c>
      <c r="E953" s="1" t="s">
        <v>1205</v>
      </c>
    </row>
    <row r="954" spans="2:5" hidden="1" x14ac:dyDescent="0.3">
      <c r="B954" s="1">
        <v>757</v>
      </c>
      <c r="C954" s="1" t="str">
        <f>$BP$114</f>
        <v>Átutalva a(z) M számlára - P</v>
      </c>
      <c r="D954" s="6">
        <v>416.14</v>
      </c>
      <c r="E954" s="1" t="s">
        <v>1205</v>
      </c>
    </row>
    <row r="955" spans="2:5" hidden="1" x14ac:dyDescent="0.3">
      <c r="B955" s="1">
        <v>758</v>
      </c>
      <c r="C955" s="1" t="str">
        <f>$BP$115</f>
        <v>Átutalva a(z) N számlára - P</v>
      </c>
      <c r="D955" s="6">
        <v>416.15</v>
      </c>
      <c r="E955" s="1" t="s">
        <v>1205</v>
      </c>
    </row>
    <row r="956" spans="2:5" hidden="1" x14ac:dyDescent="0.3">
      <c r="B956" s="1">
        <v>759</v>
      </c>
      <c r="C956" s="1" t="str">
        <f>$BP$116</f>
        <v>Átutalva a(z) O számlára - P</v>
      </c>
      <c r="D956" s="6">
        <v>416.16</v>
      </c>
      <c r="E956" s="1" t="s">
        <v>1205</v>
      </c>
    </row>
    <row r="957" spans="2:5" hidden="1" x14ac:dyDescent="0.3">
      <c r="B957" s="1">
        <v>760</v>
      </c>
      <c r="C957" s="1" t="str">
        <f>$BP$117</f>
        <v>Átutalva a(z) Q számlára - P</v>
      </c>
      <c r="D957" s="6">
        <v>416.17</v>
      </c>
      <c r="E957" s="1" t="s">
        <v>1205</v>
      </c>
    </row>
    <row r="958" spans="2:5" hidden="1" x14ac:dyDescent="0.3">
      <c r="B958" s="1">
        <v>761</v>
      </c>
      <c r="C958" s="1" t="str">
        <f>$BP$118</f>
        <v>Átutalva a(z) R számlára - P</v>
      </c>
      <c r="D958" s="6">
        <v>416.18</v>
      </c>
      <c r="E958" s="1" t="s">
        <v>1205</v>
      </c>
    </row>
    <row r="959" spans="2:5" hidden="1" x14ac:dyDescent="0.3">
      <c r="B959" s="1">
        <v>762</v>
      </c>
      <c r="C959" s="1" t="str">
        <f>$BP$119</f>
        <v>Átutalva a(z) S számlára - P</v>
      </c>
      <c r="D959" s="6">
        <v>416.19</v>
      </c>
      <c r="E959" s="1" t="s">
        <v>1205</v>
      </c>
    </row>
    <row r="960" spans="2:5" hidden="1" x14ac:dyDescent="0.3">
      <c r="B960" s="1">
        <v>763</v>
      </c>
      <c r="C960" s="1" t="str">
        <f>$BP$120</f>
        <v>Átutalva a(z) T számlára - P</v>
      </c>
      <c r="D960" s="6">
        <v>416.2</v>
      </c>
      <c r="E960" s="1" t="s">
        <v>1205</v>
      </c>
    </row>
    <row r="961" spans="2:5" hidden="1" x14ac:dyDescent="0.3">
      <c r="B961" s="1">
        <v>764</v>
      </c>
      <c r="C961" s="1" t="str">
        <f>$BQ$101</f>
        <v>Készpénzfelvétel a kasszába - Q</v>
      </c>
      <c r="D961" s="6">
        <v>417.01</v>
      </c>
      <c r="E961" s="1" t="s">
        <v>1203</v>
      </c>
    </row>
    <row r="962" spans="2:5" hidden="1" x14ac:dyDescent="0.3">
      <c r="B962" s="1">
        <v>765</v>
      </c>
      <c r="C962" s="1" t="str">
        <f>$BQ$102</f>
        <v>Átutalva a(z) A számlára - Q</v>
      </c>
      <c r="D962" s="6">
        <v>417.02</v>
      </c>
      <c r="E962" s="1" t="s">
        <v>1205</v>
      </c>
    </row>
    <row r="963" spans="2:5" hidden="1" x14ac:dyDescent="0.3">
      <c r="B963" s="1">
        <v>766</v>
      </c>
      <c r="C963" s="1" t="str">
        <f>$BQ$103</f>
        <v>Átutalva a(z) B számlára - Q</v>
      </c>
      <c r="D963" s="6">
        <v>417.03</v>
      </c>
      <c r="E963" s="1" t="s">
        <v>1205</v>
      </c>
    </row>
    <row r="964" spans="2:5" hidden="1" x14ac:dyDescent="0.3">
      <c r="B964" s="1">
        <v>767</v>
      </c>
      <c r="C964" s="1" t="str">
        <f>$BQ$104</f>
        <v>Átutalva a(z) C számlára - Q</v>
      </c>
      <c r="D964" s="6">
        <v>417.04</v>
      </c>
      <c r="E964" s="1" t="s">
        <v>1205</v>
      </c>
    </row>
    <row r="965" spans="2:5" hidden="1" x14ac:dyDescent="0.3">
      <c r="B965" s="1">
        <v>768</v>
      </c>
      <c r="C965" s="1" t="str">
        <f>$BQ$105</f>
        <v>Átutalva a(z) D számlára - Q</v>
      </c>
      <c r="D965" s="6">
        <v>417.05</v>
      </c>
      <c r="E965" s="1" t="s">
        <v>1205</v>
      </c>
    </row>
    <row r="966" spans="2:5" hidden="1" x14ac:dyDescent="0.3">
      <c r="B966" s="1">
        <v>769</v>
      </c>
      <c r="C966" s="1" t="str">
        <f>$BQ$106</f>
        <v>Átutalva a(z) E számlára - Q</v>
      </c>
      <c r="D966" s="6">
        <v>417.06</v>
      </c>
      <c r="E966" s="1" t="s">
        <v>1205</v>
      </c>
    </row>
    <row r="967" spans="2:5" hidden="1" x14ac:dyDescent="0.3">
      <c r="B967" s="1">
        <v>770</v>
      </c>
      <c r="C967" s="1" t="str">
        <f>$BQ$107</f>
        <v>Átutalva a(z) F számlára - Q</v>
      </c>
      <c r="D967" s="6">
        <v>417.07</v>
      </c>
      <c r="E967" s="1" t="s">
        <v>1205</v>
      </c>
    </row>
    <row r="968" spans="2:5" hidden="1" x14ac:dyDescent="0.3">
      <c r="B968" s="1">
        <v>771</v>
      </c>
      <c r="C968" s="1" t="str">
        <f>$BQ$108</f>
        <v>Átutalva a(z) G számlára - Q</v>
      </c>
      <c r="D968" s="6">
        <v>417.08</v>
      </c>
      <c r="E968" s="1" t="s">
        <v>1205</v>
      </c>
    </row>
    <row r="969" spans="2:5" hidden="1" x14ac:dyDescent="0.3">
      <c r="B969" s="1">
        <v>772</v>
      </c>
      <c r="C969" s="1" t="str">
        <f>$BQ$109</f>
        <v>Átutalva a(z) H számlára - Q</v>
      </c>
      <c r="D969" s="6">
        <v>417.09</v>
      </c>
      <c r="E969" s="1" t="s">
        <v>1205</v>
      </c>
    </row>
    <row r="970" spans="2:5" hidden="1" x14ac:dyDescent="0.3">
      <c r="B970" s="1">
        <v>773</v>
      </c>
      <c r="C970" s="1" t="str">
        <f>$BQ$110</f>
        <v>Átutalva a(z) I számlára - Q</v>
      </c>
      <c r="D970" s="6">
        <v>417.1</v>
      </c>
      <c r="E970" s="1" t="s">
        <v>1205</v>
      </c>
    </row>
    <row r="971" spans="2:5" hidden="1" x14ac:dyDescent="0.3">
      <c r="B971" s="1">
        <v>774</v>
      </c>
      <c r="C971" s="1" t="str">
        <f>$BQ$111</f>
        <v>Átutalva a(z) J számlára - Q</v>
      </c>
      <c r="D971" s="6">
        <v>417.11</v>
      </c>
      <c r="E971" s="1" t="s">
        <v>1205</v>
      </c>
    </row>
    <row r="972" spans="2:5" hidden="1" x14ac:dyDescent="0.3">
      <c r="B972" s="1">
        <v>775</v>
      </c>
      <c r="C972" s="1" t="str">
        <f>$BQ$112</f>
        <v>Átutalva a(z) K számlára - Q</v>
      </c>
      <c r="D972" s="6">
        <v>417.12</v>
      </c>
      <c r="E972" s="1" t="s">
        <v>1205</v>
      </c>
    </row>
    <row r="973" spans="2:5" hidden="1" x14ac:dyDescent="0.3">
      <c r="B973" s="1">
        <v>776</v>
      </c>
      <c r="C973" s="1" t="str">
        <f>$BQ$113</f>
        <v>Átutalva a(z) L számlára - Q</v>
      </c>
      <c r="D973" s="6">
        <v>417.13</v>
      </c>
      <c r="E973" s="1" t="s">
        <v>1205</v>
      </c>
    </row>
    <row r="974" spans="2:5" hidden="1" x14ac:dyDescent="0.3">
      <c r="B974" s="1">
        <v>777</v>
      </c>
      <c r="C974" s="1" t="str">
        <f>$BQ$114</f>
        <v>Átutalva a(z) M számlára - Q</v>
      </c>
      <c r="D974" s="6">
        <v>417.14</v>
      </c>
      <c r="E974" s="1" t="s">
        <v>1205</v>
      </c>
    </row>
    <row r="975" spans="2:5" hidden="1" x14ac:dyDescent="0.3">
      <c r="B975" s="1">
        <v>778</v>
      </c>
      <c r="C975" s="1" t="str">
        <f>$BQ$115</f>
        <v>Átutalva a(z) N számlára - Q</v>
      </c>
      <c r="D975" s="6">
        <v>417.15</v>
      </c>
      <c r="E975" s="1" t="s">
        <v>1205</v>
      </c>
    </row>
    <row r="976" spans="2:5" hidden="1" x14ac:dyDescent="0.3">
      <c r="B976" s="1">
        <v>779</v>
      </c>
      <c r="C976" s="1" t="str">
        <f>$BQ$116</f>
        <v>Átutalva a(z) O számlára - Q</v>
      </c>
      <c r="D976" s="6">
        <v>417.16</v>
      </c>
      <c r="E976" s="1" t="s">
        <v>1205</v>
      </c>
    </row>
    <row r="977" spans="2:5" hidden="1" x14ac:dyDescent="0.3">
      <c r="B977" s="1">
        <v>780</v>
      </c>
      <c r="C977" s="1" t="str">
        <f>$BQ$117</f>
        <v>Átutalva a(z) P számlára - Q</v>
      </c>
      <c r="D977" s="6">
        <v>417.17</v>
      </c>
      <c r="E977" s="1" t="s">
        <v>1205</v>
      </c>
    </row>
    <row r="978" spans="2:5" hidden="1" x14ac:dyDescent="0.3">
      <c r="B978" s="1">
        <v>781</v>
      </c>
      <c r="C978" s="1" t="str">
        <f>$BQ$118</f>
        <v>Átutalva a(z) R számlára - Q</v>
      </c>
      <c r="D978" s="6">
        <v>417.18</v>
      </c>
      <c r="E978" s="1" t="s">
        <v>1205</v>
      </c>
    </row>
    <row r="979" spans="2:5" hidden="1" x14ac:dyDescent="0.3">
      <c r="B979" s="1">
        <v>782</v>
      </c>
      <c r="C979" s="1" t="str">
        <f>$BQ$119</f>
        <v>Átutalva a(z) S számlára - Q</v>
      </c>
      <c r="D979" s="6">
        <v>417.19</v>
      </c>
      <c r="E979" s="1" t="s">
        <v>1205</v>
      </c>
    </row>
    <row r="980" spans="2:5" hidden="1" x14ac:dyDescent="0.3">
      <c r="B980" s="1">
        <v>783</v>
      </c>
      <c r="C980" s="1" t="str">
        <f>$BQ$120</f>
        <v>Átutalva a(z) T számlára - Q</v>
      </c>
      <c r="D980" s="6">
        <v>417.2</v>
      </c>
      <c r="E980" s="1" t="s">
        <v>1205</v>
      </c>
    </row>
    <row r="981" spans="2:5" hidden="1" x14ac:dyDescent="0.3">
      <c r="B981" s="1">
        <v>784</v>
      </c>
      <c r="C981" s="1" t="str">
        <f>$BR$101</f>
        <v>Készpénzfelvétel a kasszába - S</v>
      </c>
      <c r="D981" s="6">
        <v>418.01</v>
      </c>
      <c r="E981" s="1" t="s">
        <v>1203</v>
      </c>
    </row>
    <row r="982" spans="2:5" hidden="1" x14ac:dyDescent="0.3">
      <c r="B982" s="1">
        <v>785</v>
      </c>
      <c r="C982" s="1" t="str">
        <f>$BR$102</f>
        <v>Átutalva a(z) A számlára - R</v>
      </c>
      <c r="D982" s="6">
        <v>418.02</v>
      </c>
      <c r="E982" s="1" t="s">
        <v>1205</v>
      </c>
    </row>
    <row r="983" spans="2:5" hidden="1" x14ac:dyDescent="0.3">
      <c r="B983" s="1">
        <v>786</v>
      </c>
      <c r="C983" s="1" t="str">
        <f>$BR$103</f>
        <v>Átutalva a(z) B számlára - R</v>
      </c>
      <c r="D983" s="6">
        <v>418.03</v>
      </c>
      <c r="E983" s="1" t="s">
        <v>1205</v>
      </c>
    </row>
    <row r="984" spans="2:5" hidden="1" x14ac:dyDescent="0.3">
      <c r="B984" s="1">
        <v>787</v>
      </c>
      <c r="C984" s="1" t="str">
        <f>$BR$104</f>
        <v>Átutalva a(z) C számlára - R</v>
      </c>
      <c r="D984" s="6">
        <v>418.04</v>
      </c>
      <c r="E984" s="1" t="s">
        <v>1205</v>
      </c>
    </row>
    <row r="985" spans="2:5" hidden="1" x14ac:dyDescent="0.3">
      <c r="B985" s="1">
        <v>788</v>
      </c>
      <c r="C985" s="1" t="str">
        <f>$BR$105</f>
        <v>Átutalva a(z) D számlára - R</v>
      </c>
      <c r="D985" s="6">
        <v>418.05</v>
      </c>
      <c r="E985" s="1" t="s">
        <v>1205</v>
      </c>
    </row>
    <row r="986" spans="2:5" hidden="1" x14ac:dyDescent="0.3">
      <c r="B986" s="1">
        <v>789</v>
      </c>
      <c r="C986" s="1" t="str">
        <f>$BR$106</f>
        <v>Átutalva a(z) E számlára - R</v>
      </c>
      <c r="D986" s="6">
        <v>418.06</v>
      </c>
      <c r="E986" s="1" t="s">
        <v>1205</v>
      </c>
    </row>
    <row r="987" spans="2:5" hidden="1" x14ac:dyDescent="0.3">
      <c r="B987" s="1">
        <v>790</v>
      </c>
      <c r="C987" s="1" t="str">
        <f>$BR$107</f>
        <v>Átutalva a(z) F számlára - R</v>
      </c>
      <c r="D987" s="6">
        <v>418.07</v>
      </c>
      <c r="E987" s="1" t="s">
        <v>1205</v>
      </c>
    </row>
    <row r="988" spans="2:5" hidden="1" x14ac:dyDescent="0.3">
      <c r="B988" s="1">
        <v>791</v>
      </c>
      <c r="C988" s="1" t="str">
        <f>$BR$108</f>
        <v>Átutalva a(z) G számlára - R</v>
      </c>
      <c r="D988" s="6">
        <v>418.08</v>
      </c>
      <c r="E988" s="1" t="s">
        <v>1205</v>
      </c>
    </row>
    <row r="989" spans="2:5" hidden="1" x14ac:dyDescent="0.3">
      <c r="B989" s="1">
        <v>792</v>
      </c>
      <c r="C989" s="1" t="str">
        <f>$BR$109</f>
        <v>Átutalva a(z) H számlára - R</v>
      </c>
      <c r="D989" s="6">
        <v>418.09</v>
      </c>
      <c r="E989" s="1" t="s">
        <v>1205</v>
      </c>
    </row>
    <row r="990" spans="2:5" hidden="1" x14ac:dyDescent="0.3">
      <c r="B990" s="1">
        <v>793</v>
      </c>
      <c r="C990" s="1" t="str">
        <f>$BR$110</f>
        <v>Átutalva a(z) I számlára - R</v>
      </c>
      <c r="D990" s="6">
        <v>418.1</v>
      </c>
      <c r="E990" s="1" t="s">
        <v>1205</v>
      </c>
    </row>
    <row r="991" spans="2:5" hidden="1" x14ac:dyDescent="0.3">
      <c r="B991" s="1">
        <v>794</v>
      </c>
      <c r="C991" s="1" t="str">
        <f>$BR$111</f>
        <v>Átutalva a(z) J számlára - R</v>
      </c>
      <c r="D991" s="6">
        <v>418.11</v>
      </c>
      <c r="E991" s="1" t="s">
        <v>1205</v>
      </c>
    </row>
    <row r="992" spans="2:5" hidden="1" x14ac:dyDescent="0.3">
      <c r="B992" s="1">
        <v>795</v>
      </c>
      <c r="C992" s="1" t="str">
        <f>$BR$112</f>
        <v>Átutalva a(z) K számlára - R</v>
      </c>
      <c r="D992" s="6">
        <v>418.12</v>
      </c>
      <c r="E992" s="1" t="s">
        <v>1205</v>
      </c>
    </row>
    <row r="993" spans="2:5" hidden="1" x14ac:dyDescent="0.3">
      <c r="B993" s="1">
        <v>796</v>
      </c>
      <c r="C993" s="1" t="str">
        <f>$BR$113</f>
        <v>Átutalva a(z) L számlára - R</v>
      </c>
      <c r="D993" s="6">
        <v>418.13</v>
      </c>
      <c r="E993" s="1" t="s">
        <v>1205</v>
      </c>
    </row>
    <row r="994" spans="2:5" hidden="1" x14ac:dyDescent="0.3">
      <c r="B994" s="1">
        <v>797</v>
      </c>
      <c r="C994" s="1" t="str">
        <f>$BR$114</f>
        <v>Átutalva a(z) M számlára - R</v>
      </c>
      <c r="D994" s="6">
        <v>418.14</v>
      </c>
      <c r="E994" s="1" t="s">
        <v>1205</v>
      </c>
    </row>
    <row r="995" spans="2:5" hidden="1" x14ac:dyDescent="0.3">
      <c r="B995" s="1">
        <v>798</v>
      </c>
      <c r="C995" s="1" t="str">
        <f>$BR$115</f>
        <v>Átutalva a(z) N számlára - R</v>
      </c>
      <c r="D995" s="6">
        <v>418.15</v>
      </c>
      <c r="E995" s="1" t="s">
        <v>1205</v>
      </c>
    </row>
    <row r="996" spans="2:5" hidden="1" x14ac:dyDescent="0.3">
      <c r="B996" s="1">
        <v>799</v>
      </c>
      <c r="C996" s="1" t="str">
        <f>$BR$116</f>
        <v>Átutalva a(z) O számlára - R</v>
      </c>
      <c r="D996" s="6">
        <v>418.16</v>
      </c>
      <c r="E996" s="1" t="s">
        <v>1205</v>
      </c>
    </row>
    <row r="997" spans="2:5" hidden="1" x14ac:dyDescent="0.3">
      <c r="B997" s="1">
        <v>800</v>
      </c>
      <c r="C997" s="1" t="str">
        <f>$BR$117</f>
        <v>Átutalva a(z) P számlára - R</v>
      </c>
      <c r="D997" s="6">
        <v>418.17</v>
      </c>
      <c r="E997" s="1" t="s">
        <v>1205</v>
      </c>
    </row>
    <row r="998" spans="2:5" hidden="1" x14ac:dyDescent="0.3">
      <c r="B998" s="1">
        <v>801</v>
      </c>
      <c r="C998" s="1" t="str">
        <f>$BR$118</f>
        <v>Átutalva a(z) Q számlára - R</v>
      </c>
      <c r="D998" s="6">
        <v>418.18</v>
      </c>
      <c r="E998" s="1" t="s">
        <v>1205</v>
      </c>
    </row>
    <row r="999" spans="2:5" hidden="1" x14ac:dyDescent="0.3">
      <c r="B999" s="1">
        <v>802</v>
      </c>
      <c r="C999" s="1" t="str">
        <f>$BR$119</f>
        <v>Átutalva a(z) S számlára - R</v>
      </c>
      <c r="D999" s="6">
        <v>418.19</v>
      </c>
      <c r="E999" s="1" t="s">
        <v>1205</v>
      </c>
    </row>
    <row r="1000" spans="2:5" hidden="1" x14ac:dyDescent="0.3">
      <c r="B1000" s="1">
        <v>803</v>
      </c>
      <c r="C1000" s="1" t="str">
        <f>$BR$120</f>
        <v>Átutalva a(z) T számlára - R</v>
      </c>
      <c r="D1000" s="6">
        <v>418.2</v>
      </c>
      <c r="E1000" s="1" t="s">
        <v>1205</v>
      </c>
    </row>
    <row r="1001" spans="2:5" hidden="1" x14ac:dyDescent="0.3">
      <c r="B1001" s="1">
        <v>804</v>
      </c>
      <c r="C1001" s="1" t="str">
        <f>$BS$101</f>
        <v>Készpénzfelvétel a kasszába - T</v>
      </c>
      <c r="D1001" s="6">
        <v>419.01</v>
      </c>
      <c r="E1001" s="1" t="s">
        <v>1203</v>
      </c>
    </row>
    <row r="1002" spans="2:5" hidden="1" x14ac:dyDescent="0.3">
      <c r="B1002" s="1">
        <v>805</v>
      </c>
      <c r="C1002" s="1" t="str">
        <f>$BS$102</f>
        <v>Átutalva a(z) A számlára - S</v>
      </c>
      <c r="D1002" s="6">
        <v>419.02</v>
      </c>
      <c r="E1002" s="1" t="s">
        <v>1205</v>
      </c>
    </row>
    <row r="1003" spans="2:5" hidden="1" x14ac:dyDescent="0.3">
      <c r="B1003" s="1">
        <v>806</v>
      </c>
      <c r="C1003" s="1" t="str">
        <f>$BS$103</f>
        <v>Átutalva a(z) B számlára - S</v>
      </c>
      <c r="D1003" s="6">
        <v>419.03</v>
      </c>
      <c r="E1003" s="1" t="s">
        <v>1205</v>
      </c>
    </row>
    <row r="1004" spans="2:5" hidden="1" x14ac:dyDescent="0.3">
      <c r="B1004" s="1">
        <v>807</v>
      </c>
      <c r="C1004" s="1" t="str">
        <f>$BS$104</f>
        <v>Átutalva a(z) C számlára - S</v>
      </c>
      <c r="D1004" s="6">
        <v>419.04</v>
      </c>
      <c r="E1004" s="1" t="s">
        <v>1205</v>
      </c>
    </row>
    <row r="1005" spans="2:5" hidden="1" x14ac:dyDescent="0.3">
      <c r="B1005" s="1">
        <v>808</v>
      </c>
      <c r="C1005" s="1" t="str">
        <f>$BS$105</f>
        <v>Átutalva a(z) D számlára - S</v>
      </c>
      <c r="D1005" s="6">
        <v>419.05</v>
      </c>
      <c r="E1005" s="1" t="s">
        <v>1205</v>
      </c>
    </row>
    <row r="1006" spans="2:5" hidden="1" x14ac:dyDescent="0.3">
      <c r="B1006" s="1">
        <v>809</v>
      </c>
      <c r="C1006" s="1" t="str">
        <f>$BS$106</f>
        <v>Átutalva a(z) E számlára - S</v>
      </c>
      <c r="D1006" s="6">
        <v>419.06</v>
      </c>
      <c r="E1006" s="1" t="s">
        <v>1205</v>
      </c>
    </row>
    <row r="1007" spans="2:5" hidden="1" x14ac:dyDescent="0.3">
      <c r="B1007" s="1">
        <v>810</v>
      </c>
      <c r="C1007" s="1" t="str">
        <f>$BS$107</f>
        <v>Átutalva a(z) F számlára - S</v>
      </c>
      <c r="D1007" s="6">
        <v>419.07</v>
      </c>
      <c r="E1007" s="1" t="s">
        <v>1205</v>
      </c>
    </row>
    <row r="1008" spans="2:5" hidden="1" x14ac:dyDescent="0.3">
      <c r="B1008" s="1">
        <v>811</v>
      </c>
      <c r="C1008" s="1" t="str">
        <f>$BS$108</f>
        <v>Átutalva a(z) G számlára - S</v>
      </c>
      <c r="D1008" s="6">
        <v>419.08</v>
      </c>
      <c r="E1008" s="1" t="s">
        <v>1205</v>
      </c>
    </row>
    <row r="1009" spans="2:5" hidden="1" x14ac:dyDescent="0.3">
      <c r="B1009" s="1">
        <v>812</v>
      </c>
      <c r="C1009" s="1" t="str">
        <f>$BS$109</f>
        <v>Átutalva a(z) H számlára - S</v>
      </c>
      <c r="D1009" s="6">
        <v>419.09</v>
      </c>
      <c r="E1009" s="1" t="s">
        <v>1205</v>
      </c>
    </row>
    <row r="1010" spans="2:5" hidden="1" x14ac:dyDescent="0.3">
      <c r="B1010" s="1">
        <v>813</v>
      </c>
      <c r="C1010" s="1" t="str">
        <f>$BS$110</f>
        <v>Átutalva a(z) I számlára - S</v>
      </c>
      <c r="D1010" s="6">
        <v>419.1</v>
      </c>
      <c r="E1010" s="1" t="s">
        <v>1205</v>
      </c>
    </row>
    <row r="1011" spans="2:5" hidden="1" x14ac:dyDescent="0.3">
      <c r="B1011" s="1">
        <v>814</v>
      </c>
      <c r="C1011" s="1" t="str">
        <f>$BS$111</f>
        <v>Átutalva a(z) J számlára - S</v>
      </c>
      <c r="D1011" s="6">
        <v>419.11</v>
      </c>
      <c r="E1011" s="1" t="s">
        <v>1205</v>
      </c>
    </row>
    <row r="1012" spans="2:5" hidden="1" x14ac:dyDescent="0.3">
      <c r="B1012" s="1">
        <v>815</v>
      </c>
      <c r="C1012" s="1" t="str">
        <f>$BS$112</f>
        <v>Átutalva a(z) K számlára - S</v>
      </c>
      <c r="D1012" s="6">
        <v>419.12</v>
      </c>
      <c r="E1012" s="1" t="s">
        <v>1205</v>
      </c>
    </row>
    <row r="1013" spans="2:5" hidden="1" x14ac:dyDescent="0.3">
      <c r="B1013" s="1">
        <v>816</v>
      </c>
      <c r="C1013" s="1" t="str">
        <f>$BS$113</f>
        <v>Átutalva a(z) L számlára - S</v>
      </c>
      <c r="D1013" s="6">
        <v>419.13</v>
      </c>
      <c r="E1013" s="1" t="s">
        <v>1205</v>
      </c>
    </row>
    <row r="1014" spans="2:5" hidden="1" x14ac:dyDescent="0.3">
      <c r="B1014" s="1">
        <v>817</v>
      </c>
      <c r="C1014" s="1" t="str">
        <f>$BS$114</f>
        <v>Átutalva a(z) M számlára - S</v>
      </c>
      <c r="D1014" s="6">
        <v>419.14</v>
      </c>
      <c r="E1014" s="1" t="s">
        <v>1205</v>
      </c>
    </row>
    <row r="1015" spans="2:5" hidden="1" x14ac:dyDescent="0.3">
      <c r="B1015" s="1">
        <v>818</v>
      </c>
      <c r="C1015" s="1" t="str">
        <f>$BS$115</f>
        <v>Átutalva a(z) N számlára - S</v>
      </c>
      <c r="D1015" s="6">
        <v>419.15</v>
      </c>
      <c r="E1015" s="1" t="s">
        <v>1205</v>
      </c>
    </row>
    <row r="1016" spans="2:5" hidden="1" x14ac:dyDescent="0.3">
      <c r="B1016" s="1">
        <v>819</v>
      </c>
      <c r="C1016" s="1" t="str">
        <f>$BS$116</f>
        <v>Átutalva a(z) O számlára - S</v>
      </c>
      <c r="D1016" s="6">
        <v>419.16</v>
      </c>
      <c r="E1016" s="1" t="s">
        <v>1205</v>
      </c>
    </row>
    <row r="1017" spans="2:5" hidden="1" x14ac:dyDescent="0.3">
      <c r="B1017" s="1">
        <v>820</v>
      </c>
      <c r="C1017" s="1" t="str">
        <f>$BS$117</f>
        <v>Átutalva a(z) P számlára - S</v>
      </c>
      <c r="D1017" s="6">
        <v>419.17</v>
      </c>
      <c r="E1017" s="1" t="s">
        <v>1205</v>
      </c>
    </row>
    <row r="1018" spans="2:5" hidden="1" x14ac:dyDescent="0.3">
      <c r="B1018" s="1">
        <v>821</v>
      </c>
      <c r="C1018" s="1" t="str">
        <f>$BS$118</f>
        <v>Átutalva a(z) Q számlára - S</v>
      </c>
      <c r="D1018" s="6">
        <v>419.18</v>
      </c>
      <c r="E1018" s="1" t="s">
        <v>1205</v>
      </c>
    </row>
    <row r="1019" spans="2:5" hidden="1" x14ac:dyDescent="0.3">
      <c r="B1019" s="1">
        <v>822</v>
      </c>
      <c r="C1019" s="1" t="str">
        <f>$BS$119</f>
        <v>Átutalva a(z) R számlára - S</v>
      </c>
      <c r="D1019" s="6">
        <v>419.19</v>
      </c>
      <c r="E1019" s="1" t="s">
        <v>1205</v>
      </c>
    </row>
    <row r="1020" spans="2:5" hidden="1" x14ac:dyDescent="0.3">
      <c r="B1020" s="1">
        <v>823</v>
      </c>
      <c r="C1020" s="1" t="str">
        <f>$BS$120</f>
        <v>Átutalva a(z) T számlára - S</v>
      </c>
      <c r="D1020" s="6">
        <v>419.2</v>
      </c>
      <c r="E1020" s="1" t="s">
        <v>1205</v>
      </c>
    </row>
    <row r="1021" spans="2:5" hidden="1" x14ac:dyDescent="0.3">
      <c r="B1021" s="1">
        <v>824</v>
      </c>
      <c r="C1021" s="1" t="str">
        <f>$BT$101</f>
        <v>Készpénzfelvétel a kasszába - U</v>
      </c>
      <c r="D1021" s="6">
        <v>420.01</v>
      </c>
      <c r="E1021" s="1" t="s">
        <v>1203</v>
      </c>
    </row>
    <row r="1022" spans="2:5" hidden="1" x14ac:dyDescent="0.3">
      <c r="B1022" s="1">
        <v>825</v>
      </c>
      <c r="C1022" s="1" t="str">
        <f>$BT$102</f>
        <v>Átutalva a(z) A számlára - T</v>
      </c>
      <c r="D1022" s="6">
        <v>420.02</v>
      </c>
      <c r="E1022" s="1" t="s">
        <v>1205</v>
      </c>
    </row>
    <row r="1023" spans="2:5" hidden="1" x14ac:dyDescent="0.3">
      <c r="B1023" s="1">
        <v>826</v>
      </c>
      <c r="C1023" s="1" t="str">
        <f>$BT$103</f>
        <v>Átutalva a(z) B számlára - T</v>
      </c>
      <c r="D1023" s="6">
        <v>420.03</v>
      </c>
      <c r="E1023" s="1" t="s">
        <v>1205</v>
      </c>
    </row>
    <row r="1024" spans="2:5" hidden="1" x14ac:dyDescent="0.3">
      <c r="B1024" s="1">
        <v>827</v>
      </c>
      <c r="C1024" s="1" t="str">
        <f>$BT$104</f>
        <v>Átutalva a(z) C számlára - T</v>
      </c>
      <c r="D1024" s="6">
        <v>420.04</v>
      </c>
      <c r="E1024" s="1" t="s">
        <v>1205</v>
      </c>
    </row>
    <row r="1025" spans="2:5" hidden="1" x14ac:dyDescent="0.3">
      <c r="B1025" s="1">
        <v>828</v>
      </c>
      <c r="C1025" s="1" t="str">
        <f>$BT$105</f>
        <v>Átutalva a(z) D számlára - T</v>
      </c>
      <c r="D1025" s="6">
        <v>420.05</v>
      </c>
      <c r="E1025" s="1" t="s">
        <v>1205</v>
      </c>
    </row>
    <row r="1026" spans="2:5" hidden="1" x14ac:dyDescent="0.3">
      <c r="B1026" s="1">
        <v>829</v>
      </c>
      <c r="C1026" s="1" t="str">
        <f>$BT$106</f>
        <v>Átutalva a(z) E számlára - T</v>
      </c>
      <c r="D1026" s="6">
        <v>420.06</v>
      </c>
      <c r="E1026" s="1" t="s">
        <v>1205</v>
      </c>
    </row>
    <row r="1027" spans="2:5" hidden="1" x14ac:dyDescent="0.3">
      <c r="B1027" s="1">
        <v>830</v>
      </c>
      <c r="C1027" s="1" t="str">
        <f>$BT$107</f>
        <v>Átutalva a(z) F számlára - T</v>
      </c>
      <c r="D1027" s="6">
        <v>420.07</v>
      </c>
      <c r="E1027" s="1" t="s">
        <v>1205</v>
      </c>
    </row>
    <row r="1028" spans="2:5" hidden="1" x14ac:dyDescent="0.3">
      <c r="B1028" s="1">
        <v>831</v>
      </c>
      <c r="C1028" s="1" t="str">
        <f>$BT$108</f>
        <v>Átutalva a(z) G számlára - T</v>
      </c>
      <c r="D1028" s="6">
        <v>420.08</v>
      </c>
      <c r="E1028" s="1" t="s">
        <v>1205</v>
      </c>
    </row>
    <row r="1029" spans="2:5" hidden="1" x14ac:dyDescent="0.3">
      <c r="B1029" s="1">
        <v>832</v>
      </c>
      <c r="C1029" s="1" t="str">
        <f>$BT$109</f>
        <v>Átutalva a(z) H számlára - T</v>
      </c>
      <c r="D1029" s="6">
        <v>420.09</v>
      </c>
      <c r="E1029" s="1" t="s">
        <v>1205</v>
      </c>
    </row>
    <row r="1030" spans="2:5" hidden="1" x14ac:dyDescent="0.3">
      <c r="B1030" s="1">
        <v>833</v>
      </c>
      <c r="C1030" s="1" t="str">
        <f>$BT$110</f>
        <v>Átutalva a(z) I számlára - T</v>
      </c>
      <c r="D1030" s="6">
        <v>420.1</v>
      </c>
      <c r="E1030" s="1" t="s">
        <v>1205</v>
      </c>
    </row>
    <row r="1031" spans="2:5" hidden="1" x14ac:dyDescent="0.3">
      <c r="B1031" s="1">
        <v>834</v>
      </c>
      <c r="C1031" s="1" t="str">
        <f>$BT$111</f>
        <v>Átutalva a(z) J számlára - T</v>
      </c>
      <c r="D1031" s="6">
        <v>420.11</v>
      </c>
      <c r="E1031" s="1" t="s">
        <v>1205</v>
      </c>
    </row>
    <row r="1032" spans="2:5" hidden="1" x14ac:dyDescent="0.3">
      <c r="B1032" s="1">
        <v>835</v>
      </c>
      <c r="C1032" s="1" t="str">
        <f>$BT$112</f>
        <v>Átutalva a(z) K számlára - T</v>
      </c>
      <c r="D1032" s="6">
        <v>420.12</v>
      </c>
      <c r="E1032" s="1" t="s">
        <v>1205</v>
      </c>
    </row>
    <row r="1033" spans="2:5" hidden="1" x14ac:dyDescent="0.3">
      <c r="B1033" s="1">
        <v>836</v>
      </c>
      <c r="C1033" s="1" t="str">
        <f>$BT$113</f>
        <v>Átutalva a(z) L számlára - T</v>
      </c>
      <c r="D1033" s="6">
        <v>420.13</v>
      </c>
      <c r="E1033" s="1" t="s">
        <v>1205</v>
      </c>
    </row>
    <row r="1034" spans="2:5" hidden="1" x14ac:dyDescent="0.3">
      <c r="B1034" s="1">
        <v>837</v>
      </c>
      <c r="C1034" s="1" t="str">
        <f>$BT$114</f>
        <v>Átutalva a(z) M számlára - T</v>
      </c>
      <c r="D1034" s="6">
        <v>420.14</v>
      </c>
      <c r="E1034" s="1" t="s">
        <v>1205</v>
      </c>
    </row>
    <row r="1035" spans="2:5" hidden="1" x14ac:dyDescent="0.3">
      <c r="B1035" s="1">
        <v>838</v>
      </c>
      <c r="C1035" s="1" t="str">
        <f>$BT$115</f>
        <v>Átutalva a(z) N számlára - T</v>
      </c>
      <c r="D1035" s="6">
        <v>420.15</v>
      </c>
      <c r="E1035" s="1" t="s">
        <v>1205</v>
      </c>
    </row>
    <row r="1036" spans="2:5" hidden="1" x14ac:dyDescent="0.3">
      <c r="B1036" s="1">
        <v>839</v>
      </c>
      <c r="C1036" s="1" t="str">
        <f>$BT$116</f>
        <v>Átutalva a(z) O számlára - T</v>
      </c>
      <c r="D1036" s="6">
        <v>420.16</v>
      </c>
      <c r="E1036" s="1" t="s">
        <v>1205</v>
      </c>
    </row>
    <row r="1037" spans="2:5" hidden="1" x14ac:dyDescent="0.3">
      <c r="B1037" s="1">
        <v>840</v>
      </c>
      <c r="C1037" s="1" t="str">
        <f>$BT$117</f>
        <v>Átutalva a(z) P számlára - T</v>
      </c>
      <c r="D1037" s="6">
        <v>420.17</v>
      </c>
      <c r="E1037" s="1" t="s">
        <v>1205</v>
      </c>
    </row>
    <row r="1038" spans="2:5" hidden="1" x14ac:dyDescent="0.3">
      <c r="B1038" s="1">
        <v>841</v>
      </c>
      <c r="C1038" s="1" t="str">
        <f>$BT$118</f>
        <v>Átutalva a(z) Q számlára - T</v>
      </c>
      <c r="D1038" s="6">
        <v>420.18</v>
      </c>
      <c r="E1038" s="1" t="s">
        <v>1205</v>
      </c>
    </row>
    <row r="1039" spans="2:5" hidden="1" x14ac:dyDescent="0.3">
      <c r="B1039" s="1">
        <v>842</v>
      </c>
      <c r="C1039" s="1" t="str">
        <f>$BT$119</f>
        <v>Átutalva a(z) R számlára - T</v>
      </c>
      <c r="D1039" s="6">
        <v>420.19</v>
      </c>
      <c r="E1039" s="1" t="s">
        <v>1205</v>
      </c>
    </row>
    <row r="1040" spans="2:5" hidden="1" x14ac:dyDescent="0.3">
      <c r="B1040" s="1">
        <v>843</v>
      </c>
      <c r="C1040" s="1" t="str">
        <f>$BT$120</f>
        <v>Átutalva a(z) S számlára - T</v>
      </c>
      <c r="D1040" s="6">
        <v>420.2</v>
      </c>
      <c r="E1040" s="1" t="s">
        <v>1205</v>
      </c>
    </row>
    <row r="1041" spans="2:5" hidden="1" x14ac:dyDescent="0.3">
      <c r="B1041" s="1">
        <v>844</v>
      </c>
      <c r="C1041" s="1" t="str">
        <f>Szamadas!$C$105</f>
        <v>Egyházfenntartói járulék</v>
      </c>
      <c r="D1041" s="1">
        <f>Szamadas!$E$105</f>
        <v>101.01</v>
      </c>
      <c r="E1041" s="1" t="str">
        <f>Szamadas!$B$105</f>
        <v>Contribuţia anuală
a credincioşilor</v>
      </c>
    </row>
    <row r="1042" spans="2:5" hidden="1" x14ac:dyDescent="0.3">
      <c r="B1042" s="1">
        <v>845</v>
      </c>
      <c r="C1042" s="1" t="str">
        <f>Szamadas!$C$106</f>
        <v>Bevételek a különböző egyházi szolgálatokért</v>
      </c>
      <c r="D1042" s="1">
        <f>Szamadas!$E$106</f>
        <v>101.02</v>
      </c>
      <c r="E1042" s="1" t="str">
        <f>Szamadas!$B$106</f>
        <v>Contribuţii pt. diverse
servicii religioase</v>
      </c>
    </row>
    <row r="1043" spans="2:5" hidden="1" x14ac:dyDescent="0.3">
      <c r="B1043" s="1">
        <v>846</v>
      </c>
      <c r="C1043" s="1" t="str">
        <f>Szamadas!$C$107</f>
        <v>Perselypénz</v>
      </c>
      <c r="D1043" s="1">
        <f>Szamadas!$E$107</f>
        <v>101.03</v>
      </c>
      <c r="E1043" s="1" t="str">
        <f>Szamadas!$B$107</f>
        <v>Contribuţii în lăcaşuri
de cult - colecta</v>
      </c>
    </row>
    <row r="1044" spans="2:5" hidden="1" x14ac:dyDescent="0.3">
      <c r="B1044" s="1">
        <v>847</v>
      </c>
      <c r="C1044" s="1" t="str">
        <f>Szamadas!$C$108</f>
        <v>Adományok hívektől, egyházi intézményektől</v>
      </c>
      <c r="D1044" s="1">
        <f>Szamadas!$E$108</f>
        <v>101.04</v>
      </c>
      <c r="E1044" s="1" t="str">
        <f>Szamadas!$B$108</f>
        <v>Ajutoare primite de la
credincioşi şi organizaţii
religioase</v>
      </c>
    </row>
    <row r="1045" spans="2:5" hidden="1" x14ac:dyDescent="0.3">
      <c r="B1045" s="1">
        <v>848</v>
      </c>
      <c r="C1045" s="1" t="str">
        <f>Szamadas!$C$109</f>
        <v>Úrasztali adományok</v>
      </c>
      <c r="D1045" s="1">
        <f>Szamadas!$E$109</f>
        <v>101.05</v>
      </c>
      <c r="E1045" s="1" t="str">
        <f>Szamadas!$B$109</f>
        <v>Donații pt. masa domnului</v>
      </c>
    </row>
    <row r="1046" spans="2:5" hidden="1" x14ac:dyDescent="0.3">
      <c r="B1046" s="1">
        <v>849</v>
      </c>
      <c r="C1046" s="1" t="str">
        <f>Szamadas!$C$110</f>
        <v>Sírhelyek eladásából, bérleti díjából, gondozásából származó bevételek</v>
      </c>
      <c r="D1046" s="1">
        <f>Szamadas!$E$110</f>
        <v>101.06</v>
      </c>
      <c r="E1046" s="1" t="str">
        <f>Szamadas!$B$110</f>
        <v>Cont. pt. concesionarea
şi îngrijirea locurilor
din cimitire</v>
      </c>
    </row>
    <row r="1047" spans="2:5" hidden="1" x14ac:dyDescent="0.3">
      <c r="B1047" s="1">
        <v>850</v>
      </c>
      <c r="C1047" s="1" t="str">
        <f>Szamadas!$C$111</f>
        <v>Központi járulékok - egyházmegyei bevétel</v>
      </c>
      <c r="D1047" s="1">
        <f>Szamadas!$E$111</f>
        <v>101.07</v>
      </c>
      <c r="E1047" s="1" t="str">
        <f>Szamadas!$B$111</f>
        <v xml:space="preserve">Contribuţia pt. susţinerea
unit. Ierarhic superioare* </v>
      </c>
    </row>
    <row r="1048" spans="2:5" hidden="1" x14ac:dyDescent="0.3">
      <c r="B1048" s="1">
        <v>851</v>
      </c>
      <c r="C1048" s="1" t="str">
        <f>Szamadas!$C$112</f>
        <v>Egyházközségek fizetésalapja - emei bevétel</v>
      </c>
      <c r="D1048" s="1">
        <f>Szamadas!$E$112</f>
        <v>101.08</v>
      </c>
      <c r="E1048" s="1" t="str">
        <f>Szamadas!$B$112</f>
        <v xml:space="preserve">Contr. pentru prestări
servicii la parohii* </v>
      </c>
    </row>
    <row r="1049" spans="2:5" hidden="1" x14ac:dyDescent="0.3">
      <c r="B1049" s="1">
        <v>852</v>
      </c>
      <c r="C1049" s="1" t="str">
        <f>Szamadas!$C$114</f>
        <v>Gyerek és ifjúsági tevékenységek bevételei</v>
      </c>
      <c r="D1049" s="1">
        <f>Szamadas!$E$114</f>
        <v>102.01</v>
      </c>
      <c r="E1049" s="1" t="str">
        <f>Szamadas!$B$114</f>
        <v>Venituri cu scop misionar - tineret</v>
      </c>
    </row>
    <row r="1050" spans="2:5" hidden="1" x14ac:dyDescent="0.3">
      <c r="B1050" s="1">
        <v>853</v>
      </c>
      <c r="C1050" s="1" t="str">
        <f>Szamadas!$C$115</f>
        <v>Nőszövetségi tevékenységek bevételei</v>
      </c>
      <c r="D1050" s="1">
        <f>Szamadas!$E$115</f>
        <v>102.02</v>
      </c>
      <c r="E1050" s="1" t="str">
        <f>Szamadas!$B$115</f>
        <v>Venituri cu scop misionar - asoc. femeilor crestine</v>
      </c>
    </row>
    <row r="1051" spans="2:5" hidden="1" x14ac:dyDescent="0.3">
      <c r="B1051" s="1">
        <v>854</v>
      </c>
      <c r="C1051" s="1" t="str">
        <f>Szamadas!$C$116</f>
        <v>Presbiterszövetségi tevékenységek bevételei</v>
      </c>
      <c r="D1051" s="1">
        <f>Szamadas!$E$116</f>
        <v>102.03</v>
      </c>
      <c r="E1051" s="1" t="str">
        <f>Szamadas!$B$116</f>
        <v xml:space="preserve">Venituri cu scop misionar - asoc. presbiterilor </v>
      </c>
    </row>
    <row r="1052" spans="2:5" hidden="1" x14ac:dyDescent="0.3">
      <c r="B1052" s="1">
        <v>855</v>
      </c>
      <c r="C1052" s="1" t="str">
        <f>Szamadas!$C$117</f>
        <v>Diakóniai célú adományok</v>
      </c>
      <c r="D1052" s="1">
        <f>Szamadas!$E$117</f>
        <v>102.04</v>
      </c>
      <c r="E1052" s="1" t="str">
        <f>Szamadas!$B$117</f>
        <v>Donaţii pentru scopuri diaconice</v>
      </c>
    </row>
    <row r="1053" spans="2:5" hidden="1" x14ac:dyDescent="0.3">
      <c r="B1053" s="1">
        <v>856</v>
      </c>
      <c r="C1053" s="1" t="str">
        <f>Szamadas!$C$118</f>
        <v>Missziós célú adományok</v>
      </c>
      <c r="D1053" s="1">
        <f>Szamadas!$E$118</f>
        <v>102.05</v>
      </c>
      <c r="E1053" s="1" t="str">
        <f>Szamadas!$B$118</f>
        <v>Donatii pt scopuri misionare</v>
      </c>
    </row>
    <row r="1054" spans="2:5" hidden="1" x14ac:dyDescent="0.3">
      <c r="B1054" s="1">
        <v>857</v>
      </c>
      <c r="C1054" s="1" t="str">
        <f>Szamadas!$C$119</f>
        <v>Legátumok - adományok teológiai hallgatók támogatására</v>
      </c>
      <c r="D1054" s="1">
        <f>Szamadas!$E$119</f>
        <v>102.06</v>
      </c>
      <c r="E1054" s="1" t="str">
        <f>Szamadas!$B$119</f>
        <v>Donatii pt studenti de la teologie</v>
      </c>
    </row>
    <row r="1055" spans="2:5" hidden="1" x14ac:dyDescent="0.3">
      <c r="B1055" s="1">
        <v>858</v>
      </c>
      <c r="C1055" s="1" t="str">
        <f>Szamadas!$C$121</f>
        <v>Segélyszervezetektől, alapítványoktól, helyi szervezetektől származó adományok</v>
      </c>
      <c r="D1055" s="1">
        <f>Szamadas!$E$121</f>
        <v>103.01</v>
      </c>
      <c r="E1055" s="1" t="str">
        <f>Szamadas!$B$121</f>
        <v>Alte donaţii</v>
      </c>
    </row>
    <row r="1056" spans="2:5" hidden="1" x14ac:dyDescent="0.3">
      <c r="B1056" s="1">
        <v>859</v>
      </c>
      <c r="C1056" s="1" t="str">
        <f>Szamadas!$C$122</f>
        <v>Pályázatokból</v>
      </c>
      <c r="D1056" s="1">
        <f>Szamadas!$E$122</f>
        <v>103.02</v>
      </c>
      <c r="E1056" s="1" t="str">
        <f>Szamadas!$B$122</f>
        <v>Incasări proiecte</v>
      </c>
    </row>
    <row r="1057" spans="2:5" hidden="1" x14ac:dyDescent="0.3">
      <c r="B1057" s="1">
        <v>860</v>
      </c>
      <c r="C1057" s="1" t="str">
        <f>Szamadas!$C$123</f>
        <v>Más bevételek</v>
      </c>
      <c r="D1057" s="1">
        <f>Szamadas!$E$123</f>
        <v>103.03</v>
      </c>
      <c r="E1057" s="1" t="str">
        <f>Szamadas!$B$123</f>
        <v xml:space="preserve">Din alte surse </v>
      </c>
    </row>
    <row r="1058" spans="2:5" hidden="1" x14ac:dyDescent="0.3">
      <c r="B1058" s="1">
        <v>861</v>
      </c>
      <c r="C1058" s="1" t="str">
        <f>Szamadas!$C$124</f>
        <v>Banki kamatok, árfolyam nyereségek, kötvények jövedelme, osztalékok</v>
      </c>
      <c r="D1058" s="1">
        <f>Szamadas!$E$124</f>
        <v>103.04</v>
      </c>
      <c r="E1058" s="1" t="str">
        <f>Szamadas!$B$124</f>
        <v>Dobândă bancară, diferentă curs valutar, venituri din dividende si obligatiuni</v>
      </c>
    </row>
    <row r="1059" spans="2:5" hidden="1" x14ac:dyDescent="0.3">
      <c r="B1059" s="1">
        <v>862</v>
      </c>
      <c r="C1059" s="1" t="str">
        <f>Szamadas!$C$125</f>
        <v>Hozzájárulás konferenciák és szeretetvendégségek szervezéséhez</v>
      </c>
      <c r="D1059" s="1">
        <f>Szamadas!$E$125</f>
        <v>103.05</v>
      </c>
      <c r="E1059" s="1" t="str">
        <f>Szamadas!$B$125</f>
        <v>Pt. participare la conferinţe</v>
      </c>
    </row>
    <row r="1060" spans="2:5" hidden="1" x14ac:dyDescent="0.3">
      <c r="B1060" s="1">
        <v>863</v>
      </c>
      <c r="C1060" s="1" t="str">
        <f>Szamadas!$C$126</f>
        <v>Iratterjesztés - bevétel</v>
      </c>
      <c r="D1060" s="1">
        <f>Szamadas!$E$126</f>
        <v>103.06</v>
      </c>
      <c r="E1060" s="1" t="str">
        <f>Szamadas!$B$126</f>
        <v>Distribuirea tipăriturilor</v>
      </c>
    </row>
    <row r="1061" spans="2:5" hidden="1" x14ac:dyDescent="0.3">
      <c r="B1061" s="1">
        <v>864</v>
      </c>
      <c r="C1061" s="1" t="str">
        <f>Szamadas!$C$127</f>
        <v>Javak és részvények értékesítéséből</v>
      </c>
      <c r="D1061" s="1">
        <f>Szamadas!$E$127</f>
        <v>103.07</v>
      </c>
      <c r="E1061" s="1" t="str">
        <f>Szamadas!$B$127</f>
        <v>Din valorificarea unor
bunuri si vânzare unori actiuni</v>
      </c>
    </row>
    <row r="1062" spans="2:5" hidden="1" x14ac:dyDescent="0.3">
      <c r="B1062" s="1">
        <v>865</v>
      </c>
      <c r="C1062" s="1" t="str">
        <f>Szamadas!$C$128</f>
        <v>Számlavisszatérítések</v>
      </c>
      <c r="D1062" s="1">
        <f>Szamadas!$E$128</f>
        <v>103.08</v>
      </c>
      <c r="E1062" s="1" t="str">
        <f>Szamadas!$B$128</f>
        <v>Rambursări</v>
      </c>
    </row>
    <row r="1063" spans="2:5" hidden="1" x14ac:dyDescent="0.3">
      <c r="B1063" s="1">
        <v>866</v>
      </c>
      <c r="C1063" s="1" t="str">
        <f>Szamadas!$C$129</f>
        <v>Szponzortámogatások, adók 3,5 %-a</v>
      </c>
      <c r="D1063" s="1">
        <f>Szamadas!$E$129</f>
        <v>103.09</v>
      </c>
      <c r="E1063" s="1" t="str">
        <f>Szamadas!$B$129</f>
        <v>Din sponsorizări</v>
      </c>
    </row>
    <row r="1064" spans="2:5" hidden="1" x14ac:dyDescent="0.3">
      <c r="B1064" s="1">
        <v>867</v>
      </c>
      <c r="C1064" s="1" t="str">
        <f>Szamadas!$C$131</f>
        <v>Mezőgazdasági jövedelem</v>
      </c>
      <c r="D1064" s="1">
        <f>Szamadas!$E$131</f>
        <v>104.01</v>
      </c>
      <c r="E1064" s="1" t="str">
        <f>Szamadas!$B$131</f>
        <v>Activităţi agricole</v>
      </c>
    </row>
    <row r="1065" spans="2:5" hidden="1" x14ac:dyDescent="0.3">
      <c r="B1065" s="1">
        <v>868</v>
      </c>
      <c r="C1065" s="1" t="str">
        <f>Szamadas!$C$132</f>
        <v>Erdőgazdálkodási jövedelem</v>
      </c>
      <c r="D1065" s="1">
        <f>Szamadas!$E$132</f>
        <v>104.02</v>
      </c>
      <c r="E1065" s="1" t="str">
        <f>Szamadas!$B$132</f>
        <v>Activităţi silvice</v>
      </c>
    </row>
    <row r="1066" spans="2:5" hidden="1" x14ac:dyDescent="0.3">
      <c r="B1066" s="1">
        <v>869</v>
      </c>
      <c r="C1066" s="1" t="str">
        <f>Szamadas!$C$133</f>
        <v>Más gazdasági bevételek</v>
      </c>
      <c r="D1066" s="1">
        <f>Szamadas!$E$133</f>
        <v>104.03</v>
      </c>
      <c r="E1066" s="1" t="str">
        <f>Szamadas!$B$133</f>
        <v>Alte venituri din activităţi
anexe</v>
      </c>
    </row>
    <row r="1067" spans="2:5" hidden="1" x14ac:dyDescent="0.3">
      <c r="B1067" s="1">
        <v>870</v>
      </c>
      <c r="C1067" s="1" t="str">
        <f>Szamadas!$C$134</f>
        <v>Épületek bérjövedelme</v>
      </c>
      <c r="D1067" s="1">
        <f>Szamadas!$E$134</f>
        <v>104.04</v>
      </c>
      <c r="E1067" s="1" t="str">
        <f>Szamadas!$B$134</f>
        <v>Venit din închirierea clădirilor</v>
      </c>
    </row>
    <row r="1068" spans="2:5" hidden="1" x14ac:dyDescent="0.3">
      <c r="B1068" s="1">
        <v>871</v>
      </c>
      <c r="C1068" s="1" t="str">
        <f>Szamadas!$C$135</f>
        <v>Területek bérjövedelme</v>
      </c>
      <c r="D1068" s="1">
        <f>Szamadas!$E$135</f>
        <v>104.05</v>
      </c>
      <c r="E1068" s="1" t="str">
        <f>Szamadas!$B$135</f>
        <v>Venit din închirierea terenurilor</v>
      </c>
    </row>
    <row r="1069" spans="2:5" hidden="1" x14ac:dyDescent="0.3">
      <c r="B1069" s="1">
        <v>872</v>
      </c>
      <c r="C1069" s="1" t="str">
        <f>Szamadas!$C$138</f>
        <v>Más egyházi intézményektől kapott támogatás</v>
      </c>
      <c r="D1069" s="1">
        <f>Szamadas!$E$138</f>
        <v>105.01</v>
      </c>
      <c r="E1069" s="1" t="str">
        <f>Szamadas!$B$138</f>
        <v>De la unităţi din cadrul
cultului</v>
      </c>
    </row>
    <row r="1070" spans="2:5" hidden="1" x14ac:dyDescent="0.3">
      <c r="B1070" s="1">
        <v>873</v>
      </c>
      <c r="C1070" s="1" t="str">
        <f>Szamadas!$C$139</f>
        <v>Állami intézménytől kapott támogatás (APIA, stb.)</v>
      </c>
      <c r="D1070" s="1">
        <f>Szamadas!$E$139</f>
        <v>105.02</v>
      </c>
      <c r="E1070" s="1" t="str">
        <f>Szamadas!$B$139</f>
        <v>Subvenţii de la stat</v>
      </c>
    </row>
    <row r="1071" spans="2:5" hidden="1" x14ac:dyDescent="0.3">
      <c r="B1071" s="1">
        <v>874</v>
      </c>
      <c r="C1071" s="1" t="str">
        <f>Szamadas!$C$140</f>
        <v>Kongrua és járulékai</v>
      </c>
      <c r="D1071" s="1">
        <f>Szamadas!$E$140</f>
        <v>105.03</v>
      </c>
      <c r="E1071" s="1" t="str">
        <f>Szamadas!$B$140</f>
        <v>Subvenţii primite pt. salarii*</v>
      </c>
    </row>
    <row r="1072" spans="2:5" hidden="1" x14ac:dyDescent="0.3">
      <c r="B1072" s="1">
        <v>875</v>
      </c>
      <c r="C1072" s="1" t="str">
        <f>Szamadas!$C$143</f>
        <v>Bevételek más egyházi intézmények részére</v>
      </c>
      <c r="D1072" s="1">
        <f>Szamadas!$E$143</f>
        <v>106.01</v>
      </c>
      <c r="E1072" s="1" t="str">
        <f>Szamadas!$B$143</f>
        <v>Alte încasări</v>
      </c>
    </row>
    <row r="1073" spans="2:5" hidden="1" x14ac:dyDescent="0.3">
      <c r="B1073" s="1">
        <v>876</v>
      </c>
      <c r="C1073" s="1" t="str">
        <f>Szamadas!$C$144</f>
        <v>Biztosítások - bevétel</v>
      </c>
      <c r="D1073" s="1">
        <f>Szamadas!$E$144</f>
        <v>106.02</v>
      </c>
      <c r="E1073" s="1" t="str">
        <f>Szamadas!$B$144</f>
        <v>Asigurari*</v>
      </c>
    </row>
    <row r="1074" spans="2:5" hidden="1" x14ac:dyDescent="0.3">
      <c r="B1074" s="1">
        <v>877</v>
      </c>
      <c r="C1074" s="1" t="str">
        <f>Szamadas!$C$145</f>
        <v>Missziói segélyek</v>
      </c>
      <c r="D1074" s="1">
        <f>Szamadas!$E$145</f>
        <v>106.03</v>
      </c>
      <c r="E1074" s="1" t="str">
        <f>Szamadas!$B$145</f>
        <v>Pt. fond misionar*</v>
      </c>
    </row>
    <row r="1075" spans="2:5" hidden="1" x14ac:dyDescent="0.3">
      <c r="B1075" s="1">
        <v>878</v>
      </c>
      <c r="C1075" s="1" t="str">
        <f>Szamadas!$C$146</f>
        <v>Bérjövedelmek 10%-a</v>
      </c>
      <c r="D1075" s="1">
        <f>Szamadas!$E$146</f>
        <v>106.04</v>
      </c>
      <c r="E1075" s="1" t="str">
        <f>Szamadas!$B$146</f>
        <v>Cota 10% din chirii*</v>
      </c>
    </row>
    <row r="1076" spans="2:5" hidden="1" x14ac:dyDescent="0.3">
      <c r="B1076" s="1">
        <v>879</v>
      </c>
      <c r="C1076" s="1" t="str">
        <f>Szamadas!$C$147</f>
        <v>Bevételek egyházközségek részére</v>
      </c>
      <c r="D1076" s="1">
        <f>Szamadas!$E$147</f>
        <v>106.05</v>
      </c>
      <c r="E1076" s="1" t="str">
        <f>Szamadas!$B$147</f>
        <v>Încasări pt. parohii*</v>
      </c>
    </row>
    <row r="1077" spans="2:5" hidden="1" x14ac:dyDescent="0.3">
      <c r="B1077" s="1">
        <v>880</v>
      </c>
      <c r="C1077" s="1" t="str">
        <f>Szamadas!$C$148</f>
        <v>Bevételek a felsőbb egyházi intézmények részére</v>
      </c>
      <c r="D1077" s="1">
        <f>Szamadas!$E$148</f>
        <v>106.06</v>
      </c>
      <c r="E1077" s="1" t="str">
        <f>Szamadas!$B$148</f>
        <v>Încasări pt. unităţi ierarhice superioare*</v>
      </c>
    </row>
    <row r="1078" spans="2:5" hidden="1" x14ac:dyDescent="0.3">
      <c r="B1078" s="1">
        <v>881</v>
      </c>
      <c r="C1078" s="1" t="str">
        <f>Szamadas!$C$150</f>
        <v>Kapott hitelek</v>
      </c>
      <c r="D1078" s="1">
        <f>Szamadas!$E$150</f>
        <v>107.01</v>
      </c>
      <c r="E1078" s="1" t="str">
        <f>Szamadas!$B$150</f>
        <v>Credite primite</v>
      </c>
    </row>
    <row r="1079" spans="2:5" hidden="1" x14ac:dyDescent="0.3">
      <c r="B1079" s="1">
        <v>882</v>
      </c>
      <c r="C1079" s="1" t="str">
        <f>Szamadas!$C$151</f>
        <v>Visszakapott hitelek</v>
      </c>
      <c r="D1079" s="1">
        <f>Szamadas!$E$151</f>
        <v>107.02</v>
      </c>
      <c r="E1079" s="1" t="str">
        <f>Szamadas!$B$151</f>
        <v>Restituiri din credite</v>
      </c>
    </row>
    <row r="1080" spans="2:5" hidden="1" x14ac:dyDescent="0.3">
      <c r="B1080" s="1">
        <v>883</v>
      </c>
      <c r="C1080" s="1" t="str">
        <f>Szamadas!$C$154</f>
        <v>Fizetés alap</v>
      </c>
      <c r="D1080" s="7">
        <f>Szamadas!$E$154</f>
        <v>201.01</v>
      </c>
      <c r="E1080" s="7" t="str">
        <f>Szamadas!$B$154</f>
        <v>Contr. pentru prestări
servicii efectuate către
protopopiat</v>
      </c>
    </row>
    <row r="1081" spans="2:5" hidden="1" x14ac:dyDescent="0.3">
      <c r="B1081" s="1">
        <v>884</v>
      </c>
      <c r="C1081" s="1" t="str">
        <f>Szamadas!$C$155</f>
        <v>Közköltségek (fűtés, világítás, víz stb.)</v>
      </c>
      <c r="D1081" s="7">
        <f>Szamadas!$E$155</f>
        <v>201.02</v>
      </c>
      <c r="E1081" s="7" t="str">
        <f>Szamadas!$B$155</f>
        <v>Cheltuieli de întreţinere
(încălzire iluminat apă etc.)</v>
      </c>
    </row>
    <row r="1082" spans="2:5" hidden="1" x14ac:dyDescent="0.3">
      <c r="B1082" s="1">
        <v>885</v>
      </c>
      <c r="C1082" s="1" t="str">
        <f>Szamadas!$C$156</f>
        <v>Házbérek</v>
      </c>
      <c r="D1082" s="7">
        <f>Szamadas!$E$156</f>
        <v>201.03</v>
      </c>
      <c r="E1082" s="7" t="str">
        <f>Szamadas!$B$156</f>
        <v>Chirii</v>
      </c>
    </row>
    <row r="1083" spans="2:5" hidden="1" x14ac:dyDescent="0.3">
      <c r="B1083" s="1">
        <v>886</v>
      </c>
      <c r="C1083" s="1" t="str">
        <f>Szamadas!$C$157</f>
        <v>Épületadó, földadó biztosítás</v>
      </c>
      <c r="D1083" s="7">
        <f>Szamadas!$E$157</f>
        <v>201.04</v>
      </c>
      <c r="E1083" s="7" t="str">
        <f>Szamadas!$B$157</f>
        <v>Impozite, taxe, şi asigurări
ADAS</v>
      </c>
    </row>
    <row r="1084" spans="2:5" hidden="1" x14ac:dyDescent="0.3">
      <c r="B1084" s="1">
        <v>887</v>
      </c>
      <c r="C1084" s="1" t="str">
        <f>Szamadas!$C$158</f>
        <v>Szállítóeszközök üzemeltetési költségei</v>
      </c>
      <c r="D1084" s="7">
        <f>Szamadas!$E$158</f>
        <v>201.05</v>
      </c>
      <c r="E1084" s="7" t="str">
        <f>Szamadas!$B$158</f>
        <v>Mijloace de transport</v>
      </c>
    </row>
    <row r="1085" spans="2:5" hidden="1" x14ac:dyDescent="0.3">
      <c r="B1085" s="1">
        <v>888</v>
      </c>
      <c r="C1085" s="1" t="str">
        <f>Szamadas!$C$159</f>
        <v>Napidíj, utazási költségek</v>
      </c>
      <c r="D1085" s="7">
        <f>Szamadas!$E$159</f>
        <v>201.06</v>
      </c>
      <c r="E1085" s="7" t="str">
        <f>Szamadas!$B$159</f>
        <v>Diurnă, cheltuieli
de deplasare</v>
      </c>
    </row>
    <row r="1086" spans="2:5" hidden="1" x14ac:dyDescent="0.3">
      <c r="B1086" s="1">
        <v>889</v>
      </c>
      <c r="C1086" s="1" t="str">
        <f>Szamadas!$C$160</f>
        <v>Posta, telefon, internet</v>
      </c>
      <c r="D1086" s="7">
        <f>Szamadas!$E$160</f>
        <v>201.07</v>
      </c>
      <c r="E1086" s="7" t="str">
        <f>Szamadas!$B$160</f>
        <v>Poştă, telefon, internet</v>
      </c>
    </row>
    <row r="1087" spans="2:5" hidden="1" x14ac:dyDescent="0.3">
      <c r="B1087" s="1">
        <v>890</v>
      </c>
      <c r="C1087" s="1" t="str">
        <f>Szamadas!$C$161</f>
        <v>Irodaszerek, nyomtatványok</v>
      </c>
      <c r="D1087" s="7">
        <f>Szamadas!$E$161</f>
        <v>201.08</v>
      </c>
      <c r="E1087" s="7" t="str">
        <f>Szamadas!$B$161</f>
        <v>Articole de birotică și papetărie</v>
      </c>
    </row>
    <row r="1088" spans="2:5" hidden="1" x14ac:dyDescent="0.3">
      <c r="B1088" s="1">
        <v>891</v>
      </c>
      <c r="C1088" s="1" t="str">
        <f>Szamadas!$C$162</f>
        <v>Fogyóanyagok, más anyagok</v>
      </c>
      <c r="D1088" s="7">
        <f>Szamadas!$E$162</f>
        <v>201.09</v>
      </c>
      <c r="E1088" s="7" t="str">
        <f>Szamadas!$B$162</f>
        <v>Alte materiale</v>
      </c>
    </row>
    <row r="1089" spans="2:5" hidden="1" x14ac:dyDescent="0.3">
      <c r="B1089" s="1">
        <v>892</v>
      </c>
      <c r="C1089" s="1" t="str">
        <f>Szamadas!$C$163</f>
        <v>Szolgáltatások költségei</v>
      </c>
      <c r="D1089" s="7">
        <f>Szamadas!$E$163</f>
        <v>201.1</v>
      </c>
      <c r="E1089" s="7" t="str">
        <f>Szamadas!$B$163</f>
        <v>Prestări şi servicii</v>
      </c>
    </row>
    <row r="1090" spans="2:5" hidden="1" x14ac:dyDescent="0.3">
      <c r="B1090" s="1">
        <v>893</v>
      </c>
      <c r="C1090" s="1" t="str">
        <f>Szamadas!$C$164</f>
        <v>Protokoll</v>
      </c>
      <c r="D1090" s="7">
        <f>Szamadas!$E$164</f>
        <v>201.11</v>
      </c>
      <c r="E1090" s="7" t="str">
        <f>Szamadas!$B$164</f>
        <v>Protocol</v>
      </c>
    </row>
    <row r="1091" spans="2:5" hidden="1" x14ac:dyDescent="0.3">
      <c r="B1091" s="1">
        <v>894</v>
      </c>
      <c r="C1091" s="1" t="str">
        <f>Szamadas!$C$165</f>
        <v>Kis értékű leltári tárgyak beszerzése</v>
      </c>
      <c r="D1091" s="7">
        <f>Szamadas!$E$165</f>
        <v>201.12</v>
      </c>
      <c r="E1091" s="7" t="str">
        <f>Szamadas!$B$165</f>
        <v>Obiecte de inventar (de 
mică valoare, scurtă durată)</v>
      </c>
    </row>
    <row r="1092" spans="2:5" hidden="1" x14ac:dyDescent="0.3">
      <c r="B1092" s="1">
        <v>895</v>
      </c>
      <c r="C1092" s="1" t="str">
        <f>Szamadas!$C$166</f>
        <v>Karbantartási kiadások</v>
      </c>
      <c r="D1092" s="7">
        <f>Szamadas!$E$166</f>
        <v>201.13</v>
      </c>
      <c r="E1092" s="7" t="str">
        <f>Szamadas!$B$166</f>
        <v>Reparaţii curente</v>
      </c>
    </row>
    <row r="1093" spans="2:5" hidden="1" x14ac:dyDescent="0.3">
      <c r="B1093" s="1">
        <v>896</v>
      </c>
      <c r="C1093" s="1" t="str">
        <f>Szamadas!$C$167</f>
        <v>Más javadalmak</v>
      </c>
      <c r="D1093" s="7">
        <f>Szamadas!$E$167</f>
        <v>201.14</v>
      </c>
      <c r="E1093" s="7" t="str">
        <f>Szamadas!$B$167</f>
        <v>Alte drepturi de retribuţie</v>
      </c>
    </row>
    <row r="1094" spans="2:5" hidden="1" x14ac:dyDescent="0.3">
      <c r="B1094" s="1">
        <v>897</v>
      </c>
      <c r="C1094" s="1" t="str">
        <f>Szamadas!$C$168</f>
        <v>Nettó fizetések</v>
      </c>
      <c r="D1094" s="7">
        <f>Szamadas!$E$168</f>
        <v>201.15</v>
      </c>
      <c r="E1094" s="7" t="str">
        <f>Szamadas!$B$168</f>
        <v>Salarii nete*</v>
      </c>
    </row>
    <row r="1095" spans="2:5" hidden="1" x14ac:dyDescent="0.3">
      <c r="B1095" s="1">
        <v>898</v>
      </c>
      <c r="C1095" s="1" t="str">
        <f>Szamadas!$C$169</f>
        <v>Javadalmak utáni adó</v>
      </c>
      <c r="D1095" s="7">
        <f>Szamadas!$E$169</f>
        <v>201.16</v>
      </c>
      <c r="E1095" s="7" t="str">
        <f>Szamadas!$B$169</f>
        <v>Impozit asupra drepturilor
de retribuire*</v>
      </c>
    </row>
    <row r="1096" spans="2:5" hidden="1" x14ac:dyDescent="0.3">
      <c r="B1096" s="1">
        <v>899</v>
      </c>
      <c r="C1096" s="1" t="str">
        <f>Szamadas!$C$170</f>
        <v>Társadalombiztosítás</v>
      </c>
      <c r="D1096" s="7">
        <f>Szamadas!$E$170</f>
        <v>201.17</v>
      </c>
      <c r="E1096" s="7" t="str">
        <f>Szamadas!$B$170</f>
        <v>Contribuţii pentru asigurări
sociale*</v>
      </c>
    </row>
    <row r="1097" spans="2:5" hidden="1" x14ac:dyDescent="0.3">
      <c r="B1097" s="1">
        <v>900</v>
      </c>
      <c r="C1097" s="1" t="str">
        <f>Szamadas!$C$171</f>
        <v>Egészségügyi biztosítás</v>
      </c>
      <c r="D1097" s="7">
        <f>Szamadas!$E$171</f>
        <v>201.18</v>
      </c>
      <c r="E1097" s="7" t="str">
        <f>Szamadas!$B$171</f>
        <v>C.A.S.S.*</v>
      </c>
    </row>
    <row r="1098" spans="2:5" hidden="1" x14ac:dyDescent="0.3">
      <c r="B1098" s="1">
        <v>901</v>
      </c>
      <c r="C1098" s="1" t="str">
        <f>Szamadas!$C$172</f>
        <v>Munkabiztosítási hozzájárulás - 2,25%</v>
      </c>
      <c r="D1098" s="7">
        <f>Szamadas!$E$172</f>
        <v>201.19</v>
      </c>
      <c r="E1098" s="7" t="str">
        <f>Szamadas!$B$172</f>
        <v>Contribuția asiguratorie pentru muncă - 2,25%*</v>
      </c>
    </row>
    <row r="1099" spans="2:5" hidden="1" x14ac:dyDescent="0.3">
      <c r="B1099" s="1">
        <v>902</v>
      </c>
      <c r="C1099" s="1" t="str">
        <f>Szamadas!$C$174</f>
        <v>Gyerek és ifjúsági tevékenységek kiadásai</v>
      </c>
      <c r="D1099" s="1">
        <f>Szamadas!$E$174</f>
        <v>202.01</v>
      </c>
      <c r="E1099" s="1" t="str">
        <f>Szamadas!$B$174</f>
        <v>Cheltuieli cu scop misionar - tineret</v>
      </c>
    </row>
    <row r="1100" spans="2:5" hidden="1" x14ac:dyDescent="0.3">
      <c r="B1100" s="1">
        <v>903</v>
      </c>
      <c r="C1100" s="1" t="str">
        <f>Szamadas!$C$175</f>
        <v>Nőszövetségi tevékenységek kiadásai</v>
      </c>
      <c r="D1100" s="1">
        <f>Szamadas!$E$175</f>
        <v>202.02</v>
      </c>
      <c r="E1100" s="1" t="str">
        <f>Szamadas!$B$175</f>
        <v>Cheltuieli cu scop misionar - asoc. femeilor crestine</v>
      </c>
    </row>
    <row r="1101" spans="2:5" hidden="1" x14ac:dyDescent="0.3">
      <c r="B1101" s="1">
        <v>904</v>
      </c>
      <c r="C1101" s="1" t="str">
        <f>Szamadas!$C$176</f>
        <v>Presbiterszövetségi tevékenységek kiadásai</v>
      </c>
      <c r="D1101" s="1">
        <f>Szamadas!$E$176</f>
        <v>202.03</v>
      </c>
      <c r="E1101" s="1" t="str">
        <f>Szamadas!$B$176</f>
        <v>Cheltuieli cu scop misionar - asoc. presbiterilor</v>
      </c>
    </row>
    <row r="1102" spans="2:5" hidden="1" x14ac:dyDescent="0.3">
      <c r="B1102" s="1">
        <v>905</v>
      </c>
      <c r="C1102" s="1" t="str">
        <f>Szamadas!$C$177</f>
        <v>Egyházközségek, vagy más egyházi intézmények támogatása</v>
      </c>
      <c r="D1102" s="1">
        <f>Szamadas!$E$177</f>
        <v>202.04</v>
      </c>
      <c r="E1102" s="1" t="str">
        <f>Szamadas!$B$177</f>
        <v>Plăti pentru alte parohii</v>
      </c>
    </row>
    <row r="1103" spans="2:5" hidden="1" x14ac:dyDescent="0.3">
      <c r="B1103" s="1">
        <v>906</v>
      </c>
      <c r="C1103" s="1" t="str">
        <f>Szamadas!$C$178</f>
        <v>Kiadások diakóniai célokra</v>
      </c>
      <c r="D1103" s="1">
        <f>Szamadas!$E$178</f>
        <v>202.05</v>
      </c>
      <c r="E1103" s="1" t="str">
        <f>Szamadas!$B$178</f>
        <v>Cheltuieli pentru scopuri
diaconice</v>
      </c>
    </row>
    <row r="1104" spans="2:5" hidden="1" x14ac:dyDescent="0.3">
      <c r="B1104" s="1">
        <v>907</v>
      </c>
      <c r="C1104" s="1" t="str">
        <f>Szamadas!$C$179</f>
        <v>Missziós célú kiadások</v>
      </c>
      <c r="D1104" s="1">
        <f>Szamadas!$E$179</f>
        <v>202.06</v>
      </c>
      <c r="E1104" s="1" t="str">
        <f>Szamadas!$B$179</f>
        <v>Cheltuieli pentru scopuri
misionare</v>
      </c>
    </row>
    <row r="1105" spans="2:5" hidden="1" x14ac:dyDescent="0.3">
      <c r="B1105" s="1">
        <v>908</v>
      </c>
      <c r="C1105" s="1" t="str">
        <f>Szamadas!$C$180</f>
        <v>Teológiai hallgatók tanulmányi segélye - legátumok</v>
      </c>
      <c r="D1105" s="1">
        <f>Szamadas!$E$180</f>
        <v>202.07</v>
      </c>
      <c r="E1105" s="1" t="str">
        <f>Szamadas!$B$180</f>
        <v>Ajutoare pt studentii de la teologie</v>
      </c>
    </row>
    <row r="1106" spans="2:5" hidden="1" x14ac:dyDescent="0.3">
      <c r="B1106" s="1">
        <v>909</v>
      </c>
      <c r="C1106" s="1" t="str">
        <f>Szamadas!$C$181</f>
        <v>Egyháztagok segélyezése</v>
      </c>
      <c r="D1106" s="1">
        <f>Szamadas!$E$181</f>
        <v>202.08</v>
      </c>
      <c r="E1106" s="1" t="str">
        <f>Szamadas!$B$181</f>
        <v>Ajutoare acordate
credincioşilor</v>
      </c>
    </row>
    <row r="1107" spans="2:5" hidden="1" x14ac:dyDescent="0.3">
      <c r="B1107" s="1">
        <v>910</v>
      </c>
      <c r="C1107" s="1" t="str">
        <f>Szamadas!$C$183</f>
        <v>Szociális-kulturális tevékenységek támogatása</v>
      </c>
      <c r="D1107" s="1">
        <f>Szamadas!$E$183</f>
        <v>203.01</v>
      </c>
      <c r="E1107" s="1" t="str">
        <f>Szamadas!$B$183</f>
        <v>Sprijinirea unor acţiuni
social culturale</v>
      </c>
    </row>
    <row r="1108" spans="2:5" hidden="1" x14ac:dyDescent="0.3">
      <c r="B1108" s="1">
        <v>911</v>
      </c>
      <c r="C1108" s="1" t="str">
        <f>Szamadas!$C$184</f>
        <v>Más kiadások</v>
      </c>
      <c r="D1108" s="1">
        <f>Szamadas!$E$184</f>
        <v>203.02</v>
      </c>
      <c r="E1108" s="1" t="str">
        <f>Szamadas!$B$184</f>
        <v>Alte cheltuieli</v>
      </c>
    </row>
    <row r="1109" spans="2:5" hidden="1" x14ac:dyDescent="0.3">
      <c r="B1109" s="1">
        <v>912</v>
      </c>
      <c r="C1109" s="1" t="str">
        <f>Szamadas!$C$185</f>
        <v>Kezelési költségek, árfolyam veszteségek, kötvényeladási veszteségek</v>
      </c>
      <c r="D1109" s="1">
        <f>Szamadas!$E$185</f>
        <v>203.03</v>
      </c>
      <c r="E1109" s="1" t="str">
        <f>Szamadas!$B$185</f>
        <v>Comisioane, pierderi curs valutar, pierderi din vânzari certificate si obligatiuni</v>
      </c>
    </row>
    <row r="1110" spans="2:5" hidden="1" x14ac:dyDescent="0.3">
      <c r="B1110" s="1">
        <v>913</v>
      </c>
      <c r="C1110" s="1" t="str">
        <f>Szamadas!$C$186</f>
        <v>Konferenciák és szeretetvendégségek költségei</v>
      </c>
      <c r="D1110" s="1">
        <f>Szamadas!$E$186</f>
        <v>203.04</v>
      </c>
      <c r="E1110" s="1" t="str">
        <f>Szamadas!$B$186</f>
        <v>Cheltuieli pt. conferinţe</v>
      </c>
    </row>
    <row r="1111" spans="2:5" hidden="1" x14ac:dyDescent="0.3">
      <c r="B1111" s="1">
        <v>914</v>
      </c>
      <c r="C1111" s="1" t="str">
        <f>Szamadas!$C$187</f>
        <v>Iratterjesztés - kiadás</v>
      </c>
      <c r="D1111" s="1">
        <f>Szamadas!$E$187</f>
        <v>203.05</v>
      </c>
      <c r="E1111" s="1" t="str">
        <f>Szamadas!$B$187</f>
        <v>Distribuirea tipăriturilor</v>
      </c>
    </row>
    <row r="1112" spans="2:5" hidden="1" x14ac:dyDescent="0.3">
      <c r="B1112" s="1">
        <v>915</v>
      </c>
      <c r="C1112" s="1" t="str">
        <f>Szamadas!$C$188</f>
        <v>Központi járulékok</v>
      </c>
      <c r="D1112" s="1">
        <f>Szamadas!$E$188</f>
        <v>203.06</v>
      </c>
      <c r="E1112" s="1" t="str">
        <f>Szamadas!$B$188</f>
        <v>Contribuţii pt. susţinerea
unităţii ierarhic superioare</v>
      </c>
    </row>
    <row r="1113" spans="2:5" hidden="1" x14ac:dyDescent="0.3">
      <c r="B1113" s="1">
        <v>916</v>
      </c>
      <c r="C1113" s="1" t="str">
        <f>Szamadas!$C$189</f>
        <v>Bérjövedelmek 10%-a központi járulékba</v>
      </c>
      <c r="D1113" s="1">
        <f>Szamadas!$E$189</f>
        <v>203.07</v>
      </c>
      <c r="E1113" s="1" t="str">
        <f>Szamadas!$B$189</f>
        <v>Contribuţia centrală
10% din chirii</v>
      </c>
    </row>
    <row r="1114" spans="2:5" hidden="1" x14ac:dyDescent="0.3">
      <c r="B1114" s="1">
        <v>917</v>
      </c>
      <c r="C1114" s="1" t="str">
        <f>Szamadas!$C$191</f>
        <v>Mezőgazdasági kiadások</v>
      </c>
      <c r="D1114" s="1">
        <f>Szamadas!$E$191</f>
        <v>204.01</v>
      </c>
      <c r="E1114" s="1" t="str">
        <f>Szamadas!$B$191</f>
        <v>Activităţi agricole</v>
      </c>
    </row>
    <row r="1115" spans="2:5" hidden="1" x14ac:dyDescent="0.3">
      <c r="B1115" s="1">
        <v>918</v>
      </c>
      <c r="C1115" s="1" t="str">
        <f>Szamadas!$C$192</f>
        <v>Erdőgazdálkodási kiadások</v>
      </c>
      <c r="D1115" s="1">
        <f>Szamadas!$E$192</f>
        <v>204.02</v>
      </c>
      <c r="E1115" s="1" t="str">
        <f>Szamadas!$B$192</f>
        <v>Activităţi silvice</v>
      </c>
    </row>
    <row r="1116" spans="2:5" hidden="1" x14ac:dyDescent="0.3">
      <c r="B1116" s="1">
        <v>919</v>
      </c>
      <c r="C1116" s="1" t="str">
        <f>Szamadas!$C$193</f>
        <v>Más gazdasági kiadások</v>
      </c>
      <c r="D1116" s="1">
        <f>Szamadas!$E$193</f>
        <v>204.03</v>
      </c>
      <c r="E1116" s="1" t="str">
        <f>Szamadas!$B$193</f>
        <v>Alte cheltuieli din activităţi
anexe</v>
      </c>
    </row>
    <row r="1117" spans="2:5" hidden="1" x14ac:dyDescent="0.3">
      <c r="B1117" s="1">
        <v>920</v>
      </c>
      <c r="C1117" s="1" t="str">
        <f>Szamadas!$C$194</f>
        <v>Bérbeadott épületek javítása és karbantartása</v>
      </c>
      <c r="D1117" s="1">
        <f>Szamadas!$E$194</f>
        <v>204.04</v>
      </c>
      <c r="E1117" s="1" t="str">
        <f>Szamadas!$B$194</f>
        <v>Întreţinerea spaţiilor
locative sau cu alte
destinaţii închiriate</v>
      </c>
    </row>
    <row r="1118" spans="2:5" hidden="1" x14ac:dyDescent="0.3">
      <c r="B1118" s="1">
        <v>921</v>
      </c>
      <c r="C1118" s="1" t="str">
        <f>Szamadas!$C$197</f>
        <v>Új beruházások</v>
      </c>
      <c r="D1118" s="1">
        <f>Szamadas!$E$197</f>
        <v>205.01</v>
      </c>
      <c r="E1118" s="1" t="str">
        <f>Szamadas!$B$197</f>
        <v>Investiţii noi</v>
      </c>
    </row>
    <row r="1119" spans="2:5" hidden="1" x14ac:dyDescent="0.3">
      <c r="B1119" s="1">
        <v>922</v>
      </c>
      <c r="C1119" s="1" t="str">
        <f>Szamadas!$C$198</f>
        <v>Általános javítások</v>
      </c>
      <c r="D1119" s="1">
        <f>Szamadas!$E$198</f>
        <v>205.02</v>
      </c>
      <c r="E1119" s="1" t="str">
        <f>Szamadas!$B$198</f>
        <v>Reparaţii capitale</v>
      </c>
    </row>
    <row r="1120" spans="2:5" hidden="1" x14ac:dyDescent="0.3">
      <c r="B1120" s="1">
        <v>923</v>
      </c>
      <c r="C1120" s="1" t="str">
        <f>Szamadas!$C$203</f>
        <v>Kiadás más egyházi intézmény részére</v>
      </c>
      <c r="D1120" s="1">
        <f>Szamadas!$E$203</f>
        <v>206.01</v>
      </c>
      <c r="E1120" s="1" t="str">
        <f>Szamadas!$B$203</f>
        <v>Alte plăţi</v>
      </c>
    </row>
    <row r="1121" spans="2:5" hidden="1" x14ac:dyDescent="0.3">
      <c r="B1121" s="1">
        <v>924</v>
      </c>
      <c r="C1121" s="1" t="str">
        <f>Szamadas!$C$204</f>
        <v>Biztosítások - kiadás</v>
      </c>
      <c r="D1121" s="1">
        <f>Szamadas!$E$204</f>
        <v>206.02</v>
      </c>
      <c r="E1121" s="1" t="str">
        <f>Szamadas!$B$204</f>
        <v>Asigurari*</v>
      </c>
    </row>
    <row r="1122" spans="2:5" hidden="1" x14ac:dyDescent="0.3">
      <c r="B1122" s="1">
        <v>925</v>
      </c>
      <c r="C1122" s="1" t="str">
        <f>Szamadas!$C$205</f>
        <v>Kifizetett missziói segélyek</v>
      </c>
      <c r="D1122" s="1">
        <f>Szamadas!$E$205</f>
        <v>206.03</v>
      </c>
      <c r="E1122" s="1" t="str">
        <f>Szamadas!$B$205</f>
        <v>Plăţi pt. fd. misionar*</v>
      </c>
    </row>
    <row r="1123" spans="2:5" hidden="1" x14ac:dyDescent="0.3">
      <c r="B1123" s="1">
        <v>926</v>
      </c>
      <c r="C1123" s="1" t="str">
        <f>Szamadas!$C$206</f>
        <v>Kifizetett bérjövedelmek 10%-a</v>
      </c>
      <c r="D1123" s="1">
        <f>Szamadas!$E$206</f>
        <v>206.04</v>
      </c>
      <c r="E1123" s="1" t="str">
        <f>Szamadas!$B$206</f>
        <v>Cota 10% din chirii*</v>
      </c>
    </row>
    <row r="1124" spans="2:5" hidden="1" x14ac:dyDescent="0.3">
      <c r="B1124" s="1">
        <v>927</v>
      </c>
      <c r="C1124" s="1" t="str">
        <f>Szamadas!$C$207</f>
        <v>Kiadások egyházközségek részére</v>
      </c>
      <c r="D1124" s="1">
        <f>Szamadas!$E$207</f>
        <v>206.05</v>
      </c>
      <c r="E1124" s="1" t="str">
        <f>Szamadas!$B$207</f>
        <v>Plăţi pt. parohii*</v>
      </c>
    </row>
    <row r="1125" spans="2:5" hidden="1" x14ac:dyDescent="0.3">
      <c r="B1125" s="1">
        <v>928</v>
      </c>
      <c r="C1125" s="1" t="str">
        <f>Szamadas!$C$208</f>
        <v>Kiadások a felsőbb egyházi intézmények részére</v>
      </c>
      <c r="D1125" s="1">
        <f>Szamadas!$E$208</f>
        <v>206.06</v>
      </c>
      <c r="E1125" s="1" t="str">
        <f>Szamadas!$B$208</f>
        <v>Plăţi pt. unităţi ierarhice superioare*</v>
      </c>
    </row>
    <row r="1126" spans="2:5" hidden="1" x14ac:dyDescent="0.3">
      <c r="B1126" s="1">
        <v>929</v>
      </c>
      <c r="C1126" s="1" t="str">
        <f>Szamadas!$C$210</f>
        <v>Törlesztett hitelek</v>
      </c>
      <c r="D1126" s="1">
        <f>Szamadas!$E$210</f>
        <v>207.01</v>
      </c>
      <c r="E1126" s="1" t="str">
        <f>Szamadas!$B$210</f>
        <v>Rambursări de credite</v>
      </c>
    </row>
    <row r="1127" spans="2:5" hidden="1" x14ac:dyDescent="0.3">
      <c r="B1127" s="1">
        <v>930</v>
      </c>
      <c r="C1127" s="1" t="str">
        <f>Szamadas!$C$211</f>
        <v>Kiadott hitelek</v>
      </c>
      <c r="D1127" s="1">
        <f>Szamadas!$E$211</f>
        <v>207.02</v>
      </c>
      <c r="E1127" s="1" t="str">
        <f>Szamadas!$B$211</f>
        <v>Acordări de credite</v>
      </c>
    </row>
    <row r="1128" spans="2:5" hidden="1" x14ac:dyDescent="0.3">
      <c r="B1128" s="1">
        <v>931</v>
      </c>
    </row>
    <row r="1129" spans="2:5" hidden="1" x14ac:dyDescent="0.3">
      <c r="B1129" s="1">
        <v>932</v>
      </c>
    </row>
    <row r="1130" spans="2:5" hidden="1" x14ac:dyDescent="0.3">
      <c r="B1130" s="1">
        <v>933</v>
      </c>
    </row>
    <row r="1131" spans="2:5" hidden="1" x14ac:dyDescent="0.3">
      <c r="B1131" s="1">
        <v>934</v>
      </c>
    </row>
    <row r="1135" spans="2:5" hidden="1" x14ac:dyDescent="0.3">
      <c r="E1135" s="1" t="str">
        <f>""</f>
        <v/>
      </c>
    </row>
    <row r="1136" spans="2:5" hidden="1" x14ac:dyDescent="0.3">
      <c r="E1136" s="1" t="s">
        <v>144</v>
      </c>
    </row>
  </sheetData>
  <sheetProtection algorithmName="SHA-512" hashValue="yR7hZF0MU6eYlCmih23sD1I8Tg9w0U/qI+u7NefsAK4YR1GBlxh9fsmm0j3OhEo/aSDNhKOx9HLqr5voI0uc6A==" saltValue="U7rbDX/+Z7NWIXgZ/wf36Q==" spinCount="100000" sheet="1" objects="1" scenarios="1"/>
  <mergeCells count="88">
    <mergeCell ref="E135:H135"/>
    <mergeCell ref="E130:H130"/>
    <mergeCell ref="E131:H131"/>
    <mergeCell ref="E132:H132"/>
    <mergeCell ref="E133:H133"/>
    <mergeCell ref="E134:H134"/>
    <mergeCell ref="E125:H125"/>
    <mergeCell ref="E126:H126"/>
    <mergeCell ref="E127:H127"/>
    <mergeCell ref="E128:H128"/>
    <mergeCell ref="E129:H129"/>
    <mergeCell ref="E100:H100"/>
    <mergeCell ref="E101:H101"/>
    <mergeCell ref="E102:H102"/>
    <mergeCell ref="E104:H104"/>
    <mergeCell ref="E105:H105"/>
    <mergeCell ref="E103:H103"/>
    <mergeCell ref="E95:H95"/>
    <mergeCell ref="E96:H96"/>
    <mergeCell ref="E97:H97"/>
    <mergeCell ref="E98:H98"/>
    <mergeCell ref="E99:H99"/>
    <mergeCell ref="E90:H90"/>
    <mergeCell ref="E91:H91"/>
    <mergeCell ref="E92:H92"/>
    <mergeCell ref="E93:H93"/>
    <mergeCell ref="E94:H94"/>
    <mergeCell ref="E51:H51"/>
    <mergeCell ref="E53:H53"/>
    <mergeCell ref="E54:H54"/>
    <mergeCell ref="E52:H52"/>
    <mergeCell ref="B1:O2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  <mergeCell ref="E79:H79"/>
    <mergeCell ref="E80:H80"/>
    <mergeCell ref="E81:H81"/>
    <mergeCell ref="E82:H82"/>
    <mergeCell ref="E83:H83"/>
    <mergeCell ref="E84:H84"/>
    <mergeCell ref="E85:H85"/>
    <mergeCell ref="E86:H86"/>
    <mergeCell ref="E87:H87"/>
    <mergeCell ref="E88:H88"/>
    <mergeCell ref="E89:H89"/>
    <mergeCell ref="E106:H106"/>
    <mergeCell ref="E107:H107"/>
    <mergeCell ref="E108:H108"/>
    <mergeCell ref="E109:H109"/>
    <mergeCell ref="E110:H110"/>
    <mergeCell ref="E111:H111"/>
    <mergeCell ref="E112:H112"/>
    <mergeCell ref="E136:H136"/>
    <mergeCell ref="E137:H137"/>
    <mergeCell ref="E113:H113"/>
    <mergeCell ref="E114:H114"/>
    <mergeCell ref="E115:H115"/>
    <mergeCell ref="E116:H116"/>
    <mergeCell ref="E117:H117"/>
    <mergeCell ref="E118:H118"/>
    <mergeCell ref="E119:H119"/>
    <mergeCell ref="E120:H120"/>
    <mergeCell ref="E121:H121"/>
    <mergeCell ref="E122:H122"/>
    <mergeCell ref="E123:H123"/>
    <mergeCell ref="E124:H124"/>
  </mergeCells>
  <conditionalFormatting sqref="B7:B27">
    <cfRule type="expression" dxfId="26" priority="1" stopIfTrue="1">
      <formula>Y7&lt;&gt;0</formula>
    </cfRule>
  </conditionalFormatting>
  <conditionalFormatting sqref="C6:W6">
    <cfRule type="expression" dxfId="25" priority="2" stopIfTrue="1">
      <formula>C41&lt;&gt;0</formula>
    </cfRule>
  </conditionalFormatting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81:AT243"/>
  <sheetViews>
    <sheetView showGridLines="0" showRowColHeaders="0" topLeftCell="A81" workbookViewId="0">
      <pane xSplit="1" ySplit="5" topLeftCell="B102" activePane="bottomRight" state="frozen"/>
      <selection activeCell="A81" sqref="A81"/>
      <selection pane="topRight" activeCell="B81" sqref="B81"/>
      <selection pane="bottomLeft" activeCell="A86" sqref="A86"/>
      <selection pane="bottomRight" activeCell="J102" sqref="J102"/>
    </sheetView>
  </sheetViews>
  <sheetFormatPr defaultColWidth="0" defaultRowHeight="14.4" zeroHeight="1" x14ac:dyDescent="0.3"/>
  <cols>
    <col min="1" max="1" width="9.109375" style="1" customWidth="1"/>
    <col min="2" max="3" width="25.33203125" style="1" customWidth="1"/>
    <col min="4" max="4" width="5.5546875" style="1" customWidth="1"/>
    <col min="5" max="5" width="8.88671875" style="1" customWidth="1"/>
    <col min="6" max="6" width="12.6640625" style="1" bestFit="1" customWidth="1"/>
    <col min="7" max="7" width="12.6640625" style="1" customWidth="1"/>
    <col min="8" max="8" width="4.44140625" style="1" customWidth="1"/>
    <col min="9" max="13" width="12.6640625" style="1" customWidth="1"/>
    <col min="14" max="14" width="9.109375" style="33" hidden="1" customWidth="1"/>
    <col min="15" max="15" width="15.109375" style="1" hidden="1" customWidth="1"/>
    <col min="16" max="16" width="9.109375" style="1" hidden="1" customWidth="1"/>
    <col min="17" max="17" width="27" style="1" hidden="1" customWidth="1"/>
    <col min="18" max="25" width="9.109375" style="1" hidden="1" customWidth="1"/>
    <col min="26" max="26" width="10.44140625" style="1" hidden="1" customWidth="1"/>
    <col min="27" max="27" width="14" style="1" hidden="1" customWidth="1"/>
    <col min="28" max="28" width="9.33203125" style="1" hidden="1" customWidth="1"/>
    <col min="29" max="45" width="14" style="1" hidden="1" customWidth="1"/>
    <col min="46" max="46" width="9.33203125" style="1" hidden="1" customWidth="1"/>
    <col min="47" max="16384" width="9.109375" style="1" hidden="1"/>
  </cols>
  <sheetData>
    <row r="81" spans="2:15" x14ac:dyDescent="0.3">
      <c r="B81" s="122" t="s">
        <v>1292</v>
      </c>
      <c r="C81" s="116" t="s">
        <v>1279</v>
      </c>
      <c r="D81" s="191" t="s">
        <v>1237</v>
      </c>
      <c r="E81" s="192"/>
      <c r="F81" s="193"/>
      <c r="G81" s="119" t="s">
        <v>1280</v>
      </c>
      <c r="H81" s="120"/>
    </row>
    <row r="82" spans="2:15" x14ac:dyDescent="0.3">
      <c r="B82" s="122" t="s">
        <v>1291</v>
      </c>
      <c r="C82" s="117"/>
      <c r="D82" s="194"/>
      <c r="E82" s="194"/>
      <c r="F82" s="194"/>
      <c r="G82" s="194"/>
      <c r="H82" s="194"/>
      <c r="N82" s="1" t="str">
        <f>IF(C82&lt;&gt;0,C82,"_______________")</f>
        <v>_______________</v>
      </c>
    </row>
    <row r="83" spans="2:15" x14ac:dyDescent="0.3">
      <c r="B83" s="190" t="s">
        <v>1295</v>
      </c>
      <c r="C83" s="190"/>
      <c r="D83" s="190"/>
      <c r="E83" s="190"/>
      <c r="F83" s="190"/>
      <c r="G83" s="190"/>
      <c r="H83" s="190"/>
      <c r="N83" s="1" t="str">
        <f>IF(D82&lt;&gt;0,D82,"_______________")</f>
        <v>_______________</v>
      </c>
    </row>
    <row r="84" spans="2:15" ht="23.4" x14ac:dyDescent="0.45">
      <c r="B84" s="195" t="str">
        <f>IF(ROUND(G213,2)&lt;&gt;ROUND(SUM(G214:G215),2),"HIBA!! Figyelmeztetés a Hibák munkalapon.","")</f>
        <v/>
      </c>
      <c r="C84" s="195"/>
      <c r="D84" s="195"/>
      <c r="E84" s="195"/>
      <c r="F84" s="195"/>
      <c r="G84" s="195"/>
      <c r="H84" s="195"/>
      <c r="N84" s="1" t="str">
        <f>IF(G82&lt;&gt;0,G82,"_______________")</f>
        <v>_______________</v>
      </c>
    </row>
    <row r="85" spans="2:15" ht="46.8" x14ac:dyDescent="0.3">
      <c r="B85" s="199" t="str">
        <f>IF(B84&lt;&gt;"","Figyelem, hibás számadás!","Denumire - Megnevezés")</f>
        <v>Denumire - Megnevezés</v>
      </c>
      <c r="C85" s="199"/>
      <c r="D85" s="127" t="s">
        <v>0</v>
      </c>
      <c r="E85" s="127" t="s">
        <v>1</v>
      </c>
      <c r="F85" s="128" t="s">
        <v>1225</v>
      </c>
      <c r="G85" s="128" t="s">
        <v>1226</v>
      </c>
      <c r="I85" s="138" t="s">
        <v>1124</v>
      </c>
      <c r="J85" s="139" t="s">
        <v>1242</v>
      </c>
      <c r="K85" s="139" t="s">
        <v>1243</v>
      </c>
      <c r="L85" s="139" t="s">
        <v>1244</v>
      </c>
      <c r="M85" s="139" t="s">
        <v>1245</v>
      </c>
    </row>
    <row r="86" spans="2:15" x14ac:dyDescent="0.3"/>
    <row r="87" spans="2:15" ht="86.4" x14ac:dyDescent="0.3">
      <c r="B87" s="200" t="str">
        <f>Koltsegvetes!B87</f>
        <v/>
      </c>
      <c r="C87" s="200"/>
      <c r="D87" s="200"/>
      <c r="E87" s="200"/>
      <c r="F87" s="200"/>
      <c r="G87" s="200"/>
      <c r="N87" s="59" t="s">
        <v>1285</v>
      </c>
    </row>
    <row r="88" spans="2:15" ht="28.8" x14ac:dyDescent="0.3">
      <c r="B88" s="200" t="str">
        <f>Koltsegvetes!B88</f>
        <v xml:space="preserve"> REFORMÁTUS EGYHÁZMEGYE</v>
      </c>
      <c r="C88" s="200"/>
      <c r="D88" s="200"/>
      <c r="E88" s="200"/>
      <c r="F88" s="200"/>
      <c r="G88" s="200"/>
      <c r="N88" s="59" t="s">
        <v>76</v>
      </c>
    </row>
    <row r="89" spans="2:15" ht="57.6" x14ac:dyDescent="0.3">
      <c r="B89" s="198" t="s">
        <v>1282</v>
      </c>
      <c r="C89" s="198"/>
      <c r="G89" s="33" t="s">
        <v>1278</v>
      </c>
      <c r="N89" s="59" t="s">
        <v>1175</v>
      </c>
    </row>
    <row r="90" spans="2:15" ht="57.6" x14ac:dyDescent="0.3">
      <c r="B90" s="201" t="str">
        <f>Koltsegvetes!B90</f>
        <v>REFORMÁTUS EGYHÁZKÖZSÉG</v>
      </c>
      <c r="C90" s="201"/>
      <c r="D90" s="201"/>
      <c r="E90" s="201"/>
      <c r="F90" s="201"/>
      <c r="G90" s="201"/>
      <c r="N90" s="59" t="s">
        <v>1286</v>
      </c>
    </row>
    <row r="91" spans="2:15" ht="57.6" x14ac:dyDescent="0.3">
      <c r="B91" s="198" t="str">
        <f>"Egyházközségi
iktatószám: "&amp;N84</f>
        <v>Egyházközségi
iktatószám: _______________</v>
      </c>
      <c r="C91" s="198"/>
      <c r="D91" s="112"/>
      <c r="E91" s="112"/>
      <c r="F91" s="112"/>
      <c r="G91" s="112"/>
      <c r="N91" s="59" t="s">
        <v>1286</v>
      </c>
    </row>
    <row r="92" spans="2:15" ht="116.4" x14ac:dyDescent="0.4">
      <c r="B92" s="196" t="str">
        <f>"SZÁMADÁS A "&amp;Hibak!A1&amp;". ÉVRE"</f>
        <v>SZÁMADÁS A 2026. ÉVRE</v>
      </c>
      <c r="C92" s="196"/>
      <c r="D92" s="196"/>
      <c r="E92" s="196"/>
      <c r="F92" s="196"/>
      <c r="G92" s="196"/>
      <c r="N92" s="59" t="s">
        <v>1287</v>
      </c>
    </row>
    <row r="93" spans="2:15" ht="43.2" x14ac:dyDescent="0.3">
      <c r="B93" s="197" t="str">
        <f>"EXECUTIA BUGETARA PE ANUL "&amp;Hibak!A1</f>
        <v>EXECUTIA BUGETARA PE ANUL 2026</v>
      </c>
      <c r="C93" s="197"/>
      <c r="D93" s="197"/>
      <c r="E93" s="197"/>
      <c r="F93" s="197"/>
      <c r="G93" s="197"/>
      <c r="N93" s="59" t="s">
        <v>77</v>
      </c>
    </row>
    <row r="94" spans="2:15" ht="115.2" x14ac:dyDescent="0.3">
      <c r="B94" s="198" t="str">
        <f>"Tárgyalta és jóváhagyta a presbitérium a "&amp;N82&amp;" tartott gyűlésén "&amp;N83&amp;" szám alatt."</f>
        <v>Tárgyalta és jóváhagyta a presbitérium a _______________ tartott gyűlésén _______________ szám alatt.</v>
      </c>
      <c r="C94" s="198"/>
      <c r="D94" s="198"/>
      <c r="E94" s="198"/>
      <c r="F94" s="198"/>
      <c r="G94" s="198"/>
      <c r="N94" s="59" t="s">
        <v>1290</v>
      </c>
    </row>
    <row r="95" spans="2:15" ht="57.6" x14ac:dyDescent="0.3">
      <c r="B95" s="198"/>
      <c r="C95" s="198"/>
      <c r="D95" s="198"/>
      <c r="E95" s="198"/>
      <c r="F95" s="198"/>
      <c r="G95" s="198"/>
      <c r="N95" s="59" t="s">
        <v>1175</v>
      </c>
    </row>
    <row r="96" spans="2:15" ht="86.4" x14ac:dyDescent="0.3">
      <c r="B96" s="113" t="s">
        <v>1154</v>
      </c>
      <c r="N96" s="59" t="s">
        <v>1285</v>
      </c>
      <c r="O96" s="59"/>
    </row>
    <row r="97" spans="2:46" ht="18" x14ac:dyDescent="0.35">
      <c r="B97" s="114" t="s">
        <v>1155</v>
      </c>
      <c r="N97" s="109"/>
      <c r="Q97" s="1">
        <v>1</v>
      </c>
      <c r="R97" s="1" t="s">
        <v>1349</v>
      </c>
    </row>
    <row r="98" spans="2:46" x14ac:dyDescent="0.3">
      <c r="G98" s="111" t="str">
        <f>"v "&amp;Hibak!A2</f>
        <v>v 7.4a</v>
      </c>
      <c r="Q98" s="1">
        <v>2</v>
      </c>
      <c r="R98" s="1" t="s">
        <v>1351</v>
      </c>
    </row>
    <row r="99" spans="2:46" x14ac:dyDescent="0.3">
      <c r="Q99" s="1">
        <v>3</v>
      </c>
      <c r="R99" s="1" t="s">
        <v>1352</v>
      </c>
    </row>
    <row r="100" spans="2:46" ht="46.8" x14ac:dyDescent="0.3">
      <c r="B100" s="199" t="str">
        <f>IF(B84&lt;&gt;"","Figyelem, hibás számadás!","Denumire - Megnevezés")</f>
        <v>Denumire - Megnevezés</v>
      </c>
      <c r="C100" s="199"/>
      <c r="D100" s="127" t="s">
        <v>0</v>
      </c>
      <c r="E100" s="127" t="s">
        <v>1</v>
      </c>
      <c r="F100" s="128" t="s">
        <v>1225</v>
      </c>
      <c r="G100" s="128" t="s">
        <v>1226</v>
      </c>
      <c r="H100" s="28"/>
      <c r="I100" s="128" t="s">
        <v>1124</v>
      </c>
      <c r="J100" s="139" t="s">
        <v>1242</v>
      </c>
      <c r="K100" s="139" t="s">
        <v>1243</v>
      </c>
      <c r="L100" s="139" t="s">
        <v>1244</v>
      </c>
      <c r="M100" s="139" t="s">
        <v>1245</v>
      </c>
      <c r="Q100" s="1">
        <f>VLOOKUP(Koltsegvetes!B78,Koltsegvetes!X1:Z25,3,FALSE)</f>
        <v>1</v>
      </c>
      <c r="R100" s="1" t="s">
        <v>1350</v>
      </c>
      <c r="Z100" s="121" t="s">
        <v>176</v>
      </c>
      <c r="AA100" s="121" t="s">
        <v>1105</v>
      </c>
      <c r="AB100" s="121" t="s">
        <v>1106</v>
      </c>
      <c r="AC100" s="121" t="s">
        <v>1107</v>
      </c>
      <c r="AD100" s="121" t="s">
        <v>1108</v>
      </c>
      <c r="AE100" s="121" t="s">
        <v>1109</v>
      </c>
      <c r="AF100" s="121" t="s">
        <v>1110</v>
      </c>
      <c r="AG100" s="121" t="s">
        <v>1111</v>
      </c>
      <c r="AH100" s="121" t="s">
        <v>1112</v>
      </c>
      <c r="AI100" s="121" t="s">
        <v>1113</v>
      </c>
      <c r="AJ100" s="121" t="s">
        <v>1114</v>
      </c>
      <c r="AK100" s="121" t="s">
        <v>1115</v>
      </c>
      <c r="AL100" s="121" t="s">
        <v>1116</v>
      </c>
      <c r="AM100" s="121" t="s">
        <v>1117</v>
      </c>
      <c r="AN100" s="121" t="s">
        <v>1118</v>
      </c>
      <c r="AO100" s="121" t="s">
        <v>1119</v>
      </c>
      <c r="AP100" s="121" t="s">
        <v>1120</v>
      </c>
      <c r="AQ100" s="121" t="s">
        <v>1092</v>
      </c>
      <c r="AR100" s="121" t="s">
        <v>1121</v>
      </c>
      <c r="AS100" s="121" t="s">
        <v>1122</v>
      </c>
      <c r="AT100" s="121" t="s">
        <v>1123</v>
      </c>
    </row>
    <row r="101" spans="2:46" ht="28.8" x14ac:dyDescent="0.3">
      <c r="B101" s="203" t="s">
        <v>2</v>
      </c>
      <c r="C101" s="203"/>
      <c r="D101" s="129">
        <v>1</v>
      </c>
      <c r="E101" s="129" t="s">
        <v>3</v>
      </c>
      <c r="F101" s="130">
        <f>SUM(F102:F103)</f>
        <v>0</v>
      </c>
      <c r="G101" s="130">
        <f>SUM(G102:G103)</f>
        <v>0</v>
      </c>
      <c r="H101" s="29"/>
      <c r="I101" s="135">
        <f>G101-F101</f>
        <v>0</v>
      </c>
      <c r="J101" s="130">
        <f t="shared" ref="J101:M101" si="0">SUM(J102:J103)</f>
        <v>0</v>
      </c>
      <c r="K101" s="130">
        <f t="shared" si="0"/>
        <v>0</v>
      </c>
      <c r="L101" s="130">
        <f t="shared" si="0"/>
        <v>0</v>
      </c>
      <c r="M101" s="130">
        <f t="shared" si="0"/>
        <v>0</v>
      </c>
      <c r="N101" s="34" t="s">
        <v>76</v>
      </c>
      <c r="Q101" s="1">
        <f>VLOOKUP(Koltsegvetes!B78,Koltsegvetes!X1:Z25,3,FALSE)</f>
        <v>1</v>
      </c>
      <c r="R101" s="1" t="s">
        <v>1347</v>
      </c>
      <c r="Z101" s="1" t="s">
        <v>176</v>
      </c>
      <c r="AA101" s="30" t="s">
        <v>1105</v>
      </c>
      <c r="AB101" s="30" t="s">
        <v>1106</v>
      </c>
      <c r="AC101" s="30" t="s">
        <v>1107</v>
      </c>
      <c r="AD101" s="30" t="s">
        <v>1108</v>
      </c>
      <c r="AE101" s="30" t="s">
        <v>1109</v>
      </c>
      <c r="AF101" s="30" t="s">
        <v>1110</v>
      </c>
      <c r="AG101" s="30" t="s">
        <v>1111</v>
      </c>
      <c r="AH101" s="30" t="s">
        <v>1112</v>
      </c>
      <c r="AI101" s="30" t="s">
        <v>1113</v>
      </c>
      <c r="AJ101" s="30" t="s">
        <v>1114</v>
      </c>
      <c r="AK101" s="30" t="s">
        <v>1115</v>
      </c>
      <c r="AL101" s="30" t="s">
        <v>1116</v>
      </c>
      <c r="AM101" s="30" t="s">
        <v>1117</v>
      </c>
      <c r="AN101" s="30" t="s">
        <v>1118</v>
      </c>
      <c r="AO101" s="30" t="s">
        <v>1119</v>
      </c>
      <c r="AP101" s="30" t="s">
        <v>1120</v>
      </c>
      <c r="AQ101" s="30" t="s">
        <v>1092</v>
      </c>
      <c r="AR101" s="30" t="s">
        <v>1121</v>
      </c>
      <c r="AS101" s="30" t="s">
        <v>1122</v>
      </c>
      <c r="AT101" s="30" t="s">
        <v>1123</v>
      </c>
    </row>
    <row r="102" spans="2:46" x14ac:dyDescent="0.3">
      <c r="B102" s="131" t="s">
        <v>4</v>
      </c>
      <c r="C102" s="131" t="s">
        <v>5</v>
      </c>
      <c r="D102" s="132">
        <v>2</v>
      </c>
      <c r="E102" s="132" t="s">
        <v>3</v>
      </c>
      <c r="F102" s="133">
        <f>SUM(J102:M102)</f>
        <v>0</v>
      </c>
      <c r="G102" s="133">
        <f>SUM(Z102:AT102)</f>
        <v>0</v>
      </c>
      <c r="H102" s="31"/>
      <c r="I102" s="133">
        <f t="shared" ref="I102:I105" si="1">G102-F102</f>
        <v>0</v>
      </c>
      <c r="J102" s="142"/>
      <c r="K102" s="142"/>
      <c r="L102" s="143"/>
      <c r="M102" s="142"/>
      <c r="N102" s="34"/>
      <c r="Z102" s="10">
        <f>Kassza!$H$6</f>
        <v>0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spans="2:46" x14ac:dyDescent="0.3">
      <c r="B103" s="131" t="s">
        <v>6</v>
      </c>
      <c r="C103" s="131" t="s">
        <v>7</v>
      </c>
      <c r="D103" s="132">
        <v>3</v>
      </c>
      <c r="E103" s="132" t="s">
        <v>3</v>
      </c>
      <c r="F103" s="133">
        <f>SUM(J103:M103)</f>
        <v>0</v>
      </c>
      <c r="G103" s="133">
        <f>SUM(Z103:AT103)</f>
        <v>0</v>
      </c>
      <c r="H103" s="31"/>
      <c r="I103" s="133">
        <f t="shared" si="1"/>
        <v>0</v>
      </c>
      <c r="J103" s="142"/>
      <c r="K103" s="142"/>
      <c r="L103" s="143"/>
      <c r="M103" s="142"/>
      <c r="N103" s="34"/>
      <c r="Z103" s="10"/>
      <c r="AA103" s="10">
        <f>A!$H$6</f>
        <v>0</v>
      </c>
      <c r="AB103" s="10">
        <f>B!$H$6</f>
        <v>0</v>
      </c>
      <c r="AC103" s="10">
        <f>'C'!$H$6</f>
        <v>0</v>
      </c>
      <c r="AD103" s="10">
        <f>D!$H$6</f>
        <v>0</v>
      </c>
      <c r="AE103" s="10">
        <f>E!$H$6</f>
        <v>0</v>
      </c>
      <c r="AF103" s="10">
        <f>F!$H$6</f>
        <v>0</v>
      </c>
      <c r="AG103" s="10">
        <f>G!$H$6</f>
        <v>0</v>
      </c>
      <c r="AH103" s="10">
        <f>H!$H$6</f>
        <v>0</v>
      </c>
      <c r="AI103" s="10">
        <f>I!$H$6</f>
        <v>0</v>
      </c>
      <c r="AJ103" s="10">
        <f>J!$H$6</f>
        <v>0</v>
      </c>
      <c r="AK103" s="10">
        <f>K!$H$6</f>
        <v>0</v>
      </c>
      <c r="AL103" s="10">
        <f>L!$H$6</f>
        <v>0</v>
      </c>
      <c r="AM103" s="10">
        <f>M!$H$6</f>
        <v>0</v>
      </c>
      <c r="AN103" s="10">
        <f>N!$H$6</f>
        <v>0</v>
      </c>
      <c r="AO103" s="10">
        <f>O!$H$6</f>
        <v>0</v>
      </c>
      <c r="AP103" s="10">
        <f>P!$H$6</f>
        <v>0</v>
      </c>
      <c r="AQ103" s="10">
        <f>Q!$H$6</f>
        <v>0</v>
      </c>
      <c r="AR103" s="10">
        <f>'R'!$H$6</f>
        <v>0</v>
      </c>
      <c r="AS103" s="10">
        <f>S!$H$6</f>
        <v>0</v>
      </c>
      <c r="AT103" s="10">
        <f>T!$H$6</f>
        <v>0</v>
      </c>
    </row>
    <row r="104" spans="2:46" ht="28.8" x14ac:dyDescent="0.3">
      <c r="B104" s="203" t="s">
        <v>1178</v>
      </c>
      <c r="C104" s="203"/>
      <c r="D104" s="129">
        <v>4</v>
      </c>
      <c r="E104" s="129">
        <v>101</v>
      </c>
      <c r="F104" s="130">
        <f>SUM(F105:F112)</f>
        <v>0</v>
      </c>
      <c r="G104" s="130">
        <f>SUM(G105:G112)</f>
        <v>0</v>
      </c>
      <c r="H104" s="29"/>
      <c r="I104" s="135">
        <f t="shared" si="1"/>
        <v>0</v>
      </c>
      <c r="J104" s="130">
        <f t="shared" ref="J104:M104" si="2">SUM(J105:J112)</f>
        <v>0</v>
      </c>
      <c r="K104" s="130">
        <f t="shared" si="2"/>
        <v>0</v>
      </c>
      <c r="L104" s="130">
        <f t="shared" si="2"/>
        <v>0</v>
      </c>
      <c r="M104" s="130">
        <f t="shared" si="2"/>
        <v>0</v>
      </c>
      <c r="N104" s="97" t="s">
        <v>76</v>
      </c>
      <c r="O104" s="32" t="str">
        <f>IF(C104&lt;&gt;0,"szmadbev!$c$"&amp;ROW(C104),"Z")</f>
        <v>Z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spans="2:46" ht="26.4" x14ac:dyDescent="0.3">
      <c r="B105" s="131" t="s">
        <v>8</v>
      </c>
      <c r="C105" s="131" t="s">
        <v>9</v>
      </c>
      <c r="D105" s="132">
        <v>5</v>
      </c>
      <c r="E105" s="132">
        <v>101.01</v>
      </c>
      <c r="F105" s="133">
        <f>SUM(J105:M105)</f>
        <v>0</v>
      </c>
      <c r="G105" s="133">
        <f>SUM(Z105:AT105)</f>
        <v>0</v>
      </c>
      <c r="H105" s="31"/>
      <c r="I105" s="133">
        <f t="shared" si="1"/>
        <v>0</v>
      </c>
      <c r="J105" s="142"/>
      <c r="K105" s="142"/>
      <c r="L105" s="143"/>
      <c r="M105" s="142"/>
      <c r="N105" s="98"/>
      <c r="O105" s="32" t="str">
        <f>IF(C105&lt;&gt;0,"szmadas!$c$"&amp;ROW(C105),"Z")</f>
        <v>szmadas!$c$105</v>
      </c>
      <c r="P105" s="1">
        <f>IF(Q105&lt;&gt;0,P104+1,P104)</f>
        <v>1</v>
      </c>
      <c r="Q105" s="123" t="str">
        <f>C105</f>
        <v>Egyházfenntartói járulék</v>
      </c>
      <c r="Z105" s="102">
        <f>SUMIF(Kassza!$I$7:$I$10000,$C105,Kassza!$H$7:$H$10000)</f>
        <v>0</v>
      </c>
      <c r="AA105" s="102">
        <f>SUMIF(A!$I$7:$I$10000,$C105,A!$H$7:$H$10000)</f>
        <v>0</v>
      </c>
      <c r="AB105" s="102">
        <f>SUMIF(B!$I$7:$I$10000,$C105,B!$H$7:$H$10000)</f>
        <v>0</v>
      </c>
      <c r="AC105" s="102">
        <f>SUMIF('C'!$I$7:$I$10000,$C105,'C'!$H$7:$H$10000)</f>
        <v>0</v>
      </c>
      <c r="AD105" s="102">
        <f>SUMIF(D!$I$7:$I$10000,$C105,D!$H$7:$H$10000)</f>
        <v>0</v>
      </c>
      <c r="AE105" s="102">
        <f>SUMIF(E!$I$7:$I$10000,$C105,E!$H$7:$H$10000)</f>
        <v>0</v>
      </c>
      <c r="AF105" s="102">
        <f>SUMIF(F!$I$7:$I$10000,$C105,F!$H$7:$H$10000)</f>
        <v>0</v>
      </c>
      <c r="AG105" s="102">
        <f>SUMIF(G!$I$7:$I$10000,$C105,G!$H$7:$H$10000)</f>
        <v>0</v>
      </c>
      <c r="AH105" s="102">
        <f>SUMIF(H!$I$7:$I$10000,$C105,H!$H$7:$H$10000)</f>
        <v>0</v>
      </c>
      <c r="AI105" s="102">
        <f>SUMIF(I!$I$7:$I$10000,$C105,I!$H$7:$H$10000)</f>
        <v>0</v>
      </c>
      <c r="AJ105" s="102">
        <f>SUMIF(J!$I$7:$I$10000,$C105,J!$H$7:$H$10000)</f>
        <v>0</v>
      </c>
      <c r="AK105" s="102">
        <f>SUMIF(K!$I$7:$I$10000,$C105,K!$H$7:$H$10000)</f>
        <v>0</v>
      </c>
      <c r="AL105" s="102">
        <f>SUMIF(L!$I$7:$I$10000,$C105,L!$H$7:$H$10000)</f>
        <v>0</v>
      </c>
      <c r="AM105" s="102">
        <f>SUMIF(M!$I$7:$I$10000,$C105,M!$H$7:$H$10000)</f>
        <v>0</v>
      </c>
      <c r="AN105" s="102">
        <f>SUMIF(N!$I$7:$I$10000,$C105,N!$H$7:$H$10000)</f>
        <v>0</v>
      </c>
      <c r="AO105" s="102">
        <f>SUMIF(O!$I$7:$I$10000,$C105,O!$H$7:$H$10000)</f>
        <v>0</v>
      </c>
      <c r="AP105" s="102">
        <f>SUMIF(P!$I$7:$I$10000,$C105,P!$H$7:$H$10000)</f>
        <v>0</v>
      </c>
      <c r="AQ105" s="102">
        <f>SUMIF(Q!$I$7:$I$10000,$C105,Q!$H$7:$H$10000)</f>
        <v>0</v>
      </c>
      <c r="AR105" s="102">
        <f>SUMIF('R'!$I$7:$I$10000,$C105,'R'!$H$7:$H$10000)</f>
        <v>0</v>
      </c>
      <c r="AS105" s="102">
        <f>SUMIF(S!$I$7:$I$10000,$C105,S!$H$7:$H$10000)</f>
        <v>0</v>
      </c>
      <c r="AT105" s="102">
        <f>SUMIF(T!$I$7:$I$10000,$C105,T!$H$7:$H$10000)</f>
        <v>0</v>
      </c>
    </row>
    <row r="106" spans="2:46" ht="26.4" x14ac:dyDescent="0.3">
      <c r="B106" s="131" t="s">
        <v>10</v>
      </c>
      <c r="C106" s="131" t="s">
        <v>11</v>
      </c>
      <c r="D106" s="132">
        <v>6</v>
      </c>
      <c r="E106" s="132">
        <v>101.02</v>
      </c>
      <c r="F106" s="133">
        <f t="shared" ref="F106:F169" si="3">SUM(J106:M106)</f>
        <v>0</v>
      </c>
      <c r="G106" s="133">
        <f t="shared" ref="G106:G169" si="4">SUM(Z106:AT106)</f>
        <v>0</v>
      </c>
      <c r="H106" s="31"/>
      <c r="I106" s="133">
        <f t="shared" ref="I106:I152" si="5">G106-F106</f>
        <v>0</v>
      </c>
      <c r="J106" s="142"/>
      <c r="K106" s="142"/>
      <c r="L106" s="143"/>
      <c r="M106" s="142"/>
      <c r="N106" s="98"/>
      <c r="O106" s="32" t="str">
        <f t="shared" ref="O106:O169" si="6">IF(C106&lt;&gt;0,"szmadas!$c$"&amp;ROW(C106),"Z")</f>
        <v>szmadas!$c$106</v>
      </c>
      <c r="P106" s="1">
        <f t="shared" ref="P106:P151" si="7">IF(Q106&lt;&gt;0,P105+1,P105)</f>
        <v>2</v>
      </c>
      <c r="Q106" s="123" t="str">
        <f t="shared" ref="Q106:Q167" si="8">C106</f>
        <v>Bevételek a különböző egyházi szolgálatokért</v>
      </c>
      <c r="Z106" s="102">
        <f>SUMIF(Kassza!$I$7:$I$10000,$C106,Kassza!$H$7:$H$10000)</f>
        <v>0</v>
      </c>
      <c r="AA106" s="102">
        <f>SUMIF(A!$I$7:$I$10000,$C106,A!$H$7:$H$10000)</f>
        <v>0</v>
      </c>
      <c r="AB106" s="102">
        <f>SUMIF(B!$I$7:$I$10000,$C106,B!$H$7:$H$10000)</f>
        <v>0</v>
      </c>
      <c r="AC106" s="102">
        <f>SUMIF('C'!$I$7:$I$10000,$C106,'C'!$H$7:$H$10000)</f>
        <v>0</v>
      </c>
      <c r="AD106" s="102">
        <f>SUMIF(D!$I$7:$I$10000,$C106,D!$H$7:$H$10000)</f>
        <v>0</v>
      </c>
      <c r="AE106" s="102">
        <f>SUMIF(E!$I$7:$I$10000,$C106,E!$H$7:$H$10000)</f>
        <v>0</v>
      </c>
      <c r="AF106" s="102">
        <f>SUMIF(F!$I$7:$I$10000,$C106,F!$H$7:$H$10000)</f>
        <v>0</v>
      </c>
      <c r="AG106" s="102">
        <f>SUMIF(G!$I$7:$I$10000,$C106,G!$H$7:$H$10000)</f>
        <v>0</v>
      </c>
      <c r="AH106" s="102">
        <f>SUMIF(H!$I$7:$I$10000,$C106,H!$H$7:$H$10000)</f>
        <v>0</v>
      </c>
      <c r="AI106" s="102">
        <f>SUMIF(I!$I$7:$I$10000,$C106,I!$H$7:$H$10000)</f>
        <v>0</v>
      </c>
      <c r="AJ106" s="102">
        <f>SUMIF(J!$I$7:$I$10000,$C106,J!$H$7:$H$10000)</f>
        <v>0</v>
      </c>
      <c r="AK106" s="102">
        <f>SUMIF(K!$I$7:$I$10000,$C106,K!$H$7:$H$10000)</f>
        <v>0</v>
      </c>
      <c r="AL106" s="102">
        <f>SUMIF(L!$I$7:$I$10000,$C106,L!$H$7:$H$10000)</f>
        <v>0</v>
      </c>
      <c r="AM106" s="102">
        <f>SUMIF(M!$I$7:$I$10000,$C106,M!$H$7:$H$10000)</f>
        <v>0</v>
      </c>
      <c r="AN106" s="102">
        <f>SUMIF(N!$I$7:$I$10000,$C106,N!$H$7:$H$10000)</f>
        <v>0</v>
      </c>
      <c r="AO106" s="102">
        <f>SUMIF(O!$I$7:$I$10000,$C106,O!$H$7:$H$10000)</f>
        <v>0</v>
      </c>
      <c r="AP106" s="102">
        <f>SUMIF(P!$I$7:$I$10000,$C106,P!$H$7:$H$10000)</f>
        <v>0</v>
      </c>
      <c r="AQ106" s="102">
        <f>SUMIF(Q!$I$7:$I$10000,$C106,Q!$H$7:$H$10000)</f>
        <v>0</v>
      </c>
      <c r="AR106" s="102">
        <f>SUMIF('R'!$I$7:$I$10000,$C106,'R'!$H$7:$H$10000)</f>
        <v>0</v>
      </c>
      <c r="AS106" s="102">
        <f>SUMIF(S!$I$7:$I$10000,$C106,S!$H$7:$H$10000)</f>
        <v>0</v>
      </c>
      <c r="AT106" s="102">
        <f>SUMIF(T!$I$7:$I$10000,$C106,T!$H$7:$H$10000)</f>
        <v>0</v>
      </c>
    </row>
    <row r="107" spans="2:46" ht="26.4" x14ac:dyDescent="0.3">
      <c r="B107" s="131" t="s">
        <v>12</v>
      </c>
      <c r="C107" s="131" t="s">
        <v>13</v>
      </c>
      <c r="D107" s="132">
        <v>7</v>
      </c>
      <c r="E107" s="132">
        <v>101.03</v>
      </c>
      <c r="F107" s="133">
        <f t="shared" si="3"/>
        <v>0</v>
      </c>
      <c r="G107" s="133">
        <f t="shared" si="4"/>
        <v>0</v>
      </c>
      <c r="H107" s="31"/>
      <c r="I107" s="133">
        <f t="shared" si="5"/>
        <v>0</v>
      </c>
      <c r="J107" s="142"/>
      <c r="K107" s="142"/>
      <c r="L107" s="143"/>
      <c r="M107" s="142"/>
      <c r="N107" s="98"/>
      <c r="O107" s="32" t="str">
        <f t="shared" si="6"/>
        <v>szmadas!$c$107</v>
      </c>
      <c r="P107" s="1">
        <f t="shared" si="7"/>
        <v>3</v>
      </c>
      <c r="Q107" s="123" t="str">
        <f t="shared" si="8"/>
        <v>Perselypénz</v>
      </c>
      <c r="Z107" s="102">
        <f>SUMIF(Kassza!$I$7:$I$10000,$C107,Kassza!$H$7:$H$10000)</f>
        <v>0</v>
      </c>
      <c r="AA107" s="102">
        <f>SUMIF(A!$I$7:$I$10000,$C107,A!$H$7:$H$10000)</f>
        <v>0</v>
      </c>
      <c r="AB107" s="102">
        <f>SUMIF(B!$I$7:$I$10000,$C107,B!$H$7:$H$10000)</f>
        <v>0</v>
      </c>
      <c r="AC107" s="102">
        <f>SUMIF('C'!$I$7:$I$10000,$C107,'C'!$H$7:$H$10000)</f>
        <v>0</v>
      </c>
      <c r="AD107" s="102">
        <f>SUMIF(D!$I$7:$I$10000,$C107,D!$H$7:$H$10000)</f>
        <v>0</v>
      </c>
      <c r="AE107" s="102">
        <f>SUMIF(E!$I$7:$I$10000,$C107,E!$H$7:$H$10000)</f>
        <v>0</v>
      </c>
      <c r="AF107" s="102">
        <f>SUMIF(F!$I$7:$I$10000,$C107,F!$H$7:$H$10000)</f>
        <v>0</v>
      </c>
      <c r="AG107" s="102">
        <f>SUMIF(G!$I$7:$I$10000,$C107,G!$H$7:$H$10000)</f>
        <v>0</v>
      </c>
      <c r="AH107" s="102">
        <f>SUMIF(H!$I$7:$I$10000,$C107,H!$H$7:$H$10000)</f>
        <v>0</v>
      </c>
      <c r="AI107" s="102">
        <f>SUMIF(I!$I$7:$I$10000,$C107,I!$H$7:$H$10000)</f>
        <v>0</v>
      </c>
      <c r="AJ107" s="102">
        <f>SUMIF(J!$I$7:$I$10000,$C107,J!$H$7:$H$10000)</f>
        <v>0</v>
      </c>
      <c r="AK107" s="102">
        <f>SUMIF(K!$I$7:$I$10000,$C107,K!$H$7:$H$10000)</f>
        <v>0</v>
      </c>
      <c r="AL107" s="102">
        <f>SUMIF(L!$I$7:$I$10000,$C107,L!$H$7:$H$10000)</f>
        <v>0</v>
      </c>
      <c r="AM107" s="102">
        <f>SUMIF(M!$I$7:$I$10000,$C107,M!$H$7:$H$10000)</f>
        <v>0</v>
      </c>
      <c r="AN107" s="102">
        <f>SUMIF(N!$I$7:$I$10000,$C107,N!$H$7:$H$10000)</f>
        <v>0</v>
      </c>
      <c r="AO107" s="102">
        <f>SUMIF(O!$I$7:$I$10000,$C107,O!$H$7:$H$10000)</f>
        <v>0</v>
      </c>
      <c r="AP107" s="102">
        <f>SUMIF(P!$I$7:$I$10000,$C107,P!$H$7:$H$10000)</f>
        <v>0</v>
      </c>
      <c r="AQ107" s="102">
        <f>SUMIF(Q!$I$7:$I$10000,$C107,Q!$H$7:$H$10000)</f>
        <v>0</v>
      </c>
      <c r="AR107" s="102">
        <f>SUMIF('R'!$I$7:$I$10000,$C107,'R'!$H$7:$H$10000)</f>
        <v>0</v>
      </c>
      <c r="AS107" s="102">
        <f>SUMIF(S!$I$7:$I$10000,$C107,S!$H$7:$H$10000)</f>
        <v>0</v>
      </c>
      <c r="AT107" s="102">
        <f>SUMIF(T!$I$7:$I$10000,$C107,T!$H$7:$H$10000)</f>
        <v>0</v>
      </c>
    </row>
    <row r="108" spans="2:46" ht="39.6" x14ac:dyDescent="0.3">
      <c r="B108" s="131" t="s">
        <v>14</v>
      </c>
      <c r="C108" s="131" t="s">
        <v>15</v>
      </c>
      <c r="D108" s="132">
        <v>8</v>
      </c>
      <c r="E108" s="132">
        <v>101.04</v>
      </c>
      <c r="F108" s="133">
        <f t="shared" si="3"/>
        <v>0</v>
      </c>
      <c r="G108" s="133">
        <f t="shared" si="4"/>
        <v>0</v>
      </c>
      <c r="H108" s="31"/>
      <c r="I108" s="133">
        <f t="shared" si="5"/>
        <v>0</v>
      </c>
      <c r="J108" s="142"/>
      <c r="K108" s="142"/>
      <c r="L108" s="143"/>
      <c r="M108" s="142"/>
      <c r="N108" s="98"/>
      <c r="O108" s="32" t="str">
        <f t="shared" si="6"/>
        <v>szmadas!$c$108</v>
      </c>
      <c r="P108" s="1">
        <f t="shared" si="7"/>
        <v>4</v>
      </c>
      <c r="Q108" s="123" t="str">
        <f t="shared" si="8"/>
        <v>Adományok hívektől, egyházi intézményektől</v>
      </c>
      <c r="Z108" s="102">
        <f>SUMIF(Kassza!$I$7:$I$10000,$C108,Kassza!$H$7:$H$10000)</f>
        <v>0</v>
      </c>
      <c r="AA108" s="102">
        <f>SUMIF(A!$I$7:$I$10000,$C108,A!$H$7:$H$10000)</f>
        <v>0</v>
      </c>
      <c r="AB108" s="102">
        <f>SUMIF(B!$I$7:$I$10000,$C108,B!$H$7:$H$10000)</f>
        <v>0</v>
      </c>
      <c r="AC108" s="102">
        <f>SUMIF('C'!$I$7:$I$10000,$C108,'C'!$H$7:$H$10000)</f>
        <v>0</v>
      </c>
      <c r="AD108" s="102">
        <f>SUMIF(D!$I$7:$I$10000,$C108,D!$H$7:$H$10000)</f>
        <v>0</v>
      </c>
      <c r="AE108" s="102">
        <f>SUMIF(E!$I$7:$I$10000,$C108,E!$H$7:$H$10000)</f>
        <v>0</v>
      </c>
      <c r="AF108" s="102">
        <f>SUMIF(F!$I$7:$I$10000,$C108,F!$H$7:$H$10000)</f>
        <v>0</v>
      </c>
      <c r="AG108" s="102">
        <f>SUMIF(G!$I$7:$I$10000,$C108,G!$H$7:$H$10000)</f>
        <v>0</v>
      </c>
      <c r="AH108" s="102">
        <f>SUMIF(H!$I$7:$I$10000,$C108,H!$H$7:$H$10000)</f>
        <v>0</v>
      </c>
      <c r="AI108" s="102">
        <f>SUMIF(I!$I$7:$I$10000,$C108,I!$H$7:$H$10000)</f>
        <v>0</v>
      </c>
      <c r="AJ108" s="102">
        <f>SUMIF(J!$I$7:$I$10000,$C108,J!$H$7:$H$10000)</f>
        <v>0</v>
      </c>
      <c r="AK108" s="102">
        <f>SUMIF(K!$I$7:$I$10000,$C108,K!$H$7:$H$10000)</f>
        <v>0</v>
      </c>
      <c r="AL108" s="102">
        <f>SUMIF(L!$I$7:$I$10000,$C108,L!$H$7:$H$10000)</f>
        <v>0</v>
      </c>
      <c r="AM108" s="102">
        <f>SUMIF(M!$I$7:$I$10000,$C108,M!$H$7:$H$10000)</f>
        <v>0</v>
      </c>
      <c r="AN108" s="102">
        <f>SUMIF(N!$I$7:$I$10000,$C108,N!$H$7:$H$10000)</f>
        <v>0</v>
      </c>
      <c r="AO108" s="102">
        <f>SUMIF(O!$I$7:$I$10000,$C108,O!$H$7:$H$10000)</f>
        <v>0</v>
      </c>
      <c r="AP108" s="102">
        <f>SUMIF(P!$I$7:$I$10000,$C108,P!$H$7:$H$10000)</f>
        <v>0</v>
      </c>
      <c r="AQ108" s="102">
        <f>SUMIF(Q!$I$7:$I$10000,$C108,Q!$H$7:$H$10000)</f>
        <v>0</v>
      </c>
      <c r="AR108" s="102">
        <f>SUMIF('R'!$I$7:$I$10000,$C108,'R'!$H$7:$H$10000)</f>
        <v>0</v>
      </c>
      <c r="AS108" s="102">
        <f>SUMIF(S!$I$7:$I$10000,$C108,S!$H$7:$H$10000)</f>
        <v>0</v>
      </c>
      <c r="AT108" s="102">
        <f>SUMIF(T!$I$7:$I$10000,$C108,T!$H$7:$H$10000)</f>
        <v>0</v>
      </c>
    </row>
    <row r="109" spans="2:46" x14ac:dyDescent="0.3">
      <c r="B109" s="131" t="s">
        <v>16</v>
      </c>
      <c r="C109" s="131" t="s">
        <v>17</v>
      </c>
      <c r="D109" s="132">
        <v>9</v>
      </c>
      <c r="E109" s="132">
        <v>101.05</v>
      </c>
      <c r="F109" s="133">
        <f t="shared" si="3"/>
        <v>0</v>
      </c>
      <c r="G109" s="133">
        <f t="shared" si="4"/>
        <v>0</v>
      </c>
      <c r="H109" s="31"/>
      <c r="I109" s="133">
        <f t="shared" si="5"/>
        <v>0</v>
      </c>
      <c r="J109" s="142"/>
      <c r="K109" s="142"/>
      <c r="L109" s="143"/>
      <c r="M109" s="142"/>
      <c r="N109" s="98"/>
      <c r="O109" s="32" t="str">
        <f t="shared" si="6"/>
        <v>szmadas!$c$109</v>
      </c>
      <c r="P109" s="1">
        <f t="shared" si="7"/>
        <v>5</v>
      </c>
      <c r="Q109" s="123" t="str">
        <f t="shared" si="8"/>
        <v>Úrasztali adományok</v>
      </c>
      <c r="Z109" s="102">
        <f>SUMIF(Kassza!$I$7:$I$10000,$C109,Kassza!$H$7:$H$10000)</f>
        <v>0</v>
      </c>
      <c r="AA109" s="102">
        <f>SUMIF(A!$I$7:$I$10000,$C109,A!$H$7:$H$10000)</f>
        <v>0</v>
      </c>
      <c r="AB109" s="102">
        <f>SUMIF(B!$I$7:$I$10000,$C109,B!$H$7:$H$10000)</f>
        <v>0</v>
      </c>
      <c r="AC109" s="102">
        <f>SUMIF('C'!$I$7:$I$10000,$C109,'C'!$H$7:$H$10000)</f>
        <v>0</v>
      </c>
      <c r="AD109" s="102">
        <f>SUMIF(D!$I$7:$I$10000,$C109,D!$H$7:$H$10000)</f>
        <v>0</v>
      </c>
      <c r="AE109" s="102">
        <f>SUMIF(E!$I$7:$I$10000,$C109,E!$H$7:$H$10000)</f>
        <v>0</v>
      </c>
      <c r="AF109" s="102">
        <f>SUMIF(F!$I$7:$I$10000,$C109,F!$H$7:$H$10000)</f>
        <v>0</v>
      </c>
      <c r="AG109" s="102">
        <f>SUMIF(G!$I$7:$I$10000,$C109,G!$H$7:$H$10000)</f>
        <v>0</v>
      </c>
      <c r="AH109" s="102">
        <f>SUMIF(H!$I$7:$I$10000,$C109,H!$H$7:$H$10000)</f>
        <v>0</v>
      </c>
      <c r="AI109" s="102">
        <f>SUMIF(I!$I$7:$I$10000,$C109,I!$H$7:$H$10000)</f>
        <v>0</v>
      </c>
      <c r="AJ109" s="102">
        <f>SUMIF(J!$I$7:$I$10000,$C109,J!$H$7:$H$10000)</f>
        <v>0</v>
      </c>
      <c r="AK109" s="102">
        <f>SUMIF(K!$I$7:$I$10000,$C109,K!$H$7:$H$10000)</f>
        <v>0</v>
      </c>
      <c r="AL109" s="102">
        <f>SUMIF(L!$I$7:$I$10000,$C109,L!$H$7:$H$10000)</f>
        <v>0</v>
      </c>
      <c r="AM109" s="102">
        <f>SUMIF(M!$I$7:$I$10000,$C109,M!$H$7:$H$10000)</f>
        <v>0</v>
      </c>
      <c r="AN109" s="102">
        <f>SUMIF(N!$I$7:$I$10000,$C109,N!$H$7:$H$10000)</f>
        <v>0</v>
      </c>
      <c r="AO109" s="102">
        <f>SUMIF(O!$I$7:$I$10000,$C109,O!$H$7:$H$10000)</f>
        <v>0</v>
      </c>
      <c r="AP109" s="102">
        <f>SUMIF(P!$I$7:$I$10000,$C109,P!$H$7:$H$10000)</f>
        <v>0</v>
      </c>
      <c r="AQ109" s="102">
        <f>SUMIF(Q!$I$7:$I$10000,$C109,Q!$H$7:$H$10000)</f>
        <v>0</v>
      </c>
      <c r="AR109" s="102">
        <f>SUMIF('R'!$I$7:$I$10000,$C109,'R'!$H$7:$H$10000)</f>
        <v>0</v>
      </c>
      <c r="AS109" s="102">
        <f>SUMIF(S!$I$7:$I$10000,$C109,S!$H$7:$H$10000)</f>
        <v>0</v>
      </c>
      <c r="AT109" s="102">
        <f>SUMIF(T!$I$7:$I$10000,$C109,T!$H$7:$H$10000)</f>
        <v>0</v>
      </c>
    </row>
    <row r="110" spans="2:46" ht="39.6" x14ac:dyDescent="0.3">
      <c r="B110" s="131" t="s">
        <v>18</v>
      </c>
      <c r="C110" s="131" t="s">
        <v>19</v>
      </c>
      <c r="D110" s="132">
        <v>10</v>
      </c>
      <c r="E110" s="132">
        <v>101.06</v>
      </c>
      <c r="F110" s="133">
        <f t="shared" si="3"/>
        <v>0</v>
      </c>
      <c r="G110" s="133">
        <f t="shared" si="4"/>
        <v>0</v>
      </c>
      <c r="H110" s="31"/>
      <c r="I110" s="133">
        <f t="shared" si="5"/>
        <v>0</v>
      </c>
      <c r="J110" s="142"/>
      <c r="K110" s="142"/>
      <c r="L110" s="143"/>
      <c r="M110" s="142"/>
      <c r="N110" s="98"/>
      <c r="O110" s="32" t="str">
        <f t="shared" si="6"/>
        <v>szmadas!$c$110</v>
      </c>
      <c r="P110" s="1">
        <f t="shared" si="7"/>
        <v>6</v>
      </c>
      <c r="Q110" s="123" t="str">
        <f t="shared" si="8"/>
        <v>Sírhelyek eladásából, bérleti díjából, gondozásából származó bevételek</v>
      </c>
      <c r="Z110" s="102">
        <f>SUMIF(Kassza!$I$7:$I$10000,$C110,Kassza!$H$7:$H$10000)</f>
        <v>0</v>
      </c>
      <c r="AA110" s="102">
        <f>SUMIF(A!$I$7:$I$10000,$C110,A!$H$7:$H$10000)</f>
        <v>0</v>
      </c>
      <c r="AB110" s="102">
        <f>SUMIF(B!$I$7:$I$10000,$C110,B!$H$7:$H$10000)</f>
        <v>0</v>
      </c>
      <c r="AC110" s="102">
        <f>SUMIF('C'!$I$7:$I$10000,$C110,'C'!$H$7:$H$10000)</f>
        <v>0</v>
      </c>
      <c r="AD110" s="102">
        <f>SUMIF(D!$I$7:$I$10000,$C110,D!$H$7:$H$10000)</f>
        <v>0</v>
      </c>
      <c r="AE110" s="102">
        <f>SUMIF(E!$I$7:$I$10000,$C110,E!$H$7:$H$10000)</f>
        <v>0</v>
      </c>
      <c r="AF110" s="102">
        <f>SUMIF(F!$I$7:$I$10000,$C110,F!$H$7:$H$10000)</f>
        <v>0</v>
      </c>
      <c r="AG110" s="102">
        <f>SUMIF(G!$I$7:$I$10000,$C110,G!$H$7:$H$10000)</f>
        <v>0</v>
      </c>
      <c r="AH110" s="102">
        <f>SUMIF(H!$I$7:$I$10000,$C110,H!$H$7:$H$10000)</f>
        <v>0</v>
      </c>
      <c r="AI110" s="102">
        <f>SUMIF(I!$I$7:$I$10000,$C110,I!$H$7:$H$10000)</f>
        <v>0</v>
      </c>
      <c r="AJ110" s="102">
        <f>SUMIF(J!$I$7:$I$10000,$C110,J!$H$7:$H$10000)</f>
        <v>0</v>
      </c>
      <c r="AK110" s="102">
        <f>SUMIF(K!$I$7:$I$10000,$C110,K!$H$7:$H$10000)</f>
        <v>0</v>
      </c>
      <c r="AL110" s="102">
        <f>SUMIF(L!$I$7:$I$10000,$C110,L!$H$7:$H$10000)</f>
        <v>0</v>
      </c>
      <c r="AM110" s="102">
        <f>SUMIF(M!$I$7:$I$10000,$C110,M!$H$7:$H$10000)</f>
        <v>0</v>
      </c>
      <c r="AN110" s="102">
        <f>SUMIF(N!$I$7:$I$10000,$C110,N!$H$7:$H$10000)</f>
        <v>0</v>
      </c>
      <c r="AO110" s="102">
        <f>SUMIF(O!$I$7:$I$10000,$C110,O!$H$7:$H$10000)</f>
        <v>0</v>
      </c>
      <c r="AP110" s="102">
        <f>SUMIF(P!$I$7:$I$10000,$C110,P!$H$7:$H$10000)</f>
        <v>0</v>
      </c>
      <c r="AQ110" s="102">
        <f>SUMIF(Q!$I$7:$I$10000,$C110,Q!$H$7:$H$10000)</f>
        <v>0</v>
      </c>
      <c r="AR110" s="102">
        <f>SUMIF('R'!$I$7:$I$10000,$C110,'R'!$H$7:$H$10000)</f>
        <v>0</v>
      </c>
      <c r="AS110" s="102">
        <f>SUMIF(S!$I$7:$I$10000,$C110,S!$H$7:$H$10000)</f>
        <v>0</v>
      </c>
      <c r="AT110" s="102">
        <f>SUMIF(T!$I$7:$I$10000,$C110,T!$H$7:$H$10000)</f>
        <v>0</v>
      </c>
    </row>
    <row r="111" spans="2:46" ht="26.4" x14ac:dyDescent="0.3">
      <c r="B111" s="131" t="s">
        <v>20</v>
      </c>
      <c r="C111" s="131" t="s">
        <v>21</v>
      </c>
      <c r="D111" s="132">
        <v>11</v>
      </c>
      <c r="E111" s="132">
        <v>101.07</v>
      </c>
      <c r="F111" s="133">
        <f t="shared" si="3"/>
        <v>0</v>
      </c>
      <c r="G111" s="133">
        <f t="shared" si="4"/>
        <v>0</v>
      </c>
      <c r="H111" s="31"/>
      <c r="I111" s="146" t="str">
        <f>IF($Q$101&lt;&gt;4,$R$101,G111-F111)</f>
        <v>Egyházmegye részére fenntartott tétel, egyházközség ide nem tervezhet.</v>
      </c>
      <c r="J111" s="142"/>
      <c r="K111" s="142"/>
      <c r="L111" s="143"/>
      <c r="M111" s="142"/>
      <c r="N111" s="98">
        <f>IF($Q$101&lt;&gt;4,0.001,0)</f>
        <v>1E-3</v>
      </c>
      <c r="O111" s="32" t="str">
        <f t="shared" si="6"/>
        <v>szmadas!$c$111</v>
      </c>
      <c r="P111" s="1">
        <f t="shared" si="7"/>
        <v>6</v>
      </c>
      <c r="Q111" s="124">
        <f>IF($Q$101&gt;3,C111,0)</f>
        <v>0</v>
      </c>
      <c r="Z111" s="102">
        <f>SUMIF(Kassza!$I$7:$I$10000,$C111,Kassza!$H$7:$H$10000)</f>
        <v>0</v>
      </c>
      <c r="AA111" s="102">
        <f>SUMIF(A!$I$7:$I$10000,$C111,A!$H$7:$H$10000)</f>
        <v>0</v>
      </c>
      <c r="AB111" s="102">
        <f>SUMIF(B!$I$7:$I$10000,$C111,B!$H$7:$H$10000)</f>
        <v>0</v>
      </c>
      <c r="AC111" s="102">
        <f>SUMIF('C'!$I$7:$I$10000,$C111,'C'!$H$7:$H$10000)</f>
        <v>0</v>
      </c>
      <c r="AD111" s="102">
        <f>SUMIF(D!$I$7:$I$10000,$C111,D!$H$7:$H$10000)</f>
        <v>0</v>
      </c>
      <c r="AE111" s="102">
        <f>SUMIF(E!$I$7:$I$10000,$C111,E!$H$7:$H$10000)</f>
        <v>0</v>
      </c>
      <c r="AF111" s="102">
        <f>SUMIF(F!$I$7:$I$10000,$C111,F!$H$7:$H$10000)</f>
        <v>0</v>
      </c>
      <c r="AG111" s="102">
        <f>SUMIF(G!$I$7:$I$10000,$C111,G!$H$7:$H$10000)</f>
        <v>0</v>
      </c>
      <c r="AH111" s="102">
        <f>SUMIF(H!$I$7:$I$10000,$C111,H!$H$7:$H$10000)</f>
        <v>0</v>
      </c>
      <c r="AI111" s="102">
        <f>SUMIF(I!$I$7:$I$10000,$C111,I!$H$7:$H$10000)</f>
        <v>0</v>
      </c>
      <c r="AJ111" s="102">
        <f>SUMIF(J!$I$7:$I$10000,$C111,J!$H$7:$H$10000)</f>
        <v>0</v>
      </c>
      <c r="AK111" s="102">
        <f>SUMIF(K!$I$7:$I$10000,$C111,K!$H$7:$H$10000)</f>
        <v>0</v>
      </c>
      <c r="AL111" s="102">
        <f>SUMIF(L!$I$7:$I$10000,$C111,L!$H$7:$H$10000)</f>
        <v>0</v>
      </c>
      <c r="AM111" s="102">
        <f>SUMIF(M!$I$7:$I$10000,$C111,M!$H$7:$H$10000)</f>
        <v>0</v>
      </c>
      <c r="AN111" s="102">
        <f>SUMIF(N!$I$7:$I$10000,$C111,N!$H$7:$H$10000)</f>
        <v>0</v>
      </c>
      <c r="AO111" s="102">
        <f>SUMIF(O!$I$7:$I$10000,$C111,O!$H$7:$H$10000)</f>
        <v>0</v>
      </c>
      <c r="AP111" s="102">
        <f>SUMIF(P!$I$7:$I$10000,$C111,P!$H$7:$H$10000)</f>
        <v>0</v>
      </c>
      <c r="AQ111" s="102">
        <f>SUMIF(Q!$I$7:$I$10000,$C111,Q!$H$7:$H$10000)</f>
        <v>0</v>
      </c>
      <c r="AR111" s="102">
        <f>SUMIF('R'!$I$7:$I$10000,$C111,'R'!$H$7:$H$10000)</f>
        <v>0</v>
      </c>
      <c r="AS111" s="102">
        <f>SUMIF(S!$I$7:$I$10000,$C111,S!$H$7:$H$10000)</f>
        <v>0</v>
      </c>
      <c r="AT111" s="102">
        <f>SUMIF(T!$I$7:$I$10000,$C111,T!$H$7:$H$10000)</f>
        <v>0</v>
      </c>
    </row>
    <row r="112" spans="2:46" ht="26.4" x14ac:dyDescent="0.3">
      <c r="B112" s="131" t="s">
        <v>22</v>
      </c>
      <c r="C112" s="131" t="s">
        <v>23</v>
      </c>
      <c r="D112" s="132">
        <v>12</v>
      </c>
      <c r="E112" s="132">
        <v>101.08</v>
      </c>
      <c r="F112" s="133">
        <f t="shared" si="3"/>
        <v>0</v>
      </c>
      <c r="G112" s="133">
        <f t="shared" si="4"/>
        <v>0</v>
      </c>
      <c r="H112" s="31"/>
      <c r="I112" s="146" t="str">
        <f>IF($Q$101&lt;&gt;4,$R$101,G112-F112)</f>
        <v>Egyházmegye részére fenntartott tétel, egyházközség ide nem tervezhet.</v>
      </c>
      <c r="J112" s="142"/>
      <c r="K112" s="142"/>
      <c r="L112" s="143"/>
      <c r="M112" s="142"/>
      <c r="N112" s="98">
        <f>IF($Q$101&lt;&gt;4,0.001,0)</f>
        <v>1E-3</v>
      </c>
      <c r="O112" s="32" t="str">
        <f t="shared" si="6"/>
        <v>szmadas!$c$112</v>
      </c>
      <c r="P112" s="1">
        <f t="shared" si="7"/>
        <v>6</v>
      </c>
      <c r="Q112" s="124">
        <f>IF($Q$101&gt;3,C112,0)</f>
        <v>0</v>
      </c>
      <c r="Z112" s="102">
        <f>SUMIF(Kassza!$I$7:$I$10000,$C112,Kassza!$H$7:$H$10000)</f>
        <v>0</v>
      </c>
      <c r="AA112" s="102">
        <f>SUMIF(A!$I$7:$I$10000,$C112,A!$H$7:$H$10000)</f>
        <v>0</v>
      </c>
      <c r="AB112" s="102">
        <f>SUMIF(B!$I$7:$I$10000,$C112,B!$H$7:$H$10000)</f>
        <v>0</v>
      </c>
      <c r="AC112" s="102">
        <f>SUMIF('C'!$I$7:$I$10000,$C112,'C'!$H$7:$H$10000)</f>
        <v>0</v>
      </c>
      <c r="AD112" s="102">
        <f>SUMIF(D!$I$7:$I$10000,$C112,D!$H$7:$H$10000)</f>
        <v>0</v>
      </c>
      <c r="AE112" s="102">
        <f>SUMIF(E!$I$7:$I$10000,$C112,E!$H$7:$H$10000)</f>
        <v>0</v>
      </c>
      <c r="AF112" s="102">
        <f>SUMIF(F!$I$7:$I$10000,$C112,F!$H$7:$H$10000)</f>
        <v>0</v>
      </c>
      <c r="AG112" s="102">
        <f>SUMIF(G!$I$7:$I$10000,$C112,G!$H$7:$H$10000)</f>
        <v>0</v>
      </c>
      <c r="AH112" s="102">
        <f>SUMIF(H!$I$7:$I$10000,$C112,H!$H$7:$H$10000)</f>
        <v>0</v>
      </c>
      <c r="AI112" s="102">
        <f>SUMIF(I!$I$7:$I$10000,$C112,I!$H$7:$H$10000)</f>
        <v>0</v>
      </c>
      <c r="AJ112" s="102">
        <f>SUMIF(J!$I$7:$I$10000,$C112,J!$H$7:$H$10000)</f>
        <v>0</v>
      </c>
      <c r="AK112" s="102">
        <f>SUMIF(K!$I$7:$I$10000,$C112,K!$H$7:$H$10000)</f>
        <v>0</v>
      </c>
      <c r="AL112" s="102">
        <f>SUMIF(L!$I$7:$I$10000,$C112,L!$H$7:$H$10000)</f>
        <v>0</v>
      </c>
      <c r="AM112" s="102">
        <f>SUMIF(M!$I$7:$I$10000,$C112,M!$H$7:$H$10000)</f>
        <v>0</v>
      </c>
      <c r="AN112" s="102">
        <f>SUMIF(N!$I$7:$I$10000,$C112,N!$H$7:$H$10000)</f>
        <v>0</v>
      </c>
      <c r="AO112" s="102">
        <f>SUMIF(O!$I$7:$I$10000,$C112,O!$H$7:$H$10000)</f>
        <v>0</v>
      </c>
      <c r="AP112" s="102">
        <f>SUMIF(P!$I$7:$I$10000,$C112,P!$H$7:$H$10000)</f>
        <v>0</v>
      </c>
      <c r="AQ112" s="102">
        <f>SUMIF(Q!$I$7:$I$10000,$C112,Q!$H$7:$H$10000)</f>
        <v>0</v>
      </c>
      <c r="AR112" s="102">
        <f>SUMIF('R'!$I$7:$I$10000,$C112,'R'!$H$7:$H$10000)</f>
        <v>0</v>
      </c>
      <c r="AS112" s="102">
        <f>SUMIF(S!$I$7:$I$10000,$C112,S!$H$7:$H$10000)</f>
        <v>0</v>
      </c>
      <c r="AT112" s="102">
        <f>SUMIF(T!$I$7:$I$10000,$C112,T!$H$7:$H$10000)</f>
        <v>0</v>
      </c>
    </row>
    <row r="113" spans="2:46" ht="28.8" x14ac:dyDescent="0.3">
      <c r="B113" s="203" t="s">
        <v>1321</v>
      </c>
      <c r="C113" s="203"/>
      <c r="D113" s="134">
        <v>13</v>
      </c>
      <c r="E113" s="129">
        <v>102</v>
      </c>
      <c r="F113" s="135">
        <f>SUM(F114:F119)</f>
        <v>0</v>
      </c>
      <c r="G113" s="135">
        <f>SUM(G114:G119)</f>
        <v>0</v>
      </c>
      <c r="H113" s="101"/>
      <c r="I113" s="135">
        <f t="shared" ref="I113" si="9">G113-F113</f>
        <v>0</v>
      </c>
      <c r="J113" s="135">
        <f>SUM(J114:J119)</f>
        <v>0</v>
      </c>
      <c r="K113" s="135">
        <f t="shared" ref="K113:M113" si="10">SUM(K114:K119)</f>
        <v>0</v>
      </c>
      <c r="L113" s="135">
        <f t="shared" si="10"/>
        <v>0</v>
      </c>
      <c r="M113" s="135">
        <f t="shared" si="10"/>
        <v>0</v>
      </c>
      <c r="N113" s="97" t="s">
        <v>76</v>
      </c>
      <c r="O113" s="32" t="str">
        <f t="shared" si="6"/>
        <v>Z</v>
      </c>
      <c r="P113" s="1">
        <f t="shared" si="7"/>
        <v>6</v>
      </c>
      <c r="Q113" s="123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</row>
    <row r="114" spans="2:46" ht="26.4" x14ac:dyDescent="0.3">
      <c r="B114" s="131" t="s">
        <v>24</v>
      </c>
      <c r="C114" s="131" t="s">
        <v>1179</v>
      </c>
      <c r="D114" s="132">
        <v>14</v>
      </c>
      <c r="E114" s="132">
        <v>102.01</v>
      </c>
      <c r="F114" s="133">
        <f t="shared" si="3"/>
        <v>0</v>
      </c>
      <c r="G114" s="133">
        <f t="shared" si="4"/>
        <v>0</v>
      </c>
      <c r="H114" s="31"/>
      <c r="I114" s="133">
        <f t="shared" si="5"/>
        <v>0</v>
      </c>
      <c r="J114" s="142"/>
      <c r="K114" s="142"/>
      <c r="L114" s="143"/>
      <c r="M114" s="142"/>
      <c r="N114" s="98"/>
      <c r="O114" s="32" t="str">
        <f t="shared" si="6"/>
        <v>szmadas!$c$114</v>
      </c>
      <c r="P114" s="1">
        <f t="shared" si="7"/>
        <v>7</v>
      </c>
      <c r="Q114" s="123" t="str">
        <f t="shared" si="8"/>
        <v>Gyerek és ifjúsági tevékenységek bevételei</v>
      </c>
      <c r="Z114" s="102">
        <f>SUMIF(Kassza!$I$7:$I$10000,$C114,Kassza!$H$7:$H$10000)</f>
        <v>0</v>
      </c>
      <c r="AA114" s="102">
        <f>SUMIF(A!$I$7:$I$10000,$C114,A!$H$7:$H$10000)</f>
        <v>0</v>
      </c>
      <c r="AB114" s="102">
        <f>SUMIF(B!$I$7:$I$10000,$C114,B!$H$7:$H$10000)</f>
        <v>0</v>
      </c>
      <c r="AC114" s="102">
        <f>SUMIF('C'!$I$7:$I$10000,$C114,'C'!$H$7:$H$10000)</f>
        <v>0</v>
      </c>
      <c r="AD114" s="102">
        <f>SUMIF(D!$I$7:$I$10000,$C114,D!$H$7:$H$10000)</f>
        <v>0</v>
      </c>
      <c r="AE114" s="102">
        <f>SUMIF(E!$I$7:$I$10000,$C114,E!$H$7:$H$10000)</f>
        <v>0</v>
      </c>
      <c r="AF114" s="102">
        <f>SUMIF(F!$I$7:$I$10000,$C114,F!$H$7:$H$10000)</f>
        <v>0</v>
      </c>
      <c r="AG114" s="102">
        <f>SUMIF(G!$I$7:$I$10000,$C114,G!$H$7:$H$10000)</f>
        <v>0</v>
      </c>
      <c r="AH114" s="102">
        <f>SUMIF(H!$I$7:$I$10000,$C114,H!$H$7:$H$10000)</f>
        <v>0</v>
      </c>
      <c r="AI114" s="102">
        <f>SUMIF(I!$I$7:$I$10000,$C114,I!$H$7:$H$10000)</f>
        <v>0</v>
      </c>
      <c r="AJ114" s="102">
        <f>SUMIF(J!$I$7:$I$10000,$C114,J!$H$7:$H$10000)</f>
        <v>0</v>
      </c>
      <c r="AK114" s="102">
        <f>SUMIF(K!$I$7:$I$10000,$C114,K!$H$7:$H$10000)</f>
        <v>0</v>
      </c>
      <c r="AL114" s="102">
        <f>SUMIF(L!$I$7:$I$10000,$C114,L!$H$7:$H$10000)</f>
        <v>0</v>
      </c>
      <c r="AM114" s="102">
        <f>SUMIF(M!$I$7:$I$10000,$C114,M!$H$7:$H$10000)</f>
        <v>0</v>
      </c>
      <c r="AN114" s="102">
        <f>SUMIF(N!$I$7:$I$10000,$C114,N!$H$7:$H$10000)</f>
        <v>0</v>
      </c>
      <c r="AO114" s="102">
        <f>SUMIF(O!$I$7:$I$10000,$C114,O!$H$7:$H$10000)</f>
        <v>0</v>
      </c>
      <c r="AP114" s="102">
        <f>SUMIF(P!$I$7:$I$10000,$C114,P!$H$7:$H$10000)</f>
        <v>0</v>
      </c>
      <c r="AQ114" s="102">
        <f>SUMIF(Q!$I$7:$I$10000,$C114,Q!$H$7:$H$10000)</f>
        <v>0</v>
      </c>
      <c r="AR114" s="102">
        <f>SUMIF('R'!$I$7:$I$10000,$C114,'R'!$H$7:$H$10000)</f>
        <v>0</v>
      </c>
      <c r="AS114" s="102">
        <f>SUMIF(S!$I$7:$I$10000,$C114,S!$H$7:$H$10000)</f>
        <v>0</v>
      </c>
      <c r="AT114" s="102">
        <f>SUMIF(T!$I$7:$I$10000,$C114,T!$H$7:$H$10000)</f>
        <v>0</v>
      </c>
    </row>
    <row r="115" spans="2:46" ht="26.4" x14ac:dyDescent="0.3">
      <c r="B115" s="131" t="s">
        <v>25</v>
      </c>
      <c r="C115" s="131" t="s">
        <v>1180</v>
      </c>
      <c r="D115" s="132">
        <v>15</v>
      </c>
      <c r="E115" s="132">
        <v>102.02</v>
      </c>
      <c r="F115" s="133">
        <f t="shared" si="3"/>
        <v>0</v>
      </c>
      <c r="G115" s="133">
        <f t="shared" si="4"/>
        <v>0</v>
      </c>
      <c r="H115" s="31"/>
      <c r="I115" s="133">
        <f t="shared" si="5"/>
        <v>0</v>
      </c>
      <c r="J115" s="142"/>
      <c r="K115" s="142"/>
      <c r="L115" s="143"/>
      <c r="M115" s="142"/>
      <c r="N115" s="98"/>
      <c r="O115" s="32" t="str">
        <f t="shared" si="6"/>
        <v>szmadas!$c$115</v>
      </c>
      <c r="P115" s="1">
        <f t="shared" si="7"/>
        <v>8</v>
      </c>
      <c r="Q115" s="123" t="str">
        <f t="shared" si="8"/>
        <v>Nőszövetségi tevékenységek bevételei</v>
      </c>
      <c r="Z115" s="102">
        <f>SUMIF(Kassza!$I$7:$I$10000,$C115,Kassza!$H$7:$H$10000)</f>
        <v>0</v>
      </c>
      <c r="AA115" s="102">
        <f>SUMIF(A!$I$7:$I$10000,$C115,A!$H$7:$H$10000)</f>
        <v>0</v>
      </c>
      <c r="AB115" s="102">
        <f>SUMIF(B!$I$7:$I$10000,$C115,B!$H$7:$H$10000)</f>
        <v>0</v>
      </c>
      <c r="AC115" s="102">
        <f>SUMIF('C'!$I$7:$I$10000,$C115,'C'!$H$7:$H$10000)</f>
        <v>0</v>
      </c>
      <c r="AD115" s="102">
        <f>SUMIF(D!$I$7:$I$10000,$C115,D!$H$7:$H$10000)</f>
        <v>0</v>
      </c>
      <c r="AE115" s="102">
        <f>SUMIF(E!$I$7:$I$10000,$C115,E!$H$7:$H$10000)</f>
        <v>0</v>
      </c>
      <c r="AF115" s="102">
        <f>SUMIF(F!$I$7:$I$10000,$C115,F!$H$7:$H$10000)</f>
        <v>0</v>
      </c>
      <c r="AG115" s="102">
        <f>SUMIF(G!$I$7:$I$10000,$C115,G!$H$7:$H$10000)</f>
        <v>0</v>
      </c>
      <c r="AH115" s="102">
        <f>SUMIF(H!$I$7:$I$10000,$C115,H!$H$7:$H$10000)</f>
        <v>0</v>
      </c>
      <c r="AI115" s="102">
        <f>SUMIF(I!$I$7:$I$10000,$C115,I!$H$7:$H$10000)</f>
        <v>0</v>
      </c>
      <c r="AJ115" s="102">
        <f>SUMIF(J!$I$7:$I$10000,$C115,J!$H$7:$H$10000)</f>
        <v>0</v>
      </c>
      <c r="AK115" s="102">
        <f>SUMIF(K!$I$7:$I$10000,$C115,K!$H$7:$H$10000)</f>
        <v>0</v>
      </c>
      <c r="AL115" s="102">
        <f>SUMIF(L!$I$7:$I$10000,$C115,L!$H$7:$H$10000)</f>
        <v>0</v>
      </c>
      <c r="AM115" s="102">
        <f>SUMIF(M!$I$7:$I$10000,$C115,M!$H$7:$H$10000)</f>
        <v>0</v>
      </c>
      <c r="AN115" s="102">
        <f>SUMIF(N!$I$7:$I$10000,$C115,N!$H$7:$H$10000)</f>
        <v>0</v>
      </c>
      <c r="AO115" s="102">
        <f>SUMIF(O!$I$7:$I$10000,$C115,O!$H$7:$H$10000)</f>
        <v>0</v>
      </c>
      <c r="AP115" s="102">
        <f>SUMIF(P!$I$7:$I$10000,$C115,P!$H$7:$H$10000)</f>
        <v>0</v>
      </c>
      <c r="AQ115" s="102">
        <f>SUMIF(Q!$I$7:$I$10000,$C115,Q!$H$7:$H$10000)</f>
        <v>0</v>
      </c>
      <c r="AR115" s="102">
        <f>SUMIF('R'!$I$7:$I$10000,$C115,'R'!$H$7:$H$10000)</f>
        <v>0</v>
      </c>
      <c r="AS115" s="102">
        <f>SUMIF(S!$I$7:$I$10000,$C115,S!$H$7:$H$10000)</f>
        <v>0</v>
      </c>
      <c r="AT115" s="102">
        <f>SUMIF(T!$I$7:$I$10000,$C115,T!$H$7:$H$10000)</f>
        <v>0</v>
      </c>
    </row>
    <row r="116" spans="2:46" ht="26.4" x14ac:dyDescent="0.3">
      <c r="B116" s="131" t="s">
        <v>26</v>
      </c>
      <c r="C116" s="131" t="s">
        <v>1181</v>
      </c>
      <c r="D116" s="132">
        <v>16</v>
      </c>
      <c r="E116" s="132">
        <v>102.03</v>
      </c>
      <c r="F116" s="133">
        <f t="shared" si="3"/>
        <v>0</v>
      </c>
      <c r="G116" s="133">
        <f t="shared" si="4"/>
        <v>0</v>
      </c>
      <c r="H116" s="31"/>
      <c r="I116" s="133">
        <f t="shared" si="5"/>
        <v>0</v>
      </c>
      <c r="J116" s="142"/>
      <c r="K116" s="142"/>
      <c r="L116" s="143"/>
      <c r="M116" s="142"/>
      <c r="N116" s="98"/>
      <c r="O116" s="32" t="str">
        <f t="shared" si="6"/>
        <v>szmadas!$c$116</v>
      </c>
      <c r="P116" s="1">
        <f t="shared" si="7"/>
        <v>9</v>
      </c>
      <c r="Q116" s="123" t="str">
        <f t="shared" si="8"/>
        <v>Presbiterszövetségi tevékenységek bevételei</v>
      </c>
      <c r="Z116" s="102">
        <f>SUMIF(Kassza!$I$7:$I$10000,$C116,Kassza!$H$7:$H$10000)</f>
        <v>0</v>
      </c>
      <c r="AA116" s="102">
        <f>SUMIF(A!$I$7:$I$10000,$C116,A!$H$7:$H$10000)</f>
        <v>0</v>
      </c>
      <c r="AB116" s="102">
        <f>SUMIF(B!$I$7:$I$10000,$C116,B!$H$7:$H$10000)</f>
        <v>0</v>
      </c>
      <c r="AC116" s="102">
        <f>SUMIF('C'!$I$7:$I$10000,$C116,'C'!$H$7:$H$10000)</f>
        <v>0</v>
      </c>
      <c r="AD116" s="102">
        <f>SUMIF(D!$I$7:$I$10000,$C116,D!$H$7:$H$10000)</f>
        <v>0</v>
      </c>
      <c r="AE116" s="102">
        <f>SUMIF(E!$I$7:$I$10000,$C116,E!$H$7:$H$10000)</f>
        <v>0</v>
      </c>
      <c r="AF116" s="102">
        <f>SUMIF(F!$I$7:$I$10000,$C116,F!$H$7:$H$10000)</f>
        <v>0</v>
      </c>
      <c r="AG116" s="102">
        <f>SUMIF(G!$I$7:$I$10000,$C116,G!$H$7:$H$10000)</f>
        <v>0</v>
      </c>
      <c r="AH116" s="102">
        <f>SUMIF(H!$I$7:$I$10000,$C116,H!$H$7:$H$10000)</f>
        <v>0</v>
      </c>
      <c r="AI116" s="102">
        <f>SUMIF(I!$I$7:$I$10000,$C116,I!$H$7:$H$10000)</f>
        <v>0</v>
      </c>
      <c r="AJ116" s="102">
        <f>SUMIF(J!$I$7:$I$10000,$C116,J!$H$7:$H$10000)</f>
        <v>0</v>
      </c>
      <c r="AK116" s="102">
        <f>SUMIF(K!$I$7:$I$10000,$C116,K!$H$7:$H$10000)</f>
        <v>0</v>
      </c>
      <c r="AL116" s="102">
        <f>SUMIF(L!$I$7:$I$10000,$C116,L!$H$7:$H$10000)</f>
        <v>0</v>
      </c>
      <c r="AM116" s="102">
        <f>SUMIF(M!$I$7:$I$10000,$C116,M!$H$7:$H$10000)</f>
        <v>0</v>
      </c>
      <c r="AN116" s="102">
        <f>SUMIF(N!$I$7:$I$10000,$C116,N!$H$7:$H$10000)</f>
        <v>0</v>
      </c>
      <c r="AO116" s="102">
        <f>SUMIF(O!$I$7:$I$10000,$C116,O!$H$7:$H$10000)</f>
        <v>0</v>
      </c>
      <c r="AP116" s="102">
        <f>SUMIF(P!$I$7:$I$10000,$C116,P!$H$7:$H$10000)</f>
        <v>0</v>
      </c>
      <c r="AQ116" s="102">
        <f>SUMIF(Q!$I$7:$I$10000,$C116,Q!$H$7:$H$10000)</f>
        <v>0</v>
      </c>
      <c r="AR116" s="102">
        <f>SUMIF('R'!$I$7:$I$10000,$C116,'R'!$H$7:$H$10000)</f>
        <v>0</v>
      </c>
      <c r="AS116" s="102">
        <f>SUMIF(S!$I$7:$I$10000,$C116,S!$H$7:$H$10000)</f>
        <v>0</v>
      </c>
      <c r="AT116" s="102">
        <f>SUMIF(T!$I$7:$I$10000,$C116,T!$H$7:$H$10000)</f>
        <v>0</v>
      </c>
    </row>
    <row r="117" spans="2:46" ht="26.4" x14ac:dyDescent="0.3">
      <c r="B117" s="131" t="s">
        <v>1353</v>
      </c>
      <c r="C117" s="131" t="s">
        <v>27</v>
      </c>
      <c r="D117" s="132">
        <v>17</v>
      </c>
      <c r="E117" s="132">
        <v>102.04</v>
      </c>
      <c r="F117" s="133">
        <f t="shared" si="3"/>
        <v>0</v>
      </c>
      <c r="G117" s="133">
        <f t="shared" si="4"/>
        <v>0</v>
      </c>
      <c r="H117" s="31"/>
      <c r="I117" s="133">
        <f t="shared" si="5"/>
        <v>0</v>
      </c>
      <c r="J117" s="142"/>
      <c r="K117" s="142"/>
      <c r="L117" s="143"/>
      <c r="M117" s="142"/>
      <c r="N117" s="98"/>
      <c r="O117" s="32" t="str">
        <f t="shared" si="6"/>
        <v>szmadas!$c$117</v>
      </c>
      <c r="P117" s="1">
        <f t="shared" si="7"/>
        <v>10</v>
      </c>
      <c r="Q117" s="123" t="str">
        <f t="shared" si="8"/>
        <v>Diakóniai célú adományok</v>
      </c>
      <c r="Z117" s="102">
        <f>SUMIF(Kassza!$I$7:$I$10000,$C117,Kassza!$H$7:$H$10000)</f>
        <v>0</v>
      </c>
      <c r="AA117" s="102">
        <f>SUMIF(A!$I$7:$I$10000,$C117,A!$H$7:$H$10000)</f>
        <v>0</v>
      </c>
      <c r="AB117" s="102">
        <f>SUMIF(B!$I$7:$I$10000,$C117,B!$H$7:$H$10000)</f>
        <v>0</v>
      </c>
      <c r="AC117" s="102">
        <f>SUMIF('C'!$I$7:$I$10000,$C117,'C'!$H$7:$H$10000)</f>
        <v>0</v>
      </c>
      <c r="AD117" s="102">
        <f>SUMIF(D!$I$7:$I$10000,$C117,D!$H$7:$H$10000)</f>
        <v>0</v>
      </c>
      <c r="AE117" s="102">
        <f>SUMIF(E!$I$7:$I$10000,$C117,E!$H$7:$H$10000)</f>
        <v>0</v>
      </c>
      <c r="AF117" s="102">
        <f>SUMIF(F!$I$7:$I$10000,$C117,F!$H$7:$H$10000)</f>
        <v>0</v>
      </c>
      <c r="AG117" s="102">
        <f>SUMIF(G!$I$7:$I$10000,$C117,G!$H$7:$H$10000)</f>
        <v>0</v>
      </c>
      <c r="AH117" s="102">
        <f>SUMIF(H!$I$7:$I$10000,$C117,H!$H$7:$H$10000)</f>
        <v>0</v>
      </c>
      <c r="AI117" s="102">
        <f>SUMIF(I!$I$7:$I$10000,$C117,I!$H$7:$H$10000)</f>
        <v>0</v>
      </c>
      <c r="AJ117" s="102">
        <f>SUMIF(J!$I$7:$I$10000,$C117,J!$H$7:$H$10000)</f>
        <v>0</v>
      </c>
      <c r="AK117" s="102">
        <f>SUMIF(K!$I$7:$I$10000,$C117,K!$H$7:$H$10000)</f>
        <v>0</v>
      </c>
      <c r="AL117" s="102">
        <f>SUMIF(L!$I$7:$I$10000,$C117,L!$H$7:$H$10000)</f>
        <v>0</v>
      </c>
      <c r="AM117" s="102">
        <f>SUMIF(M!$I$7:$I$10000,$C117,M!$H$7:$H$10000)</f>
        <v>0</v>
      </c>
      <c r="AN117" s="102">
        <f>SUMIF(N!$I$7:$I$10000,$C117,N!$H$7:$H$10000)</f>
        <v>0</v>
      </c>
      <c r="AO117" s="102">
        <f>SUMIF(O!$I$7:$I$10000,$C117,O!$H$7:$H$10000)</f>
        <v>0</v>
      </c>
      <c r="AP117" s="102">
        <f>SUMIF(P!$I$7:$I$10000,$C117,P!$H$7:$H$10000)</f>
        <v>0</v>
      </c>
      <c r="AQ117" s="102">
        <f>SUMIF(Q!$I$7:$I$10000,$C117,Q!$H$7:$H$10000)</f>
        <v>0</v>
      </c>
      <c r="AR117" s="102">
        <f>SUMIF('R'!$I$7:$I$10000,$C117,'R'!$H$7:$H$10000)</f>
        <v>0</v>
      </c>
      <c r="AS117" s="102">
        <f>SUMIF(S!$I$7:$I$10000,$C117,S!$H$7:$H$10000)</f>
        <v>0</v>
      </c>
      <c r="AT117" s="102">
        <f>SUMIF(T!$I$7:$I$10000,$C117,T!$H$7:$H$10000)</f>
        <v>0</v>
      </c>
    </row>
    <row r="118" spans="2:46" x14ac:dyDescent="0.3">
      <c r="B118" s="131" t="s">
        <v>28</v>
      </c>
      <c r="C118" s="131" t="s">
        <v>29</v>
      </c>
      <c r="D118" s="132">
        <v>18</v>
      </c>
      <c r="E118" s="132">
        <v>102.05</v>
      </c>
      <c r="F118" s="133">
        <f t="shared" si="3"/>
        <v>0</v>
      </c>
      <c r="G118" s="133">
        <f t="shared" si="4"/>
        <v>0</v>
      </c>
      <c r="H118" s="31"/>
      <c r="I118" s="133">
        <f t="shared" si="5"/>
        <v>0</v>
      </c>
      <c r="J118" s="142"/>
      <c r="K118" s="142"/>
      <c r="L118" s="143"/>
      <c r="M118" s="142"/>
      <c r="N118" s="98"/>
      <c r="O118" s="32" t="str">
        <f t="shared" si="6"/>
        <v>szmadas!$c$118</v>
      </c>
      <c r="P118" s="1">
        <f t="shared" si="7"/>
        <v>11</v>
      </c>
      <c r="Q118" s="123" t="str">
        <f t="shared" si="8"/>
        <v>Missziós célú adományok</v>
      </c>
      <c r="Z118" s="102">
        <f>SUMIF(Kassza!$I$7:$I$10000,$C118,Kassza!$H$7:$H$10000)</f>
        <v>0</v>
      </c>
      <c r="AA118" s="102">
        <f>SUMIF(A!$I$7:$I$10000,$C118,A!$H$7:$H$10000)</f>
        <v>0</v>
      </c>
      <c r="AB118" s="102">
        <f>SUMIF(B!$I$7:$I$10000,$C118,B!$H$7:$H$10000)</f>
        <v>0</v>
      </c>
      <c r="AC118" s="102">
        <f>SUMIF('C'!$I$7:$I$10000,$C118,'C'!$H$7:$H$10000)</f>
        <v>0</v>
      </c>
      <c r="AD118" s="102">
        <f>SUMIF(D!$I$7:$I$10000,$C118,D!$H$7:$H$10000)</f>
        <v>0</v>
      </c>
      <c r="AE118" s="102">
        <f>SUMIF(E!$I$7:$I$10000,$C118,E!$H$7:$H$10000)</f>
        <v>0</v>
      </c>
      <c r="AF118" s="102">
        <f>SUMIF(F!$I$7:$I$10000,$C118,F!$H$7:$H$10000)</f>
        <v>0</v>
      </c>
      <c r="AG118" s="102">
        <f>SUMIF(G!$I$7:$I$10000,$C118,G!$H$7:$H$10000)</f>
        <v>0</v>
      </c>
      <c r="AH118" s="102">
        <f>SUMIF(H!$I$7:$I$10000,$C118,H!$H$7:$H$10000)</f>
        <v>0</v>
      </c>
      <c r="AI118" s="102">
        <f>SUMIF(I!$I$7:$I$10000,$C118,I!$H$7:$H$10000)</f>
        <v>0</v>
      </c>
      <c r="AJ118" s="102">
        <f>SUMIF(J!$I$7:$I$10000,$C118,J!$H$7:$H$10000)</f>
        <v>0</v>
      </c>
      <c r="AK118" s="102">
        <f>SUMIF(K!$I$7:$I$10000,$C118,K!$H$7:$H$10000)</f>
        <v>0</v>
      </c>
      <c r="AL118" s="102">
        <f>SUMIF(L!$I$7:$I$10000,$C118,L!$H$7:$H$10000)</f>
        <v>0</v>
      </c>
      <c r="AM118" s="102">
        <f>SUMIF(M!$I$7:$I$10000,$C118,M!$H$7:$H$10000)</f>
        <v>0</v>
      </c>
      <c r="AN118" s="102">
        <f>SUMIF(N!$I$7:$I$10000,$C118,N!$H$7:$H$10000)</f>
        <v>0</v>
      </c>
      <c r="AO118" s="102">
        <f>SUMIF(O!$I$7:$I$10000,$C118,O!$H$7:$H$10000)</f>
        <v>0</v>
      </c>
      <c r="AP118" s="102">
        <f>SUMIF(P!$I$7:$I$10000,$C118,P!$H$7:$H$10000)</f>
        <v>0</v>
      </c>
      <c r="AQ118" s="102">
        <f>SUMIF(Q!$I$7:$I$10000,$C118,Q!$H$7:$H$10000)</f>
        <v>0</v>
      </c>
      <c r="AR118" s="102">
        <f>SUMIF('R'!$I$7:$I$10000,$C118,'R'!$H$7:$H$10000)</f>
        <v>0</v>
      </c>
      <c r="AS118" s="102">
        <f>SUMIF(S!$I$7:$I$10000,$C118,S!$H$7:$H$10000)</f>
        <v>0</v>
      </c>
      <c r="AT118" s="102">
        <f>SUMIF(T!$I$7:$I$10000,$C118,T!$H$7:$H$10000)</f>
        <v>0</v>
      </c>
    </row>
    <row r="119" spans="2:46" ht="39.6" x14ac:dyDescent="0.3">
      <c r="B119" s="131" t="s">
        <v>1322</v>
      </c>
      <c r="C119" s="131" t="s">
        <v>1323</v>
      </c>
      <c r="D119" s="132">
        <v>19</v>
      </c>
      <c r="E119" s="132">
        <v>102.06</v>
      </c>
      <c r="F119" s="133">
        <f t="shared" si="3"/>
        <v>0</v>
      </c>
      <c r="G119" s="133">
        <f t="shared" si="4"/>
        <v>0</v>
      </c>
      <c r="H119" s="31"/>
      <c r="I119" s="133">
        <f t="shared" si="5"/>
        <v>0</v>
      </c>
      <c r="J119" s="142"/>
      <c r="K119" s="142"/>
      <c r="L119" s="143"/>
      <c r="M119" s="142"/>
      <c r="N119" s="98"/>
      <c r="O119" s="32" t="str">
        <f t="shared" si="6"/>
        <v>szmadas!$c$119</v>
      </c>
      <c r="P119" s="1">
        <f t="shared" si="7"/>
        <v>12</v>
      </c>
      <c r="Q119" s="123" t="str">
        <f t="shared" si="8"/>
        <v>Legátumok - adományok teológiai hallgatók támogatására</v>
      </c>
      <c r="Z119" s="102">
        <f>SUMIF(Kassza!$I$7:$I$10000,$C119,Kassza!$H$7:$H$10000)</f>
        <v>0</v>
      </c>
      <c r="AA119" s="102">
        <f>SUMIF(A!$I$7:$I$10000,$C119,A!$H$7:$H$10000)</f>
        <v>0</v>
      </c>
      <c r="AB119" s="102">
        <f>SUMIF(B!$I$7:$I$10000,$C119,B!$H$7:$H$10000)</f>
        <v>0</v>
      </c>
      <c r="AC119" s="102">
        <f>SUMIF('C'!$I$7:$I$10000,$C119,'C'!$H$7:$H$10000)</f>
        <v>0</v>
      </c>
      <c r="AD119" s="102">
        <f>SUMIF(D!$I$7:$I$10000,$C119,D!$H$7:$H$10000)</f>
        <v>0</v>
      </c>
      <c r="AE119" s="102">
        <f>SUMIF(E!$I$7:$I$10000,$C119,E!$H$7:$H$10000)</f>
        <v>0</v>
      </c>
      <c r="AF119" s="102">
        <f>SUMIF(F!$I$7:$I$10000,$C119,F!$H$7:$H$10000)</f>
        <v>0</v>
      </c>
      <c r="AG119" s="102">
        <f>SUMIF(G!$I$7:$I$10000,$C119,G!$H$7:$H$10000)</f>
        <v>0</v>
      </c>
      <c r="AH119" s="102">
        <f>SUMIF(H!$I$7:$I$10000,$C119,H!$H$7:$H$10000)</f>
        <v>0</v>
      </c>
      <c r="AI119" s="102">
        <f>SUMIF(I!$I$7:$I$10000,$C119,I!$H$7:$H$10000)</f>
        <v>0</v>
      </c>
      <c r="AJ119" s="102">
        <f>SUMIF(J!$I$7:$I$10000,$C119,J!$H$7:$H$10000)</f>
        <v>0</v>
      </c>
      <c r="AK119" s="102">
        <f>SUMIF(K!$I$7:$I$10000,$C119,K!$H$7:$H$10000)</f>
        <v>0</v>
      </c>
      <c r="AL119" s="102">
        <f>SUMIF(L!$I$7:$I$10000,$C119,L!$H$7:$H$10000)</f>
        <v>0</v>
      </c>
      <c r="AM119" s="102">
        <f>SUMIF(M!$I$7:$I$10000,$C119,M!$H$7:$H$10000)</f>
        <v>0</v>
      </c>
      <c r="AN119" s="102">
        <f>SUMIF(N!$I$7:$I$10000,$C119,N!$H$7:$H$10000)</f>
        <v>0</v>
      </c>
      <c r="AO119" s="102">
        <f>SUMIF(O!$I$7:$I$10000,$C119,O!$H$7:$H$10000)</f>
        <v>0</v>
      </c>
      <c r="AP119" s="102">
        <f>SUMIF(P!$I$7:$I$10000,$C119,P!$H$7:$H$10000)</f>
        <v>0</v>
      </c>
      <c r="AQ119" s="102">
        <f>SUMIF(Q!$I$7:$I$10000,$C119,Q!$H$7:$H$10000)</f>
        <v>0</v>
      </c>
      <c r="AR119" s="102">
        <f>SUMIF('R'!$I$7:$I$10000,$C119,'R'!$H$7:$H$10000)</f>
        <v>0</v>
      </c>
      <c r="AS119" s="102">
        <f>SUMIF(S!$I$7:$I$10000,$C119,S!$H$7:$H$10000)</f>
        <v>0</v>
      </c>
      <c r="AT119" s="102">
        <f>SUMIF(T!$I$7:$I$10000,$C119,T!$H$7:$H$10000)</f>
        <v>0</v>
      </c>
    </row>
    <row r="120" spans="2:46" ht="28.8" x14ac:dyDescent="0.3">
      <c r="B120" s="203" t="s">
        <v>1206</v>
      </c>
      <c r="C120" s="203"/>
      <c r="D120" s="134">
        <v>20</v>
      </c>
      <c r="E120" s="129">
        <v>103</v>
      </c>
      <c r="F120" s="135">
        <f>SUM(F121:F129)</f>
        <v>0</v>
      </c>
      <c r="G120" s="135">
        <f>SUM(G121:G129)</f>
        <v>0</v>
      </c>
      <c r="H120" s="101"/>
      <c r="I120" s="135">
        <f t="shared" si="5"/>
        <v>0</v>
      </c>
      <c r="J120" s="135">
        <f>SUM(J121:J129)</f>
        <v>0</v>
      </c>
      <c r="K120" s="135">
        <f t="shared" ref="K120:M120" si="11">SUM(K121:K129)</f>
        <v>0</v>
      </c>
      <c r="L120" s="135">
        <f t="shared" si="11"/>
        <v>0</v>
      </c>
      <c r="M120" s="135">
        <f t="shared" si="11"/>
        <v>0</v>
      </c>
      <c r="N120" s="97" t="s">
        <v>76</v>
      </c>
      <c r="O120" s="32" t="str">
        <f t="shared" si="6"/>
        <v>Z</v>
      </c>
      <c r="P120" s="1">
        <f t="shared" si="7"/>
        <v>12</v>
      </c>
      <c r="Q120" s="123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</row>
    <row r="121" spans="2:46" ht="52.8" x14ac:dyDescent="0.3">
      <c r="B121" s="131" t="s">
        <v>30</v>
      </c>
      <c r="C121" s="131" t="s">
        <v>31</v>
      </c>
      <c r="D121" s="132">
        <v>21</v>
      </c>
      <c r="E121" s="132">
        <v>103.01</v>
      </c>
      <c r="F121" s="133">
        <f t="shared" si="3"/>
        <v>0</v>
      </c>
      <c r="G121" s="133">
        <f t="shared" si="4"/>
        <v>0</v>
      </c>
      <c r="H121" s="31"/>
      <c r="I121" s="133">
        <f t="shared" si="5"/>
        <v>0</v>
      </c>
      <c r="J121" s="142"/>
      <c r="K121" s="142"/>
      <c r="L121" s="143"/>
      <c r="M121" s="142"/>
      <c r="N121" s="98"/>
      <c r="O121" s="32" t="str">
        <f t="shared" si="6"/>
        <v>szmadas!$c$121</v>
      </c>
      <c r="P121" s="1">
        <f t="shared" si="7"/>
        <v>13</v>
      </c>
      <c r="Q121" s="123" t="str">
        <f t="shared" si="8"/>
        <v>Segélyszervezetektől, alapítványoktól, helyi szervezetektől származó adományok</v>
      </c>
      <c r="Z121" s="102">
        <f>SUMIF(Kassza!$I$7:$I$10000,$C121,Kassza!$H$7:$H$10000)</f>
        <v>0</v>
      </c>
      <c r="AA121" s="102">
        <f>SUMIF(A!$I$7:$I$10000,$C121,A!$H$7:$H$10000)</f>
        <v>0</v>
      </c>
      <c r="AB121" s="102">
        <f>SUMIF(B!$I$7:$I$10000,$C121,B!$H$7:$H$10000)</f>
        <v>0</v>
      </c>
      <c r="AC121" s="102">
        <f>SUMIF('C'!$I$7:$I$10000,$C121,'C'!$H$7:$H$10000)</f>
        <v>0</v>
      </c>
      <c r="AD121" s="102">
        <f>SUMIF(D!$I$7:$I$10000,$C121,D!$H$7:$H$10000)</f>
        <v>0</v>
      </c>
      <c r="AE121" s="102">
        <f>SUMIF(E!$I$7:$I$10000,$C121,E!$H$7:$H$10000)</f>
        <v>0</v>
      </c>
      <c r="AF121" s="102">
        <f>SUMIF(F!$I$7:$I$10000,$C121,F!$H$7:$H$10000)</f>
        <v>0</v>
      </c>
      <c r="AG121" s="102">
        <f>SUMIF(G!$I$7:$I$10000,$C121,G!$H$7:$H$10000)</f>
        <v>0</v>
      </c>
      <c r="AH121" s="102">
        <f>SUMIF(H!$I$7:$I$10000,$C121,H!$H$7:$H$10000)</f>
        <v>0</v>
      </c>
      <c r="AI121" s="102">
        <f>SUMIF(I!$I$7:$I$10000,$C121,I!$H$7:$H$10000)</f>
        <v>0</v>
      </c>
      <c r="AJ121" s="102">
        <f>SUMIF(J!$I$7:$I$10000,$C121,J!$H$7:$H$10000)</f>
        <v>0</v>
      </c>
      <c r="AK121" s="102">
        <f>SUMIF(K!$I$7:$I$10000,$C121,K!$H$7:$H$10000)</f>
        <v>0</v>
      </c>
      <c r="AL121" s="102">
        <f>SUMIF(L!$I$7:$I$10000,$C121,L!$H$7:$H$10000)</f>
        <v>0</v>
      </c>
      <c r="AM121" s="102">
        <f>SUMIF(M!$I$7:$I$10000,$C121,M!$H$7:$H$10000)</f>
        <v>0</v>
      </c>
      <c r="AN121" s="102">
        <f>SUMIF(N!$I$7:$I$10000,$C121,N!$H$7:$H$10000)</f>
        <v>0</v>
      </c>
      <c r="AO121" s="102">
        <f>SUMIF(O!$I$7:$I$10000,$C121,O!$H$7:$H$10000)</f>
        <v>0</v>
      </c>
      <c r="AP121" s="102">
        <f>SUMIF(P!$I$7:$I$10000,$C121,P!$H$7:$H$10000)</f>
        <v>0</v>
      </c>
      <c r="AQ121" s="102">
        <f>SUMIF(Q!$I$7:$I$10000,$C121,Q!$H$7:$H$10000)</f>
        <v>0</v>
      </c>
      <c r="AR121" s="102">
        <f>SUMIF('R'!$I$7:$I$10000,$C121,'R'!$H$7:$H$10000)</f>
        <v>0</v>
      </c>
      <c r="AS121" s="102">
        <f>SUMIF(S!$I$7:$I$10000,$C121,S!$H$7:$H$10000)</f>
        <v>0</v>
      </c>
      <c r="AT121" s="102">
        <f>SUMIF(T!$I$7:$I$10000,$C121,T!$H$7:$H$10000)</f>
        <v>0</v>
      </c>
    </row>
    <row r="122" spans="2:46" x14ac:dyDescent="0.3">
      <c r="B122" s="131" t="s">
        <v>1207</v>
      </c>
      <c r="C122" s="131" t="s">
        <v>1208</v>
      </c>
      <c r="D122" s="132">
        <v>22</v>
      </c>
      <c r="E122" s="132">
        <v>103.02</v>
      </c>
      <c r="F122" s="133">
        <f t="shared" si="3"/>
        <v>0</v>
      </c>
      <c r="G122" s="133">
        <f t="shared" si="4"/>
        <v>0</v>
      </c>
      <c r="H122" s="31"/>
      <c r="I122" s="133">
        <f t="shared" si="5"/>
        <v>0</v>
      </c>
      <c r="J122" s="142"/>
      <c r="K122" s="142"/>
      <c r="L122" s="143"/>
      <c r="M122" s="142"/>
      <c r="N122" s="98"/>
      <c r="O122" s="32" t="str">
        <f t="shared" si="6"/>
        <v>szmadas!$c$122</v>
      </c>
      <c r="P122" s="1">
        <f t="shared" si="7"/>
        <v>14</v>
      </c>
      <c r="Q122" s="123" t="str">
        <f t="shared" si="8"/>
        <v>Pályázatokból</v>
      </c>
      <c r="Z122" s="102">
        <f>SUMIF(Kassza!$I$7:$I$10000,$C122,Kassza!$H$7:$H$10000)</f>
        <v>0</v>
      </c>
      <c r="AA122" s="102">
        <f>SUMIF(A!$I$7:$I$10000,$C122,A!$H$7:$H$10000)</f>
        <v>0</v>
      </c>
      <c r="AB122" s="102">
        <f>SUMIF(B!$I$7:$I$10000,$C122,B!$H$7:$H$10000)</f>
        <v>0</v>
      </c>
      <c r="AC122" s="102">
        <f>SUMIF('C'!$I$7:$I$10000,$C122,'C'!$H$7:$H$10000)</f>
        <v>0</v>
      </c>
      <c r="AD122" s="102">
        <f>SUMIF(D!$I$7:$I$10000,$C122,D!$H$7:$H$10000)</f>
        <v>0</v>
      </c>
      <c r="AE122" s="102">
        <f>SUMIF(E!$I$7:$I$10000,$C122,E!$H$7:$H$10000)</f>
        <v>0</v>
      </c>
      <c r="AF122" s="102">
        <f>SUMIF(F!$I$7:$I$10000,$C122,F!$H$7:$H$10000)</f>
        <v>0</v>
      </c>
      <c r="AG122" s="102">
        <f>SUMIF(G!$I$7:$I$10000,$C122,G!$H$7:$H$10000)</f>
        <v>0</v>
      </c>
      <c r="AH122" s="102">
        <f>SUMIF(H!$I$7:$I$10000,$C122,H!$H$7:$H$10000)</f>
        <v>0</v>
      </c>
      <c r="AI122" s="102">
        <f>SUMIF(I!$I$7:$I$10000,$C122,I!$H$7:$H$10000)</f>
        <v>0</v>
      </c>
      <c r="AJ122" s="102">
        <f>SUMIF(J!$I$7:$I$10000,$C122,J!$H$7:$H$10000)</f>
        <v>0</v>
      </c>
      <c r="AK122" s="102">
        <f>SUMIF(K!$I$7:$I$10000,$C122,K!$H$7:$H$10000)</f>
        <v>0</v>
      </c>
      <c r="AL122" s="102">
        <f>SUMIF(L!$I$7:$I$10000,$C122,L!$H$7:$H$10000)</f>
        <v>0</v>
      </c>
      <c r="AM122" s="102">
        <f>SUMIF(M!$I$7:$I$10000,$C122,M!$H$7:$H$10000)</f>
        <v>0</v>
      </c>
      <c r="AN122" s="102">
        <f>SUMIF(N!$I$7:$I$10000,$C122,N!$H$7:$H$10000)</f>
        <v>0</v>
      </c>
      <c r="AO122" s="102">
        <f>SUMIF(O!$I$7:$I$10000,$C122,O!$H$7:$H$10000)</f>
        <v>0</v>
      </c>
      <c r="AP122" s="102">
        <f>SUMIF(P!$I$7:$I$10000,$C122,P!$H$7:$H$10000)</f>
        <v>0</v>
      </c>
      <c r="AQ122" s="102">
        <f>SUMIF(Q!$I$7:$I$10000,$C122,Q!$H$7:$H$10000)</f>
        <v>0</v>
      </c>
      <c r="AR122" s="102">
        <f>SUMIF('R'!$I$7:$I$10000,$C122,'R'!$H$7:$H$10000)</f>
        <v>0</v>
      </c>
      <c r="AS122" s="102">
        <f>SUMIF(S!$I$7:$I$10000,$C122,S!$H$7:$H$10000)</f>
        <v>0</v>
      </c>
      <c r="AT122" s="102">
        <f>SUMIF(T!$I$7:$I$10000,$C122,T!$H$7:$H$10000)</f>
        <v>0</v>
      </c>
    </row>
    <row r="123" spans="2:46" x14ac:dyDescent="0.3">
      <c r="B123" s="131" t="s">
        <v>32</v>
      </c>
      <c r="C123" s="131" t="s">
        <v>33</v>
      </c>
      <c r="D123" s="132">
        <v>23</v>
      </c>
      <c r="E123" s="132">
        <v>103.03</v>
      </c>
      <c r="F123" s="133">
        <f t="shared" si="3"/>
        <v>0</v>
      </c>
      <c r="G123" s="133">
        <f t="shared" si="4"/>
        <v>0</v>
      </c>
      <c r="H123" s="31"/>
      <c r="I123" s="133">
        <f t="shared" si="5"/>
        <v>0</v>
      </c>
      <c r="J123" s="142"/>
      <c r="K123" s="142"/>
      <c r="L123" s="143"/>
      <c r="M123" s="142"/>
      <c r="N123" s="98"/>
      <c r="O123" s="32" t="str">
        <f t="shared" si="6"/>
        <v>szmadas!$c$123</v>
      </c>
      <c r="P123" s="1">
        <f t="shared" si="7"/>
        <v>15</v>
      </c>
      <c r="Q123" s="123" t="str">
        <f t="shared" si="8"/>
        <v>Más bevételek</v>
      </c>
      <c r="Z123" s="102">
        <f>SUMIF(Kassza!$I$7:$I$10000,$C123,Kassza!$H$7:$H$10000)</f>
        <v>0</v>
      </c>
      <c r="AA123" s="102">
        <f>SUMIF(A!$I$7:$I$10000,$C123,A!$H$7:$H$10000)</f>
        <v>0</v>
      </c>
      <c r="AB123" s="102">
        <f>SUMIF(B!$I$7:$I$10000,$C123,B!$H$7:$H$10000)</f>
        <v>0</v>
      </c>
      <c r="AC123" s="102">
        <f>SUMIF('C'!$I$7:$I$10000,$C123,'C'!$H$7:$H$10000)</f>
        <v>0</v>
      </c>
      <c r="AD123" s="102">
        <f>SUMIF(D!$I$7:$I$10000,$C123,D!$H$7:$H$10000)</f>
        <v>0</v>
      </c>
      <c r="AE123" s="102">
        <f>SUMIF(E!$I$7:$I$10000,$C123,E!$H$7:$H$10000)</f>
        <v>0</v>
      </c>
      <c r="AF123" s="102">
        <f>SUMIF(F!$I$7:$I$10000,$C123,F!$H$7:$H$10000)</f>
        <v>0</v>
      </c>
      <c r="AG123" s="102">
        <f>SUMIF(G!$I$7:$I$10000,$C123,G!$H$7:$H$10000)</f>
        <v>0</v>
      </c>
      <c r="AH123" s="102">
        <f>SUMIF(H!$I$7:$I$10000,$C123,H!$H$7:$H$10000)</f>
        <v>0</v>
      </c>
      <c r="AI123" s="102">
        <f>SUMIF(I!$I$7:$I$10000,$C123,I!$H$7:$H$10000)</f>
        <v>0</v>
      </c>
      <c r="AJ123" s="102">
        <f>SUMIF(J!$I$7:$I$10000,$C123,J!$H$7:$H$10000)</f>
        <v>0</v>
      </c>
      <c r="AK123" s="102">
        <f>SUMIF(K!$I$7:$I$10000,$C123,K!$H$7:$H$10000)</f>
        <v>0</v>
      </c>
      <c r="AL123" s="102">
        <f>SUMIF(L!$I$7:$I$10000,$C123,L!$H$7:$H$10000)</f>
        <v>0</v>
      </c>
      <c r="AM123" s="102">
        <f>SUMIF(M!$I$7:$I$10000,$C123,M!$H$7:$H$10000)</f>
        <v>0</v>
      </c>
      <c r="AN123" s="102">
        <f>SUMIF(N!$I$7:$I$10000,$C123,N!$H$7:$H$10000)</f>
        <v>0</v>
      </c>
      <c r="AO123" s="102">
        <f>SUMIF(O!$I$7:$I$10000,$C123,O!$H$7:$H$10000)</f>
        <v>0</v>
      </c>
      <c r="AP123" s="102">
        <f>SUMIF(P!$I$7:$I$10000,$C123,P!$H$7:$H$10000)</f>
        <v>0</v>
      </c>
      <c r="AQ123" s="102">
        <f>SUMIF(Q!$I$7:$I$10000,$C123,Q!$H$7:$H$10000)</f>
        <v>0</v>
      </c>
      <c r="AR123" s="102">
        <f>SUMIF('R'!$I$7:$I$10000,$C123,'R'!$H$7:$H$10000)</f>
        <v>0</v>
      </c>
      <c r="AS123" s="102">
        <f>SUMIF(S!$I$7:$I$10000,$C123,S!$H$7:$H$10000)</f>
        <v>0</v>
      </c>
      <c r="AT123" s="102">
        <f>SUMIF(T!$I$7:$I$10000,$C123,T!$H$7:$H$10000)</f>
        <v>0</v>
      </c>
    </row>
    <row r="124" spans="2:46" ht="39.6" x14ac:dyDescent="0.3">
      <c r="B124" s="131" t="s">
        <v>34</v>
      </c>
      <c r="C124" s="131" t="s">
        <v>35</v>
      </c>
      <c r="D124" s="132">
        <v>24</v>
      </c>
      <c r="E124" s="132">
        <v>103.04</v>
      </c>
      <c r="F124" s="133">
        <f t="shared" si="3"/>
        <v>0</v>
      </c>
      <c r="G124" s="133">
        <f t="shared" si="4"/>
        <v>0</v>
      </c>
      <c r="H124" s="31"/>
      <c r="I124" s="133">
        <f t="shared" si="5"/>
        <v>0</v>
      </c>
      <c r="J124" s="142"/>
      <c r="K124" s="142"/>
      <c r="L124" s="143"/>
      <c r="M124" s="142"/>
      <c r="N124" s="98"/>
      <c r="O124" s="32" t="str">
        <f t="shared" si="6"/>
        <v>szmadas!$c$124</v>
      </c>
      <c r="P124" s="1">
        <f t="shared" si="7"/>
        <v>16</v>
      </c>
      <c r="Q124" s="123" t="str">
        <f t="shared" si="8"/>
        <v>Banki kamatok, árfolyam nyereségek, kötvények jövedelme, osztalékok</v>
      </c>
      <c r="Z124" s="102">
        <f>SUMIF(Kassza!$I$7:$I$10000,$C124,Kassza!$H$7:$H$10000)</f>
        <v>0</v>
      </c>
      <c r="AA124" s="102">
        <f>SUMIF(A!$I$7:$I$10000,$C124,A!$H$7:$H$10000)</f>
        <v>0</v>
      </c>
      <c r="AB124" s="102">
        <f>SUMIF(B!$I$7:$I$10000,$C124,B!$H$7:$H$10000)</f>
        <v>0</v>
      </c>
      <c r="AC124" s="102">
        <f>SUMIF('C'!$I$7:$I$10000,$C124,'C'!$H$7:$H$10000)</f>
        <v>0</v>
      </c>
      <c r="AD124" s="102">
        <f>SUMIF(D!$I$7:$I$10000,$C124,D!$H$7:$H$10000)</f>
        <v>0</v>
      </c>
      <c r="AE124" s="102">
        <f>SUMIF(E!$I$7:$I$10000,$C124,E!$H$7:$H$10000)</f>
        <v>0</v>
      </c>
      <c r="AF124" s="102">
        <f>SUMIF(F!$I$7:$I$10000,$C124,F!$H$7:$H$10000)</f>
        <v>0</v>
      </c>
      <c r="AG124" s="102">
        <f>SUMIF(G!$I$7:$I$10000,$C124,G!$H$7:$H$10000)</f>
        <v>0</v>
      </c>
      <c r="AH124" s="102">
        <f>SUMIF(H!$I$7:$I$10000,$C124,H!$H$7:$H$10000)</f>
        <v>0</v>
      </c>
      <c r="AI124" s="102">
        <f>SUMIF(I!$I$7:$I$10000,$C124,I!$H$7:$H$10000)</f>
        <v>0</v>
      </c>
      <c r="AJ124" s="102">
        <f>SUMIF(J!$I$7:$I$10000,$C124,J!$H$7:$H$10000)</f>
        <v>0</v>
      </c>
      <c r="AK124" s="102">
        <f>SUMIF(K!$I$7:$I$10000,$C124,K!$H$7:$H$10000)</f>
        <v>0</v>
      </c>
      <c r="AL124" s="102">
        <f>SUMIF(L!$I$7:$I$10000,$C124,L!$H$7:$H$10000)</f>
        <v>0</v>
      </c>
      <c r="AM124" s="102">
        <f>SUMIF(M!$I$7:$I$10000,$C124,M!$H$7:$H$10000)</f>
        <v>0</v>
      </c>
      <c r="AN124" s="102">
        <f>SUMIF(N!$I$7:$I$10000,$C124,N!$H$7:$H$10000)</f>
        <v>0</v>
      </c>
      <c r="AO124" s="102">
        <f>SUMIF(O!$I$7:$I$10000,$C124,O!$H$7:$H$10000)</f>
        <v>0</v>
      </c>
      <c r="AP124" s="102">
        <f>SUMIF(P!$I$7:$I$10000,$C124,P!$H$7:$H$10000)</f>
        <v>0</v>
      </c>
      <c r="AQ124" s="102">
        <f>SUMIF(Q!$I$7:$I$10000,$C124,Q!$H$7:$H$10000)</f>
        <v>0</v>
      </c>
      <c r="AR124" s="102">
        <f>SUMIF('R'!$I$7:$I$10000,$C124,'R'!$H$7:$H$10000)</f>
        <v>0</v>
      </c>
      <c r="AS124" s="102">
        <f>SUMIF(S!$I$7:$I$10000,$C124,S!$H$7:$H$10000)</f>
        <v>0</v>
      </c>
      <c r="AT124" s="102">
        <f>SUMIF(T!$I$7:$I$10000,$C124,T!$H$7:$H$10000)</f>
        <v>0</v>
      </c>
    </row>
    <row r="125" spans="2:46" ht="39.6" x14ac:dyDescent="0.3">
      <c r="B125" s="131" t="s">
        <v>36</v>
      </c>
      <c r="C125" s="131" t="s">
        <v>37</v>
      </c>
      <c r="D125" s="132">
        <v>25</v>
      </c>
      <c r="E125" s="132">
        <v>103.05</v>
      </c>
      <c r="F125" s="133">
        <f t="shared" si="3"/>
        <v>0</v>
      </c>
      <c r="G125" s="133">
        <f t="shared" si="4"/>
        <v>0</v>
      </c>
      <c r="H125" s="31"/>
      <c r="I125" s="133">
        <f t="shared" si="5"/>
        <v>0</v>
      </c>
      <c r="J125" s="142"/>
      <c r="K125" s="142"/>
      <c r="L125" s="143"/>
      <c r="M125" s="142"/>
      <c r="N125" s="98"/>
      <c r="O125" s="32" t="str">
        <f t="shared" si="6"/>
        <v>szmadas!$c$125</v>
      </c>
      <c r="P125" s="1">
        <f t="shared" si="7"/>
        <v>17</v>
      </c>
      <c r="Q125" s="123" t="str">
        <f t="shared" si="8"/>
        <v>Hozzájárulás konferenciák és szeretetvendégségek szervezéséhez</v>
      </c>
      <c r="Z125" s="102">
        <f>SUMIF(Kassza!$I$7:$I$10000,$C125,Kassza!$H$7:$H$10000)</f>
        <v>0</v>
      </c>
      <c r="AA125" s="102">
        <f>SUMIF(A!$I$7:$I$10000,$C125,A!$H$7:$H$10000)</f>
        <v>0</v>
      </c>
      <c r="AB125" s="102">
        <f>SUMIF(B!$I$7:$I$10000,$C125,B!$H$7:$H$10000)</f>
        <v>0</v>
      </c>
      <c r="AC125" s="102">
        <f>SUMIF('C'!$I$7:$I$10000,$C125,'C'!$H$7:$H$10000)</f>
        <v>0</v>
      </c>
      <c r="AD125" s="102">
        <f>SUMIF(D!$I$7:$I$10000,$C125,D!$H$7:$H$10000)</f>
        <v>0</v>
      </c>
      <c r="AE125" s="102">
        <f>SUMIF(E!$I$7:$I$10000,$C125,E!$H$7:$H$10000)</f>
        <v>0</v>
      </c>
      <c r="AF125" s="102">
        <f>SUMIF(F!$I$7:$I$10000,$C125,F!$H$7:$H$10000)</f>
        <v>0</v>
      </c>
      <c r="AG125" s="102">
        <f>SUMIF(G!$I$7:$I$10000,$C125,G!$H$7:$H$10000)</f>
        <v>0</v>
      </c>
      <c r="AH125" s="102">
        <f>SUMIF(H!$I$7:$I$10000,$C125,H!$H$7:$H$10000)</f>
        <v>0</v>
      </c>
      <c r="AI125" s="102">
        <f>SUMIF(I!$I$7:$I$10000,$C125,I!$H$7:$H$10000)</f>
        <v>0</v>
      </c>
      <c r="AJ125" s="102">
        <f>SUMIF(J!$I$7:$I$10000,$C125,J!$H$7:$H$10000)</f>
        <v>0</v>
      </c>
      <c r="AK125" s="102">
        <f>SUMIF(K!$I$7:$I$10000,$C125,K!$H$7:$H$10000)</f>
        <v>0</v>
      </c>
      <c r="AL125" s="102">
        <f>SUMIF(L!$I$7:$I$10000,$C125,L!$H$7:$H$10000)</f>
        <v>0</v>
      </c>
      <c r="AM125" s="102">
        <f>SUMIF(M!$I$7:$I$10000,$C125,M!$H$7:$H$10000)</f>
        <v>0</v>
      </c>
      <c r="AN125" s="102">
        <f>SUMIF(N!$I$7:$I$10000,$C125,N!$H$7:$H$10000)</f>
        <v>0</v>
      </c>
      <c r="AO125" s="102">
        <f>SUMIF(O!$I$7:$I$10000,$C125,O!$H$7:$H$10000)</f>
        <v>0</v>
      </c>
      <c r="AP125" s="102">
        <f>SUMIF(P!$I$7:$I$10000,$C125,P!$H$7:$H$10000)</f>
        <v>0</v>
      </c>
      <c r="AQ125" s="102">
        <f>SUMIF(Q!$I$7:$I$10000,$C125,Q!$H$7:$H$10000)</f>
        <v>0</v>
      </c>
      <c r="AR125" s="102">
        <f>SUMIF('R'!$I$7:$I$10000,$C125,'R'!$H$7:$H$10000)</f>
        <v>0</v>
      </c>
      <c r="AS125" s="102">
        <f>SUMIF(S!$I$7:$I$10000,$C125,S!$H$7:$H$10000)</f>
        <v>0</v>
      </c>
      <c r="AT125" s="102">
        <f>SUMIF(T!$I$7:$I$10000,$C125,T!$H$7:$H$10000)</f>
        <v>0</v>
      </c>
    </row>
    <row r="126" spans="2:46" x14ac:dyDescent="0.3">
      <c r="B126" s="131" t="s">
        <v>38</v>
      </c>
      <c r="C126" s="131" t="s">
        <v>39</v>
      </c>
      <c r="D126" s="132">
        <v>26</v>
      </c>
      <c r="E126" s="132">
        <v>103.06</v>
      </c>
      <c r="F126" s="133">
        <f t="shared" si="3"/>
        <v>0</v>
      </c>
      <c r="G126" s="133">
        <f t="shared" si="4"/>
        <v>0</v>
      </c>
      <c r="H126" s="31"/>
      <c r="I126" s="133">
        <f t="shared" si="5"/>
        <v>0</v>
      </c>
      <c r="J126" s="142"/>
      <c r="K126" s="142"/>
      <c r="L126" s="143"/>
      <c r="M126" s="142"/>
      <c r="N126" s="98"/>
      <c r="O126" s="32" t="str">
        <f t="shared" si="6"/>
        <v>szmadas!$c$126</v>
      </c>
      <c r="P126" s="1">
        <f t="shared" si="7"/>
        <v>18</v>
      </c>
      <c r="Q126" s="123" t="str">
        <f t="shared" si="8"/>
        <v>Iratterjesztés - bevétel</v>
      </c>
      <c r="Z126" s="102">
        <f>SUMIF(Kassza!$I$7:$I$10000,$C126,Kassza!$H$7:$H$10000)</f>
        <v>0</v>
      </c>
      <c r="AA126" s="102">
        <f>SUMIF(A!$I$7:$I$10000,$C126,A!$H$7:$H$10000)</f>
        <v>0</v>
      </c>
      <c r="AB126" s="102">
        <f>SUMIF(B!$I$7:$I$10000,$C126,B!$H$7:$H$10000)</f>
        <v>0</v>
      </c>
      <c r="AC126" s="102">
        <f>SUMIF('C'!$I$7:$I$10000,$C126,'C'!$H$7:$H$10000)</f>
        <v>0</v>
      </c>
      <c r="AD126" s="102">
        <f>SUMIF(D!$I$7:$I$10000,$C126,D!$H$7:$H$10000)</f>
        <v>0</v>
      </c>
      <c r="AE126" s="102">
        <f>SUMIF(E!$I$7:$I$10000,$C126,E!$H$7:$H$10000)</f>
        <v>0</v>
      </c>
      <c r="AF126" s="102">
        <f>SUMIF(F!$I$7:$I$10000,$C126,F!$H$7:$H$10000)</f>
        <v>0</v>
      </c>
      <c r="AG126" s="102">
        <f>SUMIF(G!$I$7:$I$10000,$C126,G!$H$7:$H$10000)</f>
        <v>0</v>
      </c>
      <c r="AH126" s="102">
        <f>SUMIF(H!$I$7:$I$10000,$C126,H!$H$7:$H$10000)</f>
        <v>0</v>
      </c>
      <c r="AI126" s="102">
        <f>SUMIF(I!$I$7:$I$10000,$C126,I!$H$7:$H$10000)</f>
        <v>0</v>
      </c>
      <c r="AJ126" s="102">
        <f>SUMIF(J!$I$7:$I$10000,$C126,J!$H$7:$H$10000)</f>
        <v>0</v>
      </c>
      <c r="AK126" s="102">
        <f>SUMIF(K!$I$7:$I$10000,$C126,K!$H$7:$H$10000)</f>
        <v>0</v>
      </c>
      <c r="AL126" s="102">
        <f>SUMIF(L!$I$7:$I$10000,$C126,L!$H$7:$H$10000)</f>
        <v>0</v>
      </c>
      <c r="AM126" s="102">
        <f>SUMIF(M!$I$7:$I$10000,$C126,M!$H$7:$H$10000)</f>
        <v>0</v>
      </c>
      <c r="AN126" s="102">
        <f>SUMIF(N!$I$7:$I$10000,$C126,N!$H$7:$H$10000)</f>
        <v>0</v>
      </c>
      <c r="AO126" s="102">
        <f>SUMIF(O!$I$7:$I$10000,$C126,O!$H$7:$H$10000)</f>
        <v>0</v>
      </c>
      <c r="AP126" s="102">
        <f>SUMIF(P!$I$7:$I$10000,$C126,P!$H$7:$H$10000)</f>
        <v>0</v>
      </c>
      <c r="AQ126" s="102">
        <f>SUMIF(Q!$I$7:$I$10000,$C126,Q!$H$7:$H$10000)</f>
        <v>0</v>
      </c>
      <c r="AR126" s="102">
        <f>SUMIF('R'!$I$7:$I$10000,$C126,'R'!$H$7:$H$10000)</f>
        <v>0</v>
      </c>
      <c r="AS126" s="102">
        <f>SUMIF(S!$I$7:$I$10000,$C126,S!$H$7:$H$10000)</f>
        <v>0</v>
      </c>
      <c r="AT126" s="102">
        <f>SUMIF(T!$I$7:$I$10000,$C126,T!$H$7:$H$10000)</f>
        <v>0</v>
      </c>
    </row>
    <row r="127" spans="2:46" ht="39.6" x14ac:dyDescent="0.3">
      <c r="B127" s="131" t="s">
        <v>40</v>
      </c>
      <c r="C127" s="131" t="s">
        <v>41</v>
      </c>
      <c r="D127" s="132">
        <v>27</v>
      </c>
      <c r="E127" s="132">
        <v>103.07</v>
      </c>
      <c r="F127" s="133">
        <f t="shared" si="3"/>
        <v>0</v>
      </c>
      <c r="G127" s="133">
        <f t="shared" si="4"/>
        <v>0</v>
      </c>
      <c r="H127" s="31"/>
      <c r="I127" s="133">
        <f t="shared" si="5"/>
        <v>0</v>
      </c>
      <c r="J127" s="142"/>
      <c r="K127" s="142"/>
      <c r="L127" s="143"/>
      <c r="M127" s="142"/>
      <c r="N127" s="98"/>
      <c r="O127" s="32" t="str">
        <f t="shared" si="6"/>
        <v>szmadas!$c$127</v>
      </c>
      <c r="P127" s="1">
        <f t="shared" si="7"/>
        <v>19</v>
      </c>
      <c r="Q127" s="123" t="str">
        <f t="shared" si="8"/>
        <v>Javak és részvények értékesítéséből</v>
      </c>
      <c r="Z127" s="102">
        <f>SUMIF(Kassza!$I$7:$I$10000,$C127,Kassza!$H$7:$H$10000)</f>
        <v>0</v>
      </c>
      <c r="AA127" s="102">
        <f>SUMIF(A!$I$7:$I$10000,$C127,A!$H$7:$H$10000)</f>
        <v>0</v>
      </c>
      <c r="AB127" s="102">
        <f>SUMIF(B!$I$7:$I$10000,$C127,B!$H$7:$H$10000)</f>
        <v>0</v>
      </c>
      <c r="AC127" s="102">
        <f>SUMIF('C'!$I$7:$I$10000,$C127,'C'!$H$7:$H$10000)</f>
        <v>0</v>
      </c>
      <c r="AD127" s="102">
        <f>SUMIF(D!$I$7:$I$10000,$C127,D!$H$7:$H$10000)</f>
        <v>0</v>
      </c>
      <c r="AE127" s="102">
        <f>SUMIF(E!$I$7:$I$10000,$C127,E!$H$7:$H$10000)</f>
        <v>0</v>
      </c>
      <c r="AF127" s="102">
        <f>SUMIF(F!$I$7:$I$10000,$C127,F!$H$7:$H$10000)</f>
        <v>0</v>
      </c>
      <c r="AG127" s="102">
        <f>SUMIF(G!$I$7:$I$10000,$C127,G!$H$7:$H$10000)</f>
        <v>0</v>
      </c>
      <c r="AH127" s="102">
        <f>SUMIF(H!$I$7:$I$10000,$C127,H!$H$7:$H$10000)</f>
        <v>0</v>
      </c>
      <c r="AI127" s="102">
        <f>SUMIF(I!$I$7:$I$10000,$C127,I!$H$7:$H$10000)</f>
        <v>0</v>
      </c>
      <c r="AJ127" s="102">
        <f>SUMIF(J!$I$7:$I$10000,$C127,J!$H$7:$H$10000)</f>
        <v>0</v>
      </c>
      <c r="AK127" s="102">
        <f>SUMIF(K!$I$7:$I$10000,$C127,K!$H$7:$H$10000)</f>
        <v>0</v>
      </c>
      <c r="AL127" s="102">
        <f>SUMIF(L!$I$7:$I$10000,$C127,L!$H$7:$H$10000)</f>
        <v>0</v>
      </c>
      <c r="AM127" s="102">
        <f>SUMIF(M!$I$7:$I$10000,$C127,M!$H$7:$H$10000)</f>
        <v>0</v>
      </c>
      <c r="AN127" s="102">
        <f>SUMIF(N!$I$7:$I$10000,$C127,N!$H$7:$H$10000)</f>
        <v>0</v>
      </c>
      <c r="AO127" s="102">
        <f>SUMIF(O!$I$7:$I$10000,$C127,O!$H$7:$H$10000)</f>
        <v>0</v>
      </c>
      <c r="AP127" s="102">
        <f>SUMIF(P!$I$7:$I$10000,$C127,P!$H$7:$H$10000)</f>
        <v>0</v>
      </c>
      <c r="AQ127" s="102">
        <f>SUMIF(Q!$I$7:$I$10000,$C127,Q!$H$7:$H$10000)</f>
        <v>0</v>
      </c>
      <c r="AR127" s="102">
        <f>SUMIF('R'!$I$7:$I$10000,$C127,'R'!$H$7:$H$10000)</f>
        <v>0</v>
      </c>
      <c r="AS127" s="102">
        <f>SUMIF(S!$I$7:$I$10000,$C127,S!$H$7:$H$10000)</f>
        <v>0</v>
      </c>
      <c r="AT127" s="102">
        <f>SUMIF(T!$I$7:$I$10000,$C127,T!$H$7:$H$10000)</f>
        <v>0</v>
      </c>
    </row>
    <row r="128" spans="2:46" x14ac:dyDescent="0.3">
      <c r="B128" s="131" t="s">
        <v>42</v>
      </c>
      <c r="C128" s="131" t="s">
        <v>43</v>
      </c>
      <c r="D128" s="132">
        <v>28</v>
      </c>
      <c r="E128" s="132">
        <v>103.08</v>
      </c>
      <c r="F128" s="133">
        <f t="shared" si="3"/>
        <v>0</v>
      </c>
      <c r="G128" s="133">
        <f t="shared" si="4"/>
        <v>0</v>
      </c>
      <c r="H128" s="31"/>
      <c r="I128" s="133">
        <f t="shared" si="5"/>
        <v>0</v>
      </c>
      <c r="J128" s="142"/>
      <c r="K128" s="142"/>
      <c r="L128" s="143"/>
      <c r="M128" s="142"/>
      <c r="N128" s="98"/>
      <c r="O128" s="32" t="str">
        <f t="shared" si="6"/>
        <v>szmadas!$c$128</v>
      </c>
      <c r="P128" s="1">
        <f t="shared" si="7"/>
        <v>20</v>
      </c>
      <c r="Q128" s="123" t="str">
        <f t="shared" si="8"/>
        <v>Számlavisszatérítések</v>
      </c>
      <c r="Z128" s="102">
        <f>SUMIF(Kassza!$I$7:$I$10000,$C128,Kassza!$H$7:$H$10000)</f>
        <v>0</v>
      </c>
      <c r="AA128" s="102">
        <f>SUMIF(A!$I$7:$I$10000,$C128,A!$H$7:$H$10000)</f>
        <v>0</v>
      </c>
      <c r="AB128" s="102">
        <f>SUMIF(B!$I$7:$I$10000,$C128,B!$H$7:$H$10000)</f>
        <v>0</v>
      </c>
      <c r="AC128" s="102">
        <f>SUMIF('C'!$I$7:$I$10000,$C128,'C'!$H$7:$H$10000)</f>
        <v>0</v>
      </c>
      <c r="AD128" s="102">
        <f>SUMIF(D!$I$7:$I$10000,$C128,D!$H$7:$H$10000)</f>
        <v>0</v>
      </c>
      <c r="AE128" s="102">
        <f>SUMIF(E!$I$7:$I$10000,$C128,E!$H$7:$H$10000)</f>
        <v>0</v>
      </c>
      <c r="AF128" s="102">
        <f>SUMIF(F!$I$7:$I$10000,$C128,F!$H$7:$H$10000)</f>
        <v>0</v>
      </c>
      <c r="AG128" s="102">
        <f>SUMIF(G!$I$7:$I$10000,$C128,G!$H$7:$H$10000)</f>
        <v>0</v>
      </c>
      <c r="AH128" s="102">
        <f>SUMIF(H!$I$7:$I$10000,$C128,H!$H$7:$H$10000)</f>
        <v>0</v>
      </c>
      <c r="AI128" s="102">
        <f>SUMIF(I!$I$7:$I$10000,$C128,I!$H$7:$H$10000)</f>
        <v>0</v>
      </c>
      <c r="AJ128" s="102">
        <f>SUMIF(J!$I$7:$I$10000,$C128,J!$H$7:$H$10000)</f>
        <v>0</v>
      </c>
      <c r="AK128" s="102">
        <f>SUMIF(K!$I$7:$I$10000,$C128,K!$H$7:$H$10000)</f>
        <v>0</v>
      </c>
      <c r="AL128" s="102">
        <f>SUMIF(L!$I$7:$I$10000,$C128,L!$H$7:$H$10000)</f>
        <v>0</v>
      </c>
      <c r="AM128" s="102">
        <f>SUMIF(M!$I$7:$I$10000,$C128,M!$H$7:$H$10000)</f>
        <v>0</v>
      </c>
      <c r="AN128" s="102">
        <f>SUMIF(N!$I$7:$I$10000,$C128,N!$H$7:$H$10000)</f>
        <v>0</v>
      </c>
      <c r="AO128" s="102">
        <f>SUMIF(O!$I$7:$I$10000,$C128,O!$H$7:$H$10000)</f>
        <v>0</v>
      </c>
      <c r="AP128" s="102">
        <f>SUMIF(P!$I$7:$I$10000,$C128,P!$H$7:$H$10000)</f>
        <v>0</v>
      </c>
      <c r="AQ128" s="102">
        <f>SUMIF(Q!$I$7:$I$10000,$C128,Q!$H$7:$H$10000)</f>
        <v>0</v>
      </c>
      <c r="AR128" s="102">
        <f>SUMIF('R'!$I$7:$I$10000,$C128,'R'!$H$7:$H$10000)</f>
        <v>0</v>
      </c>
      <c r="AS128" s="102">
        <f>SUMIF(S!$I$7:$I$10000,$C128,S!$H$7:$H$10000)</f>
        <v>0</v>
      </c>
      <c r="AT128" s="102">
        <f>SUMIF(T!$I$7:$I$10000,$C128,T!$H$7:$H$10000)</f>
        <v>0</v>
      </c>
    </row>
    <row r="129" spans="2:46" ht="26.4" x14ac:dyDescent="0.3">
      <c r="B129" s="131" t="s">
        <v>44</v>
      </c>
      <c r="C129" s="131" t="s">
        <v>1296</v>
      </c>
      <c r="D129" s="132">
        <v>29</v>
      </c>
      <c r="E129" s="132">
        <v>103.09</v>
      </c>
      <c r="F129" s="133">
        <f t="shared" si="3"/>
        <v>0</v>
      </c>
      <c r="G129" s="133">
        <f t="shared" si="4"/>
        <v>0</v>
      </c>
      <c r="H129" s="31"/>
      <c r="I129" s="133">
        <f t="shared" si="5"/>
        <v>0</v>
      </c>
      <c r="J129" s="142"/>
      <c r="K129" s="142"/>
      <c r="L129" s="143"/>
      <c r="M129" s="142"/>
      <c r="N129" s="98"/>
      <c r="O129" s="32" t="str">
        <f t="shared" si="6"/>
        <v>szmadas!$c$129</v>
      </c>
      <c r="P129" s="1">
        <f t="shared" si="7"/>
        <v>21</v>
      </c>
      <c r="Q129" s="123" t="str">
        <f t="shared" si="8"/>
        <v>Szponzortámogatások, adók 3,5 %-a</v>
      </c>
      <c r="Z129" s="102">
        <f>SUMIF(Kassza!$I$7:$I$10000,$C129,Kassza!$H$7:$H$10000)</f>
        <v>0</v>
      </c>
      <c r="AA129" s="102">
        <f>SUMIF(A!$I$7:$I$10000,$C129,A!$H$7:$H$10000)</f>
        <v>0</v>
      </c>
      <c r="AB129" s="102">
        <f>SUMIF(B!$I$7:$I$10000,$C129,B!$H$7:$H$10000)</f>
        <v>0</v>
      </c>
      <c r="AC129" s="102">
        <f>SUMIF('C'!$I$7:$I$10000,$C129,'C'!$H$7:$H$10000)</f>
        <v>0</v>
      </c>
      <c r="AD129" s="102">
        <f>SUMIF(D!$I$7:$I$10000,$C129,D!$H$7:$H$10000)</f>
        <v>0</v>
      </c>
      <c r="AE129" s="102">
        <f>SUMIF(E!$I$7:$I$10000,$C129,E!$H$7:$H$10000)</f>
        <v>0</v>
      </c>
      <c r="AF129" s="102">
        <f>SUMIF(F!$I$7:$I$10000,$C129,F!$H$7:$H$10000)</f>
        <v>0</v>
      </c>
      <c r="AG129" s="102">
        <f>SUMIF(G!$I$7:$I$10000,$C129,G!$H$7:$H$10000)</f>
        <v>0</v>
      </c>
      <c r="AH129" s="102">
        <f>SUMIF(H!$I$7:$I$10000,$C129,H!$H$7:$H$10000)</f>
        <v>0</v>
      </c>
      <c r="AI129" s="102">
        <f>SUMIF(I!$I$7:$I$10000,$C129,I!$H$7:$H$10000)</f>
        <v>0</v>
      </c>
      <c r="AJ129" s="102">
        <f>SUMIF(J!$I$7:$I$10000,$C129,J!$H$7:$H$10000)</f>
        <v>0</v>
      </c>
      <c r="AK129" s="102">
        <f>SUMIF(K!$I$7:$I$10000,$C129,K!$H$7:$H$10000)</f>
        <v>0</v>
      </c>
      <c r="AL129" s="102">
        <f>SUMIF(L!$I$7:$I$10000,$C129,L!$H$7:$H$10000)</f>
        <v>0</v>
      </c>
      <c r="AM129" s="102">
        <f>SUMIF(M!$I$7:$I$10000,$C129,M!$H$7:$H$10000)</f>
        <v>0</v>
      </c>
      <c r="AN129" s="102">
        <f>SUMIF(N!$I$7:$I$10000,$C129,N!$H$7:$H$10000)</f>
        <v>0</v>
      </c>
      <c r="AO129" s="102">
        <f>SUMIF(O!$I$7:$I$10000,$C129,O!$H$7:$H$10000)</f>
        <v>0</v>
      </c>
      <c r="AP129" s="102">
        <f>SUMIF(P!$I$7:$I$10000,$C129,P!$H$7:$H$10000)</f>
        <v>0</v>
      </c>
      <c r="AQ129" s="102">
        <f>SUMIF(Q!$I$7:$I$10000,$C129,Q!$H$7:$H$10000)</f>
        <v>0</v>
      </c>
      <c r="AR129" s="102">
        <f>SUMIF('R'!$I$7:$I$10000,$C129,'R'!$H$7:$H$10000)</f>
        <v>0</v>
      </c>
      <c r="AS129" s="102">
        <f>SUMIF(S!$I$7:$I$10000,$C129,S!$H$7:$H$10000)</f>
        <v>0</v>
      </c>
      <c r="AT129" s="102">
        <f>SUMIF(T!$I$7:$I$10000,$C129,T!$H$7:$H$10000)</f>
        <v>0</v>
      </c>
    </row>
    <row r="130" spans="2:46" ht="43.2" x14ac:dyDescent="0.3">
      <c r="B130" s="203" t="s">
        <v>1209</v>
      </c>
      <c r="C130" s="203"/>
      <c r="D130" s="134">
        <v>30</v>
      </c>
      <c r="E130" s="129">
        <v>104</v>
      </c>
      <c r="F130" s="135">
        <f>SUM(F131:F135)</f>
        <v>0</v>
      </c>
      <c r="G130" s="135">
        <f>SUM(G131:G135)</f>
        <v>0</v>
      </c>
      <c r="H130" s="101"/>
      <c r="I130" s="135">
        <f t="shared" si="5"/>
        <v>0</v>
      </c>
      <c r="J130" s="135">
        <f>SUM(J131:J135)</f>
        <v>0</v>
      </c>
      <c r="K130" s="135">
        <f t="shared" ref="K130:M130" si="12">SUM(K131:K135)</f>
        <v>0</v>
      </c>
      <c r="L130" s="135">
        <f t="shared" si="12"/>
        <v>0</v>
      </c>
      <c r="M130" s="135">
        <f t="shared" si="12"/>
        <v>0</v>
      </c>
      <c r="N130" s="97" t="s">
        <v>77</v>
      </c>
      <c r="O130" s="32" t="str">
        <f t="shared" si="6"/>
        <v>Z</v>
      </c>
      <c r="P130" s="1">
        <f t="shared" si="7"/>
        <v>21</v>
      </c>
      <c r="Q130" s="123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</row>
    <row r="131" spans="2:46" x14ac:dyDescent="0.3">
      <c r="B131" s="131" t="s">
        <v>45</v>
      </c>
      <c r="C131" s="131" t="s">
        <v>46</v>
      </c>
      <c r="D131" s="132">
        <v>31</v>
      </c>
      <c r="E131" s="132">
        <v>104.01</v>
      </c>
      <c r="F131" s="133">
        <f t="shared" si="3"/>
        <v>0</v>
      </c>
      <c r="G131" s="133">
        <f t="shared" si="4"/>
        <v>0</v>
      </c>
      <c r="H131" s="31"/>
      <c r="I131" s="133">
        <f t="shared" si="5"/>
        <v>0</v>
      </c>
      <c r="J131" s="142"/>
      <c r="K131" s="142"/>
      <c r="L131" s="143"/>
      <c r="M131" s="142"/>
      <c r="N131" s="98"/>
      <c r="O131" s="32" t="str">
        <f t="shared" si="6"/>
        <v>szmadas!$c$131</v>
      </c>
      <c r="P131" s="1">
        <f t="shared" si="7"/>
        <v>22</v>
      </c>
      <c r="Q131" s="123" t="str">
        <f t="shared" si="8"/>
        <v>Mezőgazdasági jövedelem</v>
      </c>
      <c r="Z131" s="102">
        <f>SUMIF(Kassza!$I$7:$I$10000,$C131,Kassza!$H$7:$H$10000)</f>
        <v>0</v>
      </c>
      <c r="AA131" s="102">
        <f>SUMIF(A!$I$7:$I$10000,$C131,A!$H$7:$H$10000)</f>
        <v>0</v>
      </c>
      <c r="AB131" s="102">
        <f>SUMIF(B!$I$7:$I$10000,$C131,B!$H$7:$H$10000)</f>
        <v>0</v>
      </c>
      <c r="AC131" s="102">
        <f>SUMIF('C'!$I$7:$I$10000,$C131,'C'!$H$7:$H$10000)</f>
        <v>0</v>
      </c>
      <c r="AD131" s="102">
        <f>SUMIF(D!$I$7:$I$10000,$C131,D!$H$7:$H$10000)</f>
        <v>0</v>
      </c>
      <c r="AE131" s="102">
        <f>SUMIF(E!$I$7:$I$10000,$C131,E!$H$7:$H$10000)</f>
        <v>0</v>
      </c>
      <c r="AF131" s="102">
        <f>SUMIF(F!$I$7:$I$10000,$C131,F!$H$7:$H$10000)</f>
        <v>0</v>
      </c>
      <c r="AG131" s="102">
        <f>SUMIF(G!$I$7:$I$10000,$C131,G!$H$7:$H$10000)</f>
        <v>0</v>
      </c>
      <c r="AH131" s="102">
        <f>SUMIF(H!$I$7:$I$10000,$C131,H!$H$7:$H$10000)</f>
        <v>0</v>
      </c>
      <c r="AI131" s="102">
        <f>SUMIF(I!$I$7:$I$10000,$C131,I!$H$7:$H$10000)</f>
        <v>0</v>
      </c>
      <c r="AJ131" s="102">
        <f>SUMIF(J!$I$7:$I$10000,$C131,J!$H$7:$H$10000)</f>
        <v>0</v>
      </c>
      <c r="AK131" s="102">
        <f>SUMIF(K!$I$7:$I$10000,$C131,K!$H$7:$H$10000)</f>
        <v>0</v>
      </c>
      <c r="AL131" s="102">
        <f>SUMIF(L!$I$7:$I$10000,$C131,L!$H$7:$H$10000)</f>
        <v>0</v>
      </c>
      <c r="AM131" s="102">
        <f>SUMIF(M!$I$7:$I$10000,$C131,M!$H$7:$H$10000)</f>
        <v>0</v>
      </c>
      <c r="AN131" s="102">
        <f>SUMIF(N!$I$7:$I$10000,$C131,N!$H$7:$H$10000)</f>
        <v>0</v>
      </c>
      <c r="AO131" s="102">
        <f>SUMIF(O!$I$7:$I$10000,$C131,O!$H$7:$H$10000)</f>
        <v>0</v>
      </c>
      <c r="AP131" s="102">
        <f>SUMIF(P!$I$7:$I$10000,$C131,P!$H$7:$H$10000)</f>
        <v>0</v>
      </c>
      <c r="AQ131" s="102">
        <f>SUMIF(Q!$I$7:$I$10000,$C131,Q!$H$7:$H$10000)</f>
        <v>0</v>
      </c>
      <c r="AR131" s="102">
        <f>SUMIF('R'!$I$7:$I$10000,$C131,'R'!$H$7:$H$10000)</f>
        <v>0</v>
      </c>
      <c r="AS131" s="102">
        <f>SUMIF(S!$I$7:$I$10000,$C131,S!$H$7:$H$10000)</f>
        <v>0</v>
      </c>
      <c r="AT131" s="102">
        <f>SUMIF(T!$I$7:$I$10000,$C131,T!$H$7:$H$10000)</f>
        <v>0</v>
      </c>
    </row>
    <row r="132" spans="2:46" x14ac:dyDescent="0.3">
      <c r="B132" s="131" t="s">
        <v>47</v>
      </c>
      <c r="C132" s="131" t="s">
        <v>48</v>
      </c>
      <c r="D132" s="132">
        <v>32</v>
      </c>
      <c r="E132" s="132">
        <v>104.02</v>
      </c>
      <c r="F132" s="133">
        <f t="shared" si="3"/>
        <v>0</v>
      </c>
      <c r="G132" s="133">
        <f t="shared" si="4"/>
        <v>0</v>
      </c>
      <c r="H132" s="31"/>
      <c r="I132" s="133">
        <f t="shared" si="5"/>
        <v>0</v>
      </c>
      <c r="J132" s="142"/>
      <c r="K132" s="142"/>
      <c r="L132" s="143"/>
      <c r="M132" s="142"/>
      <c r="N132" s="98"/>
      <c r="O132" s="32" t="str">
        <f t="shared" si="6"/>
        <v>szmadas!$c$132</v>
      </c>
      <c r="P132" s="1">
        <f t="shared" si="7"/>
        <v>23</v>
      </c>
      <c r="Q132" s="123" t="str">
        <f t="shared" si="8"/>
        <v>Erdőgazdálkodási jövedelem</v>
      </c>
      <c r="Z132" s="102">
        <f>SUMIF(Kassza!$I$7:$I$10000,$C132,Kassza!$H$7:$H$10000)</f>
        <v>0</v>
      </c>
      <c r="AA132" s="102">
        <f>SUMIF(A!$I$7:$I$10000,$C132,A!$H$7:$H$10000)</f>
        <v>0</v>
      </c>
      <c r="AB132" s="102">
        <f>SUMIF(B!$I$7:$I$10000,$C132,B!$H$7:$H$10000)</f>
        <v>0</v>
      </c>
      <c r="AC132" s="102">
        <f>SUMIF('C'!$I$7:$I$10000,$C132,'C'!$H$7:$H$10000)</f>
        <v>0</v>
      </c>
      <c r="AD132" s="102">
        <f>SUMIF(D!$I$7:$I$10000,$C132,D!$H$7:$H$10000)</f>
        <v>0</v>
      </c>
      <c r="AE132" s="102">
        <f>SUMIF(E!$I$7:$I$10000,$C132,E!$H$7:$H$10000)</f>
        <v>0</v>
      </c>
      <c r="AF132" s="102">
        <f>SUMIF(F!$I$7:$I$10000,$C132,F!$H$7:$H$10000)</f>
        <v>0</v>
      </c>
      <c r="AG132" s="102">
        <f>SUMIF(G!$I$7:$I$10000,$C132,G!$H$7:$H$10000)</f>
        <v>0</v>
      </c>
      <c r="AH132" s="102">
        <f>SUMIF(H!$I$7:$I$10000,$C132,H!$H$7:$H$10000)</f>
        <v>0</v>
      </c>
      <c r="AI132" s="102">
        <f>SUMIF(I!$I$7:$I$10000,$C132,I!$H$7:$H$10000)</f>
        <v>0</v>
      </c>
      <c r="AJ132" s="102">
        <f>SUMIF(J!$I$7:$I$10000,$C132,J!$H$7:$H$10000)</f>
        <v>0</v>
      </c>
      <c r="AK132" s="102">
        <f>SUMIF(K!$I$7:$I$10000,$C132,K!$H$7:$H$10000)</f>
        <v>0</v>
      </c>
      <c r="AL132" s="102">
        <f>SUMIF(L!$I$7:$I$10000,$C132,L!$H$7:$H$10000)</f>
        <v>0</v>
      </c>
      <c r="AM132" s="102">
        <f>SUMIF(M!$I$7:$I$10000,$C132,M!$H$7:$H$10000)</f>
        <v>0</v>
      </c>
      <c r="AN132" s="102">
        <f>SUMIF(N!$I$7:$I$10000,$C132,N!$H$7:$H$10000)</f>
        <v>0</v>
      </c>
      <c r="AO132" s="102">
        <f>SUMIF(O!$I$7:$I$10000,$C132,O!$H$7:$H$10000)</f>
        <v>0</v>
      </c>
      <c r="AP132" s="102">
        <f>SUMIF(P!$I$7:$I$10000,$C132,P!$H$7:$H$10000)</f>
        <v>0</v>
      </c>
      <c r="AQ132" s="102">
        <f>SUMIF(Q!$I$7:$I$10000,$C132,Q!$H$7:$H$10000)</f>
        <v>0</v>
      </c>
      <c r="AR132" s="102">
        <f>SUMIF('R'!$I$7:$I$10000,$C132,'R'!$H$7:$H$10000)</f>
        <v>0</v>
      </c>
      <c r="AS132" s="102">
        <f>SUMIF(S!$I$7:$I$10000,$C132,S!$H$7:$H$10000)</f>
        <v>0</v>
      </c>
      <c r="AT132" s="102">
        <f>SUMIF(T!$I$7:$I$10000,$C132,T!$H$7:$H$10000)</f>
        <v>0</v>
      </c>
    </row>
    <row r="133" spans="2:46" ht="26.4" x14ac:dyDescent="0.3">
      <c r="B133" s="131" t="s">
        <v>49</v>
      </c>
      <c r="C133" s="131" t="s">
        <v>50</v>
      </c>
      <c r="D133" s="132">
        <v>33</v>
      </c>
      <c r="E133" s="132">
        <v>104.03</v>
      </c>
      <c r="F133" s="133">
        <f t="shared" si="3"/>
        <v>0</v>
      </c>
      <c r="G133" s="133">
        <f t="shared" si="4"/>
        <v>0</v>
      </c>
      <c r="H133" s="31"/>
      <c r="I133" s="133">
        <f t="shared" si="5"/>
        <v>0</v>
      </c>
      <c r="J133" s="142"/>
      <c r="K133" s="142"/>
      <c r="L133" s="143"/>
      <c r="M133" s="142"/>
      <c r="N133" s="98"/>
      <c r="O133" s="32" t="str">
        <f t="shared" si="6"/>
        <v>szmadas!$c$133</v>
      </c>
      <c r="P133" s="1">
        <f t="shared" si="7"/>
        <v>24</v>
      </c>
      <c r="Q133" s="123" t="str">
        <f t="shared" si="8"/>
        <v>Más gazdasági bevételek</v>
      </c>
      <c r="Z133" s="102">
        <f>SUMIF(Kassza!$I$7:$I$10000,$C133,Kassza!$H$7:$H$10000)</f>
        <v>0</v>
      </c>
      <c r="AA133" s="102">
        <f>SUMIF(A!$I$7:$I$10000,$C133,A!$H$7:$H$10000)</f>
        <v>0</v>
      </c>
      <c r="AB133" s="102">
        <f>SUMIF(B!$I$7:$I$10000,$C133,B!$H$7:$H$10000)</f>
        <v>0</v>
      </c>
      <c r="AC133" s="102">
        <f>SUMIF('C'!$I$7:$I$10000,$C133,'C'!$H$7:$H$10000)</f>
        <v>0</v>
      </c>
      <c r="AD133" s="102">
        <f>SUMIF(D!$I$7:$I$10000,$C133,D!$H$7:$H$10000)</f>
        <v>0</v>
      </c>
      <c r="AE133" s="102">
        <f>SUMIF(E!$I$7:$I$10000,$C133,E!$H$7:$H$10000)</f>
        <v>0</v>
      </c>
      <c r="AF133" s="102">
        <f>SUMIF(F!$I$7:$I$10000,$C133,F!$H$7:$H$10000)</f>
        <v>0</v>
      </c>
      <c r="AG133" s="102">
        <f>SUMIF(G!$I$7:$I$10000,$C133,G!$H$7:$H$10000)</f>
        <v>0</v>
      </c>
      <c r="AH133" s="102">
        <f>SUMIF(H!$I$7:$I$10000,$C133,H!$H$7:$H$10000)</f>
        <v>0</v>
      </c>
      <c r="AI133" s="102">
        <f>SUMIF(I!$I$7:$I$10000,$C133,I!$H$7:$H$10000)</f>
        <v>0</v>
      </c>
      <c r="AJ133" s="102">
        <f>SUMIF(J!$I$7:$I$10000,$C133,J!$H$7:$H$10000)</f>
        <v>0</v>
      </c>
      <c r="AK133" s="102">
        <f>SUMIF(K!$I$7:$I$10000,$C133,K!$H$7:$H$10000)</f>
        <v>0</v>
      </c>
      <c r="AL133" s="102">
        <f>SUMIF(L!$I$7:$I$10000,$C133,L!$H$7:$H$10000)</f>
        <v>0</v>
      </c>
      <c r="AM133" s="102">
        <f>SUMIF(M!$I$7:$I$10000,$C133,M!$H$7:$H$10000)</f>
        <v>0</v>
      </c>
      <c r="AN133" s="102">
        <f>SUMIF(N!$I$7:$I$10000,$C133,N!$H$7:$H$10000)</f>
        <v>0</v>
      </c>
      <c r="AO133" s="102">
        <f>SUMIF(O!$I$7:$I$10000,$C133,O!$H$7:$H$10000)</f>
        <v>0</v>
      </c>
      <c r="AP133" s="102">
        <f>SUMIF(P!$I$7:$I$10000,$C133,P!$H$7:$H$10000)</f>
        <v>0</v>
      </c>
      <c r="AQ133" s="102">
        <f>SUMIF(Q!$I$7:$I$10000,$C133,Q!$H$7:$H$10000)</f>
        <v>0</v>
      </c>
      <c r="AR133" s="102">
        <f>SUMIF('R'!$I$7:$I$10000,$C133,'R'!$H$7:$H$10000)</f>
        <v>0</v>
      </c>
      <c r="AS133" s="102">
        <f>SUMIF(S!$I$7:$I$10000,$C133,S!$H$7:$H$10000)</f>
        <v>0</v>
      </c>
      <c r="AT133" s="102">
        <f>SUMIF(T!$I$7:$I$10000,$C133,T!$H$7:$H$10000)</f>
        <v>0</v>
      </c>
    </row>
    <row r="134" spans="2:46" x14ac:dyDescent="0.3">
      <c r="B134" s="131" t="s">
        <v>51</v>
      </c>
      <c r="C134" s="131" t="s">
        <v>52</v>
      </c>
      <c r="D134" s="132">
        <v>34</v>
      </c>
      <c r="E134" s="132">
        <v>104.04</v>
      </c>
      <c r="F134" s="133">
        <f t="shared" si="3"/>
        <v>0</v>
      </c>
      <c r="G134" s="133">
        <f t="shared" si="4"/>
        <v>0</v>
      </c>
      <c r="H134" s="31"/>
      <c r="I134" s="133">
        <f t="shared" si="5"/>
        <v>0</v>
      </c>
      <c r="J134" s="142"/>
      <c r="K134" s="142"/>
      <c r="L134" s="143"/>
      <c r="M134" s="142"/>
      <c r="N134" s="98"/>
      <c r="O134" s="32" t="str">
        <f t="shared" si="6"/>
        <v>szmadas!$c$134</v>
      </c>
      <c r="P134" s="1">
        <f t="shared" si="7"/>
        <v>25</v>
      </c>
      <c r="Q134" s="123" t="str">
        <f t="shared" si="8"/>
        <v>Épületek bérjövedelme</v>
      </c>
      <c r="Z134" s="102">
        <f>SUMIF(Kassza!$I$7:$I$10000,$C134,Kassza!$H$7:$H$10000)</f>
        <v>0</v>
      </c>
      <c r="AA134" s="102">
        <f>SUMIF(A!$I$7:$I$10000,$C134,A!$H$7:$H$10000)</f>
        <v>0</v>
      </c>
      <c r="AB134" s="102">
        <f>SUMIF(B!$I$7:$I$10000,$C134,B!$H$7:$H$10000)</f>
        <v>0</v>
      </c>
      <c r="AC134" s="102">
        <f>SUMIF('C'!$I$7:$I$10000,$C134,'C'!$H$7:$H$10000)</f>
        <v>0</v>
      </c>
      <c r="AD134" s="102">
        <f>SUMIF(D!$I$7:$I$10000,$C134,D!$H$7:$H$10000)</f>
        <v>0</v>
      </c>
      <c r="AE134" s="102">
        <f>SUMIF(E!$I$7:$I$10000,$C134,E!$H$7:$H$10000)</f>
        <v>0</v>
      </c>
      <c r="AF134" s="102">
        <f>SUMIF(F!$I$7:$I$10000,$C134,F!$H$7:$H$10000)</f>
        <v>0</v>
      </c>
      <c r="AG134" s="102">
        <f>SUMIF(G!$I$7:$I$10000,$C134,G!$H$7:$H$10000)</f>
        <v>0</v>
      </c>
      <c r="AH134" s="102">
        <f>SUMIF(H!$I$7:$I$10000,$C134,H!$H$7:$H$10000)</f>
        <v>0</v>
      </c>
      <c r="AI134" s="102">
        <f>SUMIF(I!$I$7:$I$10000,$C134,I!$H$7:$H$10000)</f>
        <v>0</v>
      </c>
      <c r="AJ134" s="102">
        <f>SUMIF(J!$I$7:$I$10000,$C134,J!$H$7:$H$10000)</f>
        <v>0</v>
      </c>
      <c r="AK134" s="102">
        <f>SUMIF(K!$I$7:$I$10000,$C134,K!$H$7:$H$10000)</f>
        <v>0</v>
      </c>
      <c r="AL134" s="102">
        <f>SUMIF(L!$I$7:$I$10000,$C134,L!$H$7:$H$10000)</f>
        <v>0</v>
      </c>
      <c r="AM134" s="102">
        <f>SUMIF(M!$I$7:$I$10000,$C134,M!$H$7:$H$10000)</f>
        <v>0</v>
      </c>
      <c r="AN134" s="102">
        <f>SUMIF(N!$I$7:$I$10000,$C134,N!$H$7:$H$10000)</f>
        <v>0</v>
      </c>
      <c r="AO134" s="102">
        <f>SUMIF(O!$I$7:$I$10000,$C134,O!$H$7:$H$10000)</f>
        <v>0</v>
      </c>
      <c r="AP134" s="102">
        <f>SUMIF(P!$I$7:$I$10000,$C134,P!$H$7:$H$10000)</f>
        <v>0</v>
      </c>
      <c r="AQ134" s="102">
        <f>SUMIF(Q!$I$7:$I$10000,$C134,Q!$H$7:$H$10000)</f>
        <v>0</v>
      </c>
      <c r="AR134" s="102">
        <f>SUMIF('R'!$I$7:$I$10000,$C134,'R'!$H$7:$H$10000)</f>
        <v>0</v>
      </c>
      <c r="AS134" s="102">
        <f>SUMIF(S!$I$7:$I$10000,$C134,S!$H$7:$H$10000)</f>
        <v>0</v>
      </c>
      <c r="AT134" s="102">
        <f>SUMIF(T!$I$7:$I$10000,$C134,T!$H$7:$H$10000)</f>
        <v>0</v>
      </c>
    </row>
    <row r="135" spans="2:46" ht="26.4" x14ac:dyDescent="0.3">
      <c r="B135" s="131" t="s">
        <v>53</v>
      </c>
      <c r="C135" s="131" t="s">
        <v>54</v>
      </c>
      <c r="D135" s="132">
        <v>35</v>
      </c>
      <c r="E135" s="132">
        <v>104.05</v>
      </c>
      <c r="F135" s="133">
        <f t="shared" si="3"/>
        <v>0</v>
      </c>
      <c r="G135" s="133">
        <f t="shared" si="4"/>
        <v>0</v>
      </c>
      <c r="H135" s="31"/>
      <c r="I135" s="133">
        <f t="shared" si="5"/>
        <v>0</v>
      </c>
      <c r="J135" s="142"/>
      <c r="K135" s="142"/>
      <c r="L135" s="143"/>
      <c r="M135" s="142"/>
      <c r="N135" s="98"/>
      <c r="O135" s="32" t="str">
        <f t="shared" si="6"/>
        <v>szmadas!$c$135</v>
      </c>
      <c r="P135" s="1">
        <f t="shared" si="7"/>
        <v>26</v>
      </c>
      <c r="Q135" s="123" t="str">
        <f t="shared" si="8"/>
        <v>Területek bérjövedelme</v>
      </c>
      <c r="Z135" s="102">
        <f>SUMIF(Kassza!$I$7:$I$10000,$C135,Kassza!$H$7:$H$10000)</f>
        <v>0</v>
      </c>
      <c r="AA135" s="102">
        <f>SUMIF(A!$I$7:$I$10000,$C135,A!$H$7:$H$10000)</f>
        <v>0</v>
      </c>
      <c r="AB135" s="102">
        <f>SUMIF(B!$I$7:$I$10000,$C135,B!$H$7:$H$10000)</f>
        <v>0</v>
      </c>
      <c r="AC135" s="102">
        <f>SUMIF('C'!$I$7:$I$10000,$C135,'C'!$H$7:$H$10000)</f>
        <v>0</v>
      </c>
      <c r="AD135" s="102">
        <f>SUMIF(D!$I$7:$I$10000,$C135,D!$H$7:$H$10000)</f>
        <v>0</v>
      </c>
      <c r="AE135" s="102">
        <f>SUMIF(E!$I$7:$I$10000,$C135,E!$H$7:$H$10000)</f>
        <v>0</v>
      </c>
      <c r="AF135" s="102">
        <f>SUMIF(F!$I$7:$I$10000,$C135,F!$H$7:$H$10000)</f>
        <v>0</v>
      </c>
      <c r="AG135" s="102">
        <f>SUMIF(G!$I$7:$I$10000,$C135,G!$H$7:$H$10000)</f>
        <v>0</v>
      </c>
      <c r="AH135" s="102">
        <f>SUMIF(H!$I$7:$I$10000,$C135,H!$H$7:$H$10000)</f>
        <v>0</v>
      </c>
      <c r="AI135" s="102">
        <f>SUMIF(I!$I$7:$I$10000,$C135,I!$H$7:$H$10000)</f>
        <v>0</v>
      </c>
      <c r="AJ135" s="102">
        <f>SUMIF(J!$I$7:$I$10000,$C135,J!$H$7:$H$10000)</f>
        <v>0</v>
      </c>
      <c r="AK135" s="102">
        <f>SUMIF(K!$I$7:$I$10000,$C135,K!$H$7:$H$10000)</f>
        <v>0</v>
      </c>
      <c r="AL135" s="102">
        <f>SUMIF(L!$I$7:$I$10000,$C135,L!$H$7:$H$10000)</f>
        <v>0</v>
      </c>
      <c r="AM135" s="102">
        <f>SUMIF(M!$I$7:$I$10000,$C135,M!$H$7:$H$10000)</f>
        <v>0</v>
      </c>
      <c r="AN135" s="102">
        <f>SUMIF(N!$I$7:$I$10000,$C135,N!$H$7:$H$10000)</f>
        <v>0</v>
      </c>
      <c r="AO135" s="102">
        <f>SUMIF(O!$I$7:$I$10000,$C135,O!$H$7:$H$10000)</f>
        <v>0</v>
      </c>
      <c r="AP135" s="102">
        <f>SUMIF(P!$I$7:$I$10000,$C135,P!$H$7:$H$10000)</f>
        <v>0</v>
      </c>
      <c r="AQ135" s="102">
        <f>SUMIF(Q!$I$7:$I$10000,$C135,Q!$H$7:$H$10000)</f>
        <v>0</v>
      </c>
      <c r="AR135" s="102">
        <f>SUMIF('R'!$I$7:$I$10000,$C135,'R'!$H$7:$H$10000)</f>
        <v>0</v>
      </c>
      <c r="AS135" s="102">
        <f>SUMIF(S!$I$7:$I$10000,$C135,S!$H$7:$H$10000)</f>
        <v>0</v>
      </c>
      <c r="AT135" s="102">
        <f>SUMIF(T!$I$7:$I$10000,$C135,T!$H$7:$H$10000)</f>
        <v>0</v>
      </c>
    </row>
    <row r="136" spans="2:46" ht="28.8" x14ac:dyDescent="0.3">
      <c r="B136" s="203" t="s">
        <v>1210</v>
      </c>
      <c r="C136" s="203"/>
      <c r="D136" s="134">
        <v>36</v>
      </c>
      <c r="E136" s="129" t="s">
        <v>3</v>
      </c>
      <c r="F136" s="135">
        <f>SUM(F104,F113,F120,F130)</f>
        <v>0</v>
      </c>
      <c r="G136" s="135">
        <f>SUM(G104,G113,G120,G130)</f>
        <v>0</v>
      </c>
      <c r="H136" s="101"/>
      <c r="I136" s="135">
        <f t="shared" si="5"/>
        <v>0</v>
      </c>
      <c r="J136" s="135">
        <f>SUM(J104,J113,J120,J130)</f>
        <v>0</v>
      </c>
      <c r="K136" s="135">
        <f t="shared" ref="K136:M136" si="13">SUM(K104,K113,K120,K130)</f>
        <v>0</v>
      </c>
      <c r="L136" s="135">
        <f t="shared" si="13"/>
        <v>0</v>
      </c>
      <c r="M136" s="135">
        <f t="shared" si="13"/>
        <v>0</v>
      </c>
      <c r="N136" s="97" t="s">
        <v>76</v>
      </c>
      <c r="O136" s="32" t="str">
        <f t="shared" si="6"/>
        <v>Z</v>
      </c>
      <c r="P136" s="1">
        <f t="shared" si="7"/>
        <v>26</v>
      </c>
      <c r="Q136" s="123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</row>
    <row r="137" spans="2:46" ht="28.8" x14ac:dyDescent="0.3">
      <c r="B137" s="203" t="s">
        <v>1211</v>
      </c>
      <c r="C137" s="203"/>
      <c r="D137" s="134">
        <v>37</v>
      </c>
      <c r="E137" s="129">
        <v>105</v>
      </c>
      <c r="F137" s="135">
        <f>SUM(F138:F140)</f>
        <v>0</v>
      </c>
      <c r="G137" s="135">
        <f>SUM(G138:G140)</f>
        <v>0</v>
      </c>
      <c r="H137" s="101"/>
      <c r="I137" s="135">
        <f t="shared" si="5"/>
        <v>0</v>
      </c>
      <c r="J137" s="135">
        <f>SUM(J138:J140)</f>
        <v>0</v>
      </c>
      <c r="K137" s="135">
        <f t="shared" ref="K137:M137" si="14">SUM(K138:K140)</f>
        <v>0</v>
      </c>
      <c r="L137" s="135">
        <f t="shared" si="14"/>
        <v>0</v>
      </c>
      <c r="M137" s="135">
        <f t="shared" si="14"/>
        <v>0</v>
      </c>
      <c r="N137" s="97" t="s">
        <v>76</v>
      </c>
      <c r="O137" s="32" t="str">
        <f t="shared" si="6"/>
        <v>Z</v>
      </c>
      <c r="P137" s="1">
        <f t="shared" si="7"/>
        <v>26</v>
      </c>
      <c r="Q137" s="123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</row>
    <row r="138" spans="2:46" ht="26.4" x14ac:dyDescent="0.3">
      <c r="B138" s="131" t="s">
        <v>55</v>
      </c>
      <c r="C138" s="131" t="s">
        <v>56</v>
      </c>
      <c r="D138" s="132">
        <v>38</v>
      </c>
      <c r="E138" s="132">
        <v>105.01</v>
      </c>
      <c r="F138" s="133">
        <f t="shared" si="3"/>
        <v>0</v>
      </c>
      <c r="G138" s="133">
        <f t="shared" si="4"/>
        <v>0</v>
      </c>
      <c r="H138" s="31"/>
      <c r="I138" s="133">
        <f t="shared" si="5"/>
        <v>0</v>
      </c>
      <c r="J138" s="142"/>
      <c r="K138" s="142"/>
      <c r="L138" s="143"/>
      <c r="M138" s="142"/>
      <c r="N138" s="98"/>
      <c r="O138" s="32" t="str">
        <f t="shared" si="6"/>
        <v>szmadas!$c$138</v>
      </c>
      <c r="P138" s="1">
        <f t="shared" si="7"/>
        <v>27</v>
      </c>
      <c r="Q138" s="123" t="str">
        <f t="shared" si="8"/>
        <v>Más egyházi intézményektől kapott támogatás</v>
      </c>
      <c r="Z138" s="102">
        <f>SUMIF(Kassza!$I$7:$I$10000,$C138,Kassza!$H$7:$H$10000)</f>
        <v>0</v>
      </c>
      <c r="AA138" s="102">
        <f>SUMIF(A!$I$7:$I$10000,$C138,A!$H$7:$H$10000)</f>
        <v>0</v>
      </c>
      <c r="AB138" s="102">
        <f>SUMIF(B!$I$7:$I$10000,$C138,B!$H$7:$H$10000)</f>
        <v>0</v>
      </c>
      <c r="AC138" s="102">
        <f>SUMIF('C'!$I$7:$I$10000,$C138,'C'!$H$7:$H$10000)</f>
        <v>0</v>
      </c>
      <c r="AD138" s="102">
        <f>SUMIF(D!$I$7:$I$10000,$C138,D!$H$7:$H$10000)</f>
        <v>0</v>
      </c>
      <c r="AE138" s="102">
        <f>SUMIF(E!$I$7:$I$10000,$C138,E!$H$7:$H$10000)</f>
        <v>0</v>
      </c>
      <c r="AF138" s="102">
        <f>SUMIF(F!$I$7:$I$10000,$C138,F!$H$7:$H$10000)</f>
        <v>0</v>
      </c>
      <c r="AG138" s="102">
        <f>SUMIF(G!$I$7:$I$10000,$C138,G!$H$7:$H$10000)</f>
        <v>0</v>
      </c>
      <c r="AH138" s="102">
        <f>SUMIF(H!$I$7:$I$10000,$C138,H!$H$7:$H$10000)</f>
        <v>0</v>
      </c>
      <c r="AI138" s="102">
        <f>SUMIF(I!$I$7:$I$10000,$C138,I!$H$7:$H$10000)</f>
        <v>0</v>
      </c>
      <c r="AJ138" s="102">
        <f>SUMIF(J!$I$7:$I$10000,$C138,J!$H$7:$H$10000)</f>
        <v>0</v>
      </c>
      <c r="AK138" s="102">
        <f>SUMIF(K!$I$7:$I$10000,$C138,K!$H$7:$H$10000)</f>
        <v>0</v>
      </c>
      <c r="AL138" s="102">
        <f>SUMIF(L!$I$7:$I$10000,$C138,L!$H$7:$H$10000)</f>
        <v>0</v>
      </c>
      <c r="AM138" s="102">
        <f>SUMIF(M!$I$7:$I$10000,$C138,M!$H$7:$H$10000)</f>
        <v>0</v>
      </c>
      <c r="AN138" s="102">
        <f>SUMIF(N!$I$7:$I$10000,$C138,N!$H$7:$H$10000)</f>
        <v>0</v>
      </c>
      <c r="AO138" s="102">
        <f>SUMIF(O!$I$7:$I$10000,$C138,O!$H$7:$H$10000)</f>
        <v>0</v>
      </c>
      <c r="AP138" s="102">
        <f>SUMIF(P!$I$7:$I$10000,$C138,P!$H$7:$H$10000)</f>
        <v>0</v>
      </c>
      <c r="AQ138" s="102">
        <f>SUMIF(Q!$I$7:$I$10000,$C138,Q!$H$7:$H$10000)</f>
        <v>0</v>
      </c>
      <c r="AR138" s="102">
        <f>SUMIF('R'!$I$7:$I$10000,$C138,'R'!$H$7:$H$10000)</f>
        <v>0</v>
      </c>
      <c r="AS138" s="102">
        <f>SUMIF(S!$I$7:$I$10000,$C138,S!$H$7:$H$10000)</f>
        <v>0</v>
      </c>
      <c r="AT138" s="102">
        <f>SUMIF(T!$I$7:$I$10000,$C138,T!$H$7:$H$10000)</f>
        <v>0</v>
      </c>
    </row>
    <row r="139" spans="2:46" ht="26.4" x14ac:dyDescent="0.3">
      <c r="B139" s="131" t="s">
        <v>57</v>
      </c>
      <c r="C139" s="131" t="s">
        <v>1212</v>
      </c>
      <c r="D139" s="132">
        <v>39</v>
      </c>
      <c r="E139" s="132">
        <v>105.02</v>
      </c>
      <c r="F139" s="133">
        <f t="shared" si="3"/>
        <v>0</v>
      </c>
      <c r="G139" s="133">
        <f t="shared" si="4"/>
        <v>0</v>
      </c>
      <c r="H139" s="31"/>
      <c r="I139" s="133">
        <f t="shared" si="5"/>
        <v>0</v>
      </c>
      <c r="J139" s="142"/>
      <c r="K139" s="142"/>
      <c r="L139" s="143"/>
      <c r="M139" s="142"/>
      <c r="N139" s="98"/>
      <c r="O139" s="32" t="str">
        <f t="shared" si="6"/>
        <v>szmadas!$c$139</v>
      </c>
      <c r="P139" s="1">
        <f t="shared" si="7"/>
        <v>28</v>
      </c>
      <c r="Q139" s="123" t="str">
        <f t="shared" si="8"/>
        <v>Állami intézménytől kapott támogatás (APIA, stb.)</v>
      </c>
      <c r="Z139" s="102">
        <f>SUMIF(Kassza!$I$7:$I$10000,$C139,Kassza!$H$7:$H$10000)</f>
        <v>0</v>
      </c>
      <c r="AA139" s="102">
        <f>SUMIF(A!$I$7:$I$10000,$C139,A!$H$7:$H$10000)</f>
        <v>0</v>
      </c>
      <c r="AB139" s="102">
        <f>SUMIF(B!$I$7:$I$10000,$C139,B!$H$7:$H$10000)</f>
        <v>0</v>
      </c>
      <c r="AC139" s="102">
        <f>SUMIF('C'!$I$7:$I$10000,$C139,'C'!$H$7:$H$10000)</f>
        <v>0</v>
      </c>
      <c r="AD139" s="102">
        <f>SUMIF(D!$I$7:$I$10000,$C139,D!$H$7:$H$10000)</f>
        <v>0</v>
      </c>
      <c r="AE139" s="102">
        <f>SUMIF(E!$I$7:$I$10000,$C139,E!$H$7:$H$10000)</f>
        <v>0</v>
      </c>
      <c r="AF139" s="102">
        <f>SUMIF(F!$I$7:$I$10000,$C139,F!$H$7:$H$10000)</f>
        <v>0</v>
      </c>
      <c r="AG139" s="102">
        <f>SUMIF(G!$I$7:$I$10000,$C139,G!$H$7:$H$10000)</f>
        <v>0</v>
      </c>
      <c r="AH139" s="102">
        <f>SUMIF(H!$I$7:$I$10000,$C139,H!$H$7:$H$10000)</f>
        <v>0</v>
      </c>
      <c r="AI139" s="102">
        <f>SUMIF(I!$I$7:$I$10000,$C139,I!$H$7:$H$10000)</f>
        <v>0</v>
      </c>
      <c r="AJ139" s="102">
        <f>SUMIF(J!$I$7:$I$10000,$C139,J!$H$7:$H$10000)</f>
        <v>0</v>
      </c>
      <c r="AK139" s="102">
        <f>SUMIF(K!$I$7:$I$10000,$C139,K!$H$7:$H$10000)</f>
        <v>0</v>
      </c>
      <c r="AL139" s="102">
        <f>SUMIF(L!$I$7:$I$10000,$C139,L!$H$7:$H$10000)</f>
        <v>0</v>
      </c>
      <c r="AM139" s="102">
        <f>SUMIF(M!$I$7:$I$10000,$C139,M!$H$7:$H$10000)</f>
        <v>0</v>
      </c>
      <c r="AN139" s="102">
        <f>SUMIF(N!$I$7:$I$10000,$C139,N!$H$7:$H$10000)</f>
        <v>0</v>
      </c>
      <c r="AO139" s="102">
        <f>SUMIF(O!$I$7:$I$10000,$C139,O!$H$7:$H$10000)</f>
        <v>0</v>
      </c>
      <c r="AP139" s="102">
        <f>SUMIF(P!$I$7:$I$10000,$C139,P!$H$7:$H$10000)</f>
        <v>0</v>
      </c>
      <c r="AQ139" s="102">
        <f>SUMIF(Q!$I$7:$I$10000,$C139,Q!$H$7:$H$10000)</f>
        <v>0</v>
      </c>
      <c r="AR139" s="102">
        <f>SUMIF('R'!$I$7:$I$10000,$C139,'R'!$H$7:$H$10000)</f>
        <v>0</v>
      </c>
      <c r="AS139" s="102">
        <f>SUMIF(S!$I$7:$I$10000,$C139,S!$H$7:$H$10000)</f>
        <v>0</v>
      </c>
      <c r="AT139" s="102">
        <f>SUMIF(T!$I$7:$I$10000,$C139,T!$H$7:$H$10000)</f>
        <v>0</v>
      </c>
    </row>
    <row r="140" spans="2:46" x14ac:dyDescent="0.3">
      <c r="B140" s="131" t="s">
        <v>58</v>
      </c>
      <c r="C140" s="131" t="s">
        <v>59</v>
      </c>
      <c r="D140" s="132">
        <v>40</v>
      </c>
      <c r="E140" s="132">
        <v>105.03</v>
      </c>
      <c r="F140" s="133">
        <f t="shared" si="3"/>
        <v>0</v>
      </c>
      <c r="G140" s="133">
        <f t="shared" si="4"/>
        <v>0</v>
      </c>
      <c r="H140" s="31"/>
      <c r="I140" s="146" t="str">
        <f>IF($Q$101=1,$R$101,G140-F140)</f>
        <v>Egyházmegye részére fenntartott tétel, egyházközség ide nem tervezhet.</v>
      </c>
      <c r="J140" s="142"/>
      <c r="K140" s="142"/>
      <c r="L140" s="143"/>
      <c r="M140" s="142"/>
      <c r="N140" s="98">
        <f>IF($Q$101=1,0.001,0)</f>
        <v>1E-3</v>
      </c>
      <c r="O140" s="32" t="str">
        <f t="shared" si="6"/>
        <v>szmadas!$c$140</v>
      </c>
      <c r="P140" s="1">
        <f t="shared" si="7"/>
        <v>28</v>
      </c>
      <c r="Q140" s="125">
        <f>IF($Q$101&gt;1,C140,0)</f>
        <v>0</v>
      </c>
      <c r="Z140" s="102">
        <f>SUMIF(Kassza!$I$7:$I$10000,$C140,Kassza!$H$7:$H$10000)</f>
        <v>0</v>
      </c>
      <c r="AA140" s="102">
        <f>SUMIF(A!$I$7:$I$10000,$C140,A!$H$7:$H$10000)</f>
        <v>0</v>
      </c>
      <c r="AB140" s="102">
        <f>SUMIF(B!$I$7:$I$10000,$C140,B!$H$7:$H$10000)</f>
        <v>0</v>
      </c>
      <c r="AC140" s="102">
        <f>SUMIF('C'!$I$7:$I$10000,$C140,'C'!$H$7:$H$10000)</f>
        <v>0</v>
      </c>
      <c r="AD140" s="102">
        <f>SUMIF(D!$I$7:$I$10000,$C140,D!$H$7:$H$10000)</f>
        <v>0</v>
      </c>
      <c r="AE140" s="102">
        <f>SUMIF(E!$I$7:$I$10000,$C140,E!$H$7:$H$10000)</f>
        <v>0</v>
      </c>
      <c r="AF140" s="102">
        <f>SUMIF(F!$I$7:$I$10000,$C140,F!$H$7:$H$10000)</f>
        <v>0</v>
      </c>
      <c r="AG140" s="102">
        <f>SUMIF(G!$I$7:$I$10000,$C140,G!$H$7:$H$10000)</f>
        <v>0</v>
      </c>
      <c r="AH140" s="102">
        <f>SUMIF(H!$I$7:$I$10000,$C140,H!$H$7:$H$10000)</f>
        <v>0</v>
      </c>
      <c r="AI140" s="102">
        <f>SUMIF(I!$I$7:$I$10000,$C140,I!$H$7:$H$10000)</f>
        <v>0</v>
      </c>
      <c r="AJ140" s="102">
        <f>SUMIF(J!$I$7:$I$10000,$C140,J!$H$7:$H$10000)</f>
        <v>0</v>
      </c>
      <c r="AK140" s="102">
        <f>SUMIF(K!$I$7:$I$10000,$C140,K!$H$7:$H$10000)</f>
        <v>0</v>
      </c>
      <c r="AL140" s="102">
        <f>SUMIF(L!$I$7:$I$10000,$C140,L!$H$7:$H$10000)</f>
        <v>0</v>
      </c>
      <c r="AM140" s="102">
        <f>SUMIF(M!$I$7:$I$10000,$C140,M!$H$7:$H$10000)</f>
        <v>0</v>
      </c>
      <c r="AN140" s="102">
        <f>SUMIF(N!$I$7:$I$10000,$C140,N!$H$7:$H$10000)</f>
        <v>0</v>
      </c>
      <c r="AO140" s="102">
        <f>SUMIF(O!$I$7:$I$10000,$C140,O!$H$7:$H$10000)</f>
        <v>0</v>
      </c>
      <c r="AP140" s="102">
        <f>SUMIF(P!$I$7:$I$10000,$C140,P!$H$7:$H$10000)</f>
        <v>0</v>
      </c>
      <c r="AQ140" s="102">
        <f>SUMIF(Q!$I$7:$I$10000,$C140,Q!$H$7:$H$10000)</f>
        <v>0</v>
      </c>
      <c r="AR140" s="102">
        <f>SUMIF('R'!$I$7:$I$10000,$C140,'R'!$H$7:$H$10000)</f>
        <v>0</v>
      </c>
      <c r="AS140" s="102">
        <f>SUMIF(S!$I$7:$I$10000,$C140,S!$H$7:$H$10000)</f>
        <v>0</v>
      </c>
      <c r="AT140" s="102">
        <f>SUMIF(T!$I$7:$I$10000,$C140,T!$H$7:$H$10000)</f>
        <v>0</v>
      </c>
    </row>
    <row r="141" spans="2:46" ht="28.8" x14ac:dyDescent="0.3">
      <c r="B141" s="203" t="s">
        <v>1213</v>
      </c>
      <c r="C141" s="203"/>
      <c r="D141" s="134">
        <v>41</v>
      </c>
      <c r="E141" s="129" t="s">
        <v>3</v>
      </c>
      <c r="F141" s="135">
        <f>SUM(F136,F137)</f>
        <v>0</v>
      </c>
      <c r="G141" s="135">
        <f>SUM(G136,G137)</f>
        <v>0</v>
      </c>
      <c r="H141" s="101"/>
      <c r="I141" s="135">
        <f t="shared" si="5"/>
        <v>0</v>
      </c>
      <c r="J141" s="135">
        <f>SUM(J136,J137)</f>
        <v>0</v>
      </c>
      <c r="K141" s="135">
        <f t="shared" ref="K141:M141" si="15">SUM(K136,K137)</f>
        <v>0</v>
      </c>
      <c r="L141" s="135">
        <f t="shared" si="15"/>
        <v>0</v>
      </c>
      <c r="M141" s="135">
        <f t="shared" si="15"/>
        <v>0</v>
      </c>
      <c r="N141" s="97" t="s">
        <v>76</v>
      </c>
      <c r="O141" s="32" t="str">
        <f t="shared" si="6"/>
        <v>Z</v>
      </c>
      <c r="P141" s="1">
        <f t="shared" si="7"/>
        <v>28</v>
      </c>
      <c r="Q141" s="123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</row>
    <row r="142" spans="2:46" ht="43.2" x14ac:dyDescent="0.3">
      <c r="B142" s="203" t="s">
        <v>1214</v>
      </c>
      <c r="C142" s="203"/>
      <c r="D142" s="134">
        <v>42</v>
      </c>
      <c r="E142" s="129">
        <v>106</v>
      </c>
      <c r="F142" s="135">
        <f>SUM(F143:F148)</f>
        <v>0</v>
      </c>
      <c r="G142" s="135">
        <f>SUM(G143:G148)</f>
        <v>0</v>
      </c>
      <c r="H142" s="101"/>
      <c r="I142" s="135">
        <f t="shared" si="5"/>
        <v>0</v>
      </c>
      <c r="J142" s="135">
        <f>SUM(J143:J148)</f>
        <v>0</v>
      </c>
      <c r="K142" s="135">
        <f t="shared" ref="K142:M142" si="16">SUM(K143:K148)</f>
        <v>0</v>
      </c>
      <c r="L142" s="135">
        <f t="shared" si="16"/>
        <v>0</v>
      </c>
      <c r="M142" s="135">
        <f t="shared" si="16"/>
        <v>0</v>
      </c>
      <c r="N142" s="97" t="s">
        <v>77</v>
      </c>
      <c r="O142" s="32" t="str">
        <f t="shared" si="6"/>
        <v>Z</v>
      </c>
      <c r="P142" s="1">
        <f t="shared" si="7"/>
        <v>28</v>
      </c>
      <c r="Q142" s="123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</row>
    <row r="143" spans="2:46" ht="26.4" x14ac:dyDescent="0.3">
      <c r="B143" s="131" t="s">
        <v>60</v>
      </c>
      <c r="C143" s="131" t="s">
        <v>61</v>
      </c>
      <c r="D143" s="132">
        <v>43</v>
      </c>
      <c r="E143" s="132">
        <v>106.01</v>
      </c>
      <c r="F143" s="133">
        <f t="shared" si="3"/>
        <v>0</v>
      </c>
      <c r="G143" s="133">
        <f t="shared" si="4"/>
        <v>0</v>
      </c>
      <c r="H143" s="31"/>
      <c r="I143" s="133">
        <f t="shared" si="5"/>
        <v>0</v>
      </c>
      <c r="J143" s="142"/>
      <c r="K143" s="142"/>
      <c r="L143" s="143"/>
      <c r="M143" s="142"/>
      <c r="N143" s="98"/>
      <c r="O143" s="32" t="str">
        <f t="shared" si="6"/>
        <v>szmadas!$c$143</v>
      </c>
      <c r="P143" s="1">
        <f t="shared" si="7"/>
        <v>29</v>
      </c>
      <c r="Q143" s="123" t="str">
        <f t="shared" si="8"/>
        <v>Bevételek más egyházi intézmények részére</v>
      </c>
      <c r="Z143" s="102">
        <f>SUMIF(Kassza!$I$7:$I$10000,$C143,Kassza!$H$7:$H$10000)</f>
        <v>0</v>
      </c>
      <c r="AA143" s="102">
        <f>SUMIF(A!$I$7:$I$10000,$C143,A!$H$7:$H$10000)</f>
        <v>0</v>
      </c>
      <c r="AB143" s="102">
        <f>SUMIF(B!$I$7:$I$10000,$C143,B!$H$7:$H$10000)</f>
        <v>0</v>
      </c>
      <c r="AC143" s="102">
        <f>SUMIF('C'!$I$7:$I$10000,$C143,'C'!$H$7:$H$10000)</f>
        <v>0</v>
      </c>
      <c r="AD143" s="102">
        <f>SUMIF(D!$I$7:$I$10000,$C143,D!$H$7:$H$10000)</f>
        <v>0</v>
      </c>
      <c r="AE143" s="102">
        <f>SUMIF(E!$I$7:$I$10000,$C143,E!$H$7:$H$10000)</f>
        <v>0</v>
      </c>
      <c r="AF143" s="102">
        <f>SUMIF(F!$I$7:$I$10000,$C143,F!$H$7:$H$10000)</f>
        <v>0</v>
      </c>
      <c r="AG143" s="102">
        <f>SUMIF(G!$I$7:$I$10000,$C143,G!$H$7:$H$10000)</f>
        <v>0</v>
      </c>
      <c r="AH143" s="102">
        <f>SUMIF(H!$I$7:$I$10000,$C143,H!$H$7:$H$10000)</f>
        <v>0</v>
      </c>
      <c r="AI143" s="102">
        <f>SUMIF(I!$I$7:$I$10000,$C143,I!$H$7:$H$10000)</f>
        <v>0</v>
      </c>
      <c r="AJ143" s="102">
        <f>SUMIF(J!$I$7:$I$10000,$C143,J!$H$7:$H$10000)</f>
        <v>0</v>
      </c>
      <c r="AK143" s="102">
        <f>SUMIF(K!$I$7:$I$10000,$C143,K!$H$7:$H$10000)</f>
        <v>0</v>
      </c>
      <c r="AL143" s="102">
        <f>SUMIF(L!$I$7:$I$10000,$C143,L!$H$7:$H$10000)</f>
        <v>0</v>
      </c>
      <c r="AM143" s="102">
        <f>SUMIF(M!$I$7:$I$10000,$C143,M!$H$7:$H$10000)</f>
        <v>0</v>
      </c>
      <c r="AN143" s="102">
        <f>SUMIF(N!$I$7:$I$10000,$C143,N!$H$7:$H$10000)</f>
        <v>0</v>
      </c>
      <c r="AO143" s="102">
        <f>SUMIF(O!$I$7:$I$10000,$C143,O!$H$7:$H$10000)</f>
        <v>0</v>
      </c>
      <c r="AP143" s="102">
        <f>SUMIF(P!$I$7:$I$10000,$C143,P!$H$7:$H$10000)</f>
        <v>0</v>
      </c>
      <c r="AQ143" s="102">
        <f>SUMIF(Q!$I$7:$I$10000,$C143,Q!$H$7:$H$10000)</f>
        <v>0</v>
      </c>
      <c r="AR143" s="102">
        <f>SUMIF('R'!$I$7:$I$10000,$C143,'R'!$H$7:$H$10000)</f>
        <v>0</v>
      </c>
      <c r="AS143" s="102">
        <f>SUMIF(S!$I$7:$I$10000,$C143,S!$H$7:$H$10000)</f>
        <v>0</v>
      </c>
      <c r="AT143" s="102">
        <f>SUMIF(T!$I$7:$I$10000,$C143,T!$H$7:$H$10000)</f>
        <v>0</v>
      </c>
    </row>
    <row r="144" spans="2:46" x14ac:dyDescent="0.3">
      <c r="B144" s="131" t="s">
        <v>62</v>
      </c>
      <c r="C144" s="131" t="s">
        <v>63</v>
      </c>
      <c r="D144" s="132">
        <v>44</v>
      </c>
      <c r="E144" s="132">
        <v>106.02</v>
      </c>
      <c r="F144" s="133">
        <f t="shared" si="3"/>
        <v>0</v>
      </c>
      <c r="G144" s="133">
        <f t="shared" si="4"/>
        <v>0</v>
      </c>
      <c r="H144" s="31"/>
      <c r="I144" s="146" t="str">
        <f>IF($Q$101&lt;&gt;4,$R$101,G144-F144)</f>
        <v>Egyházmegye részére fenntartott tétel, egyházközség ide nem tervezhet.</v>
      </c>
      <c r="J144" s="142"/>
      <c r="K144" s="142"/>
      <c r="L144" s="143"/>
      <c r="M144" s="142"/>
      <c r="N144" s="98">
        <f>IF($Q$101&lt;&gt;4,0.001,0)</f>
        <v>1E-3</v>
      </c>
      <c r="O144" s="32" t="str">
        <f t="shared" si="6"/>
        <v>szmadas!$c$144</v>
      </c>
      <c r="P144" s="1">
        <f t="shared" si="7"/>
        <v>29</v>
      </c>
      <c r="Q144" s="124">
        <f>IF($Q$101&gt;3,C144,0)</f>
        <v>0</v>
      </c>
      <c r="Z144" s="102">
        <f>SUMIF(Kassza!$I$7:$I$10000,$C144,Kassza!$H$7:$H$10000)</f>
        <v>0</v>
      </c>
      <c r="AA144" s="102">
        <f>SUMIF(A!$I$7:$I$10000,$C144,A!$H$7:$H$10000)</f>
        <v>0</v>
      </c>
      <c r="AB144" s="102">
        <f>SUMIF(B!$I$7:$I$10000,$C144,B!$H$7:$H$10000)</f>
        <v>0</v>
      </c>
      <c r="AC144" s="102">
        <f>SUMIF('C'!$I$7:$I$10000,$C144,'C'!$H$7:$H$10000)</f>
        <v>0</v>
      </c>
      <c r="AD144" s="102">
        <f>SUMIF(D!$I$7:$I$10000,$C144,D!$H$7:$H$10000)</f>
        <v>0</v>
      </c>
      <c r="AE144" s="102">
        <f>SUMIF(E!$I$7:$I$10000,$C144,E!$H$7:$H$10000)</f>
        <v>0</v>
      </c>
      <c r="AF144" s="102">
        <f>SUMIF(F!$I$7:$I$10000,$C144,F!$H$7:$H$10000)</f>
        <v>0</v>
      </c>
      <c r="AG144" s="102">
        <f>SUMIF(G!$I$7:$I$10000,$C144,G!$H$7:$H$10000)</f>
        <v>0</v>
      </c>
      <c r="AH144" s="102">
        <f>SUMIF(H!$I$7:$I$10000,$C144,H!$H$7:$H$10000)</f>
        <v>0</v>
      </c>
      <c r="AI144" s="102">
        <f>SUMIF(I!$I$7:$I$10000,$C144,I!$H$7:$H$10000)</f>
        <v>0</v>
      </c>
      <c r="AJ144" s="102">
        <f>SUMIF(J!$I$7:$I$10000,$C144,J!$H$7:$H$10000)</f>
        <v>0</v>
      </c>
      <c r="AK144" s="102">
        <f>SUMIF(K!$I$7:$I$10000,$C144,K!$H$7:$H$10000)</f>
        <v>0</v>
      </c>
      <c r="AL144" s="102">
        <f>SUMIF(L!$I$7:$I$10000,$C144,L!$H$7:$H$10000)</f>
        <v>0</v>
      </c>
      <c r="AM144" s="102">
        <f>SUMIF(M!$I$7:$I$10000,$C144,M!$H$7:$H$10000)</f>
        <v>0</v>
      </c>
      <c r="AN144" s="102">
        <f>SUMIF(N!$I$7:$I$10000,$C144,N!$H$7:$H$10000)</f>
        <v>0</v>
      </c>
      <c r="AO144" s="102">
        <f>SUMIF(O!$I$7:$I$10000,$C144,O!$H$7:$H$10000)</f>
        <v>0</v>
      </c>
      <c r="AP144" s="102">
        <f>SUMIF(P!$I$7:$I$10000,$C144,P!$H$7:$H$10000)</f>
        <v>0</v>
      </c>
      <c r="AQ144" s="102">
        <f>SUMIF(Q!$I$7:$I$10000,$C144,Q!$H$7:$H$10000)</f>
        <v>0</v>
      </c>
      <c r="AR144" s="102">
        <f>SUMIF('R'!$I$7:$I$10000,$C144,'R'!$H$7:$H$10000)</f>
        <v>0</v>
      </c>
      <c r="AS144" s="102">
        <f>SUMIF(S!$I$7:$I$10000,$C144,S!$H$7:$H$10000)</f>
        <v>0</v>
      </c>
      <c r="AT144" s="102">
        <f>SUMIF(T!$I$7:$I$10000,$C144,T!$H$7:$H$10000)</f>
        <v>0</v>
      </c>
    </row>
    <row r="145" spans="2:46" x14ac:dyDescent="0.3">
      <c r="B145" s="131" t="s">
        <v>64</v>
      </c>
      <c r="C145" s="131" t="s">
        <v>65</v>
      </c>
      <c r="D145" s="132">
        <v>45</v>
      </c>
      <c r="E145" s="132">
        <v>106.03</v>
      </c>
      <c r="F145" s="133">
        <f t="shared" si="3"/>
        <v>0</v>
      </c>
      <c r="G145" s="133">
        <f t="shared" si="4"/>
        <v>0</v>
      </c>
      <c r="H145" s="31"/>
      <c r="I145" s="146" t="str">
        <f>IF($Q$101&lt;&gt;4,$R$101,G145-F145)</f>
        <v>Egyházmegye részére fenntartott tétel, egyházközség ide nem tervezhet.</v>
      </c>
      <c r="J145" s="142"/>
      <c r="K145" s="142"/>
      <c r="L145" s="143"/>
      <c r="M145" s="142"/>
      <c r="N145" s="98">
        <f t="shared" ref="N145:N148" si="17">IF($Q$101&lt;&gt;4,0.001,0)</f>
        <v>1E-3</v>
      </c>
      <c r="O145" s="32" t="str">
        <f t="shared" si="6"/>
        <v>szmadas!$c$145</v>
      </c>
      <c r="P145" s="1">
        <f t="shared" si="7"/>
        <v>29</v>
      </c>
      <c r="Q145" s="124">
        <f t="shared" ref="Q145:Q148" si="18">IF($Q$101&gt;3,C145,0)</f>
        <v>0</v>
      </c>
      <c r="Z145" s="102">
        <f>SUMIF(Kassza!$I$7:$I$10000,$C145,Kassza!$H$7:$H$10000)</f>
        <v>0</v>
      </c>
      <c r="AA145" s="102">
        <f>SUMIF(A!$I$7:$I$10000,$C145,A!$H$7:$H$10000)</f>
        <v>0</v>
      </c>
      <c r="AB145" s="102">
        <f>SUMIF(B!$I$7:$I$10000,$C145,B!$H$7:$H$10000)</f>
        <v>0</v>
      </c>
      <c r="AC145" s="102">
        <f>SUMIF('C'!$I$7:$I$10000,$C145,'C'!$H$7:$H$10000)</f>
        <v>0</v>
      </c>
      <c r="AD145" s="102">
        <f>SUMIF(D!$I$7:$I$10000,$C145,D!$H$7:$H$10000)</f>
        <v>0</v>
      </c>
      <c r="AE145" s="102">
        <f>SUMIF(E!$I$7:$I$10000,$C145,E!$H$7:$H$10000)</f>
        <v>0</v>
      </c>
      <c r="AF145" s="102">
        <f>SUMIF(F!$I$7:$I$10000,$C145,F!$H$7:$H$10000)</f>
        <v>0</v>
      </c>
      <c r="AG145" s="102">
        <f>SUMIF(G!$I$7:$I$10000,$C145,G!$H$7:$H$10000)</f>
        <v>0</v>
      </c>
      <c r="AH145" s="102">
        <f>SUMIF(H!$I$7:$I$10000,$C145,H!$H$7:$H$10000)</f>
        <v>0</v>
      </c>
      <c r="AI145" s="102">
        <f>SUMIF(I!$I$7:$I$10000,$C145,I!$H$7:$H$10000)</f>
        <v>0</v>
      </c>
      <c r="AJ145" s="102">
        <f>SUMIF(J!$I$7:$I$10000,$C145,J!$H$7:$H$10000)</f>
        <v>0</v>
      </c>
      <c r="AK145" s="102">
        <f>SUMIF(K!$I$7:$I$10000,$C145,K!$H$7:$H$10000)</f>
        <v>0</v>
      </c>
      <c r="AL145" s="102">
        <f>SUMIF(L!$I$7:$I$10000,$C145,L!$H$7:$H$10000)</f>
        <v>0</v>
      </c>
      <c r="AM145" s="102">
        <f>SUMIF(M!$I$7:$I$10000,$C145,M!$H$7:$H$10000)</f>
        <v>0</v>
      </c>
      <c r="AN145" s="102">
        <f>SUMIF(N!$I$7:$I$10000,$C145,N!$H$7:$H$10000)</f>
        <v>0</v>
      </c>
      <c r="AO145" s="102">
        <f>SUMIF(O!$I$7:$I$10000,$C145,O!$H$7:$H$10000)</f>
        <v>0</v>
      </c>
      <c r="AP145" s="102">
        <f>SUMIF(P!$I$7:$I$10000,$C145,P!$H$7:$H$10000)</f>
        <v>0</v>
      </c>
      <c r="AQ145" s="102">
        <f>SUMIF(Q!$I$7:$I$10000,$C145,Q!$H$7:$H$10000)</f>
        <v>0</v>
      </c>
      <c r="AR145" s="102">
        <f>SUMIF('R'!$I$7:$I$10000,$C145,'R'!$H$7:$H$10000)</f>
        <v>0</v>
      </c>
      <c r="AS145" s="102">
        <f>SUMIF(S!$I$7:$I$10000,$C145,S!$H$7:$H$10000)</f>
        <v>0</v>
      </c>
      <c r="AT145" s="102">
        <f>SUMIF(T!$I$7:$I$10000,$C145,T!$H$7:$H$10000)</f>
        <v>0</v>
      </c>
    </row>
    <row r="146" spans="2:46" x14ac:dyDescent="0.3">
      <c r="B146" s="131" t="s">
        <v>66</v>
      </c>
      <c r="C146" s="131" t="s">
        <v>67</v>
      </c>
      <c r="D146" s="132">
        <v>46</v>
      </c>
      <c r="E146" s="132">
        <v>106.04</v>
      </c>
      <c r="F146" s="133">
        <f t="shared" si="3"/>
        <v>0</v>
      </c>
      <c r="G146" s="133">
        <f t="shared" si="4"/>
        <v>0</v>
      </c>
      <c r="H146" s="31"/>
      <c r="I146" s="146" t="str">
        <f>IF($Q$101&lt;&gt;4,$R$101,G146-F146)</f>
        <v>Egyházmegye részére fenntartott tétel, egyházközség ide nem tervezhet.</v>
      </c>
      <c r="J146" s="142"/>
      <c r="K146" s="142"/>
      <c r="L146" s="143"/>
      <c r="M146" s="142"/>
      <c r="N146" s="98">
        <f t="shared" si="17"/>
        <v>1E-3</v>
      </c>
      <c r="O146" s="32" t="str">
        <f t="shared" si="6"/>
        <v>szmadas!$c$146</v>
      </c>
      <c r="P146" s="1">
        <f t="shared" si="7"/>
        <v>29</v>
      </c>
      <c r="Q146" s="124">
        <f t="shared" si="18"/>
        <v>0</v>
      </c>
      <c r="Z146" s="102">
        <f>SUMIF(Kassza!$I$7:$I$10000,$C146,Kassza!$H$7:$H$10000)</f>
        <v>0</v>
      </c>
      <c r="AA146" s="102">
        <f>SUMIF(A!$I$7:$I$10000,$C146,A!$H$7:$H$10000)</f>
        <v>0</v>
      </c>
      <c r="AB146" s="102">
        <f>SUMIF(B!$I$7:$I$10000,$C146,B!$H$7:$H$10000)</f>
        <v>0</v>
      </c>
      <c r="AC146" s="102">
        <f>SUMIF('C'!$I$7:$I$10000,$C146,'C'!$H$7:$H$10000)</f>
        <v>0</v>
      </c>
      <c r="AD146" s="102">
        <f>SUMIF(D!$I$7:$I$10000,$C146,D!$H$7:$H$10000)</f>
        <v>0</v>
      </c>
      <c r="AE146" s="102">
        <f>SUMIF(E!$I$7:$I$10000,$C146,E!$H$7:$H$10000)</f>
        <v>0</v>
      </c>
      <c r="AF146" s="102">
        <f>SUMIF(F!$I$7:$I$10000,$C146,F!$H$7:$H$10000)</f>
        <v>0</v>
      </c>
      <c r="AG146" s="102">
        <f>SUMIF(G!$I$7:$I$10000,$C146,G!$H$7:$H$10000)</f>
        <v>0</v>
      </c>
      <c r="AH146" s="102">
        <f>SUMIF(H!$I$7:$I$10000,$C146,H!$H$7:$H$10000)</f>
        <v>0</v>
      </c>
      <c r="AI146" s="102">
        <f>SUMIF(I!$I$7:$I$10000,$C146,I!$H$7:$H$10000)</f>
        <v>0</v>
      </c>
      <c r="AJ146" s="102">
        <f>SUMIF(J!$I$7:$I$10000,$C146,J!$H$7:$H$10000)</f>
        <v>0</v>
      </c>
      <c r="AK146" s="102">
        <f>SUMIF(K!$I$7:$I$10000,$C146,K!$H$7:$H$10000)</f>
        <v>0</v>
      </c>
      <c r="AL146" s="102">
        <f>SUMIF(L!$I$7:$I$10000,$C146,L!$H$7:$H$10000)</f>
        <v>0</v>
      </c>
      <c r="AM146" s="102">
        <f>SUMIF(M!$I$7:$I$10000,$C146,M!$H$7:$H$10000)</f>
        <v>0</v>
      </c>
      <c r="AN146" s="102">
        <f>SUMIF(N!$I$7:$I$10000,$C146,N!$H$7:$H$10000)</f>
        <v>0</v>
      </c>
      <c r="AO146" s="102">
        <f>SUMIF(O!$I$7:$I$10000,$C146,O!$H$7:$H$10000)</f>
        <v>0</v>
      </c>
      <c r="AP146" s="102">
        <f>SUMIF(P!$I$7:$I$10000,$C146,P!$H$7:$H$10000)</f>
        <v>0</v>
      </c>
      <c r="AQ146" s="102">
        <f>SUMIF(Q!$I$7:$I$10000,$C146,Q!$H$7:$H$10000)</f>
        <v>0</v>
      </c>
      <c r="AR146" s="102">
        <f>SUMIF('R'!$I$7:$I$10000,$C146,'R'!$H$7:$H$10000)</f>
        <v>0</v>
      </c>
      <c r="AS146" s="102">
        <f>SUMIF(S!$I$7:$I$10000,$C146,S!$H$7:$H$10000)</f>
        <v>0</v>
      </c>
      <c r="AT146" s="102">
        <f>SUMIF(T!$I$7:$I$10000,$C146,T!$H$7:$H$10000)</f>
        <v>0</v>
      </c>
    </row>
    <row r="147" spans="2:46" ht="26.4" x14ac:dyDescent="0.3">
      <c r="B147" s="131" t="s">
        <v>68</v>
      </c>
      <c r="C147" s="131" t="s">
        <v>69</v>
      </c>
      <c r="D147" s="132">
        <v>47</v>
      </c>
      <c r="E147" s="132">
        <v>106.05</v>
      </c>
      <c r="F147" s="133">
        <f t="shared" si="3"/>
        <v>0</v>
      </c>
      <c r="G147" s="133">
        <f t="shared" si="4"/>
        <v>0</v>
      </c>
      <c r="H147" s="31"/>
      <c r="I147" s="146" t="str">
        <f>IF($Q$101&lt;&gt;4,$R$101,G147-F147)</f>
        <v>Egyházmegye részére fenntartott tétel, egyházközség ide nem tervezhet.</v>
      </c>
      <c r="J147" s="142"/>
      <c r="K147" s="142"/>
      <c r="L147" s="143"/>
      <c r="M147" s="142"/>
      <c r="N147" s="98">
        <f t="shared" si="17"/>
        <v>1E-3</v>
      </c>
      <c r="O147" s="32" t="str">
        <f t="shared" si="6"/>
        <v>szmadas!$c$147</v>
      </c>
      <c r="P147" s="1">
        <f t="shared" si="7"/>
        <v>29</v>
      </c>
      <c r="Q147" s="124">
        <f t="shared" si="18"/>
        <v>0</v>
      </c>
      <c r="Z147" s="102">
        <f>SUMIF(Kassza!$I$7:$I$10000,$C147,Kassza!$H$7:$H$10000)</f>
        <v>0</v>
      </c>
      <c r="AA147" s="102">
        <f>SUMIF(A!$I$7:$I$10000,$C147,A!$H$7:$H$10000)</f>
        <v>0</v>
      </c>
      <c r="AB147" s="102">
        <f>SUMIF(B!$I$7:$I$10000,$C147,B!$H$7:$H$10000)</f>
        <v>0</v>
      </c>
      <c r="AC147" s="102">
        <f>SUMIF('C'!$I$7:$I$10000,$C147,'C'!$H$7:$H$10000)</f>
        <v>0</v>
      </c>
      <c r="AD147" s="102">
        <f>SUMIF(D!$I$7:$I$10000,$C147,D!$H$7:$H$10000)</f>
        <v>0</v>
      </c>
      <c r="AE147" s="102">
        <f>SUMIF(E!$I$7:$I$10000,$C147,E!$H$7:$H$10000)</f>
        <v>0</v>
      </c>
      <c r="AF147" s="102">
        <f>SUMIF(F!$I$7:$I$10000,$C147,F!$H$7:$H$10000)</f>
        <v>0</v>
      </c>
      <c r="AG147" s="102">
        <f>SUMIF(G!$I$7:$I$10000,$C147,G!$H$7:$H$10000)</f>
        <v>0</v>
      </c>
      <c r="AH147" s="102">
        <f>SUMIF(H!$I$7:$I$10000,$C147,H!$H$7:$H$10000)</f>
        <v>0</v>
      </c>
      <c r="AI147" s="102">
        <f>SUMIF(I!$I$7:$I$10000,$C147,I!$H$7:$H$10000)</f>
        <v>0</v>
      </c>
      <c r="AJ147" s="102">
        <f>SUMIF(J!$I$7:$I$10000,$C147,J!$H$7:$H$10000)</f>
        <v>0</v>
      </c>
      <c r="AK147" s="102">
        <f>SUMIF(K!$I$7:$I$10000,$C147,K!$H$7:$H$10000)</f>
        <v>0</v>
      </c>
      <c r="AL147" s="102">
        <f>SUMIF(L!$I$7:$I$10000,$C147,L!$H$7:$H$10000)</f>
        <v>0</v>
      </c>
      <c r="AM147" s="102">
        <f>SUMIF(M!$I$7:$I$10000,$C147,M!$H$7:$H$10000)</f>
        <v>0</v>
      </c>
      <c r="AN147" s="102">
        <f>SUMIF(N!$I$7:$I$10000,$C147,N!$H$7:$H$10000)</f>
        <v>0</v>
      </c>
      <c r="AO147" s="102">
        <f>SUMIF(O!$I$7:$I$10000,$C147,O!$H$7:$H$10000)</f>
        <v>0</v>
      </c>
      <c r="AP147" s="102">
        <f>SUMIF(P!$I$7:$I$10000,$C147,P!$H$7:$H$10000)</f>
        <v>0</v>
      </c>
      <c r="AQ147" s="102">
        <f>SUMIF(Q!$I$7:$I$10000,$C147,Q!$H$7:$H$10000)</f>
        <v>0</v>
      </c>
      <c r="AR147" s="102">
        <f>SUMIF('R'!$I$7:$I$10000,$C147,'R'!$H$7:$H$10000)</f>
        <v>0</v>
      </c>
      <c r="AS147" s="102">
        <f>SUMIF(S!$I$7:$I$10000,$C147,S!$H$7:$H$10000)</f>
        <v>0</v>
      </c>
      <c r="AT147" s="102">
        <f>SUMIF(T!$I$7:$I$10000,$C147,T!$H$7:$H$10000)</f>
        <v>0</v>
      </c>
    </row>
    <row r="148" spans="2:46" ht="26.4" x14ac:dyDescent="0.3">
      <c r="B148" s="131" t="s">
        <v>70</v>
      </c>
      <c r="C148" s="131" t="s">
        <v>71</v>
      </c>
      <c r="D148" s="132">
        <v>48</v>
      </c>
      <c r="E148" s="132">
        <v>106.06</v>
      </c>
      <c r="F148" s="133">
        <f t="shared" si="3"/>
        <v>0</v>
      </c>
      <c r="G148" s="133">
        <f t="shared" si="4"/>
        <v>0</v>
      </c>
      <c r="H148" s="31"/>
      <c r="I148" s="146" t="str">
        <f>IF($Q$101&lt;&gt;4,$R$101,G148-F148)</f>
        <v>Egyházmegye részére fenntartott tétel, egyházközség ide nem tervezhet.</v>
      </c>
      <c r="J148" s="142"/>
      <c r="K148" s="142"/>
      <c r="L148" s="143"/>
      <c r="M148" s="142"/>
      <c r="N148" s="98">
        <f t="shared" si="17"/>
        <v>1E-3</v>
      </c>
      <c r="O148" s="32" t="str">
        <f t="shared" si="6"/>
        <v>szmadas!$c$148</v>
      </c>
      <c r="P148" s="1">
        <f t="shared" si="7"/>
        <v>29</v>
      </c>
      <c r="Q148" s="124">
        <f t="shared" si="18"/>
        <v>0</v>
      </c>
      <c r="Z148" s="102">
        <f>SUMIF(Kassza!$I$7:$I$10000,$C148,Kassza!$H$7:$H$10000)</f>
        <v>0</v>
      </c>
      <c r="AA148" s="102">
        <f>SUMIF(A!$I$7:$I$10000,$C148,A!$H$7:$H$10000)</f>
        <v>0</v>
      </c>
      <c r="AB148" s="102">
        <f>SUMIF(B!$I$7:$I$10000,$C148,B!$H$7:$H$10000)</f>
        <v>0</v>
      </c>
      <c r="AC148" s="102">
        <f>SUMIF('C'!$I$7:$I$10000,$C148,'C'!$H$7:$H$10000)</f>
        <v>0</v>
      </c>
      <c r="AD148" s="102">
        <f>SUMIF(D!$I$7:$I$10000,$C148,D!$H$7:$H$10000)</f>
        <v>0</v>
      </c>
      <c r="AE148" s="102">
        <f>SUMIF(E!$I$7:$I$10000,$C148,E!$H$7:$H$10000)</f>
        <v>0</v>
      </c>
      <c r="AF148" s="102">
        <f>SUMIF(F!$I$7:$I$10000,$C148,F!$H$7:$H$10000)</f>
        <v>0</v>
      </c>
      <c r="AG148" s="102">
        <f>SUMIF(G!$I$7:$I$10000,$C148,G!$H$7:$H$10000)</f>
        <v>0</v>
      </c>
      <c r="AH148" s="102">
        <f>SUMIF(H!$I$7:$I$10000,$C148,H!$H$7:$H$10000)</f>
        <v>0</v>
      </c>
      <c r="AI148" s="102">
        <f>SUMIF(I!$I$7:$I$10000,$C148,I!$H$7:$H$10000)</f>
        <v>0</v>
      </c>
      <c r="AJ148" s="102">
        <f>SUMIF(J!$I$7:$I$10000,$C148,J!$H$7:$H$10000)</f>
        <v>0</v>
      </c>
      <c r="AK148" s="102">
        <f>SUMIF(K!$I$7:$I$10000,$C148,K!$H$7:$H$10000)</f>
        <v>0</v>
      </c>
      <c r="AL148" s="102">
        <f>SUMIF(L!$I$7:$I$10000,$C148,L!$H$7:$H$10000)</f>
        <v>0</v>
      </c>
      <c r="AM148" s="102">
        <f>SUMIF(M!$I$7:$I$10000,$C148,M!$H$7:$H$10000)</f>
        <v>0</v>
      </c>
      <c r="AN148" s="102">
        <f>SUMIF(N!$I$7:$I$10000,$C148,N!$H$7:$H$10000)</f>
        <v>0</v>
      </c>
      <c r="AO148" s="102">
        <f>SUMIF(O!$I$7:$I$10000,$C148,O!$H$7:$H$10000)</f>
        <v>0</v>
      </c>
      <c r="AP148" s="102">
        <f>SUMIF(P!$I$7:$I$10000,$C148,P!$H$7:$H$10000)</f>
        <v>0</v>
      </c>
      <c r="AQ148" s="102">
        <f>SUMIF(Q!$I$7:$I$10000,$C148,Q!$H$7:$H$10000)</f>
        <v>0</v>
      </c>
      <c r="AR148" s="102">
        <f>SUMIF('R'!$I$7:$I$10000,$C148,'R'!$H$7:$H$10000)</f>
        <v>0</v>
      </c>
      <c r="AS148" s="102">
        <f>SUMIF(S!$I$7:$I$10000,$C148,S!$H$7:$H$10000)</f>
        <v>0</v>
      </c>
      <c r="AT148" s="102">
        <f>SUMIF(T!$I$7:$I$10000,$C148,T!$H$7:$H$10000)</f>
        <v>0</v>
      </c>
    </row>
    <row r="149" spans="2:46" ht="28.8" x14ac:dyDescent="0.3">
      <c r="B149" s="203" t="s">
        <v>1201</v>
      </c>
      <c r="C149" s="203"/>
      <c r="D149" s="134">
        <v>49</v>
      </c>
      <c r="E149" s="129">
        <v>107</v>
      </c>
      <c r="F149" s="135">
        <f>SUM(F150:F151)</f>
        <v>0</v>
      </c>
      <c r="G149" s="135">
        <f>SUM(G150:G151)</f>
        <v>0</v>
      </c>
      <c r="H149" s="101"/>
      <c r="I149" s="135">
        <f t="shared" si="5"/>
        <v>0</v>
      </c>
      <c r="J149" s="135">
        <f>SUM(J150:J151)</f>
        <v>0</v>
      </c>
      <c r="K149" s="135">
        <f t="shared" ref="K149:M149" si="19">SUM(K150:K151)</f>
        <v>0</v>
      </c>
      <c r="L149" s="135">
        <f t="shared" si="19"/>
        <v>0</v>
      </c>
      <c r="M149" s="135">
        <f t="shared" si="19"/>
        <v>0</v>
      </c>
      <c r="N149" s="97" t="s">
        <v>76</v>
      </c>
      <c r="O149" s="32" t="str">
        <f t="shared" si="6"/>
        <v>Z</v>
      </c>
      <c r="P149" s="1">
        <f t="shared" si="7"/>
        <v>29</v>
      </c>
      <c r="Q149" s="123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</row>
    <row r="150" spans="2:46" x14ac:dyDescent="0.3">
      <c r="B150" s="131" t="s">
        <v>72</v>
      </c>
      <c r="C150" s="131" t="s">
        <v>73</v>
      </c>
      <c r="D150" s="132">
        <v>50</v>
      </c>
      <c r="E150" s="132">
        <v>107.01</v>
      </c>
      <c r="F150" s="133">
        <f t="shared" si="3"/>
        <v>0</v>
      </c>
      <c r="G150" s="133">
        <f t="shared" si="4"/>
        <v>0</v>
      </c>
      <c r="H150" s="31"/>
      <c r="I150" s="133">
        <f t="shared" si="5"/>
        <v>0</v>
      </c>
      <c r="J150" s="142"/>
      <c r="K150" s="142"/>
      <c r="L150" s="143"/>
      <c r="M150" s="142"/>
      <c r="N150" s="98"/>
      <c r="O150" s="32" t="str">
        <f t="shared" si="6"/>
        <v>szmadas!$c$150</v>
      </c>
      <c r="P150" s="1">
        <f t="shared" si="7"/>
        <v>30</v>
      </c>
      <c r="Q150" s="123" t="str">
        <f t="shared" si="8"/>
        <v>Kapott hitelek</v>
      </c>
      <c r="Z150" s="102">
        <f>SUMIF(Kassza!$I$7:$I$10000,$C150,Kassza!$H$7:$H$10000)</f>
        <v>0</v>
      </c>
      <c r="AA150" s="102">
        <f>SUMIF(A!$I$7:$I$10000,$C150,A!$H$7:$H$10000)</f>
        <v>0</v>
      </c>
      <c r="AB150" s="102">
        <f>SUMIF(B!$I$7:$I$10000,$C150,B!$H$7:$H$10000)</f>
        <v>0</v>
      </c>
      <c r="AC150" s="102">
        <f>SUMIF('C'!$I$7:$I$10000,$C150,'C'!$H$7:$H$10000)</f>
        <v>0</v>
      </c>
      <c r="AD150" s="102">
        <f>SUMIF(D!$I$7:$I$10000,$C150,D!$H$7:$H$10000)</f>
        <v>0</v>
      </c>
      <c r="AE150" s="102">
        <f>SUMIF(E!$I$7:$I$10000,$C150,E!$H$7:$H$10000)</f>
        <v>0</v>
      </c>
      <c r="AF150" s="102">
        <f>SUMIF(F!$I$7:$I$10000,$C150,F!$H$7:$H$10000)</f>
        <v>0</v>
      </c>
      <c r="AG150" s="102">
        <f>SUMIF(G!$I$7:$I$10000,$C150,G!$H$7:$H$10000)</f>
        <v>0</v>
      </c>
      <c r="AH150" s="102">
        <f>SUMIF(H!$I$7:$I$10000,$C150,H!$H$7:$H$10000)</f>
        <v>0</v>
      </c>
      <c r="AI150" s="102">
        <f>SUMIF(I!$I$7:$I$10000,$C150,I!$H$7:$H$10000)</f>
        <v>0</v>
      </c>
      <c r="AJ150" s="102">
        <f>SUMIF(J!$I$7:$I$10000,$C150,J!$H$7:$H$10000)</f>
        <v>0</v>
      </c>
      <c r="AK150" s="102">
        <f>SUMIF(K!$I$7:$I$10000,$C150,K!$H$7:$H$10000)</f>
        <v>0</v>
      </c>
      <c r="AL150" s="102">
        <f>SUMIF(L!$I$7:$I$10000,$C150,L!$H$7:$H$10000)</f>
        <v>0</v>
      </c>
      <c r="AM150" s="102">
        <f>SUMIF(M!$I$7:$I$10000,$C150,M!$H$7:$H$10000)</f>
        <v>0</v>
      </c>
      <c r="AN150" s="102">
        <f>SUMIF(N!$I$7:$I$10000,$C150,N!$H$7:$H$10000)</f>
        <v>0</v>
      </c>
      <c r="AO150" s="102">
        <f>SUMIF(O!$I$7:$I$10000,$C150,O!$H$7:$H$10000)</f>
        <v>0</v>
      </c>
      <c r="AP150" s="102">
        <f>SUMIF(P!$I$7:$I$10000,$C150,P!$H$7:$H$10000)</f>
        <v>0</v>
      </c>
      <c r="AQ150" s="102">
        <f>SUMIF(Q!$I$7:$I$10000,$C150,Q!$H$7:$H$10000)</f>
        <v>0</v>
      </c>
      <c r="AR150" s="102">
        <f>SUMIF('R'!$I$7:$I$10000,$C150,'R'!$H$7:$H$10000)</f>
        <v>0</v>
      </c>
      <c r="AS150" s="102">
        <f>SUMIF(S!$I$7:$I$10000,$C150,S!$H$7:$H$10000)</f>
        <v>0</v>
      </c>
      <c r="AT150" s="102">
        <f>SUMIF(T!$I$7:$I$10000,$C150,T!$H$7:$H$10000)</f>
        <v>0</v>
      </c>
    </row>
    <row r="151" spans="2:46" x14ac:dyDescent="0.3">
      <c r="B151" s="131" t="s">
        <v>74</v>
      </c>
      <c r="C151" s="131" t="s">
        <v>75</v>
      </c>
      <c r="D151" s="132">
        <v>51</v>
      </c>
      <c r="E151" s="132">
        <v>107.02</v>
      </c>
      <c r="F151" s="133">
        <f t="shared" si="3"/>
        <v>0</v>
      </c>
      <c r="G151" s="133">
        <f t="shared" si="4"/>
        <v>0</v>
      </c>
      <c r="H151" s="31"/>
      <c r="I151" s="133">
        <f t="shared" si="5"/>
        <v>0</v>
      </c>
      <c r="J151" s="142"/>
      <c r="K151" s="142"/>
      <c r="L151" s="143"/>
      <c r="M151" s="142"/>
      <c r="N151" s="98"/>
      <c r="O151" s="32" t="str">
        <f t="shared" si="6"/>
        <v>szmadas!$c$151</v>
      </c>
      <c r="P151" s="1">
        <f t="shared" si="7"/>
        <v>31</v>
      </c>
      <c r="Q151" s="123" t="str">
        <f t="shared" si="8"/>
        <v>Visszakapott hitelek</v>
      </c>
      <c r="Z151" s="102">
        <f>SUMIF(Kassza!$I$7:$I$10000,$C151,Kassza!$H$7:$H$10000)</f>
        <v>0</v>
      </c>
      <c r="AA151" s="102">
        <f>SUMIF(A!$I$7:$I$10000,$C151,A!$H$7:$H$10000)</f>
        <v>0</v>
      </c>
      <c r="AB151" s="102">
        <f>SUMIF(B!$I$7:$I$10000,$C151,B!$H$7:$H$10000)</f>
        <v>0</v>
      </c>
      <c r="AC151" s="102">
        <f>SUMIF('C'!$I$7:$I$10000,$C151,'C'!$H$7:$H$10000)</f>
        <v>0</v>
      </c>
      <c r="AD151" s="102">
        <f>SUMIF(D!$I$7:$I$10000,$C151,D!$H$7:$H$10000)</f>
        <v>0</v>
      </c>
      <c r="AE151" s="102">
        <f>SUMIF(E!$I$7:$I$10000,$C151,E!$H$7:$H$10000)</f>
        <v>0</v>
      </c>
      <c r="AF151" s="102">
        <f>SUMIF(F!$I$7:$I$10000,$C151,F!$H$7:$H$10000)</f>
        <v>0</v>
      </c>
      <c r="AG151" s="102">
        <f>SUMIF(G!$I$7:$I$10000,$C151,G!$H$7:$H$10000)</f>
        <v>0</v>
      </c>
      <c r="AH151" s="102">
        <f>SUMIF(H!$I$7:$I$10000,$C151,H!$H$7:$H$10000)</f>
        <v>0</v>
      </c>
      <c r="AI151" s="102">
        <f>SUMIF(I!$I$7:$I$10000,$C151,I!$H$7:$H$10000)</f>
        <v>0</v>
      </c>
      <c r="AJ151" s="102">
        <f>SUMIF(J!$I$7:$I$10000,$C151,J!$H$7:$H$10000)</f>
        <v>0</v>
      </c>
      <c r="AK151" s="102">
        <f>SUMIF(K!$I$7:$I$10000,$C151,K!$H$7:$H$10000)</f>
        <v>0</v>
      </c>
      <c r="AL151" s="102">
        <f>SUMIF(L!$I$7:$I$10000,$C151,L!$H$7:$H$10000)</f>
        <v>0</v>
      </c>
      <c r="AM151" s="102">
        <f>SUMIF(M!$I$7:$I$10000,$C151,M!$H$7:$H$10000)</f>
        <v>0</v>
      </c>
      <c r="AN151" s="102">
        <f>SUMIF(N!$I$7:$I$10000,$C151,N!$H$7:$H$10000)</f>
        <v>0</v>
      </c>
      <c r="AO151" s="102">
        <f>SUMIF(O!$I$7:$I$10000,$C151,O!$H$7:$H$10000)</f>
        <v>0</v>
      </c>
      <c r="AP151" s="102">
        <f>SUMIF(P!$I$7:$I$10000,$C151,P!$H$7:$H$10000)</f>
        <v>0</v>
      </c>
      <c r="AQ151" s="102">
        <f>SUMIF(Q!$I$7:$I$10000,$C151,Q!$H$7:$H$10000)</f>
        <v>0</v>
      </c>
      <c r="AR151" s="102">
        <f>SUMIF('R'!$I$7:$I$10000,$C151,'R'!$H$7:$H$10000)</f>
        <v>0</v>
      </c>
      <c r="AS151" s="102">
        <f>SUMIF(S!$I$7:$I$10000,$C151,S!$H$7:$H$10000)</f>
        <v>0</v>
      </c>
      <c r="AT151" s="102">
        <f>SUMIF(T!$I$7:$I$10000,$C151,T!$H$7:$H$10000)</f>
        <v>0</v>
      </c>
    </row>
    <row r="152" spans="2:46" ht="28.8" x14ac:dyDescent="0.3">
      <c r="B152" s="203" t="s">
        <v>1215</v>
      </c>
      <c r="C152" s="203"/>
      <c r="D152" s="134">
        <v>52</v>
      </c>
      <c r="E152" s="129" t="s">
        <v>3</v>
      </c>
      <c r="F152" s="135">
        <f>SUM(F141,F142,F149)</f>
        <v>0</v>
      </c>
      <c r="G152" s="135">
        <f>SUM(G141,G142,G149)</f>
        <v>0</v>
      </c>
      <c r="H152" s="101"/>
      <c r="I152" s="135">
        <f t="shared" si="5"/>
        <v>0</v>
      </c>
      <c r="J152" s="135">
        <f>SUM(J141,J142,J149)</f>
        <v>0</v>
      </c>
      <c r="K152" s="135">
        <f t="shared" ref="K152:M152" si="20">SUM(K141,K142,K149)</f>
        <v>0</v>
      </c>
      <c r="L152" s="135">
        <f t="shared" si="20"/>
        <v>0</v>
      </c>
      <c r="M152" s="135">
        <f t="shared" si="20"/>
        <v>0</v>
      </c>
      <c r="N152" s="97" t="s">
        <v>76</v>
      </c>
      <c r="O152" s="32" t="str">
        <f t="shared" si="6"/>
        <v>Z</v>
      </c>
      <c r="Q152" s="123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</row>
    <row r="153" spans="2:46" ht="28.2" x14ac:dyDescent="0.3">
      <c r="B153" s="202" t="s">
        <v>1193</v>
      </c>
      <c r="C153" s="202"/>
      <c r="D153" s="134">
        <v>53</v>
      </c>
      <c r="E153" s="129">
        <v>201</v>
      </c>
      <c r="F153" s="135">
        <f>SUM(F154:F172)</f>
        <v>0</v>
      </c>
      <c r="G153" s="135">
        <f>SUM(G154:G172)</f>
        <v>0</v>
      </c>
      <c r="H153" s="101"/>
      <c r="I153" s="135">
        <f t="shared" ref="I153:I199" si="21">F153-G153</f>
        <v>0</v>
      </c>
      <c r="J153" s="135">
        <f>SUM(J154:J172)</f>
        <v>0</v>
      </c>
      <c r="K153" s="135">
        <f t="shared" ref="K153:M153" si="22">SUM(K154:K172)</f>
        <v>0</v>
      </c>
      <c r="L153" s="135">
        <f t="shared" si="22"/>
        <v>0</v>
      </c>
      <c r="M153" s="135">
        <f t="shared" si="22"/>
        <v>0</v>
      </c>
      <c r="N153" s="99" t="s">
        <v>76</v>
      </c>
      <c r="O153" s="32" t="str">
        <f t="shared" si="6"/>
        <v>Z</v>
      </c>
      <c r="Q153" s="12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</row>
    <row r="154" spans="2:46" ht="39.6" x14ac:dyDescent="0.3">
      <c r="B154" s="131" t="s">
        <v>78</v>
      </c>
      <c r="C154" s="131" t="s">
        <v>79</v>
      </c>
      <c r="D154" s="132">
        <v>54</v>
      </c>
      <c r="E154" s="136">
        <v>201.01</v>
      </c>
      <c r="F154" s="133">
        <f t="shared" si="3"/>
        <v>0</v>
      </c>
      <c r="G154" s="133">
        <f t="shared" si="4"/>
        <v>0</v>
      </c>
      <c r="H154" s="31"/>
      <c r="I154" s="133">
        <f t="shared" si="21"/>
        <v>0</v>
      </c>
      <c r="J154" s="142"/>
      <c r="K154" s="142"/>
      <c r="L154" s="143"/>
      <c r="M154" s="142"/>
      <c r="N154" s="100"/>
      <c r="O154" s="32" t="str">
        <f t="shared" si="6"/>
        <v>szmadas!$c$154</v>
      </c>
      <c r="P154" s="1">
        <f t="shared" ref="P154:P211" si="23">IF(Q154&lt;&gt;0,P153+1,P153)</f>
        <v>1</v>
      </c>
      <c r="Q154" s="123" t="str">
        <f t="shared" si="8"/>
        <v>Fizetés alap</v>
      </c>
      <c r="Z154" s="103">
        <f>SUMIF(Kassza!$K$7:$K$10000,$C154,Kassza!$J$7:$J$10000)</f>
        <v>0</v>
      </c>
      <c r="AA154" s="103">
        <f>SUMIF(A!$K$7:$K$10000,$C154,A!$J$7:$J$10000)</f>
        <v>0</v>
      </c>
      <c r="AB154" s="103">
        <f>SUMIF(B!$K$7:$K$10000,$C154,B!$J$7:$J$10000)</f>
        <v>0</v>
      </c>
      <c r="AC154" s="103">
        <f>SUMIF('C'!$K$7:$K$10000,$C154,'C'!$J$7:$J$10000)</f>
        <v>0</v>
      </c>
      <c r="AD154" s="103">
        <f>SUMIF(D!$K$7:$K$10000,$C154,D!$J$7:$J$10000)</f>
        <v>0</v>
      </c>
      <c r="AE154" s="103">
        <f>SUMIF(E!$K$7:$K$10000,$C154,E!$J$7:$J$10000)</f>
        <v>0</v>
      </c>
      <c r="AF154" s="103">
        <f>SUMIF(F!$K$7:$K$10000,$C154,F!$J$7:$J$10000)</f>
        <v>0</v>
      </c>
      <c r="AG154" s="103">
        <f>SUMIF(G!$K$7:$K$10000,$C154,G!$J$7:$J$10000)</f>
        <v>0</v>
      </c>
      <c r="AH154" s="103">
        <f>SUMIF(H!$K$7:$K$10000,$C154,H!$J$7:$J$10000)</f>
        <v>0</v>
      </c>
      <c r="AI154" s="103">
        <f>SUMIF(I!$K$7:$K$10000,$C154,I!$J$7:$J$10000)</f>
        <v>0</v>
      </c>
      <c r="AJ154" s="103">
        <f>SUMIF(J!$K$7:$K$10000,$C154,J!$J$7:$J$10000)</f>
        <v>0</v>
      </c>
      <c r="AK154" s="103">
        <f>SUMIF(K!$K$7:$K$10000,$C154,K!$J$7:$J$10000)</f>
        <v>0</v>
      </c>
      <c r="AL154" s="103">
        <f>SUMIF(L!$K$7:$K$10000,$C154,L!$J$7:$J$10000)</f>
        <v>0</v>
      </c>
      <c r="AM154" s="103">
        <f>SUMIF(M!$K$7:$K$10000,$C154,M!$J$7:$J$10000)</f>
        <v>0</v>
      </c>
      <c r="AN154" s="103">
        <f>SUMIF(N!$K$7:$K$10000,$C154,N!$J$7:$J$10000)</f>
        <v>0</v>
      </c>
      <c r="AO154" s="103">
        <f>SUMIF(O!$K$7:$K$10000,$C154,O!$J$7:$J$10000)</f>
        <v>0</v>
      </c>
      <c r="AP154" s="103">
        <f>SUMIF(P!$K$7:$K$10000,$C154,P!$J$7:$J$10000)</f>
        <v>0</v>
      </c>
      <c r="AQ154" s="103">
        <f>SUMIF(Q!$K$7:$K$10000,$C154,Q!$J$7:$J$10000)</f>
        <v>0</v>
      </c>
      <c r="AR154" s="103">
        <f>SUMIF('R'!$K$7:$K$10000,$C154,'R'!$J$7:$J$10000)</f>
        <v>0</v>
      </c>
      <c r="AS154" s="103">
        <f>SUMIF(S!$K$7:$K$10000,$C154,S!$J$7:$J$10000)</f>
        <v>0</v>
      </c>
      <c r="AT154" s="103">
        <f>SUMIF(T!$K$7:$K$10000,$C154,T!$J$7:$J$10000)</f>
        <v>0</v>
      </c>
    </row>
    <row r="155" spans="2:46" ht="26.4" x14ac:dyDescent="0.3">
      <c r="B155" s="131" t="s">
        <v>80</v>
      </c>
      <c r="C155" s="131" t="s">
        <v>81</v>
      </c>
      <c r="D155" s="132">
        <v>55</v>
      </c>
      <c r="E155" s="136">
        <v>201.02</v>
      </c>
      <c r="F155" s="133">
        <f t="shared" si="3"/>
        <v>0</v>
      </c>
      <c r="G155" s="133">
        <f t="shared" si="4"/>
        <v>0</v>
      </c>
      <c r="H155" s="31"/>
      <c r="I155" s="133">
        <f t="shared" si="21"/>
        <v>0</v>
      </c>
      <c r="J155" s="142"/>
      <c r="K155" s="142"/>
      <c r="L155" s="143"/>
      <c r="M155" s="142"/>
      <c r="N155" s="100"/>
      <c r="O155" s="32" t="str">
        <f t="shared" si="6"/>
        <v>szmadas!$c$155</v>
      </c>
      <c r="P155" s="1">
        <f t="shared" si="23"/>
        <v>2</v>
      </c>
      <c r="Q155" s="123" t="str">
        <f t="shared" si="8"/>
        <v>Közköltségek (fűtés, világítás, víz stb.)</v>
      </c>
      <c r="Z155" s="103">
        <f>SUMIF(Kassza!$K$7:$K$10000,$C155,Kassza!$J$7:$J$10000)</f>
        <v>0</v>
      </c>
      <c r="AA155" s="103">
        <f>SUMIF(A!$K$7:$K$10000,$C155,A!$J$7:$J$10000)</f>
        <v>0</v>
      </c>
      <c r="AB155" s="103">
        <f>SUMIF(B!$K$7:$K$10000,$C155,B!$J$7:$J$10000)</f>
        <v>0</v>
      </c>
      <c r="AC155" s="103">
        <f>SUMIF('C'!$K$7:$K$10000,$C155,'C'!$J$7:$J$10000)</f>
        <v>0</v>
      </c>
      <c r="AD155" s="103">
        <f>SUMIF(D!$K$7:$K$10000,$C155,D!$J$7:$J$10000)</f>
        <v>0</v>
      </c>
      <c r="AE155" s="103">
        <f>SUMIF(E!$K$7:$K$10000,$C155,E!$J$7:$J$10000)</f>
        <v>0</v>
      </c>
      <c r="AF155" s="103">
        <f>SUMIF(F!$K$7:$K$10000,$C155,F!$J$7:$J$10000)</f>
        <v>0</v>
      </c>
      <c r="AG155" s="103">
        <f>SUMIF(G!$K$7:$K$10000,$C155,G!$J$7:$J$10000)</f>
        <v>0</v>
      </c>
      <c r="AH155" s="103">
        <f>SUMIF(H!$K$7:$K$10000,$C155,H!$J$7:$J$10000)</f>
        <v>0</v>
      </c>
      <c r="AI155" s="103">
        <f>SUMIF(I!$K$7:$K$10000,$C155,I!$J$7:$J$10000)</f>
        <v>0</v>
      </c>
      <c r="AJ155" s="103">
        <f>SUMIF(J!$K$7:$K$10000,$C155,J!$J$7:$J$10000)</f>
        <v>0</v>
      </c>
      <c r="AK155" s="103">
        <f>SUMIF(K!$K$7:$K$10000,$C155,K!$J$7:$J$10000)</f>
        <v>0</v>
      </c>
      <c r="AL155" s="103">
        <f>SUMIF(L!$K$7:$K$10000,$C155,L!$J$7:$J$10000)</f>
        <v>0</v>
      </c>
      <c r="AM155" s="103">
        <f>SUMIF(M!$K$7:$K$10000,$C155,M!$J$7:$J$10000)</f>
        <v>0</v>
      </c>
      <c r="AN155" s="103">
        <f>SUMIF(N!$K$7:$K$10000,$C155,N!$J$7:$J$10000)</f>
        <v>0</v>
      </c>
      <c r="AO155" s="103">
        <f>SUMIF(O!$K$7:$K$10000,$C155,O!$J$7:$J$10000)</f>
        <v>0</v>
      </c>
      <c r="AP155" s="103">
        <f>SUMIF(P!$K$7:$K$10000,$C155,P!$J$7:$J$10000)</f>
        <v>0</v>
      </c>
      <c r="AQ155" s="103">
        <f>SUMIF(Q!$K$7:$K$10000,$C155,Q!$J$7:$J$10000)</f>
        <v>0</v>
      </c>
      <c r="AR155" s="103">
        <f>SUMIF('R'!$K$7:$K$10000,$C155,'R'!$J$7:$J$10000)</f>
        <v>0</v>
      </c>
      <c r="AS155" s="103">
        <f>SUMIF(S!$K$7:$K$10000,$C155,S!$J$7:$J$10000)</f>
        <v>0</v>
      </c>
      <c r="AT155" s="103">
        <f>SUMIF(T!$K$7:$K$10000,$C155,T!$J$7:$J$10000)</f>
        <v>0</v>
      </c>
    </row>
    <row r="156" spans="2:46" x14ac:dyDescent="0.3">
      <c r="B156" s="131" t="s">
        <v>82</v>
      </c>
      <c r="C156" s="131" t="s">
        <v>83</v>
      </c>
      <c r="D156" s="132">
        <v>56</v>
      </c>
      <c r="E156" s="136">
        <v>201.03</v>
      </c>
      <c r="F156" s="133">
        <f t="shared" si="3"/>
        <v>0</v>
      </c>
      <c r="G156" s="133">
        <f t="shared" si="4"/>
        <v>0</v>
      </c>
      <c r="H156" s="31"/>
      <c r="I156" s="133">
        <f t="shared" si="21"/>
        <v>0</v>
      </c>
      <c r="J156" s="142"/>
      <c r="K156" s="142"/>
      <c r="L156" s="143"/>
      <c r="M156" s="142"/>
      <c r="N156" s="100"/>
      <c r="O156" s="32" t="str">
        <f t="shared" si="6"/>
        <v>szmadas!$c$156</v>
      </c>
      <c r="P156" s="1">
        <f t="shared" si="23"/>
        <v>3</v>
      </c>
      <c r="Q156" s="123" t="str">
        <f t="shared" si="8"/>
        <v>Házbérek</v>
      </c>
      <c r="Z156" s="103">
        <f>SUMIF(Kassza!$K$7:$K$10000,$C156,Kassza!$J$7:$J$10000)</f>
        <v>0</v>
      </c>
      <c r="AA156" s="103">
        <f>SUMIF(A!$K$7:$K$10000,$C156,A!$J$7:$J$10000)</f>
        <v>0</v>
      </c>
      <c r="AB156" s="103">
        <f>SUMIF(B!$K$7:$K$10000,$C156,B!$J$7:$J$10000)</f>
        <v>0</v>
      </c>
      <c r="AC156" s="103">
        <f>SUMIF('C'!$K$7:$K$10000,$C156,'C'!$J$7:$J$10000)</f>
        <v>0</v>
      </c>
      <c r="AD156" s="103">
        <f>SUMIF(D!$K$7:$K$10000,$C156,D!$J$7:$J$10000)</f>
        <v>0</v>
      </c>
      <c r="AE156" s="103">
        <f>SUMIF(E!$K$7:$K$10000,$C156,E!$J$7:$J$10000)</f>
        <v>0</v>
      </c>
      <c r="AF156" s="103">
        <f>SUMIF(F!$K$7:$K$10000,$C156,F!$J$7:$J$10000)</f>
        <v>0</v>
      </c>
      <c r="AG156" s="103">
        <f>SUMIF(G!$K$7:$K$10000,$C156,G!$J$7:$J$10000)</f>
        <v>0</v>
      </c>
      <c r="AH156" s="103">
        <f>SUMIF(H!$K$7:$K$10000,$C156,H!$J$7:$J$10000)</f>
        <v>0</v>
      </c>
      <c r="AI156" s="103">
        <f>SUMIF(I!$K$7:$K$10000,$C156,I!$J$7:$J$10000)</f>
        <v>0</v>
      </c>
      <c r="AJ156" s="103">
        <f>SUMIF(J!$K$7:$K$10000,$C156,J!$J$7:$J$10000)</f>
        <v>0</v>
      </c>
      <c r="AK156" s="103">
        <f>SUMIF(K!$K$7:$K$10000,$C156,K!$J$7:$J$10000)</f>
        <v>0</v>
      </c>
      <c r="AL156" s="103">
        <f>SUMIF(L!$K$7:$K$10000,$C156,L!$J$7:$J$10000)</f>
        <v>0</v>
      </c>
      <c r="AM156" s="103">
        <f>SUMIF(M!$K$7:$K$10000,$C156,M!$J$7:$J$10000)</f>
        <v>0</v>
      </c>
      <c r="AN156" s="103">
        <f>SUMIF(N!$K$7:$K$10000,$C156,N!$J$7:$J$10000)</f>
        <v>0</v>
      </c>
      <c r="AO156" s="103">
        <f>SUMIF(O!$K$7:$K$10000,$C156,O!$J$7:$J$10000)</f>
        <v>0</v>
      </c>
      <c r="AP156" s="103">
        <f>SUMIF(P!$K$7:$K$10000,$C156,P!$J$7:$J$10000)</f>
        <v>0</v>
      </c>
      <c r="AQ156" s="103">
        <f>SUMIF(Q!$K$7:$K$10000,$C156,Q!$J$7:$J$10000)</f>
        <v>0</v>
      </c>
      <c r="AR156" s="103">
        <f>SUMIF('R'!$K$7:$K$10000,$C156,'R'!$J$7:$J$10000)</f>
        <v>0</v>
      </c>
      <c r="AS156" s="103">
        <f>SUMIF(S!$K$7:$K$10000,$C156,S!$J$7:$J$10000)</f>
        <v>0</v>
      </c>
      <c r="AT156" s="103">
        <f>SUMIF(T!$K$7:$K$10000,$C156,T!$J$7:$J$10000)</f>
        <v>0</v>
      </c>
    </row>
    <row r="157" spans="2:46" ht="26.4" x14ac:dyDescent="0.3">
      <c r="B157" s="131" t="s">
        <v>84</v>
      </c>
      <c r="C157" s="131" t="s">
        <v>85</v>
      </c>
      <c r="D157" s="132">
        <v>57</v>
      </c>
      <c r="E157" s="136">
        <v>201.04</v>
      </c>
      <c r="F157" s="133">
        <f t="shared" si="3"/>
        <v>0</v>
      </c>
      <c r="G157" s="133">
        <f t="shared" si="4"/>
        <v>0</v>
      </c>
      <c r="H157" s="31"/>
      <c r="I157" s="133">
        <f t="shared" si="21"/>
        <v>0</v>
      </c>
      <c r="J157" s="142"/>
      <c r="K157" s="142"/>
      <c r="L157" s="143"/>
      <c r="M157" s="142"/>
      <c r="N157" s="100"/>
      <c r="O157" s="32" t="str">
        <f t="shared" si="6"/>
        <v>szmadas!$c$157</v>
      </c>
      <c r="P157" s="1">
        <f t="shared" si="23"/>
        <v>4</v>
      </c>
      <c r="Q157" s="123" t="str">
        <f t="shared" si="8"/>
        <v>Épületadó, földadó biztosítás</v>
      </c>
      <c r="Z157" s="103">
        <f>SUMIF(Kassza!$K$7:$K$10000,$C157,Kassza!$J$7:$J$10000)</f>
        <v>0</v>
      </c>
      <c r="AA157" s="103">
        <f>SUMIF(A!$K$7:$K$10000,$C157,A!$J$7:$J$10000)</f>
        <v>0</v>
      </c>
      <c r="AB157" s="103">
        <f>SUMIF(B!$K$7:$K$10000,$C157,B!$J$7:$J$10000)</f>
        <v>0</v>
      </c>
      <c r="AC157" s="103">
        <f>SUMIF('C'!$K$7:$K$10000,$C157,'C'!$J$7:$J$10000)</f>
        <v>0</v>
      </c>
      <c r="AD157" s="103">
        <f>SUMIF(D!$K$7:$K$10000,$C157,D!$J$7:$J$10000)</f>
        <v>0</v>
      </c>
      <c r="AE157" s="103">
        <f>SUMIF(E!$K$7:$K$10000,$C157,E!$J$7:$J$10000)</f>
        <v>0</v>
      </c>
      <c r="AF157" s="103">
        <f>SUMIF(F!$K$7:$K$10000,$C157,F!$J$7:$J$10000)</f>
        <v>0</v>
      </c>
      <c r="AG157" s="103">
        <f>SUMIF(G!$K$7:$K$10000,$C157,G!$J$7:$J$10000)</f>
        <v>0</v>
      </c>
      <c r="AH157" s="103">
        <f>SUMIF(H!$K$7:$K$10000,$C157,H!$J$7:$J$10000)</f>
        <v>0</v>
      </c>
      <c r="AI157" s="103">
        <f>SUMIF(I!$K$7:$K$10000,$C157,I!$J$7:$J$10000)</f>
        <v>0</v>
      </c>
      <c r="AJ157" s="103">
        <f>SUMIF(J!$K$7:$K$10000,$C157,J!$J$7:$J$10000)</f>
        <v>0</v>
      </c>
      <c r="AK157" s="103">
        <f>SUMIF(K!$K$7:$K$10000,$C157,K!$J$7:$J$10000)</f>
        <v>0</v>
      </c>
      <c r="AL157" s="103">
        <f>SUMIF(L!$K$7:$K$10000,$C157,L!$J$7:$J$10000)</f>
        <v>0</v>
      </c>
      <c r="AM157" s="103">
        <f>SUMIF(M!$K$7:$K$10000,$C157,M!$J$7:$J$10000)</f>
        <v>0</v>
      </c>
      <c r="AN157" s="103">
        <f>SUMIF(N!$K$7:$K$10000,$C157,N!$J$7:$J$10000)</f>
        <v>0</v>
      </c>
      <c r="AO157" s="103">
        <f>SUMIF(O!$K$7:$K$10000,$C157,O!$J$7:$J$10000)</f>
        <v>0</v>
      </c>
      <c r="AP157" s="103">
        <f>SUMIF(P!$K$7:$K$10000,$C157,P!$J$7:$J$10000)</f>
        <v>0</v>
      </c>
      <c r="AQ157" s="103">
        <f>SUMIF(Q!$K$7:$K$10000,$C157,Q!$J$7:$J$10000)</f>
        <v>0</v>
      </c>
      <c r="AR157" s="103">
        <f>SUMIF('R'!$K$7:$K$10000,$C157,'R'!$J$7:$J$10000)</f>
        <v>0</v>
      </c>
      <c r="AS157" s="103">
        <f>SUMIF(S!$K$7:$K$10000,$C157,S!$J$7:$J$10000)</f>
        <v>0</v>
      </c>
      <c r="AT157" s="103">
        <f>SUMIF(T!$K$7:$K$10000,$C157,T!$J$7:$J$10000)</f>
        <v>0</v>
      </c>
    </row>
    <row r="158" spans="2:46" ht="26.4" x14ac:dyDescent="0.3">
      <c r="B158" s="131" t="s">
        <v>86</v>
      </c>
      <c r="C158" s="131" t="s">
        <v>87</v>
      </c>
      <c r="D158" s="132">
        <v>58</v>
      </c>
      <c r="E158" s="136">
        <v>201.05</v>
      </c>
      <c r="F158" s="133">
        <f t="shared" si="3"/>
        <v>0</v>
      </c>
      <c r="G158" s="133">
        <f t="shared" si="4"/>
        <v>0</v>
      </c>
      <c r="H158" s="31"/>
      <c r="I158" s="133">
        <f t="shared" si="21"/>
        <v>0</v>
      </c>
      <c r="J158" s="142"/>
      <c r="K158" s="142"/>
      <c r="L158" s="143"/>
      <c r="M158" s="142"/>
      <c r="N158" s="100"/>
      <c r="O158" s="32" t="str">
        <f t="shared" si="6"/>
        <v>szmadas!$c$158</v>
      </c>
      <c r="P158" s="1">
        <f t="shared" si="23"/>
        <v>5</v>
      </c>
      <c r="Q158" s="123" t="str">
        <f t="shared" si="8"/>
        <v>Szállítóeszközök üzemeltetési költségei</v>
      </c>
      <c r="Z158" s="103">
        <f>SUMIF(Kassza!$K$7:$K$10000,$C158,Kassza!$J$7:$J$10000)</f>
        <v>0</v>
      </c>
      <c r="AA158" s="103">
        <f>SUMIF(A!$K$7:$K$10000,$C158,A!$J$7:$J$10000)</f>
        <v>0</v>
      </c>
      <c r="AB158" s="103">
        <f>SUMIF(B!$K$7:$K$10000,$C158,B!$J$7:$J$10000)</f>
        <v>0</v>
      </c>
      <c r="AC158" s="103">
        <f>SUMIF('C'!$K$7:$K$10000,$C158,'C'!$J$7:$J$10000)</f>
        <v>0</v>
      </c>
      <c r="AD158" s="103">
        <f>SUMIF(D!$K$7:$K$10000,$C158,D!$J$7:$J$10000)</f>
        <v>0</v>
      </c>
      <c r="AE158" s="103">
        <f>SUMIF(E!$K$7:$K$10000,$C158,E!$J$7:$J$10000)</f>
        <v>0</v>
      </c>
      <c r="AF158" s="103">
        <f>SUMIF(F!$K$7:$K$10000,$C158,F!$J$7:$J$10000)</f>
        <v>0</v>
      </c>
      <c r="AG158" s="103">
        <f>SUMIF(G!$K$7:$K$10000,$C158,G!$J$7:$J$10000)</f>
        <v>0</v>
      </c>
      <c r="AH158" s="103">
        <f>SUMIF(H!$K$7:$K$10000,$C158,H!$J$7:$J$10000)</f>
        <v>0</v>
      </c>
      <c r="AI158" s="103">
        <f>SUMIF(I!$K$7:$K$10000,$C158,I!$J$7:$J$10000)</f>
        <v>0</v>
      </c>
      <c r="AJ158" s="103">
        <f>SUMIF(J!$K$7:$K$10000,$C158,J!$J$7:$J$10000)</f>
        <v>0</v>
      </c>
      <c r="AK158" s="103">
        <f>SUMIF(K!$K$7:$K$10000,$C158,K!$J$7:$J$10000)</f>
        <v>0</v>
      </c>
      <c r="AL158" s="103">
        <f>SUMIF(L!$K$7:$K$10000,$C158,L!$J$7:$J$10000)</f>
        <v>0</v>
      </c>
      <c r="AM158" s="103">
        <f>SUMIF(M!$K$7:$K$10000,$C158,M!$J$7:$J$10000)</f>
        <v>0</v>
      </c>
      <c r="AN158" s="103">
        <f>SUMIF(N!$K$7:$K$10000,$C158,N!$J$7:$J$10000)</f>
        <v>0</v>
      </c>
      <c r="AO158" s="103">
        <f>SUMIF(O!$K$7:$K$10000,$C158,O!$J$7:$J$10000)</f>
        <v>0</v>
      </c>
      <c r="AP158" s="103">
        <f>SUMIF(P!$K$7:$K$10000,$C158,P!$J$7:$J$10000)</f>
        <v>0</v>
      </c>
      <c r="AQ158" s="103">
        <f>SUMIF(Q!$K$7:$K$10000,$C158,Q!$J$7:$J$10000)</f>
        <v>0</v>
      </c>
      <c r="AR158" s="103">
        <f>SUMIF('R'!$K$7:$K$10000,$C158,'R'!$J$7:$J$10000)</f>
        <v>0</v>
      </c>
      <c r="AS158" s="103">
        <f>SUMIF(S!$K$7:$K$10000,$C158,S!$J$7:$J$10000)</f>
        <v>0</v>
      </c>
      <c r="AT158" s="103">
        <f>SUMIF(T!$K$7:$K$10000,$C158,T!$J$7:$J$10000)</f>
        <v>0</v>
      </c>
    </row>
    <row r="159" spans="2:46" ht="26.4" x14ac:dyDescent="0.3">
      <c r="B159" s="131" t="s">
        <v>88</v>
      </c>
      <c r="C159" s="131" t="s">
        <v>89</v>
      </c>
      <c r="D159" s="132">
        <v>59</v>
      </c>
      <c r="E159" s="136">
        <v>201.06</v>
      </c>
      <c r="F159" s="133">
        <f t="shared" si="3"/>
        <v>0</v>
      </c>
      <c r="G159" s="133">
        <f t="shared" si="4"/>
        <v>0</v>
      </c>
      <c r="H159" s="31"/>
      <c r="I159" s="133">
        <f t="shared" si="21"/>
        <v>0</v>
      </c>
      <c r="J159" s="142"/>
      <c r="K159" s="142"/>
      <c r="L159" s="143"/>
      <c r="M159" s="142"/>
      <c r="N159" s="100"/>
      <c r="O159" s="32" t="str">
        <f t="shared" si="6"/>
        <v>szmadas!$c$159</v>
      </c>
      <c r="P159" s="1">
        <f t="shared" si="23"/>
        <v>6</v>
      </c>
      <c r="Q159" s="123" t="str">
        <f t="shared" si="8"/>
        <v>Napidíj, utazási költségek</v>
      </c>
      <c r="Z159" s="103">
        <f>SUMIF(Kassza!$K$7:$K$10000,$C159,Kassza!$J$7:$J$10000)</f>
        <v>0</v>
      </c>
      <c r="AA159" s="103">
        <f>SUMIF(A!$K$7:$K$10000,$C159,A!$J$7:$J$10000)</f>
        <v>0</v>
      </c>
      <c r="AB159" s="103">
        <f>SUMIF(B!$K$7:$K$10000,$C159,B!$J$7:$J$10000)</f>
        <v>0</v>
      </c>
      <c r="AC159" s="103">
        <f>SUMIF('C'!$K$7:$K$10000,$C159,'C'!$J$7:$J$10000)</f>
        <v>0</v>
      </c>
      <c r="AD159" s="103">
        <f>SUMIF(D!$K$7:$K$10000,$C159,D!$J$7:$J$10000)</f>
        <v>0</v>
      </c>
      <c r="AE159" s="103">
        <f>SUMIF(E!$K$7:$K$10000,$C159,E!$J$7:$J$10000)</f>
        <v>0</v>
      </c>
      <c r="AF159" s="103">
        <f>SUMIF(F!$K$7:$K$10000,$C159,F!$J$7:$J$10000)</f>
        <v>0</v>
      </c>
      <c r="AG159" s="103">
        <f>SUMIF(G!$K$7:$K$10000,$C159,G!$J$7:$J$10000)</f>
        <v>0</v>
      </c>
      <c r="AH159" s="103">
        <f>SUMIF(H!$K$7:$K$10000,$C159,H!$J$7:$J$10000)</f>
        <v>0</v>
      </c>
      <c r="AI159" s="103">
        <f>SUMIF(I!$K$7:$K$10000,$C159,I!$J$7:$J$10000)</f>
        <v>0</v>
      </c>
      <c r="AJ159" s="103">
        <f>SUMIF(J!$K$7:$K$10000,$C159,J!$J$7:$J$10000)</f>
        <v>0</v>
      </c>
      <c r="AK159" s="103">
        <f>SUMIF(K!$K$7:$K$10000,$C159,K!$J$7:$J$10000)</f>
        <v>0</v>
      </c>
      <c r="AL159" s="103">
        <f>SUMIF(L!$K$7:$K$10000,$C159,L!$J$7:$J$10000)</f>
        <v>0</v>
      </c>
      <c r="AM159" s="103">
        <f>SUMIF(M!$K$7:$K$10000,$C159,M!$J$7:$J$10000)</f>
        <v>0</v>
      </c>
      <c r="AN159" s="103">
        <f>SUMIF(N!$K$7:$K$10000,$C159,N!$J$7:$J$10000)</f>
        <v>0</v>
      </c>
      <c r="AO159" s="103">
        <f>SUMIF(O!$K$7:$K$10000,$C159,O!$J$7:$J$10000)</f>
        <v>0</v>
      </c>
      <c r="AP159" s="103">
        <f>SUMIF(P!$K$7:$K$10000,$C159,P!$J$7:$J$10000)</f>
        <v>0</v>
      </c>
      <c r="AQ159" s="103">
        <f>SUMIF(Q!$K$7:$K$10000,$C159,Q!$J$7:$J$10000)</f>
        <v>0</v>
      </c>
      <c r="AR159" s="103">
        <f>SUMIF('R'!$K$7:$K$10000,$C159,'R'!$J$7:$J$10000)</f>
        <v>0</v>
      </c>
      <c r="AS159" s="103">
        <f>SUMIF(S!$K$7:$K$10000,$C159,S!$J$7:$J$10000)</f>
        <v>0</v>
      </c>
      <c r="AT159" s="103">
        <f>SUMIF(T!$K$7:$K$10000,$C159,T!$J$7:$J$10000)</f>
        <v>0</v>
      </c>
    </row>
    <row r="160" spans="2:46" x14ac:dyDescent="0.3">
      <c r="B160" s="131" t="s">
        <v>1182</v>
      </c>
      <c r="C160" s="131" t="s">
        <v>1183</v>
      </c>
      <c r="D160" s="132">
        <v>60</v>
      </c>
      <c r="E160" s="136">
        <v>201.07</v>
      </c>
      <c r="F160" s="133">
        <f t="shared" si="3"/>
        <v>0</v>
      </c>
      <c r="G160" s="133">
        <f t="shared" si="4"/>
        <v>0</v>
      </c>
      <c r="H160" s="31"/>
      <c r="I160" s="133">
        <f t="shared" si="21"/>
        <v>0</v>
      </c>
      <c r="J160" s="142"/>
      <c r="K160" s="142"/>
      <c r="L160" s="143"/>
      <c r="M160" s="142"/>
      <c r="N160" s="100"/>
      <c r="O160" s="32" t="str">
        <f t="shared" si="6"/>
        <v>szmadas!$c$160</v>
      </c>
      <c r="P160" s="1">
        <f t="shared" si="23"/>
        <v>7</v>
      </c>
      <c r="Q160" s="123" t="str">
        <f t="shared" si="8"/>
        <v>Posta, telefon, internet</v>
      </c>
      <c r="Z160" s="103">
        <f>SUMIF(Kassza!$K$7:$K$10000,$C160,Kassza!$J$7:$J$10000)</f>
        <v>0</v>
      </c>
      <c r="AA160" s="103">
        <f>SUMIF(A!$K$7:$K$10000,$C160,A!$J$7:$J$10000)</f>
        <v>0</v>
      </c>
      <c r="AB160" s="103">
        <f>SUMIF(B!$K$7:$K$10000,$C160,B!$J$7:$J$10000)</f>
        <v>0</v>
      </c>
      <c r="AC160" s="103">
        <f>SUMIF('C'!$K$7:$K$10000,$C160,'C'!$J$7:$J$10000)</f>
        <v>0</v>
      </c>
      <c r="AD160" s="103">
        <f>SUMIF(D!$K$7:$K$10000,$C160,D!$J$7:$J$10000)</f>
        <v>0</v>
      </c>
      <c r="AE160" s="103">
        <f>SUMIF(E!$K$7:$K$10000,$C160,E!$J$7:$J$10000)</f>
        <v>0</v>
      </c>
      <c r="AF160" s="103">
        <f>SUMIF(F!$K$7:$K$10000,$C160,F!$J$7:$J$10000)</f>
        <v>0</v>
      </c>
      <c r="AG160" s="103">
        <f>SUMIF(G!$K$7:$K$10000,$C160,G!$J$7:$J$10000)</f>
        <v>0</v>
      </c>
      <c r="AH160" s="103">
        <f>SUMIF(H!$K$7:$K$10000,$C160,H!$J$7:$J$10000)</f>
        <v>0</v>
      </c>
      <c r="AI160" s="103">
        <f>SUMIF(I!$K$7:$K$10000,$C160,I!$J$7:$J$10000)</f>
        <v>0</v>
      </c>
      <c r="AJ160" s="103">
        <f>SUMIF(J!$K$7:$K$10000,$C160,J!$J$7:$J$10000)</f>
        <v>0</v>
      </c>
      <c r="AK160" s="103">
        <f>SUMIF(K!$K$7:$K$10000,$C160,K!$J$7:$J$10000)</f>
        <v>0</v>
      </c>
      <c r="AL160" s="103">
        <f>SUMIF(L!$K$7:$K$10000,$C160,L!$J$7:$J$10000)</f>
        <v>0</v>
      </c>
      <c r="AM160" s="103">
        <f>SUMIF(M!$K$7:$K$10000,$C160,M!$J$7:$J$10000)</f>
        <v>0</v>
      </c>
      <c r="AN160" s="103">
        <f>SUMIF(N!$K$7:$K$10000,$C160,N!$J$7:$J$10000)</f>
        <v>0</v>
      </c>
      <c r="AO160" s="103">
        <f>SUMIF(O!$K$7:$K$10000,$C160,O!$J$7:$J$10000)</f>
        <v>0</v>
      </c>
      <c r="AP160" s="103">
        <f>SUMIF(P!$K$7:$K$10000,$C160,P!$J$7:$J$10000)</f>
        <v>0</v>
      </c>
      <c r="AQ160" s="103">
        <f>SUMIF(Q!$K$7:$K$10000,$C160,Q!$J$7:$J$10000)</f>
        <v>0</v>
      </c>
      <c r="AR160" s="103">
        <f>SUMIF('R'!$K$7:$K$10000,$C160,'R'!$J$7:$J$10000)</f>
        <v>0</v>
      </c>
      <c r="AS160" s="103">
        <f>SUMIF(S!$K$7:$K$10000,$C160,S!$J$7:$J$10000)</f>
        <v>0</v>
      </c>
      <c r="AT160" s="103">
        <f>SUMIF(T!$K$7:$K$10000,$C160,T!$J$7:$J$10000)</f>
        <v>0</v>
      </c>
    </row>
    <row r="161" spans="2:46" ht="26.4" x14ac:dyDescent="0.3">
      <c r="B161" s="131" t="s">
        <v>1184</v>
      </c>
      <c r="C161" s="131" t="s">
        <v>90</v>
      </c>
      <c r="D161" s="132">
        <v>61</v>
      </c>
      <c r="E161" s="136">
        <v>201.08</v>
      </c>
      <c r="F161" s="133">
        <f t="shared" si="3"/>
        <v>0</v>
      </c>
      <c r="G161" s="133">
        <f t="shared" si="4"/>
        <v>0</v>
      </c>
      <c r="H161" s="31"/>
      <c r="I161" s="133">
        <f t="shared" si="21"/>
        <v>0</v>
      </c>
      <c r="J161" s="142"/>
      <c r="K161" s="142"/>
      <c r="L161" s="143"/>
      <c r="M161" s="142"/>
      <c r="N161" s="100"/>
      <c r="O161" s="32" t="str">
        <f t="shared" si="6"/>
        <v>szmadas!$c$161</v>
      </c>
      <c r="P161" s="1">
        <f t="shared" si="23"/>
        <v>8</v>
      </c>
      <c r="Q161" s="123" t="str">
        <f t="shared" si="8"/>
        <v>Irodaszerek, nyomtatványok</v>
      </c>
      <c r="Z161" s="103">
        <f>SUMIF(Kassza!$K$7:$K$10000,$C161,Kassza!$J$7:$J$10000)</f>
        <v>0</v>
      </c>
      <c r="AA161" s="103">
        <f>SUMIF(A!$K$7:$K$10000,$C161,A!$J$7:$J$10000)</f>
        <v>0</v>
      </c>
      <c r="AB161" s="103">
        <f>SUMIF(B!$K$7:$K$10000,$C161,B!$J$7:$J$10000)</f>
        <v>0</v>
      </c>
      <c r="AC161" s="103">
        <f>SUMIF('C'!$K$7:$K$10000,$C161,'C'!$J$7:$J$10000)</f>
        <v>0</v>
      </c>
      <c r="AD161" s="103">
        <f>SUMIF(D!$K$7:$K$10000,$C161,D!$J$7:$J$10000)</f>
        <v>0</v>
      </c>
      <c r="AE161" s="103">
        <f>SUMIF(E!$K$7:$K$10000,$C161,E!$J$7:$J$10000)</f>
        <v>0</v>
      </c>
      <c r="AF161" s="103">
        <f>SUMIF(F!$K$7:$K$10000,$C161,F!$J$7:$J$10000)</f>
        <v>0</v>
      </c>
      <c r="AG161" s="103">
        <f>SUMIF(G!$K$7:$K$10000,$C161,G!$J$7:$J$10000)</f>
        <v>0</v>
      </c>
      <c r="AH161" s="103">
        <f>SUMIF(H!$K$7:$K$10000,$C161,H!$J$7:$J$10000)</f>
        <v>0</v>
      </c>
      <c r="AI161" s="103">
        <f>SUMIF(I!$K$7:$K$10000,$C161,I!$J$7:$J$10000)</f>
        <v>0</v>
      </c>
      <c r="AJ161" s="103">
        <f>SUMIF(J!$K$7:$K$10000,$C161,J!$J$7:$J$10000)</f>
        <v>0</v>
      </c>
      <c r="AK161" s="103">
        <f>SUMIF(K!$K$7:$K$10000,$C161,K!$J$7:$J$10000)</f>
        <v>0</v>
      </c>
      <c r="AL161" s="103">
        <f>SUMIF(L!$K$7:$K$10000,$C161,L!$J$7:$J$10000)</f>
        <v>0</v>
      </c>
      <c r="AM161" s="103">
        <f>SUMIF(M!$K$7:$K$10000,$C161,M!$J$7:$J$10000)</f>
        <v>0</v>
      </c>
      <c r="AN161" s="103">
        <f>SUMIF(N!$K$7:$K$10000,$C161,N!$J$7:$J$10000)</f>
        <v>0</v>
      </c>
      <c r="AO161" s="103">
        <f>SUMIF(O!$K$7:$K$10000,$C161,O!$J$7:$J$10000)</f>
        <v>0</v>
      </c>
      <c r="AP161" s="103">
        <f>SUMIF(P!$K$7:$K$10000,$C161,P!$J$7:$J$10000)</f>
        <v>0</v>
      </c>
      <c r="AQ161" s="103">
        <f>SUMIF(Q!$K$7:$K$10000,$C161,Q!$J$7:$J$10000)</f>
        <v>0</v>
      </c>
      <c r="AR161" s="103">
        <f>SUMIF('R'!$K$7:$K$10000,$C161,'R'!$J$7:$J$10000)</f>
        <v>0</v>
      </c>
      <c r="AS161" s="103">
        <f>SUMIF(S!$K$7:$K$10000,$C161,S!$J$7:$J$10000)</f>
        <v>0</v>
      </c>
      <c r="AT161" s="103">
        <f>SUMIF(T!$K$7:$K$10000,$C161,T!$J$7:$J$10000)</f>
        <v>0</v>
      </c>
    </row>
    <row r="162" spans="2:46" x14ac:dyDescent="0.3">
      <c r="B162" s="131" t="s">
        <v>91</v>
      </c>
      <c r="C162" s="131" t="s">
        <v>92</v>
      </c>
      <c r="D162" s="132">
        <v>62</v>
      </c>
      <c r="E162" s="136">
        <v>201.09</v>
      </c>
      <c r="F162" s="133">
        <f t="shared" si="3"/>
        <v>0</v>
      </c>
      <c r="G162" s="133">
        <f t="shared" si="4"/>
        <v>0</v>
      </c>
      <c r="H162" s="31"/>
      <c r="I162" s="133">
        <f t="shared" si="21"/>
        <v>0</v>
      </c>
      <c r="J162" s="142"/>
      <c r="K162" s="142"/>
      <c r="L162" s="143"/>
      <c r="M162" s="142"/>
      <c r="N162" s="100"/>
      <c r="O162" s="32" t="str">
        <f t="shared" si="6"/>
        <v>szmadas!$c$162</v>
      </c>
      <c r="P162" s="1">
        <f t="shared" si="23"/>
        <v>9</v>
      </c>
      <c r="Q162" s="123" t="str">
        <f t="shared" si="8"/>
        <v>Fogyóanyagok, más anyagok</v>
      </c>
      <c r="Z162" s="103">
        <f>SUMIF(Kassza!$K$7:$K$10000,$C162,Kassza!$J$7:$J$10000)</f>
        <v>0</v>
      </c>
      <c r="AA162" s="103">
        <f>SUMIF(A!$K$7:$K$10000,$C162,A!$J$7:$J$10000)</f>
        <v>0</v>
      </c>
      <c r="AB162" s="103">
        <f>SUMIF(B!$K$7:$K$10000,$C162,B!$J$7:$J$10000)</f>
        <v>0</v>
      </c>
      <c r="AC162" s="103">
        <f>SUMIF('C'!$K$7:$K$10000,$C162,'C'!$J$7:$J$10000)</f>
        <v>0</v>
      </c>
      <c r="AD162" s="103">
        <f>SUMIF(D!$K$7:$K$10000,$C162,D!$J$7:$J$10000)</f>
        <v>0</v>
      </c>
      <c r="AE162" s="103">
        <f>SUMIF(E!$K$7:$K$10000,$C162,E!$J$7:$J$10000)</f>
        <v>0</v>
      </c>
      <c r="AF162" s="103">
        <f>SUMIF(F!$K$7:$K$10000,$C162,F!$J$7:$J$10000)</f>
        <v>0</v>
      </c>
      <c r="AG162" s="103">
        <f>SUMIF(G!$K$7:$K$10000,$C162,G!$J$7:$J$10000)</f>
        <v>0</v>
      </c>
      <c r="AH162" s="103">
        <f>SUMIF(H!$K$7:$K$10000,$C162,H!$J$7:$J$10000)</f>
        <v>0</v>
      </c>
      <c r="AI162" s="103">
        <f>SUMIF(I!$K$7:$K$10000,$C162,I!$J$7:$J$10000)</f>
        <v>0</v>
      </c>
      <c r="AJ162" s="103">
        <f>SUMIF(J!$K$7:$K$10000,$C162,J!$J$7:$J$10000)</f>
        <v>0</v>
      </c>
      <c r="AK162" s="103">
        <f>SUMIF(K!$K$7:$K$10000,$C162,K!$J$7:$J$10000)</f>
        <v>0</v>
      </c>
      <c r="AL162" s="103">
        <f>SUMIF(L!$K$7:$K$10000,$C162,L!$J$7:$J$10000)</f>
        <v>0</v>
      </c>
      <c r="AM162" s="103">
        <f>SUMIF(M!$K$7:$K$10000,$C162,M!$J$7:$J$10000)</f>
        <v>0</v>
      </c>
      <c r="AN162" s="103">
        <f>SUMIF(N!$K$7:$K$10000,$C162,N!$J$7:$J$10000)</f>
        <v>0</v>
      </c>
      <c r="AO162" s="103">
        <f>SUMIF(O!$K$7:$K$10000,$C162,O!$J$7:$J$10000)</f>
        <v>0</v>
      </c>
      <c r="AP162" s="103">
        <f>SUMIF(P!$K$7:$K$10000,$C162,P!$J$7:$J$10000)</f>
        <v>0</v>
      </c>
      <c r="AQ162" s="103">
        <f>SUMIF(Q!$K$7:$K$10000,$C162,Q!$J$7:$J$10000)</f>
        <v>0</v>
      </c>
      <c r="AR162" s="103">
        <f>SUMIF('R'!$K$7:$K$10000,$C162,'R'!$J$7:$J$10000)</f>
        <v>0</v>
      </c>
      <c r="AS162" s="103">
        <f>SUMIF(S!$K$7:$K$10000,$C162,S!$J$7:$J$10000)</f>
        <v>0</v>
      </c>
      <c r="AT162" s="103">
        <f>SUMIF(T!$K$7:$K$10000,$C162,T!$J$7:$J$10000)</f>
        <v>0</v>
      </c>
    </row>
    <row r="163" spans="2:46" x14ac:dyDescent="0.3">
      <c r="B163" s="131" t="s">
        <v>93</v>
      </c>
      <c r="C163" s="131" t="s">
        <v>94</v>
      </c>
      <c r="D163" s="132">
        <v>63</v>
      </c>
      <c r="E163" s="136">
        <v>201.1</v>
      </c>
      <c r="F163" s="133">
        <f t="shared" si="3"/>
        <v>0</v>
      </c>
      <c r="G163" s="133">
        <f t="shared" si="4"/>
        <v>0</v>
      </c>
      <c r="H163" s="31"/>
      <c r="I163" s="133">
        <f t="shared" si="21"/>
        <v>0</v>
      </c>
      <c r="J163" s="142"/>
      <c r="K163" s="142"/>
      <c r="L163" s="143"/>
      <c r="M163" s="142"/>
      <c r="N163" s="100"/>
      <c r="O163" s="32" t="str">
        <f t="shared" si="6"/>
        <v>szmadas!$c$163</v>
      </c>
      <c r="P163" s="1">
        <f t="shared" si="23"/>
        <v>10</v>
      </c>
      <c r="Q163" s="123" t="str">
        <f t="shared" si="8"/>
        <v>Szolgáltatások költségei</v>
      </c>
      <c r="Z163" s="103">
        <f>SUMIF(Kassza!$K$7:$K$10000,$C163,Kassza!$J$7:$J$10000)</f>
        <v>0</v>
      </c>
      <c r="AA163" s="103">
        <f>SUMIF(A!$K$7:$K$10000,$C163,A!$J$7:$J$10000)</f>
        <v>0</v>
      </c>
      <c r="AB163" s="103">
        <f>SUMIF(B!$K$7:$K$10000,$C163,B!$J$7:$J$10000)</f>
        <v>0</v>
      </c>
      <c r="AC163" s="103">
        <f>SUMIF('C'!$K$7:$K$10000,$C163,'C'!$J$7:$J$10000)</f>
        <v>0</v>
      </c>
      <c r="AD163" s="103">
        <f>SUMIF(D!$K$7:$K$10000,$C163,D!$J$7:$J$10000)</f>
        <v>0</v>
      </c>
      <c r="AE163" s="103">
        <f>SUMIF(E!$K$7:$K$10000,$C163,E!$J$7:$J$10000)</f>
        <v>0</v>
      </c>
      <c r="AF163" s="103">
        <f>SUMIF(F!$K$7:$K$10000,$C163,F!$J$7:$J$10000)</f>
        <v>0</v>
      </c>
      <c r="AG163" s="103">
        <f>SUMIF(G!$K$7:$K$10000,$C163,G!$J$7:$J$10000)</f>
        <v>0</v>
      </c>
      <c r="AH163" s="103">
        <f>SUMIF(H!$K$7:$K$10000,$C163,H!$J$7:$J$10000)</f>
        <v>0</v>
      </c>
      <c r="AI163" s="103">
        <f>SUMIF(I!$K$7:$K$10000,$C163,I!$J$7:$J$10000)</f>
        <v>0</v>
      </c>
      <c r="AJ163" s="103">
        <f>SUMIF(J!$K$7:$K$10000,$C163,J!$J$7:$J$10000)</f>
        <v>0</v>
      </c>
      <c r="AK163" s="103">
        <f>SUMIF(K!$K$7:$K$10000,$C163,K!$J$7:$J$10000)</f>
        <v>0</v>
      </c>
      <c r="AL163" s="103">
        <f>SUMIF(L!$K$7:$K$10000,$C163,L!$J$7:$J$10000)</f>
        <v>0</v>
      </c>
      <c r="AM163" s="103">
        <f>SUMIF(M!$K$7:$K$10000,$C163,M!$J$7:$J$10000)</f>
        <v>0</v>
      </c>
      <c r="AN163" s="103">
        <f>SUMIF(N!$K$7:$K$10000,$C163,N!$J$7:$J$10000)</f>
        <v>0</v>
      </c>
      <c r="AO163" s="103">
        <f>SUMIF(O!$K$7:$K$10000,$C163,O!$J$7:$J$10000)</f>
        <v>0</v>
      </c>
      <c r="AP163" s="103">
        <f>SUMIF(P!$K$7:$K$10000,$C163,P!$J$7:$J$10000)</f>
        <v>0</v>
      </c>
      <c r="AQ163" s="103">
        <f>SUMIF(Q!$K$7:$K$10000,$C163,Q!$J$7:$J$10000)</f>
        <v>0</v>
      </c>
      <c r="AR163" s="103">
        <f>SUMIF('R'!$K$7:$K$10000,$C163,'R'!$J$7:$J$10000)</f>
        <v>0</v>
      </c>
      <c r="AS163" s="103">
        <f>SUMIF(S!$K$7:$K$10000,$C163,S!$J$7:$J$10000)</f>
        <v>0</v>
      </c>
      <c r="AT163" s="103">
        <f>SUMIF(T!$K$7:$K$10000,$C163,T!$J$7:$J$10000)</f>
        <v>0</v>
      </c>
    </row>
    <row r="164" spans="2:46" x14ac:dyDescent="0.3">
      <c r="B164" s="131" t="s">
        <v>95</v>
      </c>
      <c r="C164" s="131" t="s">
        <v>96</v>
      </c>
      <c r="D164" s="132">
        <v>64</v>
      </c>
      <c r="E164" s="136">
        <v>201.11</v>
      </c>
      <c r="F164" s="133">
        <f t="shared" si="3"/>
        <v>0</v>
      </c>
      <c r="G164" s="133">
        <f t="shared" si="4"/>
        <v>0</v>
      </c>
      <c r="H164" s="31"/>
      <c r="I164" s="133">
        <f t="shared" si="21"/>
        <v>0</v>
      </c>
      <c r="J164" s="142"/>
      <c r="K164" s="142"/>
      <c r="L164" s="143"/>
      <c r="M164" s="142"/>
      <c r="N164" s="100"/>
      <c r="O164" s="32" t="str">
        <f t="shared" si="6"/>
        <v>szmadas!$c$164</v>
      </c>
      <c r="P164" s="1">
        <f t="shared" si="23"/>
        <v>11</v>
      </c>
      <c r="Q164" s="123" t="str">
        <f t="shared" si="8"/>
        <v>Protokoll</v>
      </c>
      <c r="Z164" s="103">
        <f>SUMIF(Kassza!$K$7:$K$10000,$C164,Kassza!$J$7:$J$10000)</f>
        <v>0</v>
      </c>
      <c r="AA164" s="103">
        <f>SUMIF(A!$K$7:$K$10000,$C164,A!$J$7:$J$10000)</f>
        <v>0</v>
      </c>
      <c r="AB164" s="103">
        <f>SUMIF(B!$K$7:$K$10000,$C164,B!$J$7:$J$10000)</f>
        <v>0</v>
      </c>
      <c r="AC164" s="103">
        <f>SUMIF('C'!$K$7:$K$10000,$C164,'C'!$J$7:$J$10000)</f>
        <v>0</v>
      </c>
      <c r="AD164" s="103">
        <f>SUMIF(D!$K$7:$K$10000,$C164,D!$J$7:$J$10000)</f>
        <v>0</v>
      </c>
      <c r="AE164" s="103">
        <f>SUMIF(E!$K$7:$K$10000,$C164,E!$J$7:$J$10000)</f>
        <v>0</v>
      </c>
      <c r="AF164" s="103">
        <f>SUMIF(F!$K$7:$K$10000,$C164,F!$J$7:$J$10000)</f>
        <v>0</v>
      </c>
      <c r="AG164" s="103">
        <f>SUMIF(G!$K$7:$K$10000,$C164,G!$J$7:$J$10000)</f>
        <v>0</v>
      </c>
      <c r="AH164" s="103">
        <f>SUMIF(H!$K$7:$K$10000,$C164,H!$J$7:$J$10000)</f>
        <v>0</v>
      </c>
      <c r="AI164" s="103">
        <f>SUMIF(I!$K$7:$K$10000,$C164,I!$J$7:$J$10000)</f>
        <v>0</v>
      </c>
      <c r="AJ164" s="103">
        <f>SUMIF(J!$K$7:$K$10000,$C164,J!$J$7:$J$10000)</f>
        <v>0</v>
      </c>
      <c r="AK164" s="103">
        <f>SUMIF(K!$K$7:$K$10000,$C164,K!$J$7:$J$10000)</f>
        <v>0</v>
      </c>
      <c r="AL164" s="103">
        <f>SUMIF(L!$K$7:$K$10000,$C164,L!$J$7:$J$10000)</f>
        <v>0</v>
      </c>
      <c r="AM164" s="103">
        <f>SUMIF(M!$K$7:$K$10000,$C164,M!$J$7:$J$10000)</f>
        <v>0</v>
      </c>
      <c r="AN164" s="103">
        <f>SUMIF(N!$K$7:$K$10000,$C164,N!$J$7:$J$10000)</f>
        <v>0</v>
      </c>
      <c r="AO164" s="103">
        <f>SUMIF(O!$K$7:$K$10000,$C164,O!$J$7:$J$10000)</f>
        <v>0</v>
      </c>
      <c r="AP164" s="103">
        <f>SUMIF(P!$K$7:$K$10000,$C164,P!$J$7:$J$10000)</f>
        <v>0</v>
      </c>
      <c r="AQ164" s="103">
        <f>SUMIF(Q!$K$7:$K$10000,$C164,Q!$J$7:$J$10000)</f>
        <v>0</v>
      </c>
      <c r="AR164" s="103">
        <f>SUMIF('R'!$K$7:$K$10000,$C164,'R'!$J$7:$J$10000)</f>
        <v>0</v>
      </c>
      <c r="AS164" s="103">
        <f>SUMIF(S!$K$7:$K$10000,$C164,S!$J$7:$J$10000)</f>
        <v>0</v>
      </c>
      <c r="AT164" s="103">
        <f>SUMIF(T!$K$7:$K$10000,$C164,T!$J$7:$J$10000)</f>
        <v>0</v>
      </c>
    </row>
    <row r="165" spans="2:46" ht="26.4" x14ac:dyDescent="0.3">
      <c r="B165" s="131" t="s">
        <v>97</v>
      </c>
      <c r="C165" s="131" t="s">
        <v>1298</v>
      </c>
      <c r="D165" s="132">
        <v>65</v>
      </c>
      <c r="E165" s="136">
        <v>201.12</v>
      </c>
      <c r="F165" s="133">
        <f t="shared" si="3"/>
        <v>0</v>
      </c>
      <c r="G165" s="133">
        <f t="shared" si="4"/>
        <v>0</v>
      </c>
      <c r="H165" s="31"/>
      <c r="I165" s="133">
        <f t="shared" si="21"/>
        <v>0</v>
      </c>
      <c r="J165" s="142"/>
      <c r="K165" s="142"/>
      <c r="L165" s="143"/>
      <c r="M165" s="142"/>
      <c r="N165" s="100"/>
      <c r="O165" s="32" t="str">
        <f t="shared" si="6"/>
        <v>szmadas!$c$165</v>
      </c>
      <c r="P165" s="1">
        <f t="shared" si="23"/>
        <v>12</v>
      </c>
      <c r="Q165" s="123" t="str">
        <f t="shared" si="8"/>
        <v>Kis értékű leltári tárgyak beszerzése</v>
      </c>
      <c r="Z165" s="103">
        <f>SUMIF(Kassza!$K$7:$K$10000,$C165,Kassza!$J$7:$J$10000)</f>
        <v>0</v>
      </c>
      <c r="AA165" s="103">
        <f>SUMIF(A!$K$7:$K$10000,$C165,A!$J$7:$J$10000)</f>
        <v>0</v>
      </c>
      <c r="AB165" s="103">
        <f>SUMIF(B!$K$7:$K$10000,$C165,B!$J$7:$J$10000)</f>
        <v>0</v>
      </c>
      <c r="AC165" s="103">
        <f>SUMIF('C'!$K$7:$K$10000,$C165,'C'!$J$7:$J$10000)</f>
        <v>0</v>
      </c>
      <c r="AD165" s="103">
        <f>SUMIF(D!$K$7:$K$10000,$C165,D!$J$7:$J$10000)</f>
        <v>0</v>
      </c>
      <c r="AE165" s="103">
        <f>SUMIF(E!$K$7:$K$10000,$C165,E!$J$7:$J$10000)</f>
        <v>0</v>
      </c>
      <c r="AF165" s="103">
        <f>SUMIF(F!$K$7:$K$10000,$C165,F!$J$7:$J$10000)</f>
        <v>0</v>
      </c>
      <c r="AG165" s="103">
        <f>SUMIF(G!$K$7:$K$10000,$C165,G!$J$7:$J$10000)</f>
        <v>0</v>
      </c>
      <c r="AH165" s="103">
        <f>SUMIF(H!$K$7:$K$10000,$C165,H!$J$7:$J$10000)</f>
        <v>0</v>
      </c>
      <c r="AI165" s="103">
        <f>SUMIF(I!$K$7:$K$10000,$C165,I!$J$7:$J$10000)</f>
        <v>0</v>
      </c>
      <c r="AJ165" s="103">
        <f>SUMIF(J!$K$7:$K$10000,$C165,J!$J$7:$J$10000)</f>
        <v>0</v>
      </c>
      <c r="AK165" s="103">
        <f>SUMIF(K!$K$7:$K$10000,$C165,K!$J$7:$J$10000)</f>
        <v>0</v>
      </c>
      <c r="AL165" s="103">
        <f>SUMIF(L!$K$7:$K$10000,$C165,L!$J$7:$J$10000)</f>
        <v>0</v>
      </c>
      <c r="AM165" s="103">
        <f>SUMIF(M!$K$7:$K$10000,$C165,M!$J$7:$J$10000)</f>
        <v>0</v>
      </c>
      <c r="AN165" s="103">
        <f>SUMIF(N!$K$7:$K$10000,$C165,N!$J$7:$J$10000)</f>
        <v>0</v>
      </c>
      <c r="AO165" s="103">
        <f>SUMIF(O!$K$7:$K$10000,$C165,O!$J$7:$J$10000)</f>
        <v>0</v>
      </c>
      <c r="AP165" s="103">
        <f>SUMIF(P!$K$7:$K$10000,$C165,P!$J$7:$J$10000)</f>
        <v>0</v>
      </c>
      <c r="AQ165" s="103">
        <f>SUMIF(Q!$K$7:$K$10000,$C165,Q!$J$7:$J$10000)</f>
        <v>0</v>
      </c>
      <c r="AR165" s="103">
        <f>SUMIF('R'!$K$7:$K$10000,$C165,'R'!$J$7:$J$10000)</f>
        <v>0</v>
      </c>
      <c r="AS165" s="103">
        <f>SUMIF(S!$K$7:$K$10000,$C165,S!$J$7:$J$10000)</f>
        <v>0</v>
      </c>
      <c r="AT165" s="103">
        <f>SUMIF(T!$K$7:$K$10000,$C165,T!$J$7:$J$10000)</f>
        <v>0</v>
      </c>
    </row>
    <row r="166" spans="2:46" x14ac:dyDescent="0.3">
      <c r="B166" s="131" t="s">
        <v>98</v>
      </c>
      <c r="C166" s="131" t="s">
        <v>99</v>
      </c>
      <c r="D166" s="132">
        <v>66</v>
      </c>
      <c r="E166" s="136">
        <v>201.13</v>
      </c>
      <c r="F166" s="133">
        <f t="shared" si="3"/>
        <v>0</v>
      </c>
      <c r="G166" s="133">
        <f t="shared" si="4"/>
        <v>0</v>
      </c>
      <c r="H166" s="31"/>
      <c r="I166" s="133">
        <f t="shared" si="21"/>
        <v>0</v>
      </c>
      <c r="J166" s="142"/>
      <c r="K166" s="142"/>
      <c r="L166" s="143"/>
      <c r="M166" s="142"/>
      <c r="N166" s="100"/>
      <c r="O166" s="32" t="str">
        <f t="shared" si="6"/>
        <v>szmadas!$c$166</v>
      </c>
      <c r="P166" s="1">
        <f t="shared" si="23"/>
        <v>13</v>
      </c>
      <c r="Q166" s="123" t="str">
        <f t="shared" si="8"/>
        <v>Karbantartási kiadások</v>
      </c>
      <c r="Z166" s="103">
        <f>SUMIF(Kassza!$K$7:$K$10000,$C166,Kassza!$J$7:$J$10000)</f>
        <v>0</v>
      </c>
      <c r="AA166" s="103">
        <f>SUMIF(A!$K$7:$K$10000,$C166,A!$J$7:$J$10000)</f>
        <v>0</v>
      </c>
      <c r="AB166" s="103">
        <f>SUMIF(B!$K$7:$K$10000,$C166,B!$J$7:$J$10000)</f>
        <v>0</v>
      </c>
      <c r="AC166" s="103">
        <f>SUMIF('C'!$K$7:$K$10000,$C166,'C'!$J$7:$J$10000)</f>
        <v>0</v>
      </c>
      <c r="AD166" s="103">
        <f>SUMIF(D!$K$7:$K$10000,$C166,D!$J$7:$J$10000)</f>
        <v>0</v>
      </c>
      <c r="AE166" s="103">
        <f>SUMIF(E!$K$7:$K$10000,$C166,E!$J$7:$J$10000)</f>
        <v>0</v>
      </c>
      <c r="AF166" s="103">
        <f>SUMIF(F!$K$7:$K$10000,$C166,F!$J$7:$J$10000)</f>
        <v>0</v>
      </c>
      <c r="AG166" s="103">
        <f>SUMIF(G!$K$7:$K$10000,$C166,G!$J$7:$J$10000)</f>
        <v>0</v>
      </c>
      <c r="AH166" s="103">
        <f>SUMIF(H!$K$7:$K$10000,$C166,H!$J$7:$J$10000)</f>
        <v>0</v>
      </c>
      <c r="AI166" s="103">
        <f>SUMIF(I!$K$7:$K$10000,$C166,I!$J$7:$J$10000)</f>
        <v>0</v>
      </c>
      <c r="AJ166" s="103">
        <f>SUMIF(J!$K$7:$K$10000,$C166,J!$J$7:$J$10000)</f>
        <v>0</v>
      </c>
      <c r="AK166" s="103">
        <f>SUMIF(K!$K$7:$K$10000,$C166,K!$J$7:$J$10000)</f>
        <v>0</v>
      </c>
      <c r="AL166" s="103">
        <f>SUMIF(L!$K$7:$K$10000,$C166,L!$J$7:$J$10000)</f>
        <v>0</v>
      </c>
      <c r="AM166" s="103">
        <f>SUMIF(M!$K$7:$K$10000,$C166,M!$J$7:$J$10000)</f>
        <v>0</v>
      </c>
      <c r="AN166" s="103">
        <f>SUMIF(N!$K$7:$K$10000,$C166,N!$J$7:$J$10000)</f>
        <v>0</v>
      </c>
      <c r="AO166" s="103">
        <f>SUMIF(O!$K$7:$K$10000,$C166,O!$J$7:$J$10000)</f>
        <v>0</v>
      </c>
      <c r="AP166" s="103">
        <f>SUMIF(P!$K$7:$K$10000,$C166,P!$J$7:$J$10000)</f>
        <v>0</v>
      </c>
      <c r="AQ166" s="103">
        <f>SUMIF(Q!$K$7:$K$10000,$C166,Q!$J$7:$J$10000)</f>
        <v>0</v>
      </c>
      <c r="AR166" s="103">
        <f>SUMIF('R'!$K$7:$K$10000,$C166,'R'!$J$7:$J$10000)</f>
        <v>0</v>
      </c>
      <c r="AS166" s="103">
        <f>SUMIF(S!$K$7:$K$10000,$C166,S!$J$7:$J$10000)</f>
        <v>0</v>
      </c>
      <c r="AT166" s="103">
        <f>SUMIF(T!$K$7:$K$10000,$C166,T!$J$7:$J$10000)</f>
        <v>0</v>
      </c>
    </row>
    <row r="167" spans="2:46" x14ac:dyDescent="0.3">
      <c r="B167" s="131" t="s">
        <v>100</v>
      </c>
      <c r="C167" s="131" t="s">
        <v>101</v>
      </c>
      <c r="D167" s="132">
        <v>67</v>
      </c>
      <c r="E167" s="136">
        <v>201.14</v>
      </c>
      <c r="F167" s="133">
        <f t="shared" si="3"/>
        <v>0</v>
      </c>
      <c r="G167" s="133">
        <f t="shared" si="4"/>
        <v>0</v>
      </c>
      <c r="H167" s="31"/>
      <c r="I167" s="133">
        <f t="shared" si="21"/>
        <v>0</v>
      </c>
      <c r="J167" s="142"/>
      <c r="K167" s="142"/>
      <c r="L167" s="143"/>
      <c r="M167" s="142"/>
      <c r="N167" s="100"/>
      <c r="O167" s="32" t="str">
        <f t="shared" si="6"/>
        <v>szmadas!$c$167</v>
      </c>
      <c r="P167" s="1">
        <f t="shared" si="23"/>
        <v>14</v>
      </c>
      <c r="Q167" s="123" t="str">
        <f t="shared" si="8"/>
        <v>Más javadalmak</v>
      </c>
      <c r="Z167" s="103">
        <f>SUMIF(Kassza!$K$7:$K$10000,$C167,Kassza!$J$7:$J$10000)</f>
        <v>0</v>
      </c>
      <c r="AA167" s="103">
        <f>SUMIF(A!$K$7:$K$10000,$C167,A!$J$7:$J$10000)</f>
        <v>0</v>
      </c>
      <c r="AB167" s="103">
        <f>SUMIF(B!$K$7:$K$10000,$C167,B!$J$7:$J$10000)</f>
        <v>0</v>
      </c>
      <c r="AC167" s="103">
        <f>SUMIF('C'!$K$7:$K$10000,$C167,'C'!$J$7:$J$10000)</f>
        <v>0</v>
      </c>
      <c r="AD167" s="103">
        <f>SUMIF(D!$K$7:$K$10000,$C167,D!$J$7:$J$10000)</f>
        <v>0</v>
      </c>
      <c r="AE167" s="103">
        <f>SUMIF(E!$K$7:$K$10000,$C167,E!$J$7:$J$10000)</f>
        <v>0</v>
      </c>
      <c r="AF167" s="103">
        <f>SUMIF(F!$K$7:$K$10000,$C167,F!$J$7:$J$10000)</f>
        <v>0</v>
      </c>
      <c r="AG167" s="103">
        <f>SUMIF(G!$K$7:$K$10000,$C167,G!$J$7:$J$10000)</f>
        <v>0</v>
      </c>
      <c r="AH167" s="103">
        <f>SUMIF(H!$K$7:$K$10000,$C167,H!$J$7:$J$10000)</f>
        <v>0</v>
      </c>
      <c r="AI167" s="103">
        <f>SUMIF(I!$K$7:$K$10000,$C167,I!$J$7:$J$10000)</f>
        <v>0</v>
      </c>
      <c r="AJ167" s="103">
        <f>SUMIF(J!$K$7:$K$10000,$C167,J!$J$7:$J$10000)</f>
        <v>0</v>
      </c>
      <c r="AK167" s="103">
        <f>SUMIF(K!$K$7:$K$10000,$C167,K!$J$7:$J$10000)</f>
        <v>0</v>
      </c>
      <c r="AL167" s="103">
        <f>SUMIF(L!$K$7:$K$10000,$C167,L!$J$7:$J$10000)</f>
        <v>0</v>
      </c>
      <c r="AM167" s="103">
        <f>SUMIF(M!$K$7:$K$10000,$C167,M!$J$7:$J$10000)</f>
        <v>0</v>
      </c>
      <c r="AN167" s="103">
        <f>SUMIF(N!$K$7:$K$10000,$C167,N!$J$7:$J$10000)</f>
        <v>0</v>
      </c>
      <c r="AO167" s="103">
        <f>SUMIF(O!$K$7:$K$10000,$C167,O!$J$7:$J$10000)</f>
        <v>0</v>
      </c>
      <c r="AP167" s="103">
        <f>SUMIF(P!$K$7:$K$10000,$C167,P!$J$7:$J$10000)</f>
        <v>0</v>
      </c>
      <c r="AQ167" s="103">
        <f>SUMIF(Q!$K$7:$K$10000,$C167,Q!$J$7:$J$10000)</f>
        <v>0</v>
      </c>
      <c r="AR167" s="103">
        <f>SUMIF('R'!$K$7:$K$10000,$C167,'R'!$J$7:$J$10000)</f>
        <v>0</v>
      </c>
      <c r="AS167" s="103">
        <f>SUMIF(S!$K$7:$K$10000,$C167,S!$J$7:$J$10000)</f>
        <v>0</v>
      </c>
      <c r="AT167" s="103">
        <f>SUMIF(T!$K$7:$K$10000,$C167,T!$J$7:$J$10000)</f>
        <v>0</v>
      </c>
    </row>
    <row r="168" spans="2:46" x14ac:dyDescent="0.3">
      <c r="B168" s="131" t="s">
        <v>102</v>
      </c>
      <c r="C168" s="131" t="s">
        <v>103</v>
      </c>
      <c r="D168" s="132">
        <v>68</v>
      </c>
      <c r="E168" s="136">
        <v>201.15</v>
      </c>
      <c r="F168" s="133">
        <f t="shared" si="3"/>
        <v>0</v>
      </c>
      <c r="G168" s="133">
        <f t="shared" si="4"/>
        <v>0</v>
      </c>
      <c r="H168" s="31"/>
      <c r="I168" s="146" t="str">
        <f>IF($Q$101=1,$R$101,F168-G168)</f>
        <v>Egyházmegye részére fenntartott tétel, egyházközség ide nem tervezhet.</v>
      </c>
      <c r="J168" s="142"/>
      <c r="K168" s="142"/>
      <c r="L168" s="143"/>
      <c r="M168" s="142"/>
      <c r="N168" s="98">
        <f>IF($Q$101=1,0.001,0)</f>
        <v>1E-3</v>
      </c>
      <c r="O168" s="32" t="str">
        <f t="shared" si="6"/>
        <v>szmadas!$c$168</v>
      </c>
      <c r="P168" s="1">
        <f t="shared" si="23"/>
        <v>14</v>
      </c>
      <c r="Q168" s="125">
        <f>IF($Q$101&gt;1,C168,0)</f>
        <v>0</v>
      </c>
      <c r="Z168" s="103">
        <f>SUMIF(Kassza!$K$7:$K$10000,$C168,Kassza!$J$7:$J$10000)</f>
        <v>0</v>
      </c>
      <c r="AA168" s="103">
        <f>SUMIF(A!$K$7:$K$10000,$C168,A!$J$7:$J$10000)</f>
        <v>0</v>
      </c>
      <c r="AB168" s="103">
        <f>SUMIF(B!$K$7:$K$10000,$C168,B!$J$7:$J$10000)</f>
        <v>0</v>
      </c>
      <c r="AC168" s="103">
        <f>SUMIF('C'!$K$7:$K$10000,$C168,'C'!$J$7:$J$10000)</f>
        <v>0</v>
      </c>
      <c r="AD168" s="103">
        <f>SUMIF(D!$K$7:$K$10000,$C168,D!$J$7:$J$10000)</f>
        <v>0</v>
      </c>
      <c r="AE168" s="103">
        <f>SUMIF(E!$K$7:$K$10000,$C168,E!$J$7:$J$10000)</f>
        <v>0</v>
      </c>
      <c r="AF168" s="103">
        <f>SUMIF(F!$K$7:$K$10000,$C168,F!$J$7:$J$10000)</f>
        <v>0</v>
      </c>
      <c r="AG168" s="103">
        <f>SUMIF(G!$K$7:$K$10000,$C168,G!$J$7:$J$10000)</f>
        <v>0</v>
      </c>
      <c r="AH168" s="103">
        <f>SUMIF(H!$K$7:$K$10000,$C168,H!$J$7:$J$10000)</f>
        <v>0</v>
      </c>
      <c r="AI168" s="103">
        <f>SUMIF(I!$K$7:$K$10000,$C168,I!$J$7:$J$10000)</f>
        <v>0</v>
      </c>
      <c r="AJ168" s="103">
        <f>SUMIF(J!$K$7:$K$10000,$C168,J!$J$7:$J$10000)</f>
        <v>0</v>
      </c>
      <c r="AK168" s="103">
        <f>SUMIF(K!$K$7:$K$10000,$C168,K!$J$7:$J$10000)</f>
        <v>0</v>
      </c>
      <c r="AL168" s="103">
        <f>SUMIF(L!$K$7:$K$10000,$C168,L!$J$7:$J$10000)</f>
        <v>0</v>
      </c>
      <c r="AM168" s="103">
        <f>SUMIF(M!$K$7:$K$10000,$C168,M!$J$7:$J$10000)</f>
        <v>0</v>
      </c>
      <c r="AN168" s="103">
        <f>SUMIF(N!$K$7:$K$10000,$C168,N!$J$7:$J$10000)</f>
        <v>0</v>
      </c>
      <c r="AO168" s="103">
        <f>SUMIF(O!$K$7:$K$10000,$C168,O!$J$7:$J$10000)</f>
        <v>0</v>
      </c>
      <c r="AP168" s="103">
        <f>SUMIF(P!$K$7:$K$10000,$C168,P!$J$7:$J$10000)</f>
        <v>0</v>
      </c>
      <c r="AQ168" s="103">
        <f>SUMIF(Q!$K$7:$K$10000,$C168,Q!$J$7:$J$10000)</f>
        <v>0</v>
      </c>
      <c r="AR168" s="103">
        <f>SUMIF('R'!$K$7:$K$10000,$C168,'R'!$J$7:$J$10000)</f>
        <v>0</v>
      </c>
      <c r="AS168" s="103">
        <f>SUMIF(S!$K$7:$K$10000,$C168,S!$J$7:$J$10000)</f>
        <v>0</v>
      </c>
      <c r="AT168" s="103">
        <f>SUMIF(T!$K$7:$K$10000,$C168,T!$J$7:$J$10000)</f>
        <v>0</v>
      </c>
    </row>
    <row r="169" spans="2:46" ht="26.4" x14ac:dyDescent="0.3">
      <c r="B169" s="131" t="s">
        <v>104</v>
      </c>
      <c r="C169" s="131" t="s">
        <v>105</v>
      </c>
      <c r="D169" s="132">
        <v>69</v>
      </c>
      <c r="E169" s="136">
        <v>201.16</v>
      </c>
      <c r="F169" s="133">
        <f t="shared" si="3"/>
        <v>0</v>
      </c>
      <c r="G169" s="133">
        <f t="shared" si="4"/>
        <v>0</v>
      </c>
      <c r="H169" s="31"/>
      <c r="I169" s="146" t="str">
        <f>IF($Q$101&lt;3,$R$101,F169-G169)</f>
        <v>Egyházmegye részére fenntartott tétel, egyházközség ide nem tervezhet.</v>
      </c>
      <c r="J169" s="142"/>
      <c r="K169" s="142"/>
      <c r="L169" s="143"/>
      <c r="M169" s="142"/>
      <c r="N169" s="98">
        <f>IF($Q$101&lt;3,0.001,0)</f>
        <v>1E-3</v>
      </c>
      <c r="O169" s="32" t="str">
        <f t="shared" si="6"/>
        <v>szmadas!$c$169</v>
      </c>
      <c r="P169" s="1">
        <f t="shared" si="23"/>
        <v>14</v>
      </c>
      <c r="Q169" s="126">
        <f>IF($Q$101&gt;2,C169,0)</f>
        <v>0</v>
      </c>
      <c r="Z169" s="103">
        <f>SUMIF(Kassza!$K$7:$K$10000,$C169,Kassza!$J$7:$J$10000)</f>
        <v>0</v>
      </c>
      <c r="AA169" s="103">
        <f>SUMIF(A!$K$7:$K$10000,$C169,A!$J$7:$J$10000)</f>
        <v>0</v>
      </c>
      <c r="AB169" s="103">
        <f>SUMIF(B!$K$7:$K$10000,$C169,B!$J$7:$J$10000)</f>
        <v>0</v>
      </c>
      <c r="AC169" s="103">
        <f>SUMIF('C'!$K$7:$K$10000,$C169,'C'!$J$7:$J$10000)</f>
        <v>0</v>
      </c>
      <c r="AD169" s="103">
        <f>SUMIF(D!$K$7:$K$10000,$C169,D!$J$7:$J$10000)</f>
        <v>0</v>
      </c>
      <c r="AE169" s="103">
        <f>SUMIF(E!$K$7:$K$10000,$C169,E!$J$7:$J$10000)</f>
        <v>0</v>
      </c>
      <c r="AF169" s="103">
        <f>SUMIF(F!$K$7:$K$10000,$C169,F!$J$7:$J$10000)</f>
        <v>0</v>
      </c>
      <c r="AG169" s="103">
        <f>SUMIF(G!$K$7:$K$10000,$C169,G!$J$7:$J$10000)</f>
        <v>0</v>
      </c>
      <c r="AH169" s="103">
        <f>SUMIF(H!$K$7:$K$10000,$C169,H!$J$7:$J$10000)</f>
        <v>0</v>
      </c>
      <c r="AI169" s="103">
        <f>SUMIF(I!$K$7:$K$10000,$C169,I!$J$7:$J$10000)</f>
        <v>0</v>
      </c>
      <c r="AJ169" s="103">
        <f>SUMIF(J!$K$7:$K$10000,$C169,J!$J$7:$J$10000)</f>
        <v>0</v>
      </c>
      <c r="AK169" s="103">
        <f>SUMIF(K!$K$7:$K$10000,$C169,K!$J$7:$J$10000)</f>
        <v>0</v>
      </c>
      <c r="AL169" s="103">
        <f>SUMIF(L!$K$7:$K$10000,$C169,L!$J$7:$J$10000)</f>
        <v>0</v>
      </c>
      <c r="AM169" s="103">
        <f>SUMIF(M!$K$7:$K$10000,$C169,M!$J$7:$J$10000)</f>
        <v>0</v>
      </c>
      <c r="AN169" s="103">
        <f>SUMIF(N!$K$7:$K$10000,$C169,N!$J$7:$J$10000)</f>
        <v>0</v>
      </c>
      <c r="AO169" s="103">
        <f>SUMIF(O!$K$7:$K$10000,$C169,O!$J$7:$J$10000)</f>
        <v>0</v>
      </c>
      <c r="AP169" s="103">
        <f>SUMIF(P!$K$7:$K$10000,$C169,P!$J$7:$J$10000)</f>
        <v>0</v>
      </c>
      <c r="AQ169" s="103">
        <f>SUMIF(Q!$K$7:$K$10000,$C169,Q!$J$7:$J$10000)</f>
        <v>0</v>
      </c>
      <c r="AR169" s="103">
        <f>SUMIF('R'!$K$7:$K$10000,$C169,'R'!$J$7:$J$10000)</f>
        <v>0</v>
      </c>
      <c r="AS169" s="103">
        <f>SUMIF(S!$K$7:$K$10000,$C169,S!$J$7:$J$10000)</f>
        <v>0</v>
      </c>
      <c r="AT169" s="103">
        <f>SUMIF(T!$K$7:$K$10000,$C169,T!$J$7:$J$10000)</f>
        <v>0</v>
      </c>
    </row>
    <row r="170" spans="2:46" ht="26.4" x14ac:dyDescent="0.3">
      <c r="B170" s="131" t="s">
        <v>106</v>
      </c>
      <c r="C170" s="131" t="s">
        <v>107</v>
      </c>
      <c r="D170" s="132">
        <v>70</v>
      </c>
      <c r="E170" s="136">
        <v>201.17</v>
      </c>
      <c r="F170" s="133">
        <f t="shared" ref="F170:F211" si="24">SUM(J170:M170)</f>
        <v>0</v>
      </c>
      <c r="G170" s="133">
        <f t="shared" ref="G170:G211" si="25">SUM(Z170:AT170)</f>
        <v>0</v>
      </c>
      <c r="H170" s="31"/>
      <c r="I170" s="146" t="str">
        <f>IF($Q$101&lt;3,$R$101,F170-G170)</f>
        <v>Egyházmegye részére fenntartott tétel, egyházközség ide nem tervezhet.</v>
      </c>
      <c r="J170" s="142"/>
      <c r="K170" s="142"/>
      <c r="L170" s="143"/>
      <c r="M170" s="142"/>
      <c r="N170" s="98">
        <f t="shared" ref="N170:N172" si="26">IF($Q$101&lt;3,0.001,0)</f>
        <v>1E-3</v>
      </c>
      <c r="O170" s="32" t="str">
        <f t="shared" ref="O170:O211" si="27">IF(C170&lt;&gt;0,"szmadas!$c$"&amp;ROW(C170),"Z")</f>
        <v>szmadas!$c$170</v>
      </c>
      <c r="P170" s="1">
        <f t="shared" si="23"/>
        <v>14</v>
      </c>
      <c r="Q170" s="126">
        <f t="shared" ref="Q170:Q172" si="28">IF($Q$101&gt;2,C170,0)</f>
        <v>0</v>
      </c>
      <c r="Z170" s="103">
        <f>SUMIF(Kassza!$K$7:$K$10000,$C170,Kassza!$J$7:$J$10000)</f>
        <v>0</v>
      </c>
      <c r="AA170" s="103">
        <f>SUMIF(A!$K$7:$K$10000,$C170,A!$J$7:$J$10000)</f>
        <v>0</v>
      </c>
      <c r="AB170" s="103">
        <f>SUMIF(B!$K$7:$K$10000,$C170,B!$J$7:$J$10000)</f>
        <v>0</v>
      </c>
      <c r="AC170" s="103">
        <f>SUMIF('C'!$K$7:$K$10000,$C170,'C'!$J$7:$J$10000)</f>
        <v>0</v>
      </c>
      <c r="AD170" s="103">
        <f>SUMIF(D!$K$7:$K$10000,$C170,D!$J$7:$J$10000)</f>
        <v>0</v>
      </c>
      <c r="AE170" s="103">
        <f>SUMIF(E!$K$7:$K$10000,$C170,E!$J$7:$J$10000)</f>
        <v>0</v>
      </c>
      <c r="AF170" s="103">
        <f>SUMIF(F!$K$7:$K$10000,$C170,F!$J$7:$J$10000)</f>
        <v>0</v>
      </c>
      <c r="AG170" s="103">
        <f>SUMIF(G!$K$7:$K$10000,$C170,G!$J$7:$J$10000)</f>
        <v>0</v>
      </c>
      <c r="AH170" s="103">
        <f>SUMIF(H!$K$7:$K$10000,$C170,H!$J$7:$J$10000)</f>
        <v>0</v>
      </c>
      <c r="AI170" s="103">
        <f>SUMIF(I!$K$7:$K$10000,$C170,I!$J$7:$J$10000)</f>
        <v>0</v>
      </c>
      <c r="AJ170" s="103">
        <f>SUMIF(J!$K$7:$K$10000,$C170,J!$J$7:$J$10000)</f>
        <v>0</v>
      </c>
      <c r="AK170" s="103">
        <f>SUMIF(K!$K$7:$K$10000,$C170,K!$J$7:$J$10000)</f>
        <v>0</v>
      </c>
      <c r="AL170" s="103">
        <f>SUMIF(L!$K$7:$K$10000,$C170,L!$J$7:$J$10000)</f>
        <v>0</v>
      </c>
      <c r="AM170" s="103">
        <f>SUMIF(M!$K$7:$K$10000,$C170,M!$J$7:$J$10000)</f>
        <v>0</v>
      </c>
      <c r="AN170" s="103">
        <f>SUMIF(N!$K$7:$K$10000,$C170,N!$J$7:$J$10000)</f>
        <v>0</v>
      </c>
      <c r="AO170" s="103">
        <f>SUMIF(O!$K$7:$K$10000,$C170,O!$J$7:$J$10000)</f>
        <v>0</v>
      </c>
      <c r="AP170" s="103">
        <f>SUMIF(P!$K$7:$K$10000,$C170,P!$J$7:$J$10000)</f>
        <v>0</v>
      </c>
      <c r="AQ170" s="103">
        <f>SUMIF(Q!$K$7:$K$10000,$C170,Q!$J$7:$J$10000)</f>
        <v>0</v>
      </c>
      <c r="AR170" s="103">
        <f>SUMIF('R'!$K$7:$K$10000,$C170,'R'!$J$7:$J$10000)</f>
        <v>0</v>
      </c>
      <c r="AS170" s="103">
        <f>SUMIF(S!$K$7:$K$10000,$C170,S!$J$7:$J$10000)</f>
        <v>0</v>
      </c>
      <c r="AT170" s="103">
        <f>SUMIF(T!$K$7:$K$10000,$C170,T!$J$7:$J$10000)</f>
        <v>0</v>
      </c>
    </row>
    <row r="171" spans="2:46" x14ac:dyDescent="0.3">
      <c r="B171" s="131" t="s">
        <v>108</v>
      </c>
      <c r="C171" s="131" t="s">
        <v>109</v>
      </c>
      <c r="D171" s="132">
        <v>71</v>
      </c>
      <c r="E171" s="136">
        <v>201.18</v>
      </c>
      <c r="F171" s="133">
        <f t="shared" si="24"/>
        <v>0</v>
      </c>
      <c r="G171" s="133">
        <f t="shared" si="25"/>
        <v>0</v>
      </c>
      <c r="H171" s="31"/>
      <c r="I171" s="146" t="str">
        <f>IF($Q$101&lt;3,$R$101,F171-G171)</f>
        <v>Egyházmegye részére fenntartott tétel, egyházközség ide nem tervezhet.</v>
      </c>
      <c r="J171" s="142"/>
      <c r="K171" s="142"/>
      <c r="L171" s="143"/>
      <c r="M171" s="142"/>
      <c r="N171" s="98">
        <f t="shared" si="26"/>
        <v>1E-3</v>
      </c>
      <c r="O171" s="32" t="str">
        <f t="shared" si="27"/>
        <v>szmadas!$c$171</v>
      </c>
      <c r="P171" s="1">
        <f t="shared" si="23"/>
        <v>14</v>
      </c>
      <c r="Q171" s="126">
        <f t="shared" si="28"/>
        <v>0</v>
      </c>
      <c r="Z171" s="103">
        <f>SUMIF(Kassza!$K$7:$K$10000,$C171,Kassza!$J$7:$J$10000)</f>
        <v>0</v>
      </c>
      <c r="AA171" s="103">
        <f>SUMIF(A!$K$7:$K$10000,$C171,A!$J$7:$J$10000)</f>
        <v>0</v>
      </c>
      <c r="AB171" s="103">
        <f>SUMIF(B!$K$7:$K$10000,$C171,B!$J$7:$J$10000)</f>
        <v>0</v>
      </c>
      <c r="AC171" s="103">
        <f>SUMIF('C'!$K$7:$K$10000,$C171,'C'!$J$7:$J$10000)</f>
        <v>0</v>
      </c>
      <c r="AD171" s="103">
        <f>SUMIF(D!$K$7:$K$10000,$C171,D!$J$7:$J$10000)</f>
        <v>0</v>
      </c>
      <c r="AE171" s="103">
        <f>SUMIF(E!$K$7:$K$10000,$C171,E!$J$7:$J$10000)</f>
        <v>0</v>
      </c>
      <c r="AF171" s="103">
        <f>SUMIF(F!$K$7:$K$10000,$C171,F!$J$7:$J$10000)</f>
        <v>0</v>
      </c>
      <c r="AG171" s="103">
        <f>SUMIF(G!$K$7:$K$10000,$C171,G!$J$7:$J$10000)</f>
        <v>0</v>
      </c>
      <c r="AH171" s="103">
        <f>SUMIF(H!$K$7:$K$10000,$C171,H!$J$7:$J$10000)</f>
        <v>0</v>
      </c>
      <c r="AI171" s="103">
        <f>SUMIF(I!$K$7:$K$10000,$C171,I!$J$7:$J$10000)</f>
        <v>0</v>
      </c>
      <c r="AJ171" s="103">
        <f>SUMIF(J!$K$7:$K$10000,$C171,J!$J$7:$J$10000)</f>
        <v>0</v>
      </c>
      <c r="AK171" s="103">
        <f>SUMIF(K!$K$7:$K$10000,$C171,K!$J$7:$J$10000)</f>
        <v>0</v>
      </c>
      <c r="AL171" s="103">
        <f>SUMIF(L!$K$7:$K$10000,$C171,L!$J$7:$J$10000)</f>
        <v>0</v>
      </c>
      <c r="AM171" s="103">
        <f>SUMIF(M!$K$7:$K$10000,$C171,M!$J$7:$J$10000)</f>
        <v>0</v>
      </c>
      <c r="AN171" s="103">
        <f>SUMIF(N!$K$7:$K$10000,$C171,N!$J$7:$J$10000)</f>
        <v>0</v>
      </c>
      <c r="AO171" s="103">
        <f>SUMIF(O!$K$7:$K$10000,$C171,O!$J$7:$J$10000)</f>
        <v>0</v>
      </c>
      <c r="AP171" s="103">
        <f>SUMIF(P!$K$7:$K$10000,$C171,P!$J$7:$J$10000)</f>
        <v>0</v>
      </c>
      <c r="AQ171" s="103">
        <f>SUMIF(Q!$K$7:$K$10000,$C171,Q!$J$7:$J$10000)</f>
        <v>0</v>
      </c>
      <c r="AR171" s="103">
        <f>SUMIF('R'!$K$7:$K$10000,$C171,'R'!$J$7:$J$10000)</f>
        <v>0</v>
      </c>
      <c r="AS171" s="103">
        <f>SUMIF(S!$K$7:$K$10000,$C171,S!$J$7:$J$10000)</f>
        <v>0</v>
      </c>
      <c r="AT171" s="103">
        <f>SUMIF(T!$K$7:$K$10000,$C171,T!$J$7:$J$10000)</f>
        <v>0</v>
      </c>
    </row>
    <row r="172" spans="2:46" ht="26.4" x14ac:dyDescent="0.3">
      <c r="B172" s="131" t="s">
        <v>1191</v>
      </c>
      <c r="C172" s="131" t="s">
        <v>1190</v>
      </c>
      <c r="D172" s="132">
        <v>72</v>
      </c>
      <c r="E172" s="136">
        <v>201.19</v>
      </c>
      <c r="F172" s="133">
        <f t="shared" si="24"/>
        <v>0</v>
      </c>
      <c r="G172" s="133">
        <f t="shared" si="25"/>
        <v>0</v>
      </c>
      <c r="H172" s="31"/>
      <c r="I172" s="146" t="str">
        <f>IF($Q$101&lt;3,$R$101,F172-G172)</f>
        <v>Egyházmegye részére fenntartott tétel, egyházközség ide nem tervezhet.</v>
      </c>
      <c r="J172" s="142"/>
      <c r="K172" s="142"/>
      <c r="L172" s="143"/>
      <c r="M172" s="142"/>
      <c r="N172" s="98">
        <f t="shared" si="26"/>
        <v>1E-3</v>
      </c>
      <c r="O172" s="32" t="str">
        <f t="shared" si="27"/>
        <v>szmadas!$c$172</v>
      </c>
      <c r="P172" s="1">
        <f t="shared" si="23"/>
        <v>14</v>
      </c>
      <c r="Q172" s="126">
        <f t="shared" si="28"/>
        <v>0</v>
      </c>
      <c r="Z172" s="103">
        <f>SUMIF(Kassza!$K$7:$K$10000,$C172,Kassza!$J$7:$J$10000)</f>
        <v>0</v>
      </c>
      <c r="AA172" s="103">
        <f>SUMIF(A!$K$7:$K$10000,$C172,A!$J$7:$J$10000)</f>
        <v>0</v>
      </c>
      <c r="AB172" s="103">
        <f>SUMIF(B!$K$7:$K$10000,$C172,B!$J$7:$J$10000)</f>
        <v>0</v>
      </c>
      <c r="AC172" s="103">
        <f>SUMIF('C'!$K$7:$K$10000,$C172,'C'!$J$7:$J$10000)</f>
        <v>0</v>
      </c>
      <c r="AD172" s="103">
        <f>SUMIF(D!$K$7:$K$10000,$C172,D!$J$7:$J$10000)</f>
        <v>0</v>
      </c>
      <c r="AE172" s="103">
        <f>SUMIF(E!$K$7:$K$10000,$C172,E!$J$7:$J$10000)</f>
        <v>0</v>
      </c>
      <c r="AF172" s="103">
        <f>SUMIF(F!$K$7:$K$10000,$C172,F!$J$7:$J$10000)</f>
        <v>0</v>
      </c>
      <c r="AG172" s="103">
        <f>SUMIF(G!$K$7:$K$10000,$C172,G!$J$7:$J$10000)</f>
        <v>0</v>
      </c>
      <c r="AH172" s="103">
        <f>SUMIF(H!$K$7:$K$10000,$C172,H!$J$7:$J$10000)</f>
        <v>0</v>
      </c>
      <c r="AI172" s="103">
        <f>SUMIF(I!$K$7:$K$10000,$C172,I!$J$7:$J$10000)</f>
        <v>0</v>
      </c>
      <c r="AJ172" s="103">
        <f>SUMIF(J!$K$7:$K$10000,$C172,J!$J$7:$J$10000)</f>
        <v>0</v>
      </c>
      <c r="AK172" s="103">
        <f>SUMIF(K!$K$7:$K$10000,$C172,K!$J$7:$J$10000)</f>
        <v>0</v>
      </c>
      <c r="AL172" s="103">
        <f>SUMIF(L!$K$7:$K$10000,$C172,L!$J$7:$J$10000)</f>
        <v>0</v>
      </c>
      <c r="AM172" s="103">
        <f>SUMIF(M!$K$7:$K$10000,$C172,M!$J$7:$J$10000)</f>
        <v>0</v>
      </c>
      <c r="AN172" s="103">
        <f>SUMIF(N!$K$7:$K$10000,$C172,N!$J$7:$J$10000)</f>
        <v>0</v>
      </c>
      <c r="AO172" s="103">
        <f>SUMIF(O!$K$7:$K$10000,$C172,O!$J$7:$J$10000)</f>
        <v>0</v>
      </c>
      <c r="AP172" s="103">
        <f>SUMIF(P!$K$7:$K$10000,$C172,P!$J$7:$J$10000)</f>
        <v>0</v>
      </c>
      <c r="AQ172" s="103">
        <f>SUMIF(Q!$K$7:$K$10000,$C172,Q!$J$7:$J$10000)</f>
        <v>0</v>
      </c>
      <c r="AR172" s="103">
        <f>SUMIF('R'!$K$7:$K$10000,$C172,'R'!$J$7:$J$10000)</f>
        <v>0</v>
      </c>
      <c r="AS172" s="103">
        <f>SUMIF(S!$K$7:$K$10000,$C172,S!$J$7:$J$10000)</f>
        <v>0</v>
      </c>
      <c r="AT172" s="103">
        <f>SUMIF(T!$K$7:$K$10000,$C172,T!$J$7:$J$10000)</f>
        <v>0</v>
      </c>
    </row>
    <row r="173" spans="2:46" ht="28.2" x14ac:dyDescent="0.3">
      <c r="B173" s="203" t="s">
        <v>1324</v>
      </c>
      <c r="C173" s="203"/>
      <c r="D173" s="134">
        <v>73</v>
      </c>
      <c r="E173" s="129">
        <v>202</v>
      </c>
      <c r="F173" s="135">
        <f>SUM(F174:F181)</f>
        <v>0</v>
      </c>
      <c r="G173" s="135">
        <f>SUM(G174:G181)</f>
        <v>0</v>
      </c>
      <c r="H173" s="101"/>
      <c r="I173" s="135">
        <f t="shared" si="21"/>
        <v>0</v>
      </c>
      <c r="J173" s="135">
        <f>SUM(J174:J181)</f>
        <v>0</v>
      </c>
      <c r="K173" s="135">
        <f t="shared" ref="K173:M173" si="29">SUM(K174:K181)</f>
        <v>0</v>
      </c>
      <c r="L173" s="135">
        <f t="shared" si="29"/>
        <v>0</v>
      </c>
      <c r="M173" s="135">
        <f t="shared" si="29"/>
        <v>0</v>
      </c>
      <c r="N173" s="99" t="s">
        <v>76</v>
      </c>
      <c r="O173" s="32" t="str">
        <f t="shared" si="27"/>
        <v>Z</v>
      </c>
      <c r="P173" s="1">
        <f t="shared" si="23"/>
        <v>14</v>
      </c>
      <c r="Q173" s="12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  <c r="AS173" s="103"/>
      <c r="AT173" s="103"/>
    </row>
    <row r="174" spans="2:46" ht="26.4" x14ac:dyDescent="0.3">
      <c r="B174" s="131" t="s">
        <v>110</v>
      </c>
      <c r="C174" s="131" t="s">
        <v>1185</v>
      </c>
      <c r="D174" s="132">
        <v>74</v>
      </c>
      <c r="E174" s="132">
        <v>202.01</v>
      </c>
      <c r="F174" s="133">
        <f t="shared" si="24"/>
        <v>0</v>
      </c>
      <c r="G174" s="133">
        <f t="shared" si="25"/>
        <v>0</v>
      </c>
      <c r="H174" s="31"/>
      <c r="I174" s="133">
        <f t="shared" si="21"/>
        <v>0</v>
      </c>
      <c r="J174" s="142"/>
      <c r="K174" s="142"/>
      <c r="L174" s="143"/>
      <c r="M174" s="142"/>
      <c r="N174" s="100"/>
      <c r="O174" s="32" t="str">
        <f t="shared" si="27"/>
        <v>szmadas!$c$174</v>
      </c>
      <c r="P174" s="1">
        <f t="shared" si="23"/>
        <v>15</v>
      </c>
      <c r="Q174" s="123" t="str">
        <f t="shared" ref="Q174:Q211" si="30">C174</f>
        <v>Gyerek és ifjúsági tevékenységek kiadásai</v>
      </c>
      <c r="Z174" s="103">
        <f>SUMIF(Kassza!$K$7:$K$10000,$C174,Kassza!$J$7:$J$10000)</f>
        <v>0</v>
      </c>
      <c r="AA174" s="103">
        <f>SUMIF(A!$K$7:$K$10000,$C174,A!$J$7:$J$10000)</f>
        <v>0</v>
      </c>
      <c r="AB174" s="103">
        <f>SUMIF(B!$K$7:$K$10000,$C174,B!$J$7:$J$10000)</f>
        <v>0</v>
      </c>
      <c r="AC174" s="103">
        <f>SUMIF('C'!$K$7:$K$10000,$C174,'C'!$J$7:$J$10000)</f>
        <v>0</v>
      </c>
      <c r="AD174" s="103">
        <f>SUMIF(D!$K$7:$K$10000,$C174,D!$J$7:$J$10000)</f>
        <v>0</v>
      </c>
      <c r="AE174" s="103">
        <f>SUMIF(E!$K$7:$K$10000,$C174,E!$J$7:$J$10000)</f>
        <v>0</v>
      </c>
      <c r="AF174" s="103">
        <f>SUMIF(F!$K$7:$K$10000,$C174,F!$J$7:$J$10000)</f>
        <v>0</v>
      </c>
      <c r="AG174" s="103">
        <f>SUMIF(G!$K$7:$K$10000,$C174,G!$J$7:$J$10000)</f>
        <v>0</v>
      </c>
      <c r="AH174" s="103">
        <f>SUMIF(H!$K$7:$K$10000,$C174,H!$J$7:$J$10000)</f>
        <v>0</v>
      </c>
      <c r="AI174" s="103">
        <f>SUMIF(I!$K$7:$K$10000,$C174,I!$J$7:$J$10000)</f>
        <v>0</v>
      </c>
      <c r="AJ174" s="103">
        <f>SUMIF(J!$K$7:$K$10000,$C174,J!$J$7:$J$10000)</f>
        <v>0</v>
      </c>
      <c r="AK174" s="103">
        <f>SUMIF(K!$K$7:$K$10000,$C174,K!$J$7:$J$10000)</f>
        <v>0</v>
      </c>
      <c r="AL174" s="103">
        <f>SUMIF(L!$K$7:$K$10000,$C174,L!$J$7:$J$10000)</f>
        <v>0</v>
      </c>
      <c r="AM174" s="103">
        <f>SUMIF(M!$K$7:$K$10000,$C174,M!$J$7:$J$10000)</f>
        <v>0</v>
      </c>
      <c r="AN174" s="103">
        <f>SUMIF(N!$K$7:$K$10000,$C174,N!$J$7:$J$10000)</f>
        <v>0</v>
      </c>
      <c r="AO174" s="103">
        <f>SUMIF(O!$K$7:$K$10000,$C174,O!$J$7:$J$10000)</f>
        <v>0</v>
      </c>
      <c r="AP174" s="103">
        <f>SUMIF(P!$K$7:$K$10000,$C174,P!$J$7:$J$10000)</f>
        <v>0</v>
      </c>
      <c r="AQ174" s="103">
        <f>SUMIF(Q!$K$7:$K$10000,$C174,Q!$J$7:$J$10000)</f>
        <v>0</v>
      </c>
      <c r="AR174" s="103">
        <f>SUMIF('R'!$K$7:$K$10000,$C174,'R'!$J$7:$J$10000)</f>
        <v>0</v>
      </c>
      <c r="AS174" s="103">
        <f>SUMIF(S!$K$7:$K$10000,$C174,S!$J$7:$J$10000)</f>
        <v>0</v>
      </c>
      <c r="AT174" s="103">
        <f>SUMIF(T!$K$7:$K$10000,$C174,T!$J$7:$J$10000)</f>
        <v>0</v>
      </c>
    </row>
    <row r="175" spans="2:46" ht="26.4" x14ac:dyDescent="0.3">
      <c r="B175" s="131" t="s">
        <v>111</v>
      </c>
      <c r="C175" s="131" t="s">
        <v>1186</v>
      </c>
      <c r="D175" s="132">
        <v>75</v>
      </c>
      <c r="E175" s="132">
        <v>202.02</v>
      </c>
      <c r="F175" s="133">
        <f t="shared" si="24"/>
        <v>0</v>
      </c>
      <c r="G175" s="133">
        <f t="shared" si="25"/>
        <v>0</v>
      </c>
      <c r="H175" s="31"/>
      <c r="I175" s="133">
        <f t="shared" si="21"/>
        <v>0</v>
      </c>
      <c r="J175" s="142"/>
      <c r="K175" s="142"/>
      <c r="L175" s="143"/>
      <c r="M175" s="142"/>
      <c r="N175" s="100"/>
      <c r="O175" s="32" t="str">
        <f t="shared" si="27"/>
        <v>szmadas!$c$175</v>
      </c>
      <c r="P175" s="1">
        <f t="shared" si="23"/>
        <v>16</v>
      </c>
      <c r="Q175" s="123" t="str">
        <f t="shared" si="30"/>
        <v>Nőszövetségi tevékenységek kiadásai</v>
      </c>
      <c r="Z175" s="103">
        <f>SUMIF(Kassza!$K$7:$K$10000,$C175,Kassza!$J$7:$J$10000)</f>
        <v>0</v>
      </c>
      <c r="AA175" s="103">
        <f>SUMIF(A!$K$7:$K$10000,$C175,A!$J$7:$J$10000)</f>
        <v>0</v>
      </c>
      <c r="AB175" s="103">
        <f>SUMIF(B!$K$7:$K$10000,$C175,B!$J$7:$J$10000)</f>
        <v>0</v>
      </c>
      <c r="AC175" s="103">
        <f>SUMIF('C'!$K$7:$K$10000,$C175,'C'!$J$7:$J$10000)</f>
        <v>0</v>
      </c>
      <c r="AD175" s="103">
        <f>SUMIF(D!$K$7:$K$10000,$C175,D!$J$7:$J$10000)</f>
        <v>0</v>
      </c>
      <c r="AE175" s="103">
        <f>SUMIF(E!$K$7:$K$10000,$C175,E!$J$7:$J$10000)</f>
        <v>0</v>
      </c>
      <c r="AF175" s="103">
        <f>SUMIF(F!$K$7:$K$10000,$C175,F!$J$7:$J$10000)</f>
        <v>0</v>
      </c>
      <c r="AG175" s="103">
        <f>SUMIF(G!$K$7:$K$10000,$C175,G!$J$7:$J$10000)</f>
        <v>0</v>
      </c>
      <c r="AH175" s="103">
        <f>SUMIF(H!$K$7:$K$10000,$C175,H!$J$7:$J$10000)</f>
        <v>0</v>
      </c>
      <c r="AI175" s="103">
        <f>SUMIF(I!$K$7:$K$10000,$C175,I!$J$7:$J$10000)</f>
        <v>0</v>
      </c>
      <c r="AJ175" s="103">
        <f>SUMIF(J!$K$7:$K$10000,$C175,J!$J$7:$J$10000)</f>
        <v>0</v>
      </c>
      <c r="AK175" s="103">
        <f>SUMIF(K!$K$7:$K$10000,$C175,K!$J$7:$J$10000)</f>
        <v>0</v>
      </c>
      <c r="AL175" s="103">
        <f>SUMIF(L!$K$7:$K$10000,$C175,L!$J$7:$J$10000)</f>
        <v>0</v>
      </c>
      <c r="AM175" s="103">
        <f>SUMIF(M!$K$7:$K$10000,$C175,M!$J$7:$J$10000)</f>
        <v>0</v>
      </c>
      <c r="AN175" s="103">
        <f>SUMIF(N!$K$7:$K$10000,$C175,N!$J$7:$J$10000)</f>
        <v>0</v>
      </c>
      <c r="AO175" s="103">
        <f>SUMIF(O!$K$7:$K$10000,$C175,O!$J$7:$J$10000)</f>
        <v>0</v>
      </c>
      <c r="AP175" s="103">
        <f>SUMIF(P!$K$7:$K$10000,$C175,P!$J$7:$J$10000)</f>
        <v>0</v>
      </c>
      <c r="AQ175" s="103">
        <f>SUMIF(Q!$K$7:$K$10000,$C175,Q!$J$7:$J$10000)</f>
        <v>0</v>
      </c>
      <c r="AR175" s="103">
        <f>SUMIF('R'!$K$7:$K$10000,$C175,'R'!$J$7:$J$10000)</f>
        <v>0</v>
      </c>
      <c r="AS175" s="103">
        <f>SUMIF(S!$K$7:$K$10000,$C175,S!$J$7:$J$10000)</f>
        <v>0</v>
      </c>
      <c r="AT175" s="103">
        <f>SUMIF(T!$K$7:$K$10000,$C175,T!$J$7:$J$10000)</f>
        <v>0</v>
      </c>
    </row>
    <row r="176" spans="2:46" ht="26.4" x14ac:dyDescent="0.3">
      <c r="B176" s="131" t="s">
        <v>112</v>
      </c>
      <c r="C176" s="131" t="s">
        <v>1187</v>
      </c>
      <c r="D176" s="132">
        <v>76</v>
      </c>
      <c r="E176" s="132">
        <v>202.03</v>
      </c>
      <c r="F176" s="133">
        <f t="shared" si="24"/>
        <v>0</v>
      </c>
      <c r="G176" s="133">
        <f t="shared" si="25"/>
        <v>0</v>
      </c>
      <c r="H176" s="31"/>
      <c r="I176" s="133">
        <f t="shared" si="21"/>
        <v>0</v>
      </c>
      <c r="J176" s="142"/>
      <c r="K176" s="142"/>
      <c r="L176" s="143"/>
      <c r="M176" s="142"/>
      <c r="N176" s="100"/>
      <c r="O176" s="32" t="str">
        <f t="shared" si="27"/>
        <v>szmadas!$c$176</v>
      </c>
      <c r="P176" s="1">
        <f t="shared" si="23"/>
        <v>17</v>
      </c>
      <c r="Q176" s="123" t="str">
        <f t="shared" si="30"/>
        <v>Presbiterszövetségi tevékenységek kiadásai</v>
      </c>
      <c r="Z176" s="103">
        <f>SUMIF(Kassza!$K$7:$K$10000,$C176,Kassza!$J$7:$J$10000)</f>
        <v>0</v>
      </c>
      <c r="AA176" s="103">
        <f>SUMIF(A!$K$7:$K$10000,$C176,A!$J$7:$J$10000)</f>
        <v>0</v>
      </c>
      <c r="AB176" s="103">
        <f>SUMIF(B!$K$7:$K$10000,$C176,B!$J$7:$J$10000)</f>
        <v>0</v>
      </c>
      <c r="AC176" s="103">
        <f>SUMIF('C'!$K$7:$K$10000,$C176,'C'!$J$7:$J$10000)</f>
        <v>0</v>
      </c>
      <c r="AD176" s="103">
        <f>SUMIF(D!$K$7:$K$10000,$C176,D!$J$7:$J$10000)</f>
        <v>0</v>
      </c>
      <c r="AE176" s="103">
        <f>SUMIF(E!$K$7:$K$10000,$C176,E!$J$7:$J$10000)</f>
        <v>0</v>
      </c>
      <c r="AF176" s="103">
        <f>SUMIF(F!$K$7:$K$10000,$C176,F!$J$7:$J$10000)</f>
        <v>0</v>
      </c>
      <c r="AG176" s="103">
        <f>SUMIF(G!$K$7:$K$10000,$C176,G!$J$7:$J$10000)</f>
        <v>0</v>
      </c>
      <c r="AH176" s="103">
        <f>SUMIF(H!$K$7:$K$10000,$C176,H!$J$7:$J$10000)</f>
        <v>0</v>
      </c>
      <c r="AI176" s="103">
        <f>SUMIF(I!$K$7:$K$10000,$C176,I!$J$7:$J$10000)</f>
        <v>0</v>
      </c>
      <c r="AJ176" s="103">
        <f>SUMIF(J!$K$7:$K$10000,$C176,J!$J$7:$J$10000)</f>
        <v>0</v>
      </c>
      <c r="AK176" s="103">
        <f>SUMIF(K!$K$7:$K$10000,$C176,K!$J$7:$J$10000)</f>
        <v>0</v>
      </c>
      <c r="AL176" s="103">
        <f>SUMIF(L!$K$7:$K$10000,$C176,L!$J$7:$J$10000)</f>
        <v>0</v>
      </c>
      <c r="AM176" s="103">
        <f>SUMIF(M!$K$7:$K$10000,$C176,M!$J$7:$J$10000)</f>
        <v>0</v>
      </c>
      <c r="AN176" s="103">
        <f>SUMIF(N!$K$7:$K$10000,$C176,N!$J$7:$J$10000)</f>
        <v>0</v>
      </c>
      <c r="AO176" s="103">
        <f>SUMIF(O!$K$7:$K$10000,$C176,O!$J$7:$J$10000)</f>
        <v>0</v>
      </c>
      <c r="AP176" s="103">
        <f>SUMIF(P!$K$7:$K$10000,$C176,P!$J$7:$J$10000)</f>
        <v>0</v>
      </c>
      <c r="AQ176" s="103">
        <f>SUMIF(Q!$K$7:$K$10000,$C176,Q!$J$7:$J$10000)</f>
        <v>0</v>
      </c>
      <c r="AR176" s="103">
        <f>SUMIF('R'!$K$7:$K$10000,$C176,'R'!$J$7:$J$10000)</f>
        <v>0</v>
      </c>
      <c r="AS176" s="103">
        <f>SUMIF(S!$K$7:$K$10000,$C176,S!$J$7:$J$10000)</f>
        <v>0</v>
      </c>
      <c r="AT176" s="103">
        <f>SUMIF(T!$K$7:$K$10000,$C176,T!$J$7:$J$10000)</f>
        <v>0</v>
      </c>
    </row>
    <row r="177" spans="2:46" ht="39.6" x14ac:dyDescent="0.3">
      <c r="B177" s="131" t="s">
        <v>1200</v>
      </c>
      <c r="C177" s="131" t="s">
        <v>1192</v>
      </c>
      <c r="D177" s="132">
        <v>77</v>
      </c>
      <c r="E177" s="132">
        <v>202.04</v>
      </c>
      <c r="F177" s="133">
        <f t="shared" si="24"/>
        <v>0</v>
      </c>
      <c r="G177" s="133">
        <f t="shared" si="25"/>
        <v>0</v>
      </c>
      <c r="H177" s="31"/>
      <c r="I177" s="133">
        <f t="shared" si="21"/>
        <v>0</v>
      </c>
      <c r="J177" s="142"/>
      <c r="K177" s="142"/>
      <c r="L177" s="143"/>
      <c r="M177" s="142"/>
      <c r="N177" s="100"/>
      <c r="O177" s="32" t="str">
        <f t="shared" si="27"/>
        <v>szmadas!$c$177</v>
      </c>
      <c r="P177" s="1">
        <f t="shared" si="23"/>
        <v>18</v>
      </c>
      <c r="Q177" s="123" t="str">
        <f t="shared" si="30"/>
        <v>Egyházközségek, vagy más egyházi intézmények támogatása</v>
      </c>
      <c r="Z177" s="103">
        <f>SUMIF(Kassza!$K$7:$K$10000,$C177,Kassza!$J$7:$J$10000)</f>
        <v>0</v>
      </c>
      <c r="AA177" s="103">
        <f>SUMIF(A!$K$7:$K$10000,$C177,A!$J$7:$J$10000)</f>
        <v>0</v>
      </c>
      <c r="AB177" s="103">
        <f>SUMIF(B!$K$7:$K$10000,$C177,B!$J$7:$J$10000)</f>
        <v>0</v>
      </c>
      <c r="AC177" s="103">
        <f>SUMIF('C'!$K$7:$K$10000,$C177,'C'!$J$7:$J$10000)</f>
        <v>0</v>
      </c>
      <c r="AD177" s="103">
        <f>SUMIF(D!$K$7:$K$10000,$C177,D!$J$7:$J$10000)</f>
        <v>0</v>
      </c>
      <c r="AE177" s="103">
        <f>SUMIF(E!$K$7:$K$10000,$C177,E!$J$7:$J$10000)</f>
        <v>0</v>
      </c>
      <c r="AF177" s="103">
        <f>SUMIF(F!$K$7:$K$10000,$C177,F!$J$7:$J$10000)</f>
        <v>0</v>
      </c>
      <c r="AG177" s="103">
        <f>SUMIF(G!$K$7:$K$10000,$C177,G!$J$7:$J$10000)</f>
        <v>0</v>
      </c>
      <c r="AH177" s="103">
        <f>SUMIF(H!$K$7:$K$10000,$C177,H!$J$7:$J$10000)</f>
        <v>0</v>
      </c>
      <c r="AI177" s="103">
        <f>SUMIF(I!$K$7:$K$10000,$C177,I!$J$7:$J$10000)</f>
        <v>0</v>
      </c>
      <c r="AJ177" s="103">
        <f>SUMIF(J!$K$7:$K$10000,$C177,J!$J$7:$J$10000)</f>
        <v>0</v>
      </c>
      <c r="AK177" s="103">
        <f>SUMIF(K!$K$7:$K$10000,$C177,K!$J$7:$J$10000)</f>
        <v>0</v>
      </c>
      <c r="AL177" s="103">
        <f>SUMIF(L!$K$7:$K$10000,$C177,L!$J$7:$J$10000)</f>
        <v>0</v>
      </c>
      <c r="AM177" s="103">
        <f>SUMIF(M!$K$7:$K$10000,$C177,M!$J$7:$J$10000)</f>
        <v>0</v>
      </c>
      <c r="AN177" s="103">
        <f>SUMIF(N!$K$7:$K$10000,$C177,N!$J$7:$J$10000)</f>
        <v>0</v>
      </c>
      <c r="AO177" s="103">
        <f>SUMIF(O!$K$7:$K$10000,$C177,O!$J$7:$J$10000)</f>
        <v>0</v>
      </c>
      <c r="AP177" s="103">
        <f>SUMIF(P!$K$7:$K$10000,$C177,P!$J$7:$J$10000)</f>
        <v>0</v>
      </c>
      <c r="AQ177" s="103">
        <f>SUMIF(Q!$K$7:$K$10000,$C177,Q!$J$7:$J$10000)</f>
        <v>0</v>
      </c>
      <c r="AR177" s="103">
        <f>SUMIF('R'!$K$7:$K$10000,$C177,'R'!$J$7:$J$10000)</f>
        <v>0</v>
      </c>
      <c r="AS177" s="103">
        <f>SUMIF(S!$K$7:$K$10000,$C177,S!$J$7:$J$10000)</f>
        <v>0</v>
      </c>
      <c r="AT177" s="103">
        <f>SUMIF(T!$K$7:$K$10000,$C177,T!$J$7:$J$10000)</f>
        <v>0</v>
      </c>
    </row>
    <row r="178" spans="2:46" ht="26.4" x14ac:dyDescent="0.3">
      <c r="B178" s="131" t="s">
        <v>113</v>
      </c>
      <c r="C178" s="131" t="s">
        <v>114</v>
      </c>
      <c r="D178" s="132">
        <v>78</v>
      </c>
      <c r="E178" s="132">
        <v>202.05</v>
      </c>
      <c r="F178" s="133">
        <f t="shared" si="24"/>
        <v>0</v>
      </c>
      <c r="G178" s="133">
        <f t="shared" si="25"/>
        <v>0</v>
      </c>
      <c r="H178" s="31"/>
      <c r="I178" s="133">
        <f t="shared" si="21"/>
        <v>0</v>
      </c>
      <c r="J178" s="142"/>
      <c r="K178" s="142"/>
      <c r="L178" s="143"/>
      <c r="M178" s="142"/>
      <c r="N178" s="100"/>
      <c r="O178" s="32" t="str">
        <f t="shared" si="27"/>
        <v>szmadas!$c$178</v>
      </c>
      <c r="P178" s="1">
        <f t="shared" si="23"/>
        <v>19</v>
      </c>
      <c r="Q178" s="123" t="str">
        <f t="shared" si="30"/>
        <v>Kiadások diakóniai célokra</v>
      </c>
      <c r="Z178" s="103">
        <f>SUMIF(Kassza!$K$7:$K$10000,$C178,Kassza!$J$7:$J$10000)</f>
        <v>0</v>
      </c>
      <c r="AA178" s="103">
        <f>SUMIF(A!$K$7:$K$10000,$C178,A!$J$7:$J$10000)</f>
        <v>0</v>
      </c>
      <c r="AB178" s="103">
        <f>SUMIF(B!$K$7:$K$10000,$C178,B!$J$7:$J$10000)</f>
        <v>0</v>
      </c>
      <c r="AC178" s="103">
        <f>SUMIF('C'!$K$7:$K$10000,$C178,'C'!$J$7:$J$10000)</f>
        <v>0</v>
      </c>
      <c r="AD178" s="103">
        <f>SUMIF(D!$K$7:$K$10000,$C178,D!$J$7:$J$10000)</f>
        <v>0</v>
      </c>
      <c r="AE178" s="103">
        <f>SUMIF(E!$K$7:$K$10000,$C178,E!$J$7:$J$10000)</f>
        <v>0</v>
      </c>
      <c r="AF178" s="103">
        <f>SUMIF(F!$K$7:$K$10000,$C178,F!$J$7:$J$10000)</f>
        <v>0</v>
      </c>
      <c r="AG178" s="103">
        <f>SUMIF(G!$K$7:$K$10000,$C178,G!$J$7:$J$10000)</f>
        <v>0</v>
      </c>
      <c r="AH178" s="103">
        <f>SUMIF(H!$K$7:$K$10000,$C178,H!$J$7:$J$10000)</f>
        <v>0</v>
      </c>
      <c r="AI178" s="103">
        <f>SUMIF(I!$K$7:$K$10000,$C178,I!$J$7:$J$10000)</f>
        <v>0</v>
      </c>
      <c r="AJ178" s="103">
        <f>SUMIF(J!$K$7:$K$10000,$C178,J!$J$7:$J$10000)</f>
        <v>0</v>
      </c>
      <c r="AK178" s="103">
        <f>SUMIF(K!$K$7:$K$10000,$C178,K!$J$7:$J$10000)</f>
        <v>0</v>
      </c>
      <c r="AL178" s="103">
        <f>SUMIF(L!$K$7:$K$10000,$C178,L!$J$7:$J$10000)</f>
        <v>0</v>
      </c>
      <c r="AM178" s="103">
        <f>SUMIF(M!$K$7:$K$10000,$C178,M!$J$7:$J$10000)</f>
        <v>0</v>
      </c>
      <c r="AN178" s="103">
        <f>SUMIF(N!$K$7:$K$10000,$C178,N!$J$7:$J$10000)</f>
        <v>0</v>
      </c>
      <c r="AO178" s="103">
        <f>SUMIF(O!$K$7:$K$10000,$C178,O!$J$7:$J$10000)</f>
        <v>0</v>
      </c>
      <c r="AP178" s="103">
        <f>SUMIF(P!$K$7:$K$10000,$C178,P!$J$7:$J$10000)</f>
        <v>0</v>
      </c>
      <c r="AQ178" s="103">
        <f>SUMIF(Q!$K$7:$K$10000,$C178,Q!$J$7:$J$10000)</f>
        <v>0</v>
      </c>
      <c r="AR178" s="103">
        <f>SUMIF('R'!$K$7:$K$10000,$C178,'R'!$J$7:$J$10000)</f>
        <v>0</v>
      </c>
      <c r="AS178" s="103">
        <f>SUMIF(S!$K$7:$K$10000,$C178,S!$J$7:$J$10000)</f>
        <v>0</v>
      </c>
      <c r="AT178" s="103">
        <f>SUMIF(T!$K$7:$K$10000,$C178,T!$J$7:$J$10000)</f>
        <v>0</v>
      </c>
    </row>
    <row r="179" spans="2:46" ht="26.4" x14ac:dyDescent="0.3">
      <c r="B179" s="131" t="s">
        <v>115</v>
      </c>
      <c r="C179" s="131" t="s">
        <v>116</v>
      </c>
      <c r="D179" s="132">
        <v>79</v>
      </c>
      <c r="E179" s="132">
        <v>202.06</v>
      </c>
      <c r="F179" s="133">
        <f t="shared" si="24"/>
        <v>0</v>
      </c>
      <c r="G179" s="133">
        <f t="shared" si="25"/>
        <v>0</v>
      </c>
      <c r="H179" s="31"/>
      <c r="I179" s="133">
        <f t="shared" si="21"/>
        <v>0</v>
      </c>
      <c r="J179" s="142"/>
      <c r="K179" s="142"/>
      <c r="L179" s="143"/>
      <c r="M179" s="142"/>
      <c r="N179" s="100"/>
      <c r="O179" s="32" t="str">
        <f t="shared" si="27"/>
        <v>szmadas!$c$179</v>
      </c>
      <c r="P179" s="1">
        <f t="shared" si="23"/>
        <v>20</v>
      </c>
      <c r="Q179" s="123" t="str">
        <f t="shared" si="30"/>
        <v>Missziós célú kiadások</v>
      </c>
      <c r="Z179" s="103">
        <f>SUMIF(Kassza!$K$7:$K$10000,$C179,Kassza!$J$7:$J$10000)</f>
        <v>0</v>
      </c>
      <c r="AA179" s="103">
        <f>SUMIF(A!$K$7:$K$10000,$C179,A!$J$7:$J$10000)</f>
        <v>0</v>
      </c>
      <c r="AB179" s="103">
        <f>SUMIF(B!$K$7:$K$10000,$C179,B!$J$7:$J$10000)</f>
        <v>0</v>
      </c>
      <c r="AC179" s="103">
        <f>SUMIF('C'!$K$7:$K$10000,$C179,'C'!$J$7:$J$10000)</f>
        <v>0</v>
      </c>
      <c r="AD179" s="103">
        <f>SUMIF(D!$K$7:$K$10000,$C179,D!$J$7:$J$10000)</f>
        <v>0</v>
      </c>
      <c r="AE179" s="103">
        <f>SUMIF(E!$K$7:$K$10000,$C179,E!$J$7:$J$10000)</f>
        <v>0</v>
      </c>
      <c r="AF179" s="103">
        <f>SUMIF(F!$K$7:$K$10000,$C179,F!$J$7:$J$10000)</f>
        <v>0</v>
      </c>
      <c r="AG179" s="103">
        <f>SUMIF(G!$K$7:$K$10000,$C179,G!$J$7:$J$10000)</f>
        <v>0</v>
      </c>
      <c r="AH179" s="103">
        <f>SUMIF(H!$K$7:$K$10000,$C179,H!$J$7:$J$10000)</f>
        <v>0</v>
      </c>
      <c r="AI179" s="103">
        <f>SUMIF(I!$K$7:$K$10000,$C179,I!$J$7:$J$10000)</f>
        <v>0</v>
      </c>
      <c r="AJ179" s="103">
        <f>SUMIF(J!$K$7:$K$10000,$C179,J!$J$7:$J$10000)</f>
        <v>0</v>
      </c>
      <c r="AK179" s="103">
        <f>SUMIF(K!$K$7:$K$10000,$C179,K!$J$7:$J$10000)</f>
        <v>0</v>
      </c>
      <c r="AL179" s="103">
        <f>SUMIF(L!$K$7:$K$10000,$C179,L!$J$7:$J$10000)</f>
        <v>0</v>
      </c>
      <c r="AM179" s="103">
        <f>SUMIF(M!$K$7:$K$10000,$C179,M!$J$7:$J$10000)</f>
        <v>0</v>
      </c>
      <c r="AN179" s="103">
        <f>SUMIF(N!$K$7:$K$10000,$C179,N!$J$7:$J$10000)</f>
        <v>0</v>
      </c>
      <c r="AO179" s="103">
        <f>SUMIF(O!$K$7:$K$10000,$C179,O!$J$7:$J$10000)</f>
        <v>0</v>
      </c>
      <c r="AP179" s="103">
        <f>SUMIF(P!$K$7:$K$10000,$C179,P!$J$7:$J$10000)</f>
        <v>0</v>
      </c>
      <c r="AQ179" s="103">
        <f>SUMIF(Q!$K$7:$K$10000,$C179,Q!$J$7:$J$10000)</f>
        <v>0</v>
      </c>
      <c r="AR179" s="103">
        <f>SUMIF('R'!$K$7:$K$10000,$C179,'R'!$J$7:$J$10000)</f>
        <v>0</v>
      </c>
      <c r="AS179" s="103">
        <f>SUMIF(S!$K$7:$K$10000,$C179,S!$J$7:$J$10000)</f>
        <v>0</v>
      </c>
      <c r="AT179" s="103">
        <f>SUMIF(T!$K$7:$K$10000,$C179,T!$J$7:$J$10000)</f>
        <v>0</v>
      </c>
    </row>
    <row r="180" spans="2:46" ht="26.4" x14ac:dyDescent="0.3">
      <c r="B180" s="131" t="s">
        <v>117</v>
      </c>
      <c r="C180" s="131" t="s">
        <v>118</v>
      </c>
      <c r="D180" s="132">
        <v>80</v>
      </c>
      <c r="E180" s="132">
        <v>202.07</v>
      </c>
      <c r="F180" s="133">
        <f t="shared" si="24"/>
        <v>0</v>
      </c>
      <c r="G180" s="133">
        <f t="shared" si="25"/>
        <v>0</v>
      </c>
      <c r="H180" s="31"/>
      <c r="I180" s="133">
        <f t="shared" si="21"/>
        <v>0</v>
      </c>
      <c r="J180" s="142"/>
      <c r="K180" s="142"/>
      <c r="L180" s="143"/>
      <c r="M180" s="142"/>
      <c r="N180" s="100"/>
      <c r="O180" s="32" t="str">
        <f t="shared" si="27"/>
        <v>szmadas!$c$180</v>
      </c>
      <c r="P180" s="1">
        <f t="shared" si="23"/>
        <v>21</v>
      </c>
      <c r="Q180" s="123" t="str">
        <f t="shared" si="30"/>
        <v>Teológiai hallgatók tanulmányi segélye - legátumok</v>
      </c>
      <c r="Z180" s="103">
        <f>SUMIF(Kassza!$K$7:$K$10000,$C180,Kassza!$J$7:$J$10000)</f>
        <v>0</v>
      </c>
      <c r="AA180" s="103">
        <f>SUMIF(A!$K$7:$K$10000,$C180,A!$J$7:$J$10000)</f>
        <v>0</v>
      </c>
      <c r="AB180" s="103">
        <f>SUMIF(B!$K$7:$K$10000,$C180,B!$J$7:$J$10000)</f>
        <v>0</v>
      </c>
      <c r="AC180" s="103">
        <f>SUMIF('C'!$K$7:$K$10000,$C180,'C'!$J$7:$J$10000)</f>
        <v>0</v>
      </c>
      <c r="AD180" s="103">
        <f>SUMIF(D!$K$7:$K$10000,$C180,D!$J$7:$J$10000)</f>
        <v>0</v>
      </c>
      <c r="AE180" s="103">
        <f>SUMIF(E!$K$7:$K$10000,$C180,E!$J$7:$J$10000)</f>
        <v>0</v>
      </c>
      <c r="AF180" s="103">
        <f>SUMIF(F!$K$7:$K$10000,$C180,F!$J$7:$J$10000)</f>
        <v>0</v>
      </c>
      <c r="AG180" s="103">
        <f>SUMIF(G!$K$7:$K$10000,$C180,G!$J$7:$J$10000)</f>
        <v>0</v>
      </c>
      <c r="AH180" s="103">
        <f>SUMIF(H!$K$7:$K$10000,$C180,H!$J$7:$J$10000)</f>
        <v>0</v>
      </c>
      <c r="AI180" s="103">
        <f>SUMIF(I!$K$7:$K$10000,$C180,I!$J$7:$J$10000)</f>
        <v>0</v>
      </c>
      <c r="AJ180" s="103">
        <f>SUMIF(J!$K$7:$K$10000,$C180,J!$J$7:$J$10000)</f>
        <v>0</v>
      </c>
      <c r="AK180" s="103">
        <f>SUMIF(K!$K$7:$K$10000,$C180,K!$J$7:$J$10000)</f>
        <v>0</v>
      </c>
      <c r="AL180" s="103">
        <f>SUMIF(L!$K$7:$K$10000,$C180,L!$J$7:$J$10000)</f>
        <v>0</v>
      </c>
      <c r="AM180" s="103">
        <f>SUMIF(M!$K$7:$K$10000,$C180,M!$J$7:$J$10000)</f>
        <v>0</v>
      </c>
      <c r="AN180" s="103">
        <f>SUMIF(N!$K$7:$K$10000,$C180,N!$J$7:$J$10000)</f>
        <v>0</v>
      </c>
      <c r="AO180" s="103">
        <f>SUMIF(O!$K$7:$K$10000,$C180,O!$J$7:$J$10000)</f>
        <v>0</v>
      </c>
      <c r="AP180" s="103">
        <f>SUMIF(P!$K$7:$K$10000,$C180,P!$J$7:$J$10000)</f>
        <v>0</v>
      </c>
      <c r="AQ180" s="103">
        <f>SUMIF(Q!$K$7:$K$10000,$C180,Q!$J$7:$J$10000)</f>
        <v>0</v>
      </c>
      <c r="AR180" s="103">
        <f>SUMIF('R'!$K$7:$K$10000,$C180,'R'!$J$7:$J$10000)</f>
        <v>0</v>
      </c>
      <c r="AS180" s="103">
        <f>SUMIF(S!$K$7:$K$10000,$C180,S!$J$7:$J$10000)</f>
        <v>0</v>
      </c>
      <c r="AT180" s="103">
        <f>SUMIF(T!$K$7:$K$10000,$C180,T!$J$7:$J$10000)</f>
        <v>0</v>
      </c>
    </row>
    <row r="181" spans="2:46" ht="26.4" x14ac:dyDescent="0.3">
      <c r="B181" s="131" t="s">
        <v>119</v>
      </c>
      <c r="C181" s="131" t="s">
        <v>120</v>
      </c>
      <c r="D181" s="132">
        <v>81</v>
      </c>
      <c r="E181" s="132">
        <v>202.08</v>
      </c>
      <c r="F181" s="133">
        <f t="shared" si="24"/>
        <v>0</v>
      </c>
      <c r="G181" s="133">
        <f t="shared" si="25"/>
        <v>0</v>
      </c>
      <c r="H181" s="31"/>
      <c r="I181" s="133">
        <f t="shared" si="21"/>
        <v>0</v>
      </c>
      <c r="J181" s="142"/>
      <c r="K181" s="142"/>
      <c r="L181" s="143"/>
      <c r="M181" s="142"/>
      <c r="N181" s="100"/>
      <c r="O181" s="32" t="str">
        <f t="shared" si="27"/>
        <v>szmadas!$c$181</v>
      </c>
      <c r="P181" s="1">
        <f t="shared" si="23"/>
        <v>22</v>
      </c>
      <c r="Q181" s="123" t="str">
        <f t="shared" si="30"/>
        <v>Egyháztagok segélyezése</v>
      </c>
      <c r="Z181" s="103">
        <f>SUMIF(Kassza!$K$7:$K$10000,$C181,Kassza!$J$7:$J$10000)</f>
        <v>0</v>
      </c>
      <c r="AA181" s="103">
        <f>SUMIF(A!$K$7:$K$10000,$C181,A!$J$7:$J$10000)</f>
        <v>0</v>
      </c>
      <c r="AB181" s="103">
        <f>SUMIF(B!$K$7:$K$10000,$C181,B!$J$7:$J$10000)</f>
        <v>0</v>
      </c>
      <c r="AC181" s="103">
        <f>SUMIF('C'!$K$7:$K$10000,$C181,'C'!$J$7:$J$10000)</f>
        <v>0</v>
      </c>
      <c r="AD181" s="103">
        <f>SUMIF(D!$K$7:$K$10000,$C181,D!$J$7:$J$10000)</f>
        <v>0</v>
      </c>
      <c r="AE181" s="103">
        <f>SUMIF(E!$K$7:$K$10000,$C181,E!$J$7:$J$10000)</f>
        <v>0</v>
      </c>
      <c r="AF181" s="103">
        <f>SUMIF(F!$K$7:$K$10000,$C181,F!$J$7:$J$10000)</f>
        <v>0</v>
      </c>
      <c r="AG181" s="103">
        <f>SUMIF(G!$K$7:$K$10000,$C181,G!$J$7:$J$10000)</f>
        <v>0</v>
      </c>
      <c r="AH181" s="103">
        <f>SUMIF(H!$K$7:$K$10000,$C181,H!$J$7:$J$10000)</f>
        <v>0</v>
      </c>
      <c r="AI181" s="103">
        <f>SUMIF(I!$K$7:$K$10000,$C181,I!$J$7:$J$10000)</f>
        <v>0</v>
      </c>
      <c r="AJ181" s="103">
        <f>SUMIF(J!$K$7:$K$10000,$C181,J!$J$7:$J$10000)</f>
        <v>0</v>
      </c>
      <c r="AK181" s="103">
        <f>SUMIF(K!$K$7:$K$10000,$C181,K!$J$7:$J$10000)</f>
        <v>0</v>
      </c>
      <c r="AL181" s="103">
        <f>SUMIF(L!$K$7:$K$10000,$C181,L!$J$7:$J$10000)</f>
        <v>0</v>
      </c>
      <c r="AM181" s="103">
        <f>SUMIF(M!$K$7:$K$10000,$C181,M!$J$7:$J$10000)</f>
        <v>0</v>
      </c>
      <c r="AN181" s="103">
        <f>SUMIF(N!$K$7:$K$10000,$C181,N!$J$7:$J$10000)</f>
        <v>0</v>
      </c>
      <c r="AO181" s="103">
        <f>SUMIF(O!$K$7:$K$10000,$C181,O!$J$7:$J$10000)</f>
        <v>0</v>
      </c>
      <c r="AP181" s="103">
        <f>SUMIF(P!$K$7:$K$10000,$C181,P!$J$7:$J$10000)</f>
        <v>0</v>
      </c>
      <c r="AQ181" s="103">
        <f>SUMIF(Q!$K$7:$K$10000,$C181,Q!$J$7:$J$10000)</f>
        <v>0</v>
      </c>
      <c r="AR181" s="103">
        <f>SUMIF('R'!$K$7:$K$10000,$C181,'R'!$J$7:$J$10000)</f>
        <v>0</v>
      </c>
      <c r="AS181" s="103">
        <f>SUMIF(S!$K$7:$K$10000,$C181,S!$J$7:$J$10000)</f>
        <v>0</v>
      </c>
      <c r="AT181" s="103">
        <f>SUMIF(T!$K$7:$K$10000,$C181,T!$J$7:$J$10000)</f>
        <v>0</v>
      </c>
    </row>
    <row r="182" spans="2:46" ht="28.2" x14ac:dyDescent="0.3">
      <c r="B182" s="202" t="s">
        <v>1194</v>
      </c>
      <c r="C182" s="202"/>
      <c r="D182" s="134">
        <v>82</v>
      </c>
      <c r="E182" s="129">
        <v>203</v>
      </c>
      <c r="F182" s="135">
        <f>SUM(F183:F189)</f>
        <v>0</v>
      </c>
      <c r="G182" s="135">
        <f>SUM(G183:G189)</f>
        <v>0</v>
      </c>
      <c r="H182" s="101"/>
      <c r="I182" s="135">
        <f t="shared" si="21"/>
        <v>0</v>
      </c>
      <c r="J182" s="135">
        <f>SUM(J183:J189)</f>
        <v>0</v>
      </c>
      <c r="K182" s="135">
        <f t="shared" ref="K182:M182" si="31">SUM(K183:K189)</f>
        <v>0</v>
      </c>
      <c r="L182" s="135">
        <f t="shared" si="31"/>
        <v>0</v>
      </c>
      <c r="M182" s="135">
        <f t="shared" si="31"/>
        <v>0</v>
      </c>
      <c r="N182" s="99" t="s">
        <v>76</v>
      </c>
      <c r="O182" s="32" t="str">
        <f t="shared" si="27"/>
        <v>Z</v>
      </c>
      <c r="P182" s="1">
        <f t="shared" si="23"/>
        <v>22</v>
      </c>
      <c r="Q182" s="12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  <c r="AR182" s="103"/>
      <c r="AS182" s="103"/>
      <c r="AT182" s="103"/>
    </row>
    <row r="183" spans="2:46" ht="26.4" x14ac:dyDescent="0.3">
      <c r="B183" s="131" t="s">
        <v>121</v>
      </c>
      <c r="C183" s="131" t="s">
        <v>122</v>
      </c>
      <c r="D183" s="132">
        <v>83</v>
      </c>
      <c r="E183" s="132">
        <v>203.01</v>
      </c>
      <c r="F183" s="133">
        <f t="shared" si="24"/>
        <v>0</v>
      </c>
      <c r="G183" s="133">
        <f t="shared" si="25"/>
        <v>0</v>
      </c>
      <c r="H183" s="31"/>
      <c r="I183" s="133">
        <f t="shared" si="21"/>
        <v>0</v>
      </c>
      <c r="J183" s="142"/>
      <c r="K183" s="142"/>
      <c r="L183" s="143"/>
      <c r="M183" s="142"/>
      <c r="N183" s="100"/>
      <c r="O183" s="32" t="str">
        <f t="shared" si="27"/>
        <v>szmadas!$c$183</v>
      </c>
      <c r="P183" s="1">
        <f t="shared" si="23"/>
        <v>23</v>
      </c>
      <c r="Q183" s="123" t="str">
        <f t="shared" si="30"/>
        <v>Szociális-kulturális tevékenységek támogatása</v>
      </c>
      <c r="Z183" s="103">
        <f>SUMIF(Kassza!$K$7:$K$10000,$C183,Kassza!$J$7:$J$10000)</f>
        <v>0</v>
      </c>
      <c r="AA183" s="103">
        <f>SUMIF(A!$K$7:$K$10000,$C183,A!$J$7:$J$10000)</f>
        <v>0</v>
      </c>
      <c r="AB183" s="103">
        <f>SUMIF(B!$K$7:$K$10000,$C183,B!$J$7:$J$10000)</f>
        <v>0</v>
      </c>
      <c r="AC183" s="103">
        <f>SUMIF('C'!$K$7:$K$10000,$C183,'C'!$J$7:$J$10000)</f>
        <v>0</v>
      </c>
      <c r="AD183" s="103">
        <f>SUMIF(D!$K$7:$K$10000,$C183,D!$J$7:$J$10000)</f>
        <v>0</v>
      </c>
      <c r="AE183" s="103">
        <f>SUMIF(E!$K$7:$K$10000,$C183,E!$J$7:$J$10000)</f>
        <v>0</v>
      </c>
      <c r="AF183" s="103">
        <f>SUMIF(F!$K$7:$K$10000,$C183,F!$J$7:$J$10000)</f>
        <v>0</v>
      </c>
      <c r="AG183" s="103">
        <f>SUMIF(G!$K$7:$K$10000,$C183,G!$J$7:$J$10000)</f>
        <v>0</v>
      </c>
      <c r="AH183" s="103">
        <f>SUMIF(H!$K$7:$K$10000,$C183,H!$J$7:$J$10000)</f>
        <v>0</v>
      </c>
      <c r="AI183" s="103">
        <f>SUMIF(I!$K$7:$K$10000,$C183,I!$J$7:$J$10000)</f>
        <v>0</v>
      </c>
      <c r="AJ183" s="103">
        <f>SUMIF(J!$K$7:$K$10000,$C183,J!$J$7:$J$10000)</f>
        <v>0</v>
      </c>
      <c r="AK183" s="103">
        <f>SUMIF(K!$K$7:$K$10000,$C183,K!$J$7:$J$10000)</f>
        <v>0</v>
      </c>
      <c r="AL183" s="103">
        <f>SUMIF(L!$K$7:$K$10000,$C183,L!$J$7:$J$10000)</f>
        <v>0</v>
      </c>
      <c r="AM183" s="103">
        <f>SUMIF(M!$K$7:$K$10000,$C183,M!$J$7:$J$10000)</f>
        <v>0</v>
      </c>
      <c r="AN183" s="103">
        <f>SUMIF(N!$K$7:$K$10000,$C183,N!$J$7:$J$10000)</f>
        <v>0</v>
      </c>
      <c r="AO183" s="103">
        <f>SUMIF(O!$K$7:$K$10000,$C183,O!$J$7:$J$10000)</f>
        <v>0</v>
      </c>
      <c r="AP183" s="103">
        <f>SUMIF(P!$K$7:$K$10000,$C183,P!$J$7:$J$10000)</f>
        <v>0</v>
      </c>
      <c r="AQ183" s="103">
        <f>SUMIF(Q!$K$7:$K$10000,$C183,Q!$J$7:$J$10000)</f>
        <v>0</v>
      </c>
      <c r="AR183" s="103">
        <f>SUMIF('R'!$K$7:$K$10000,$C183,'R'!$J$7:$J$10000)</f>
        <v>0</v>
      </c>
      <c r="AS183" s="103">
        <f>SUMIF(S!$K$7:$K$10000,$C183,S!$J$7:$J$10000)</f>
        <v>0</v>
      </c>
      <c r="AT183" s="103">
        <f>SUMIF(T!$K$7:$K$10000,$C183,T!$J$7:$J$10000)</f>
        <v>0</v>
      </c>
    </row>
    <row r="184" spans="2:46" x14ac:dyDescent="0.3">
      <c r="B184" s="131" t="s">
        <v>123</v>
      </c>
      <c r="C184" s="131" t="s">
        <v>124</v>
      </c>
      <c r="D184" s="132">
        <v>84</v>
      </c>
      <c r="E184" s="132">
        <v>203.02</v>
      </c>
      <c r="F184" s="133">
        <f t="shared" si="24"/>
        <v>0</v>
      </c>
      <c r="G184" s="133">
        <f t="shared" si="25"/>
        <v>0</v>
      </c>
      <c r="H184" s="31"/>
      <c r="I184" s="133">
        <f t="shared" si="21"/>
        <v>0</v>
      </c>
      <c r="J184" s="142"/>
      <c r="K184" s="142"/>
      <c r="L184" s="143"/>
      <c r="M184" s="142"/>
      <c r="N184" s="100"/>
      <c r="O184" s="32" t="str">
        <f t="shared" si="27"/>
        <v>szmadas!$c$184</v>
      </c>
      <c r="P184" s="1">
        <f t="shared" si="23"/>
        <v>24</v>
      </c>
      <c r="Q184" s="123" t="str">
        <f t="shared" si="30"/>
        <v>Más kiadások</v>
      </c>
      <c r="Z184" s="103">
        <f>SUMIF(Kassza!$K$7:$K$10000,$C184,Kassza!$J$7:$J$10000)</f>
        <v>0</v>
      </c>
      <c r="AA184" s="103">
        <f>SUMIF(A!$K$7:$K$10000,$C184,A!$J$7:$J$10000)</f>
        <v>0</v>
      </c>
      <c r="AB184" s="103">
        <f>SUMIF(B!$K$7:$K$10000,$C184,B!$J$7:$J$10000)</f>
        <v>0</v>
      </c>
      <c r="AC184" s="103">
        <f>SUMIF('C'!$K$7:$K$10000,$C184,'C'!$J$7:$J$10000)</f>
        <v>0</v>
      </c>
      <c r="AD184" s="103">
        <f>SUMIF(D!$K$7:$K$10000,$C184,D!$J$7:$J$10000)</f>
        <v>0</v>
      </c>
      <c r="AE184" s="103">
        <f>SUMIF(E!$K$7:$K$10000,$C184,E!$J$7:$J$10000)</f>
        <v>0</v>
      </c>
      <c r="AF184" s="103">
        <f>SUMIF(F!$K$7:$K$10000,$C184,F!$J$7:$J$10000)</f>
        <v>0</v>
      </c>
      <c r="AG184" s="103">
        <f>SUMIF(G!$K$7:$K$10000,$C184,G!$J$7:$J$10000)</f>
        <v>0</v>
      </c>
      <c r="AH184" s="103">
        <f>SUMIF(H!$K$7:$K$10000,$C184,H!$J$7:$J$10000)</f>
        <v>0</v>
      </c>
      <c r="AI184" s="103">
        <f>SUMIF(I!$K$7:$K$10000,$C184,I!$J$7:$J$10000)</f>
        <v>0</v>
      </c>
      <c r="AJ184" s="103">
        <f>SUMIF(J!$K$7:$K$10000,$C184,J!$J$7:$J$10000)</f>
        <v>0</v>
      </c>
      <c r="AK184" s="103">
        <f>SUMIF(K!$K$7:$K$10000,$C184,K!$J$7:$J$10000)</f>
        <v>0</v>
      </c>
      <c r="AL184" s="103">
        <f>SUMIF(L!$K$7:$K$10000,$C184,L!$J$7:$J$10000)</f>
        <v>0</v>
      </c>
      <c r="AM184" s="103">
        <f>SUMIF(M!$K$7:$K$10000,$C184,M!$J$7:$J$10000)</f>
        <v>0</v>
      </c>
      <c r="AN184" s="103">
        <f>SUMIF(N!$K$7:$K$10000,$C184,N!$J$7:$J$10000)</f>
        <v>0</v>
      </c>
      <c r="AO184" s="103">
        <f>SUMIF(O!$K$7:$K$10000,$C184,O!$J$7:$J$10000)</f>
        <v>0</v>
      </c>
      <c r="AP184" s="103">
        <f>SUMIF(P!$K$7:$K$10000,$C184,P!$J$7:$J$10000)</f>
        <v>0</v>
      </c>
      <c r="AQ184" s="103">
        <f>SUMIF(Q!$K$7:$K$10000,$C184,Q!$J$7:$J$10000)</f>
        <v>0</v>
      </c>
      <c r="AR184" s="103">
        <f>SUMIF('R'!$K$7:$K$10000,$C184,'R'!$J$7:$J$10000)</f>
        <v>0</v>
      </c>
      <c r="AS184" s="103">
        <f>SUMIF(S!$K$7:$K$10000,$C184,S!$J$7:$J$10000)</f>
        <v>0</v>
      </c>
      <c r="AT184" s="103">
        <f>SUMIF(T!$K$7:$K$10000,$C184,T!$J$7:$J$10000)</f>
        <v>0</v>
      </c>
    </row>
    <row r="185" spans="2:46" ht="39.6" x14ac:dyDescent="0.3">
      <c r="B185" s="131" t="s">
        <v>125</v>
      </c>
      <c r="C185" s="131" t="s">
        <v>1319</v>
      </c>
      <c r="D185" s="132">
        <v>85</v>
      </c>
      <c r="E185" s="132">
        <v>203.03</v>
      </c>
      <c r="F185" s="133">
        <f t="shared" si="24"/>
        <v>0</v>
      </c>
      <c r="G185" s="133">
        <f t="shared" si="25"/>
        <v>0</v>
      </c>
      <c r="H185" s="31"/>
      <c r="I185" s="133">
        <f t="shared" si="21"/>
        <v>0</v>
      </c>
      <c r="J185" s="142"/>
      <c r="K185" s="142"/>
      <c r="L185" s="143"/>
      <c r="M185" s="142"/>
      <c r="N185" s="100"/>
      <c r="O185" s="32" t="str">
        <f t="shared" si="27"/>
        <v>szmadas!$c$185</v>
      </c>
      <c r="P185" s="1">
        <f t="shared" si="23"/>
        <v>25</v>
      </c>
      <c r="Q185" s="123" t="str">
        <f t="shared" si="30"/>
        <v>Kezelési költségek, árfolyam veszteségek, kötvényeladási veszteségek</v>
      </c>
      <c r="Z185" s="103">
        <f>SUMIF(Kassza!$K$7:$K$10000,$C185,Kassza!$J$7:$J$10000)</f>
        <v>0</v>
      </c>
      <c r="AA185" s="103">
        <f>SUMIF(A!$K$7:$K$10000,$C185,A!$J$7:$J$10000)</f>
        <v>0</v>
      </c>
      <c r="AB185" s="103">
        <f>SUMIF(B!$K$7:$K$10000,$C185,B!$J$7:$J$10000)</f>
        <v>0</v>
      </c>
      <c r="AC185" s="103">
        <f>SUMIF('C'!$K$7:$K$10000,$C185,'C'!$J$7:$J$10000)</f>
        <v>0</v>
      </c>
      <c r="AD185" s="103">
        <f>SUMIF(D!$K$7:$K$10000,$C185,D!$J$7:$J$10000)</f>
        <v>0</v>
      </c>
      <c r="AE185" s="103">
        <f>SUMIF(E!$K$7:$K$10000,$C185,E!$J$7:$J$10000)</f>
        <v>0</v>
      </c>
      <c r="AF185" s="103">
        <f>SUMIF(F!$K$7:$K$10000,$C185,F!$J$7:$J$10000)</f>
        <v>0</v>
      </c>
      <c r="AG185" s="103">
        <f>SUMIF(G!$K$7:$K$10000,$C185,G!$J$7:$J$10000)</f>
        <v>0</v>
      </c>
      <c r="AH185" s="103">
        <f>SUMIF(H!$K$7:$K$10000,$C185,H!$J$7:$J$10000)</f>
        <v>0</v>
      </c>
      <c r="AI185" s="103">
        <f>SUMIF(I!$K$7:$K$10000,$C185,I!$J$7:$J$10000)</f>
        <v>0</v>
      </c>
      <c r="AJ185" s="103">
        <f>SUMIF(J!$K$7:$K$10000,$C185,J!$J$7:$J$10000)</f>
        <v>0</v>
      </c>
      <c r="AK185" s="103">
        <f>SUMIF(K!$K$7:$K$10000,$C185,K!$J$7:$J$10000)</f>
        <v>0</v>
      </c>
      <c r="AL185" s="103">
        <f>SUMIF(L!$K$7:$K$10000,$C185,L!$J$7:$J$10000)</f>
        <v>0</v>
      </c>
      <c r="AM185" s="103">
        <f>SUMIF(M!$K$7:$K$10000,$C185,M!$J$7:$J$10000)</f>
        <v>0</v>
      </c>
      <c r="AN185" s="103">
        <f>SUMIF(N!$K$7:$K$10000,$C185,N!$J$7:$J$10000)</f>
        <v>0</v>
      </c>
      <c r="AO185" s="103">
        <f>SUMIF(O!$K$7:$K$10000,$C185,O!$J$7:$J$10000)</f>
        <v>0</v>
      </c>
      <c r="AP185" s="103">
        <f>SUMIF(P!$K$7:$K$10000,$C185,P!$J$7:$J$10000)</f>
        <v>0</v>
      </c>
      <c r="AQ185" s="103">
        <f>SUMIF(Q!$K$7:$K$10000,$C185,Q!$J$7:$J$10000)</f>
        <v>0</v>
      </c>
      <c r="AR185" s="103">
        <f>SUMIF('R'!$K$7:$K$10000,$C185,'R'!$J$7:$J$10000)</f>
        <v>0</v>
      </c>
      <c r="AS185" s="103">
        <f>SUMIF(S!$K$7:$K$10000,$C185,S!$J$7:$J$10000)</f>
        <v>0</v>
      </c>
      <c r="AT185" s="103">
        <f>SUMIF(T!$K$7:$K$10000,$C185,T!$J$7:$J$10000)</f>
        <v>0</v>
      </c>
    </row>
    <row r="186" spans="2:46" ht="39.6" x14ac:dyDescent="0.3">
      <c r="B186" s="131" t="s">
        <v>126</v>
      </c>
      <c r="C186" s="131" t="s">
        <v>127</v>
      </c>
      <c r="D186" s="132">
        <v>86</v>
      </c>
      <c r="E186" s="132">
        <v>203.04</v>
      </c>
      <c r="F186" s="133">
        <f t="shared" si="24"/>
        <v>0</v>
      </c>
      <c r="G186" s="133">
        <f t="shared" si="25"/>
        <v>0</v>
      </c>
      <c r="H186" s="31"/>
      <c r="I186" s="133">
        <f t="shared" si="21"/>
        <v>0</v>
      </c>
      <c r="J186" s="142"/>
      <c r="K186" s="142"/>
      <c r="L186" s="143"/>
      <c r="M186" s="142"/>
      <c r="N186" s="100"/>
      <c r="O186" s="32" t="str">
        <f t="shared" si="27"/>
        <v>szmadas!$c$186</v>
      </c>
      <c r="P186" s="1">
        <f t="shared" si="23"/>
        <v>26</v>
      </c>
      <c r="Q186" s="123" t="str">
        <f t="shared" si="30"/>
        <v>Konferenciák és szeretetvendégségek költségei</v>
      </c>
      <c r="Z186" s="103">
        <f>SUMIF(Kassza!$K$7:$K$10000,$C186,Kassza!$J$7:$J$10000)</f>
        <v>0</v>
      </c>
      <c r="AA186" s="103">
        <f>SUMIF(A!$K$7:$K$10000,$C186,A!$J$7:$J$10000)</f>
        <v>0</v>
      </c>
      <c r="AB186" s="103">
        <f>SUMIF(B!$K$7:$K$10000,$C186,B!$J$7:$J$10000)</f>
        <v>0</v>
      </c>
      <c r="AC186" s="103">
        <f>SUMIF('C'!$K$7:$K$10000,$C186,'C'!$J$7:$J$10000)</f>
        <v>0</v>
      </c>
      <c r="AD186" s="103">
        <f>SUMIF(D!$K$7:$K$10000,$C186,D!$J$7:$J$10000)</f>
        <v>0</v>
      </c>
      <c r="AE186" s="103">
        <f>SUMIF(E!$K$7:$K$10000,$C186,E!$J$7:$J$10000)</f>
        <v>0</v>
      </c>
      <c r="AF186" s="103">
        <f>SUMIF(F!$K$7:$K$10000,$C186,F!$J$7:$J$10000)</f>
        <v>0</v>
      </c>
      <c r="AG186" s="103">
        <f>SUMIF(G!$K$7:$K$10000,$C186,G!$J$7:$J$10000)</f>
        <v>0</v>
      </c>
      <c r="AH186" s="103">
        <f>SUMIF(H!$K$7:$K$10000,$C186,H!$J$7:$J$10000)</f>
        <v>0</v>
      </c>
      <c r="AI186" s="103">
        <f>SUMIF(I!$K$7:$K$10000,$C186,I!$J$7:$J$10000)</f>
        <v>0</v>
      </c>
      <c r="AJ186" s="103">
        <f>SUMIF(J!$K$7:$K$10000,$C186,J!$J$7:$J$10000)</f>
        <v>0</v>
      </c>
      <c r="AK186" s="103">
        <f>SUMIF(K!$K$7:$K$10000,$C186,K!$J$7:$J$10000)</f>
        <v>0</v>
      </c>
      <c r="AL186" s="103">
        <f>SUMIF(L!$K$7:$K$10000,$C186,L!$J$7:$J$10000)</f>
        <v>0</v>
      </c>
      <c r="AM186" s="103">
        <f>SUMIF(M!$K$7:$K$10000,$C186,M!$J$7:$J$10000)</f>
        <v>0</v>
      </c>
      <c r="AN186" s="103">
        <f>SUMIF(N!$K$7:$K$10000,$C186,N!$J$7:$J$10000)</f>
        <v>0</v>
      </c>
      <c r="AO186" s="103">
        <f>SUMIF(O!$K$7:$K$10000,$C186,O!$J$7:$J$10000)</f>
        <v>0</v>
      </c>
      <c r="AP186" s="103">
        <f>SUMIF(P!$K$7:$K$10000,$C186,P!$J$7:$J$10000)</f>
        <v>0</v>
      </c>
      <c r="AQ186" s="103">
        <f>SUMIF(Q!$K$7:$K$10000,$C186,Q!$J$7:$J$10000)</f>
        <v>0</v>
      </c>
      <c r="AR186" s="103">
        <f>SUMIF('R'!$K$7:$K$10000,$C186,'R'!$J$7:$J$10000)</f>
        <v>0</v>
      </c>
      <c r="AS186" s="103">
        <f>SUMIF(S!$K$7:$K$10000,$C186,S!$J$7:$J$10000)</f>
        <v>0</v>
      </c>
      <c r="AT186" s="103">
        <f>SUMIF(T!$K$7:$K$10000,$C186,T!$J$7:$J$10000)</f>
        <v>0</v>
      </c>
    </row>
    <row r="187" spans="2:46" x14ac:dyDescent="0.3">
      <c r="B187" s="131" t="s">
        <v>38</v>
      </c>
      <c r="C187" s="131" t="s">
        <v>128</v>
      </c>
      <c r="D187" s="132">
        <v>87</v>
      </c>
      <c r="E187" s="132">
        <v>203.05</v>
      </c>
      <c r="F187" s="133">
        <f t="shared" si="24"/>
        <v>0</v>
      </c>
      <c r="G187" s="133">
        <f t="shared" si="25"/>
        <v>0</v>
      </c>
      <c r="H187" s="31"/>
      <c r="I187" s="133">
        <f t="shared" si="21"/>
        <v>0</v>
      </c>
      <c r="J187" s="142"/>
      <c r="K187" s="142"/>
      <c r="L187" s="143"/>
      <c r="M187" s="142"/>
      <c r="N187" s="100"/>
      <c r="O187" s="32" t="str">
        <f t="shared" si="27"/>
        <v>szmadas!$c$187</v>
      </c>
      <c r="P187" s="1">
        <f t="shared" si="23"/>
        <v>27</v>
      </c>
      <c r="Q187" s="123" t="str">
        <f t="shared" si="30"/>
        <v>Iratterjesztés - kiadás</v>
      </c>
      <c r="Z187" s="103">
        <f>SUMIF(Kassza!$K$7:$K$10000,$C187,Kassza!$J$7:$J$10000)</f>
        <v>0</v>
      </c>
      <c r="AA187" s="103">
        <f>SUMIF(A!$K$7:$K$10000,$C187,A!$J$7:$J$10000)</f>
        <v>0</v>
      </c>
      <c r="AB187" s="103">
        <f>SUMIF(B!$K$7:$K$10000,$C187,B!$J$7:$J$10000)</f>
        <v>0</v>
      </c>
      <c r="AC187" s="103">
        <f>SUMIF('C'!$K$7:$K$10000,$C187,'C'!$J$7:$J$10000)</f>
        <v>0</v>
      </c>
      <c r="AD187" s="103">
        <f>SUMIF(D!$K$7:$K$10000,$C187,D!$J$7:$J$10000)</f>
        <v>0</v>
      </c>
      <c r="AE187" s="103">
        <f>SUMIF(E!$K$7:$K$10000,$C187,E!$J$7:$J$10000)</f>
        <v>0</v>
      </c>
      <c r="AF187" s="103">
        <f>SUMIF(F!$K$7:$K$10000,$C187,F!$J$7:$J$10000)</f>
        <v>0</v>
      </c>
      <c r="AG187" s="103">
        <f>SUMIF(G!$K$7:$K$10000,$C187,G!$J$7:$J$10000)</f>
        <v>0</v>
      </c>
      <c r="AH187" s="103">
        <f>SUMIF(H!$K$7:$K$10000,$C187,H!$J$7:$J$10000)</f>
        <v>0</v>
      </c>
      <c r="AI187" s="103">
        <f>SUMIF(I!$K$7:$K$10000,$C187,I!$J$7:$J$10000)</f>
        <v>0</v>
      </c>
      <c r="AJ187" s="103">
        <f>SUMIF(J!$K$7:$K$10000,$C187,J!$J$7:$J$10000)</f>
        <v>0</v>
      </c>
      <c r="AK187" s="103">
        <f>SUMIF(K!$K$7:$K$10000,$C187,K!$J$7:$J$10000)</f>
        <v>0</v>
      </c>
      <c r="AL187" s="103">
        <f>SUMIF(L!$K$7:$K$10000,$C187,L!$J$7:$J$10000)</f>
        <v>0</v>
      </c>
      <c r="AM187" s="103">
        <f>SUMIF(M!$K$7:$K$10000,$C187,M!$J$7:$J$10000)</f>
        <v>0</v>
      </c>
      <c r="AN187" s="103">
        <f>SUMIF(N!$K$7:$K$10000,$C187,N!$J$7:$J$10000)</f>
        <v>0</v>
      </c>
      <c r="AO187" s="103">
        <f>SUMIF(O!$K$7:$K$10000,$C187,O!$J$7:$J$10000)</f>
        <v>0</v>
      </c>
      <c r="AP187" s="103">
        <f>SUMIF(P!$K$7:$K$10000,$C187,P!$J$7:$J$10000)</f>
        <v>0</v>
      </c>
      <c r="AQ187" s="103">
        <f>SUMIF(Q!$K$7:$K$10000,$C187,Q!$J$7:$J$10000)</f>
        <v>0</v>
      </c>
      <c r="AR187" s="103">
        <f>SUMIF('R'!$K$7:$K$10000,$C187,'R'!$J$7:$J$10000)</f>
        <v>0</v>
      </c>
      <c r="AS187" s="103">
        <f>SUMIF(S!$K$7:$K$10000,$C187,S!$J$7:$J$10000)</f>
        <v>0</v>
      </c>
      <c r="AT187" s="103">
        <f>SUMIF(T!$K$7:$K$10000,$C187,T!$J$7:$J$10000)</f>
        <v>0</v>
      </c>
    </row>
    <row r="188" spans="2:46" ht="26.4" x14ac:dyDescent="0.3">
      <c r="B188" s="131" t="s">
        <v>129</v>
      </c>
      <c r="C188" s="131" t="s">
        <v>130</v>
      </c>
      <c r="D188" s="132">
        <v>88</v>
      </c>
      <c r="E188" s="132">
        <v>203.06</v>
      </c>
      <c r="F188" s="133">
        <f t="shared" si="24"/>
        <v>0</v>
      </c>
      <c r="G188" s="133">
        <f t="shared" si="25"/>
        <v>0</v>
      </c>
      <c r="H188" s="31"/>
      <c r="I188" s="133">
        <f t="shared" si="21"/>
        <v>0</v>
      </c>
      <c r="J188" s="142"/>
      <c r="K188" s="142"/>
      <c r="L188" s="143"/>
      <c r="M188" s="142"/>
      <c r="N188" s="100"/>
      <c r="O188" s="32" t="str">
        <f t="shared" si="27"/>
        <v>szmadas!$c$188</v>
      </c>
      <c r="P188" s="1">
        <f t="shared" si="23"/>
        <v>28</v>
      </c>
      <c r="Q188" s="123" t="str">
        <f t="shared" si="30"/>
        <v>Központi járulékok</v>
      </c>
      <c r="Z188" s="103">
        <f>SUMIF(Kassza!$K$7:$K$10000,$C188,Kassza!$J$7:$J$10000)</f>
        <v>0</v>
      </c>
      <c r="AA188" s="103">
        <f>SUMIF(A!$K$7:$K$10000,$C188,A!$J$7:$J$10000)</f>
        <v>0</v>
      </c>
      <c r="AB188" s="103">
        <f>SUMIF(B!$K$7:$K$10000,$C188,B!$J$7:$J$10000)</f>
        <v>0</v>
      </c>
      <c r="AC188" s="103">
        <f>SUMIF('C'!$K$7:$K$10000,$C188,'C'!$J$7:$J$10000)</f>
        <v>0</v>
      </c>
      <c r="AD188" s="103">
        <f>SUMIF(D!$K$7:$K$10000,$C188,D!$J$7:$J$10000)</f>
        <v>0</v>
      </c>
      <c r="AE188" s="103">
        <f>SUMIF(E!$K$7:$K$10000,$C188,E!$J$7:$J$10000)</f>
        <v>0</v>
      </c>
      <c r="AF188" s="103">
        <f>SUMIF(F!$K$7:$K$10000,$C188,F!$J$7:$J$10000)</f>
        <v>0</v>
      </c>
      <c r="AG188" s="103">
        <f>SUMIF(G!$K$7:$K$10000,$C188,G!$J$7:$J$10000)</f>
        <v>0</v>
      </c>
      <c r="AH188" s="103">
        <f>SUMIF(H!$K$7:$K$10000,$C188,H!$J$7:$J$10000)</f>
        <v>0</v>
      </c>
      <c r="AI188" s="103">
        <f>SUMIF(I!$K$7:$K$10000,$C188,I!$J$7:$J$10000)</f>
        <v>0</v>
      </c>
      <c r="AJ188" s="103">
        <f>SUMIF(J!$K$7:$K$10000,$C188,J!$J$7:$J$10000)</f>
        <v>0</v>
      </c>
      <c r="AK188" s="103">
        <f>SUMIF(K!$K$7:$K$10000,$C188,K!$J$7:$J$10000)</f>
        <v>0</v>
      </c>
      <c r="AL188" s="103">
        <f>SUMIF(L!$K$7:$K$10000,$C188,L!$J$7:$J$10000)</f>
        <v>0</v>
      </c>
      <c r="AM188" s="103">
        <f>SUMIF(M!$K$7:$K$10000,$C188,M!$J$7:$J$10000)</f>
        <v>0</v>
      </c>
      <c r="AN188" s="103">
        <f>SUMIF(N!$K$7:$K$10000,$C188,N!$J$7:$J$10000)</f>
        <v>0</v>
      </c>
      <c r="AO188" s="103">
        <f>SUMIF(O!$K$7:$K$10000,$C188,O!$J$7:$J$10000)</f>
        <v>0</v>
      </c>
      <c r="AP188" s="103">
        <f>SUMIF(P!$K$7:$K$10000,$C188,P!$J$7:$J$10000)</f>
        <v>0</v>
      </c>
      <c r="AQ188" s="103">
        <f>SUMIF(Q!$K$7:$K$10000,$C188,Q!$J$7:$J$10000)</f>
        <v>0</v>
      </c>
      <c r="AR188" s="103">
        <f>SUMIF('R'!$K$7:$K$10000,$C188,'R'!$J$7:$J$10000)</f>
        <v>0</v>
      </c>
      <c r="AS188" s="103">
        <f>SUMIF(S!$K$7:$K$10000,$C188,S!$J$7:$J$10000)</f>
        <v>0</v>
      </c>
      <c r="AT188" s="103">
        <f>SUMIF(T!$K$7:$K$10000,$C188,T!$J$7:$J$10000)</f>
        <v>0</v>
      </c>
    </row>
    <row r="189" spans="2:46" ht="26.4" x14ac:dyDescent="0.3">
      <c r="B189" s="131" t="s">
        <v>131</v>
      </c>
      <c r="C189" s="131" t="s">
        <v>1320</v>
      </c>
      <c r="D189" s="132">
        <v>89</v>
      </c>
      <c r="E189" s="132">
        <v>203.07</v>
      </c>
      <c r="F189" s="133">
        <f t="shared" si="24"/>
        <v>0</v>
      </c>
      <c r="G189" s="133">
        <f t="shared" si="25"/>
        <v>0</v>
      </c>
      <c r="H189" s="31"/>
      <c r="I189" s="133">
        <f t="shared" si="21"/>
        <v>0</v>
      </c>
      <c r="J189" s="142"/>
      <c r="K189" s="142"/>
      <c r="L189" s="143"/>
      <c r="M189" s="142"/>
      <c r="N189" s="100"/>
      <c r="O189" s="32" t="str">
        <f t="shared" si="27"/>
        <v>szmadas!$c$189</v>
      </c>
      <c r="P189" s="1">
        <f t="shared" si="23"/>
        <v>29</v>
      </c>
      <c r="Q189" s="123" t="str">
        <f t="shared" si="30"/>
        <v>Bérjövedelmek 10%-a központi járulékba</v>
      </c>
      <c r="Z189" s="103">
        <f>SUMIF(Kassza!$K$7:$K$10000,$C189,Kassza!$J$7:$J$10000)</f>
        <v>0</v>
      </c>
      <c r="AA189" s="103">
        <f>SUMIF(A!$K$7:$K$10000,$C189,A!$J$7:$J$10000)</f>
        <v>0</v>
      </c>
      <c r="AB189" s="103">
        <f>SUMIF(B!$K$7:$K$10000,$C189,B!$J$7:$J$10000)</f>
        <v>0</v>
      </c>
      <c r="AC189" s="103">
        <f>SUMIF('C'!$K$7:$K$10000,$C189,'C'!$J$7:$J$10000)</f>
        <v>0</v>
      </c>
      <c r="AD189" s="103">
        <f>SUMIF(D!$K$7:$K$10000,$C189,D!$J$7:$J$10000)</f>
        <v>0</v>
      </c>
      <c r="AE189" s="103">
        <f>SUMIF(E!$K$7:$K$10000,$C189,E!$J$7:$J$10000)</f>
        <v>0</v>
      </c>
      <c r="AF189" s="103">
        <f>SUMIF(F!$K$7:$K$10000,$C189,F!$J$7:$J$10000)</f>
        <v>0</v>
      </c>
      <c r="AG189" s="103">
        <f>SUMIF(G!$K$7:$K$10000,$C189,G!$J$7:$J$10000)</f>
        <v>0</v>
      </c>
      <c r="AH189" s="103">
        <f>SUMIF(H!$K$7:$K$10000,$C189,H!$J$7:$J$10000)</f>
        <v>0</v>
      </c>
      <c r="AI189" s="103">
        <f>SUMIF(I!$K$7:$K$10000,$C189,I!$J$7:$J$10000)</f>
        <v>0</v>
      </c>
      <c r="AJ189" s="103">
        <f>SUMIF(J!$K$7:$K$10000,$C189,J!$J$7:$J$10000)</f>
        <v>0</v>
      </c>
      <c r="AK189" s="103">
        <f>SUMIF(K!$K$7:$K$10000,$C189,K!$J$7:$J$10000)</f>
        <v>0</v>
      </c>
      <c r="AL189" s="103">
        <f>SUMIF(L!$K$7:$K$10000,$C189,L!$J$7:$J$10000)</f>
        <v>0</v>
      </c>
      <c r="AM189" s="103">
        <f>SUMIF(M!$K$7:$K$10000,$C189,M!$J$7:$J$10000)</f>
        <v>0</v>
      </c>
      <c r="AN189" s="103">
        <f>SUMIF(N!$K$7:$K$10000,$C189,N!$J$7:$J$10000)</f>
        <v>0</v>
      </c>
      <c r="AO189" s="103">
        <f>SUMIF(O!$K$7:$K$10000,$C189,O!$J$7:$J$10000)</f>
        <v>0</v>
      </c>
      <c r="AP189" s="103">
        <f>SUMIF(P!$K$7:$K$10000,$C189,P!$J$7:$J$10000)</f>
        <v>0</v>
      </c>
      <c r="AQ189" s="103">
        <f>SUMIF(Q!$K$7:$K$10000,$C189,Q!$J$7:$J$10000)</f>
        <v>0</v>
      </c>
      <c r="AR189" s="103">
        <f>SUMIF('R'!$K$7:$K$10000,$C189,'R'!$J$7:$J$10000)</f>
        <v>0</v>
      </c>
      <c r="AS189" s="103">
        <f>SUMIF(S!$K$7:$K$10000,$C189,S!$J$7:$J$10000)</f>
        <v>0</v>
      </c>
      <c r="AT189" s="103">
        <f>SUMIF(T!$K$7:$K$10000,$C189,T!$J$7:$J$10000)</f>
        <v>0</v>
      </c>
    </row>
    <row r="190" spans="2:46" ht="28.2" x14ac:dyDescent="0.3">
      <c r="B190" s="202" t="s">
        <v>1195</v>
      </c>
      <c r="C190" s="202"/>
      <c r="D190" s="134">
        <v>90</v>
      </c>
      <c r="E190" s="129">
        <v>204</v>
      </c>
      <c r="F190" s="135">
        <f>SUM(F191:F194)</f>
        <v>0</v>
      </c>
      <c r="G190" s="135">
        <f>SUM(G191:G194)</f>
        <v>0</v>
      </c>
      <c r="H190" s="101"/>
      <c r="I190" s="135">
        <f t="shared" si="21"/>
        <v>0</v>
      </c>
      <c r="J190" s="135">
        <f>SUM(J191:J194)</f>
        <v>0</v>
      </c>
      <c r="K190" s="135">
        <f t="shared" ref="K190:M190" si="32">SUM(K191:K194)</f>
        <v>0</v>
      </c>
      <c r="L190" s="135">
        <f t="shared" si="32"/>
        <v>0</v>
      </c>
      <c r="M190" s="135">
        <f t="shared" si="32"/>
        <v>0</v>
      </c>
      <c r="N190" s="99" t="s">
        <v>76</v>
      </c>
      <c r="O190" s="32" t="str">
        <f t="shared" si="27"/>
        <v>Z</v>
      </c>
      <c r="P190" s="1">
        <f t="shared" si="23"/>
        <v>29</v>
      </c>
      <c r="Q190" s="12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</row>
    <row r="191" spans="2:46" x14ac:dyDescent="0.3">
      <c r="B191" s="131" t="s">
        <v>45</v>
      </c>
      <c r="C191" s="131" t="s">
        <v>133</v>
      </c>
      <c r="D191" s="132">
        <v>91</v>
      </c>
      <c r="E191" s="132">
        <v>204.01</v>
      </c>
      <c r="F191" s="133">
        <f t="shared" si="24"/>
        <v>0</v>
      </c>
      <c r="G191" s="133">
        <f t="shared" si="25"/>
        <v>0</v>
      </c>
      <c r="H191" s="31"/>
      <c r="I191" s="133">
        <f t="shared" si="21"/>
        <v>0</v>
      </c>
      <c r="J191" s="142"/>
      <c r="K191" s="142"/>
      <c r="L191" s="143"/>
      <c r="M191" s="142"/>
      <c r="N191" s="100"/>
      <c r="O191" s="32" t="str">
        <f t="shared" si="27"/>
        <v>szmadas!$c$191</v>
      </c>
      <c r="P191" s="1">
        <f t="shared" si="23"/>
        <v>30</v>
      </c>
      <c r="Q191" s="123" t="str">
        <f t="shared" si="30"/>
        <v>Mezőgazdasági kiadások</v>
      </c>
      <c r="Z191" s="103">
        <f>SUMIF(Kassza!$K$7:$K$10000,$C191,Kassza!$J$7:$J$10000)</f>
        <v>0</v>
      </c>
      <c r="AA191" s="103">
        <f>SUMIF(A!$K$7:$K$10000,$C191,A!$J$7:$J$10000)</f>
        <v>0</v>
      </c>
      <c r="AB191" s="103">
        <f>SUMIF(B!$K$7:$K$10000,$C191,B!$J$7:$J$10000)</f>
        <v>0</v>
      </c>
      <c r="AC191" s="103">
        <f>SUMIF('C'!$K$7:$K$10000,$C191,'C'!$J$7:$J$10000)</f>
        <v>0</v>
      </c>
      <c r="AD191" s="103">
        <f>SUMIF(D!$K$7:$K$10000,$C191,D!$J$7:$J$10000)</f>
        <v>0</v>
      </c>
      <c r="AE191" s="103">
        <f>SUMIF(E!$K$7:$K$10000,$C191,E!$J$7:$J$10000)</f>
        <v>0</v>
      </c>
      <c r="AF191" s="103">
        <f>SUMIF(F!$K$7:$K$10000,$C191,F!$J$7:$J$10000)</f>
        <v>0</v>
      </c>
      <c r="AG191" s="103">
        <f>SUMIF(G!$K$7:$K$10000,$C191,G!$J$7:$J$10000)</f>
        <v>0</v>
      </c>
      <c r="AH191" s="103">
        <f>SUMIF(H!$K$7:$K$10000,$C191,H!$J$7:$J$10000)</f>
        <v>0</v>
      </c>
      <c r="AI191" s="103">
        <f>SUMIF(I!$K$7:$K$10000,$C191,I!$J$7:$J$10000)</f>
        <v>0</v>
      </c>
      <c r="AJ191" s="103">
        <f>SUMIF(J!$K$7:$K$10000,$C191,J!$J$7:$J$10000)</f>
        <v>0</v>
      </c>
      <c r="AK191" s="103">
        <f>SUMIF(K!$K$7:$K$10000,$C191,K!$J$7:$J$10000)</f>
        <v>0</v>
      </c>
      <c r="AL191" s="103">
        <f>SUMIF(L!$K$7:$K$10000,$C191,L!$J$7:$J$10000)</f>
        <v>0</v>
      </c>
      <c r="AM191" s="103">
        <f>SUMIF(M!$K$7:$K$10000,$C191,M!$J$7:$J$10000)</f>
        <v>0</v>
      </c>
      <c r="AN191" s="103">
        <f>SUMIF(N!$K$7:$K$10000,$C191,N!$J$7:$J$10000)</f>
        <v>0</v>
      </c>
      <c r="AO191" s="103">
        <f>SUMIF(O!$K$7:$K$10000,$C191,O!$J$7:$J$10000)</f>
        <v>0</v>
      </c>
      <c r="AP191" s="103">
        <f>SUMIF(P!$K$7:$K$10000,$C191,P!$J$7:$J$10000)</f>
        <v>0</v>
      </c>
      <c r="AQ191" s="103">
        <f>SUMIF(Q!$K$7:$K$10000,$C191,Q!$J$7:$J$10000)</f>
        <v>0</v>
      </c>
      <c r="AR191" s="103">
        <f>SUMIF('R'!$K$7:$K$10000,$C191,'R'!$J$7:$J$10000)</f>
        <v>0</v>
      </c>
      <c r="AS191" s="103">
        <f>SUMIF(S!$K$7:$K$10000,$C191,S!$J$7:$J$10000)</f>
        <v>0</v>
      </c>
      <c r="AT191" s="103">
        <f>SUMIF(T!$K$7:$K$10000,$C191,T!$J$7:$J$10000)</f>
        <v>0</v>
      </c>
    </row>
    <row r="192" spans="2:46" x14ac:dyDescent="0.3">
      <c r="B192" s="131" t="s">
        <v>47</v>
      </c>
      <c r="C192" s="131" t="s">
        <v>134</v>
      </c>
      <c r="D192" s="132">
        <v>92</v>
      </c>
      <c r="E192" s="132">
        <v>204.02</v>
      </c>
      <c r="F192" s="133">
        <f t="shared" si="24"/>
        <v>0</v>
      </c>
      <c r="G192" s="133">
        <f t="shared" si="25"/>
        <v>0</v>
      </c>
      <c r="H192" s="31"/>
      <c r="I192" s="133">
        <f t="shared" si="21"/>
        <v>0</v>
      </c>
      <c r="J192" s="142"/>
      <c r="K192" s="142"/>
      <c r="L192" s="143"/>
      <c r="M192" s="142"/>
      <c r="N192" s="100"/>
      <c r="O192" s="32" t="str">
        <f t="shared" si="27"/>
        <v>szmadas!$c$192</v>
      </c>
      <c r="P192" s="1">
        <f t="shared" si="23"/>
        <v>31</v>
      </c>
      <c r="Q192" s="123" t="str">
        <f t="shared" si="30"/>
        <v>Erdőgazdálkodási kiadások</v>
      </c>
      <c r="Z192" s="103">
        <f>SUMIF(Kassza!$K$7:$K$10000,$C192,Kassza!$J$7:$J$10000)</f>
        <v>0</v>
      </c>
      <c r="AA192" s="103">
        <f>SUMIF(A!$K$7:$K$10000,$C192,A!$J$7:$J$10000)</f>
        <v>0</v>
      </c>
      <c r="AB192" s="103">
        <f>SUMIF(B!$K$7:$K$10000,$C192,B!$J$7:$J$10000)</f>
        <v>0</v>
      </c>
      <c r="AC192" s="103">
        <f>SUMIF('C'!$K$7:$K$10000,$C192,'C'!$J$7:$J$10000)</f>
        <v>0</v>
      </c>
      <c r="AD192" s="103">
        <f>SUMIF(D!$K$7:$K$10000,$C192,D!$J$7:$J$10000)</f>
        <v>0</v>
      </c>
      <c r="AE192" s="103">
        <f>SUMIF(E!$K$7:$K$10000,$C192,E!$J$7:$J$10000)</f>
        <v>0</v>
      </c>
      <c r="AF192" s="103">
        <f>SUMIF(F!$K$7:$K$10000,$C192,F!$J$7:$J$10000)</f>
        <v>0</v>
      </c>
      <c r="AG192" s="103">
        <f>SUMIF(G!$K$7:$K$10000,$C192,G!$J$7:$J$10000)</f>
        <v>0</v>
      </c>
      <c r="AH192" s="103">
        <f>SUMIF(H!$K$7:$K$10000,$C192,H!$J$7:$J$10000)</f>
        <v>0</v>
      </c>
      <c r="AI192" s="103">
        <f>SUMIF(I!$K$7:$K$10000,$C192,I!$J$7:$J$10000)</f>
        <v>0</v>
      </c>
      <c r="AJ192" s="103">
        <f>SUMIF(J!$K$7:$K$10000,$C192,J!$J$7:$J$10000)</f>
        <v>0</v>
      </c>
      <c r="AK192" s="103">
        <f>SUMIF(K!$K$7:$K$10000,$C192,K!$J$7:$J$10000)</f>
        <v>0</v>
      </c>
      <c r="AL192" s="103">
        <f>SUMIF(L!$K$7:$K$10000,$C192,L!$J$7:$J$10000)</f>
        <v>0</v>
      </c>
      <c r="AM192" s="103">
        <f>SUMIF(M!$K$7:$K$10000,$C192,M!$J$7:$J$10000)</f>
        <v>0</v>
      </c>
      <c r="AN192" s="103">
        <f>SUMIF(N!$K$7:$K$10000,$C192,N!$J$7:$J$10000)</f>
        <v>0</v>
      </c>
      <c r="AO192" s="103">
        <f>SUMIF(O!$K$7:$K$10000,$C192,O!$J$7:$J$10000)</f>
        <v>0</v>
      </c>
      <c r="AP192" s="103">
        <f>SUMIF(P!$K$7:$K$10000,$C192,P!$J$7:$J$10000)</f>
        <v>0</v>
      </c>
      <c r="AQ192" s="103">
        <f>SUMIF(Q!$K$7:$K$10000,$C192,Q!$J$7:$J$10000)</f>
        <v>0</v>
      </c>
      <c r="AR192" s="103">
        <f>SUMIF('R'!$K$7:$K$10000,$C192,'R'!$J$7:$J$10000)</f>
        <v>0</v>
      </c>
      <c r="AS192" s="103">
        <f>SUMIF(S!$K$7:$K$10000,$C192,S!$J$7:$J$10000)</f>
        <v>0</v>
      </c>
      <c r="AT192" s="103">
        <f>SUMIF(T!$K$7:$K$10000,$C192,T!$J$7:$J$10000)</f>
        <v>0</v>
      </c>
    </row>
    <row r="193" spans="2:46" ht="26.4" x14ac:dyDescent="0.3">
      <c r="B193" s="131" t="s">
        <v>135</v>
      </c>
      <c r="C193" s="131" t="s">
        <v>136</v>
      </c>
      <c r="D193" s="132">
        <v>93</v>
      </c>
      <c r="E193" s="132">
        <v>204.03</v>
      </c>
      <c r="F193" s="133">
        <f t="shared" si="24"/>
        <v>0</v>
      </c>
      <c r="G193" s="133">
        <f t="shared" si="25"/>
        <v>0</v>
      </c>
      <c r="H193" s="31"/>
      <c r="I193" s="133">
        <f t="shared" si="21"/>
        <v>0</v>
      </c>
      <c r="J193" s="142"/>
      <c r="K193" s="142"/>
      <c r="L193" s="143"/>
      <c r="M193" s="142"/>
      <c r="N193" s="100"/>
      <c r="O193" s="32" t="str">
        <f t="shared" si="27"/>
        <v>szmadas!$c$193</v>
      </c>
      <c r="P193" s="1">
        <f t="shared" si="23"/>
        <v>32</v>
      </c>
      <c r="Q193" s="123" t="str">
        <f t="shared" si="30"/>
        <v>Más gazdasági kiadások</v>
      </c>
      <c r="Z193" s="103">
        <f>SUMIF(Kassza!$K$7:$K$10000,$C193,Kassza!$J$7:$J$10000)</f>
        <v>0</v>
      </c>
      <c r="AA193" s="103">
        <f>SUMIF(A!$K$7:$K$10000,$C193,A!$J$7:$J$10000)</f>
        <v>0</v>
      </c>
      <c r="AB193" s="103">
        <f>SUMIF(B!$K$7:$K$10000,$C193,B!$J$7:$J$10000)</f>
        <v>0</v>
      </c>
      <c r="AC193" s="103">
        <f>SUMIF('C'!$K$7:$K$10000,$C193,'C'!$J$7:$J$10000)</f>
        <v>0</v>
      </c>
      <c r="AD193" s="103">
        <f>SUMIF(D!$K$7:$K$10000,$C193,D!$J$7:$J$10000)</f>
        <v>0</v>
      </c>
      <c r="AE193" s="103">
        <f>SUMIF(E!$K$7:$K$10000,$C193,E!$J$7:$J$10000)</f>
        <v>0</v>
      </c>
      <c r="AF193" s="103">
        <f>SUMIF(F!$K$7:$K$10000,$C193,F!$J$7:$J$10000)</f>
        <v>0</v>
      </c>
      <c r="AG193" s="103">
        <f>SUMIF(G!$K$7:$K$10000,$C193,G!$J$7:$J$10000)</f>
        <v>0</v>
      </c>
      <c r="AH193" s="103">
        <f>SUMIF(H!$K$7:$K$10000,$C193,H!$J$7:$J$10000)</f>
        <v>0</v>
      </c>
      <c r="AI193" s="103">
        <f>SUMIF(I!$K$7:$K$10000,$C193,I!$J$7:$J$10000)</f>
        <v>0</v>
      </c>
      <c r="AJ193" s="103">
        <f>SUMIF(J!$K$7:$K$10000,$C193,J!$J$7:$J$10000)</f>
        <v>0</v>
      </c>
      <c r="AK193" s="103">
        <f>SUMIF(K!$K$7:$K$10000,$C193,K!$J$7:$J$10000)</f>
        <v>0</v>
      </c>
      <c r="AL193" s="103">
        <f>SUMIF(L!$K$7:$K$10000,$C193,L!$J$7:$J$10000)</f>
        <v>0</v>
      </c>
      <c r="AM193" s="103">
        <f>SUMIF(M!$K$7:$K$10000,$C193,M!$J$7:$J$10000)</f>
        <v>0</v>
      </c>
      <c r="AN193" s="103">
        <f>SUMIF(N!$K$7:$K$10000,$C193,N!$J$7:$J$10000)</f>
        <v>0</v>
      </c>
      <c r="AO193" s="103">
        <f>SUMIF(O!$K$7:$K$10000,$C193,O!$J$7:$J$10000)</f>
        <v>0</v>
      </c>
      <c r="AP193" s="103">
        <f>SUMIF(P!$K$7:$K$10000,$C193,P!$J$7:$J$10000)</f>
        <v>0</v>
      </c>
      <c r="AQ193" s="103">
        <f>SUMIF(Q!$K$7:$K$10000,$C193,Q!$J$7:$J$10000)</f>
        <v>0</v>
      </c>
      <c r="AR193" s="103">
        <f>SUMIF('R'!$K$7:$K$10000,$C193,'R'!$J$7:$J$10000)</f>
        <v>0</v>
      </c>
      <c r="AS193" s="103">
        <f>SUMIF(S!$K$7:$K$10000,$C193,S!$J$7:$J$10000)</f>
        <v>0</v>
      </c>
      <c r="AT193" s="103">
        <f>SUMIF(T!$K$7:$K$10000,$C193,T!$J$7:$J$10000)</f>
        <v>0</v>
      </c>
    </row>
    <row r="194" spans="2:46" ht="39.6" x14ac:dyDescent="0.3">
      <c r="B194" s="131" t="s">
        <v>137</v>
      </c>
      <c r="C194" s="131" t="s">
        <v>1189</v>
      </c>
      <c r="D194" s="132">
        <v>94</v>
      </c>
      <c r="E194" s="132">
        <v>204.04</v>
      </c>
      <c r="F194" s="133">
        <f t="shared" si="24"/>
        <v>0</v>
      </c>
      <c r="G194" s="133">
        <f t="shared" si="25"/>
        <v>0</v>
      </c>
      <c r="H194" s="31"/>
      <c r="I194" s="133">
        <f t="shared" si="21"/>
        <v>0</v>
      </c>
      <c r="J194" s="142"/>
      <c r="K194" s="142"/>
      <c r="L194" s="143"/>
      <c r="M194" s="142"/>
      <c r="N194" s="100"/>
      <c r="O194" s="32" t="str">
        <f t="shared" si="27"/>
        <v>szmadas!$c$194</v>
      </c>
      <c r="P194" s="1">
        <f t="shared" si="23"/>
        <v>33</v>
      </c>
      <c r="Q194" s="123" t="str">
        <f t="shared" si="30"/>
        <v>Bérbeadott épületek javítása és karbantartása</v>
      </c>
      <c r="Z194" s="103">
        <f>SUMIF(Kassza!$K$7:$K$10000,$C194,Kassza!$J$7:$J$10000)</f>
        <v>0</v>
      </c>
      <c r="AA194" s="103">
        <f>SUMIF(A!$K$7:$K$10000,$C194,A!$J$7:$J$10000)</f>
        <v>0</v>
      </c>
      <c r="AB194" s="103">
        <f>SUMIF(B!$K$7:$K$10000,$C194,B!$J$7:$J$10000)</f>
        <v>0</v>
      </c>
      <c r="AC194" s="103">
        <f>SUMIF('C'!$K$7:$K$10000,$C194,'C'!$J$7:$J$10000)</f>
        <v>0</v>
      </c>
      <c r="AD194" s="103">
        <f>SUMIF(D!$K$7:$K$10000,$C194,D!$J$7:$J$10000)</f>
        <v>0</v>
      </c>
      <c r="AE194" s="103">
        <f>SUMIF(E!$K$7:$K$10000,$C194,E!$J$7:$J$10000)</f>
        <v>0</v>
      </c>
      <c r="AF194" s="103">
        <f>SUMIF(F!$K$7:$K$10000,$C194,F!$J$7:$J$10000)</f>
        <v>0</v>
      </c>
      <c r="AG194" s="103">
        <f>SUMIF(G!$K$7:$K$10000,$C194,G!$J$7:$J$10000)</f>
        <v>0</v>
      </c>
      <c r="AH194" s="103">
        <f>SUMIF(H!$K$7:$K$10000,$C194,H!$J$7:$J$10000)</f>
        <v>0</v>
      </c>
      <c r="AI194" s="103">
        <f>SUMIF(I!$K$7:$K$10000,$C194,I!$J$7:$J$10000)</f>
        <v>0</v>
      </c>
      <c r="AJ194" s="103">
        <f>SUMIF(J!$K$7:$K$10000,$C194,J!$J$7:$J$10000)</f>
        <v>0</v>
      </c>
      <c r="AK194" s="103">
        <f>SUMIF(K!$K$7:$K$10000,$C194,K!$J$7:$J$10000)</f>
        <v>0</v>
      </c>
      <c r="AL194" s="103">
        <f>SUMIF(L!$K$7:$K$10000,$C194,L!$J$7:$J$10000)</f>
        <v>0</v>
      </c>
      <c r="AM194" s="103">
        <f>SUMIF(M!$K$7:$K$10000,$C194,M!$J$7:$J$10000)</f>
        <v>0</v>
      </c>
      <c r="AN194" s="103">
        <f>SUMIF(N!$K$7:$K$10000,$C194,N!$J$7:$J$10000)</f>
        <v>0</v>
      </c>
      <c r="AO194" s="103">
        <f>SUMIF(O!$K$7:$K$10000,$C194,O!$J$7:$J$10000)</f>
        <v>0</v>
      </c>
      <c r="AP194" s="103">
        <f>SUMIF(P!$K$7:$K$10000,$C194,P!$J$7:$J$10000)</f>
        <v>0</v>
      </c>
      <c r="AQ194" s="103">
        <f>SUMIF(Q!$K$7:$K$10000,$C194,Q!$J$7:$J$10000)</f>
        <v>0</v>
      </c>
      <c r="AR194" s="103">
        <f>SUMIF('R'!$K$7:$K$10000,$C194,'R'!$J$7:$J$10000)</f>
        <v>0</v>
      </c>
      <c r="AS194" s="103">
        <f>SUMIF(S!$K$7:$K$10000,$C194,S!$J$7:$J$10000)</f>
        <v>0</v>
      </c>
      <c r="AT194" s="103">
        <f>SUMIF(T!$K$7:$K$10000,$C194,T!$J$7:$J$10000)</f>
        <v>0</v>
      </c>
    </row>
    <row r="195" spans="2:46" ht="28.2" x14ac:dyDescent="0.3">
      <c r="B195" s="202" t="s">
        <v>1196</v>
      </c>
      <c r="C195" s="202"/>
      <c r="D195" s="134">
        <v>95</v>
      </c>
      <c r="E195" s="129" t="s">
        <v>3</v>
      </c>
      <c r="F195" s="135">
        <f>SUM(F153,F173,F182,F190)</f>
        <v>0</v>
      </c>
      <c r="G195" s="135">
        <f>SUM(G153,G173,G182,G190)</f>
        <v>0</v>
      </c>
      <c r="H195" s="101"/>
      <c r="I195" s="135">
        <f t="shared" si="21"/>
        <v>0</v>
      </c>
      <c r="J195" s="135">
        <f>SUM(J153,J173,J182,J190)</f>
        <v>0</v>
      </c>
      <c r="K195" s="135">
        <f t="shared" ref="K195:M195" si="33">SUM(K153,K173,K182,K190)</f>
        <v>0</v>
      </c>
      <c r="L195" s="135">
        <f t="shared" si="33"/>
        <v>0</v>
      </c>
      <c r="M195" s="135">
        <f t="shared" si="33"/>
        <v>0</v>
      </c>
      <c r="N195" s="99" t="s">
        <v>76</v>
      </c>
      <c r="O195" s="32" t="str">
        <f t="shared" si="27"/>
        <v>Z</v>
      </c>
      <c r="P195" s="1">
        <f t="shared" si="23"/>
        <v>33</v>
      </c>
      <c r="Q195" s="12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</row>
    <row r="196" spans="2:46" ht="28.2" x14ac:dyDescent="0.3">
      <c r="B196" s="202" t="s">
        <v>1197</v>
      </c>
      <c r="C196" s="202"/>
      <c r="D196" s="134">
        <v>96</v>
      </c>
      <c r="E196" s="129">
        <v>205</v>
      </c>
      <c r="F196" s="135">
        <f>SUM(F197:F198)</f>
        <v>0</v>
      </c>
      <c r="G196" s="135">
        <f>SUM(G197:G198)</f>
        <v>0</v>
      </c>
      <c r="H196" s="101"/>
      <c r="I196" s="135">
        <f t="shared" si="21"/>
        <v>0</v>
      </c>
      <c r="J196" s="135">
        <f>SUM(J197:J198)</f>
        <v>0</v>
      </c>
      <c r="K196" s="135">
        <f t="shared" ref="K196:M196" si="34">SUM(K197:K198)</f>
        <v>0</v>
      </c>
      <c r="L196" s="135">
        <f t="shared" si="34"/>
        <v>0</v>
      </c>
      <c r="M196" s="135">
        <f t="shared" si="34"/>
        <v>0</v>
      </c>
      <c r="N196" s="99" t="s">
        <v>76</v>
      </c>
      <c r="O196" s="32" t="str">
        <f t="shared" si="27"/>
        <v>Z</v>
      </c>
      <c r="P196" s="1">
        <f t="shared" si="23"/>
        <v>33</v>
      </c>
      <c r="Q196" s="12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</row>
    <row r="197" spans="2:46" x14ac:dyDescent="0.3">
      <c r="B197" s="131" t="s">
        <v>138</v>
      </c>
      <c r="C197" s="131" t="s">
        <v>139</v>
      </c>
      <c r="D197" s="132">
        <v>97</v>
      </c>
      <c r="E197" s="132">
        <v>205.01</v>
      </c>
      <c r="F197" s="133">
        <f t="shared" si="24"/>
        <v>0</v>
      </c>
      <c r="G197" s="133">
        <f t="shared" si="25"/>
        <v>0</v>
      </c>
      <c r="H197" s="31"/>
      <c r="I197" s="133">
        <f t="shared" si="21"/>
        <v>0</v>
      </c>
      <c r="J197" s="142"/>
      <c r="K197" s="142"/>
      <c r="L197" s="143"/>
      <c r="M197" s="142"/>
      <c r="N197" s="100"/>
      <c r="O197" s="32" t="str">
        <f t="shared" si="27"/>
        <v>szmadas!$c$197</v>
      </c>
      <c r="P197" s="1">
        <f t="shared" si="23"/>
        <v>34</v>
      </c>
      <c r="Q197" s="123" t="str">
        <f t="shared" si="30"/>
        <v>Új beruházások</v>
      </c>
      <c r="Z197" s="103">
        <f>SUMIF(Kassza!$K$7:$K$10000,$C197,Kassza!$J$7:$J$10000)</f>
        <v>0</v>
      </c>
      <c r="AA197" s="103">
        <f>SUMIF(A!$K$7:$K$10000,$C197,A!$J$7:$J$10000)</f>
        <v>0</v>
      </c>
      <c r="AB197" s="103">
        <f>SUMIF(B!$K$7:$K$10000,$C197,B!$J$7:$J$10000)</f>
        <v>0</v>
      </c>
      <c r="AC197" s="103">
        <f>SUMIF('C'!$K$7:$K$10000,$C197,'C'!$J$7:$J$10000)</f>
        <v>0</v>
      </c>
      <c r="AD197" s="103">
        <f>SUMIF(D!$K$7:$K$10000,$C197,D!$J$7:$J$10000)</f>
        <v>0</v>
      </c>
      <c r="AE197" s="103">
        <f>SUMIF(E!$K$7:$K$10000,$C197,E!$J$7:$J$10000)</f>
        <v>0</v>
      </c>
      <c r="AF197" s="103">
        <f>SUMIF(F!$K$7:$K$10000,$C197,F!$J$7:$J$10000)</f>
        <v>0</v>
      </c>
      <c r="AG197" s="103">
        <f>SUMIF(G!$K$7:$K$10000,$C197,G!$J$7:$J$10000)</f>
        <v>0</v>
      </c>
      <c r="AH197" s="103">
        <f>SUMIF(H!$K$7:$K$10000,$C197,H!$J$7:$J$10000)</f>
        <v>0</v>
      </c>
      <c r="AI197" s="103">
        <f>SUMIF(I!$K$7:$K$10000,$C197,I!$J$7:$J$10000)</f>
        <v>0</v>
      </c>
      <c r="AJ197" s="103">
        <f>SUMIF(J!$K$7:$K$10000,$C197,J!$J$7:$J$10000)</f>
        <v>0</v>
      </c>
      <c r="AK197" s="103">
        <f>SUMIF(K!$K$7:$K$10000,$C197,K!$J$7:$J$10000)</f>
        <v>0</v>
      </c>
      <c r="AL197" s="103">
        <f>SUMIF(L!$K$7:$K$10000,$C197,L!$J$7:$J$10000)</f>
        <v>0</v>
      </c>
      <c r="AM197" s="103">
        <f>SUMIF(M!$K$7:$K$10000,$C197,M!$J$7:$J$10000)</f>
        <v>0</v>
      </c>
      <c r="AN197" s="103">
        <f>SUMIF(N!$K$7:$K$10000,$C197,N!$J$7:$J$10000)</f>
        <v>0</v>
      </c>
      <c r="AO197" s="103">
        <f>SUMIF(O!$K$7:$K$10000,$C197,O!$J$7:$J$10000)</f>
        <v>0</v>
      </c>
      <c r="AP197" s="103">
        <f>SUMIF(P!$K$7:$K$10000,$C197,P!$J$7:$J$10000)</f>
        <v>0</v>
      </c>
      <c r="AQ197" s="103">
        <f>SUMIF(Q!$K$7:$K$10000,$C197,Q!$J$7:$J$10000)</f>
        <v>0</v>
      </c>
      <c r="AR197" s="103">
        <f>SUMIF('R'!$K$7:$K$10000,$C197,'R'!$J$7:$J$10000)</f>
        <v>0</v>
      </c>
      <c r="AS197" s="103">
        <f>SUMIF(S!$K$7:$K$10000,$C197,S!$J$7:$J$10000)</f>
        <v>0</v>
      </c>
      <c r="AT197" s="103">
        <f>SUMIF(T!$K$7:$K$10000,$C197,T!$J$7:$J$10000)</f>
        <v>0</v>
      </c>
    </row>
    <row r="198" spans="2:46" x14ac:dyDescent="0.3">
      <c r="B198" s="131" t="s">
        <v>140</v>
      </c>
      <c r="C198" s="131" t="s">
        <v>141</v>
      </c>
      <c r="D198" s="132">
        <v>98</v>
      </c>
      <c r="E198" s="132">
        <v>205.02</v>
      </c>
      <c r="F198" s="133">
        <f t="shared" si="24"/>
        <v>0</v>
      </c>
      <c r="G198" s="133">
        <f t="shared" si="25"/>
        <v>0</v>
      </c>
      <c r="H198" s="31"/>
      <c r="I198" s="133">
        <f t="shared" si="21"/>
        <v>0</v>
      </c>
      <c r="J198" s="142"/>
      <c r="K198" s="142"/>
      <c r="L198" s="143"/>
      <c r="M198" s="142"/>
      <c r="N198" s="100"/>
      <c r="O198" s="32" t="str">
        <f t="shared" si="27"/>
        <v>szmadas!$c$198</v>
      </c>
      <c r="P198" s="1">
        <f t="shared" si="23"/>
        <v>35</v>
      </c>
      <c r="Q198" s="123" t="str">
        <f t="shared" si="30"/>
        <v>Általános javítások</v>
      </c>
      <c r="Z198" s="103">
        <f>SUMIF(Kassza!$K$7:$K$10000,$C198,Kassza!$J$7:$J$10000)</f>
        <v>0</v>
      </c>
      <c r="AA198" s="103">
        <f>SUMIF(A!$K$7:$K$10000,$C198,A!$J$7:$J$10000)</f>
        <v>0</v>
      </c>
      <c r="AB198" s="103">
        <f>SUMIF(B!$K$7:$K$10000,$C198,B!$J$7:$J$10000)</f>
        <v>0</v>
      </c>
      <c r="AC198" s="103">
        <f>SUMIF('C'!$K$7:$K$10000,$C198,'C'!$J$7:$J$10000)</f>
        <v>0</v>
      </c>
      <c r="AD198" s="103">
        <f>SUMIF(D!$K$7:$K$10000,$C198,D!$J$7:$J$10000)</f>
        <v>0</v>
      </c>
      <c r="AE198" s="103">
        <f>SUMIF(E!$K$7:$K$10000,$C198,E!$J$7:$J$10000)</f>
        <v>0</v>
      </c>
      <c r="AF198" s="103">
        <f>SUMIF(F!$K$7:$K$10000,$C198,F!$J$7:$J$10000)</f>
        <v>0</v>
      </c>
      <c r="AG198" s="103">
        <f>SUMIF(G!$K$7:$K$10000,$C198,G!$J$7:$J$10000)</f>
        <v>0</v>
      </c>
      <c r="AH198" s="103">
        <f>SUMIF(H!$K$7:$K$10000,$C198,H!$J$7:$J$10000)</f>
        <v>0</v>
      </c>
      <c r="AI198" s="103">
        <f>SUMIF(I!$K$7:$K$10000,$C198,I!$J$7:$J$10000)</f>
        <v>0</v>
      </c>
      <c r="AJ198" s="103">
        <f>SUMIF(J!$K$7:$K$10000,$C198,J!$J$7:$J$10000)</f>
        <v>0</v>
      </c>
      <c r="AK198" s="103">
        <f>SUMIF(K!$K$7:$K$10000,$C198,K!$J$7:$J$10000)</f>
        <v>0</v>
      </c>
      <c r="AL198" s="103">
        <f>SUMIF(L!$K$7:$K$10000,$C198,L!$J$7:$J$10000)</f>
        <v>0</v>
      </c>
      <c r="AM198" s="103">
        <f>SUMIF(M!$K$7:$K$10000,$C198,M!$J$7:$J$10000)</f>
        <v>0</v>
      </c>
      <c r="AN198" s="103">
        <f>SUMIF(N!$K$7:$K$10000,$C198,N!$J$7:$J$10000)</f>
        <v>0</v>
      </c>
      <c r="AO198" s="103">
        <f>SUMIF(O!$K$7:$K$10000,$C198,O!$J$7:$J$10000)</f>
        <v>0</v>
      </c>
      <c r="AP198" s="103">
        <f>SUMIF(P!$K$7:$K$10000,$C198,P!$J$7:$J$10000)</f>
        <v>0</v>
      </c>
      <c r="AQ198" s="103">
        <f>SUMIF(Q!$K$7:$K$10000,$C198,Q!$J$7:$J$10000)</f>
        <v>0</v>
      </c>
      <c r="AR198" s="103">
        <f>SUMIF('R'!$K$7:$K$10000,$C198,'R'!$J$7:$J$10000)</f>
        <v>0</v>
      </c>
      <c r="AS198" s="103">
        <f>SUMIF(S!$K$7:$K$10000,$C198,S!$J$7:$J$10000)</f>
        <v>0</v>
      </c>
      <c r="AT198" s="103">
        <f>SUMIF(T!$K$7:$K$10000,$C198,T!$J$7:$J$10000)</f>
        <v>0</v>
      </c>
    </row>
    <row r="199" spans="2:46" ht="28.2" x14ac:dyDescent="0.3">
      <c r="B199" s="202" t="s">
        <v>1198</v>
      </c>
      <c r="C199" s="202"/>
      <c r="D199" s="134">
        <v>99</v>
      </c>
      <c r="E199" s="129" t="s">
        <v>3</v>
      </c>
      <c r="F199" s="135">
        <f>SUM(F195,F196)</f>
        <v>0</v>
      </c>
      <c r="G199" s="135">
        <f>SUM(G195,G196)</f>
        <v>0</v>
      </c>
      <c r="H199" s="101"/>
      <c r="I199" s="135">
        <f t="shared" si="21"/>
        <v>0</v>
      </c>
      <c r="J199" s="135">
        <f>SUM(J195,J196)</f>
        <v>0</v>
      </c>
      <c r="K199" s="135">
        <f t="shared" ref="K199:M199" si="35">SUM(K195,K196)</f>
        <v>0</v>
      </c>
      <c r="L199" s="135">
        <f t="shared" si="35"/>
        <v>0</v>
      </c>
      <c r="M199" s="135">
        <f t="shared" si="35"/>
        <v>0</v>
      </c>
      <c r="N199" s="99" t="s">
        <v>76</v>
      </c>
      <c r="O199" s="32" t="str">
        <f t="shared" si="27"/>
        <v>Z</v>
      </c>
      <c r="P199" s="1">
        <f t="shared" si="23"/>
        <v>35</v>
      </c>
      <c r="Q199" s="12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</row>
    <row r="200" spans="2:46" x14ac:dyDescent="0.3">
      <c r="B200" s="131" t="s">
        <v>1216</v>
      </c>
      <c r="C200" s="131" t="s">
        <v>142</v>
      </c>
      <c r="D200" s="132">
        <v>100</v>
      </c>
      <c r="E200" s="132" t="s">
        <v>3</v>
      </c>
      <c r="F200" s="133" t="str">
        <f>IF(F141&gt;F199,F141-F199,"")</f>
        <v/>
      </c>
      <c r="G200" s="133" t="str">
        <f>IF(G141&gt;G199,G141-G199,"")</f>
        <v/>
      </c>
      <c r="H200" s="31"/>
      <c r="I200" s="145"/>
      <c r="J200" s="133" t="str">
        <f>IF(J141&gt;J199,J141-J199,"")</f>
        <v/>
      </c>
      <c r="K200" s="133" t="str">
        <f t="shared" ref="K200:M200" si="36">IF(K141&gt;K199,K141-K199,"")</f>
        <v/>
      </c>
      <c r="L200" s="133" t="str">
        <f t="shared" si="36"/>
        <v/>
      </c>
      <c r="M200" s="133" t="str">
        <f t="shared" si="36"/>
        <v/>
      </c>
      <c r="N200" s="100"/>
      <c r="O200" s="32"/>
      <c r="P200" s="1">
        <f t="shared" si="23"/>
        <v>35</v>
      </c>
      <c r="Q200" s="12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</row>
    <row r="201" spans="2:46" x14ac:dyDescent="0.3">
      <c r="B201" s="131" t="s">
        <v>1217</v>
      </c>
      <c r="C201" s="131" t="s">
        <v>143</v>
      </c>
      <c r="D201" s="132">
        <v>101</v>
      </c>
      <c r="E201" s="132" t="s">
        <v>3</v>
      </c>
      <c r="F201" s="133" t="str">
        <f>IF(F141&lt;F199,F199-F141,"")</f>
        <v/>
      </c>
      <c r="G201" s="133" t="str">
        <f>IF(G141&lt;G199,G199-G141,"")</f>
        <v/>
      </c>
      <c r="H201" s="31"/>
      <c r="I201" s="141"/>
      <c r="J201" s="133" t="str">
        <f>IF(J141&lt;J199,J199-J141,"")</f>
        <v/>
      </c>
      <c r="K201" s="133" t="str">
        <f t="shared" ref="K201:M201" si="37">IF(K141&lt;K199,K199-K141,"")</f>
        <v/>
      </c>
      <c r="L201" s="133" t="str">
        <f t="shared" si="37"/>
        <v/>
      </c>
      <c r="M201" s="133" t="str">
        <f t="shared" si="37"/>
        <v/>
      </c>
      <c r="N201" s="100"/>
      <c r="O201" s="32"/>
      <c r="P201" s="1">
        <f t="shared" si="23"/>
        <v>35</v>
      </c>
      <c r="Q201" s="12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</row>
    <row r="202" spans="2:46" ht="42" x14ac:dyDescent="0.3">
      <c r="B202" s="202" t="s">
        <v>1218</v>
      </c>
      <c r="C202" s="202"/>
      <c r="D202" s="134">
        <v>102</v>
      </c>
      <c r="E202" s="129">
        <v>206</v>
      </c>
      <c r="F202" s="135">
        <f>SUM(F203:F208)</f>
        <v>0</v>
      </c>
      <c r="G202" s="135">
        <f>SUM(G203:G208)</f>
        <v>0</v>
      </c>
      <c r="H202" s="101"/>
      <c r="I202" s="140">
        <f t="shared" ref="I202:I212" si="38">F202-G202</f>
        <v>0</v>
      </c>
      <c r="J202" s="135">
        <f>SUM(J203:J208)</f>
        <v>0</v>
      </c>
      <c r="K202" s="135">
        <f t="shared" ref="K202:M202" si="39">SUM(K203:K208)</f>
        <v>0</v>
      </c>
      <c r="L202" s="135">
        <f t="shared" si="39"/>
        <v>0</v>
      </c>
      <c r="M202" s="135">
        <f t="shared" si="39"/>
        <v>0</v>
      </c>
      <c r="N202" s="99" t="s">
        <v>77</v>
      </c>
      <c r="O202" s="32" t="str">
        <f t="shared" si="27"/>
        <v>Z</v>
      </c>
      <c r="P202" s="1">
        <f t="shared" si="23"/>
        <v>35</v>
      </c>
      <c r="Q202" s="12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</row>
    <row r="203" spans="2:46" ht="26.4" x14ac:dyDescent="0.3">
      <c r="B203" s="131" t="s">
        <v>145</v>
      </c>
      <c r="C203" s="131" t="s">
        <v>146</v>
      </c>
      <c r="D203" s="132">
        <v>103</v>
      </c>
      <c r="E203" s="132">
        <v>206.01</v>
      </c>
      <c r="F203" s="133">
        <f t="shared" si="24"/>
        <v>0</v>
      </c>
      <c r="G203" s="133">
        <f t="shared" si="25"/>
        <v>0</v>
      </c>
      <c r="H203" s="31"/>
      <c r="I203" s="141">
        <f t="shared" si="38"/>
        <v>0</v>
      </c>
      <c r="J203" s="142"/>
      <c r="K203" s="142"/>
      <c r="L203" s="143"/>
      <c r="M203" s="142"/>
      <c r="N203" s="100"/>
      <c r="O203" s="32" t="str">
        <f t="shared" si="27"/>
        <v>szmadas!$c$203</v>
      </c>
      <c r="P203" s="1">
        <f t="shared" si="23"/>
        <v>36</v>
      </c>
      <c r="Q203" s="123" t="str">
        <f t="shared" si="30"/>
        <v>Kiadás más egyházi intézmény részére</v>
      </c>
      <c r="Z203" s="103">
        <f>SUMIF(Kassza!$K$7:$K$10000,$C203,Kassza!$J$7:$J$10000)</f>
        <v>0</v>
      </c>
      <c r="AA203" s="103">
        <f>SUMIF(A!$K$7:$K$10000,$C203,A!$J$7:$J$10000)</f>
        <v>0</v>
      </c>
      <c r="AB203" s="103">
        <f>SUMIF(B!$K$7:$K$10000,$C203,B!$J$7:$J$10000)</f>
        <v>0</v>
      </c>
      <c r="AC203" s="103">
        <f>SUMIF('C'!$K$7:$K$10000,$C203,'C'!$J$7:$J$10000)</f>
        <v>0</v>
      </c>
      <c r="AD203" s="103">
        <f>SUMIF(D!$K$7:$K$10000,$C203,D!$J$7:$J$10000)</f>
        <v>0</v>
      </c>
      <c r="AE203" s="103">
        <f>SUMIF(E!$K$7:$K$10000,$C203,E!$J$7:$J$10000)</f>
        <v>0</v>
      </c>
      <c r="AF203" s="103">
        <f>SUMIF(F!$K$7:$K$10000,$C203,F!$J$7:$J$10000)</f>
        <v>0</v>
      </c>
      <c r="AG203" s="103">
        <f>SUMIF(G!$K$7:$K$10000,$C203,G!$J$7:$J$10000)</f>
        <v>0</v>
      </c>
      <c r="AH203" s="103">
        <f>SUMIF(H!$K$7:$K$10000,$C203,H!$J$7:$J$10000)</f>
        <v>0</v>
      </c>
      <c r="AI203" s="103">
        <f>SUMIF(I!$K$7:$K$10000,$C203,I!$J$7:$J$10000)</f>
        <v>0</v>
      </c>
      <c r="AJ203" s="103">
        <f>SUMIF(J!$K$7:$K$10000,$C203,J!$J$7:$J$10000)</f>
        <v>0</v>
      </c>
      <c r="AK203" s="103">
        <f>SUMIF(K!$K$7:$K$10000,$C203,K!$J$7:$J$10000)</f>
        <v>0</v>
      </c>
      <c r="AL203" s="103">
        <f>SUMIF(L!$K$7:$K$10000,$C203,L!$J$7:$J$10000)</f>
        <v>0</v>
      </c>
      <c r="AM203" s="103">
        <f>SUMIF(M!$K$7:$K$10000,$C203,M!$J$7:$J$10000)</f>
        <v>0</v>
      </c>
      <c r="AN203" s="103">
        <f>SUMIF(N!$K$7:$K$10000,$C203,N!$J$7:$J$10000)</f>
        <v>0</v>
      </c>
      <c r="AO203" s="103">
        <f>SUMIF(O!$K$7:$K$10000,$C203,O!$J$7:$J$10000)</f>
        <v>0</v>
      </c>
      <c r="AP203" s="103">
        <f>SUMIF(P!$K$7:$K$10000,$C203,P!$J$7:$J$10000)</f>
        <v>0</v>
      </c>
      <c r="AQ203" s="103">
        <f>SUMIF(Q!$K$7:$K$10000,$C203,Q!$J$7:$J$10000)</f>
        <v>0</v>
      </c>
      <c r="AR203" s="103">
        <f>SUMIF('R'!$K$7:$K$10000,$C203,'R'!$J$7:$J$10000)</f>
        <v>0</v>
      </c>
      <c r="AS203" s="103">
        <f>SUMIF(S!$K$7:$K$10000,$C203,S!$J$7:$J$10000)</f>
        <v>0</v>
      </c>
      <c r="AT203" s="103">
        <f>SUMIF(T!$K$7:$K$10000,$C203,T!$J$7:$J$10000)</f>
        <v>0</v>
      </c>
    </row>
    <row r="204" spans="2:46" x14ac:dyDescent="0.3">
      <c r="B204" s="131" t="s">
        <v>62</v>
      </c>
      <c r="C204" s="131" t="s">
        <v>147</v>
      </c>
      <c r="D204" s="132">
        <v>104</v>
      </c>
      <c r="E204" s="132">
        <v>206.02</v>
      </c>
      <c r="F204" s="133">
        <f t="shared" si="24"/>
        <v>0</v>
      </c>
      <c r="G204" s="133">
        <f t="shared" si="25"/>
        <v>0</v>
      </c>
      <c r="H204" s="31"/>
      <c r="I204" s="146" t="str">
        <f>IF($Q$101&lt;&gt;4,$R$101,F204-G204)</f>
        <v>Egyházmegye részére fenntartott tétel, egyházközség ide nem tervezhet.</v>
      </c>
      <c r="J204" s="142"/>
      <c r="K204" s="142"/>
      <c r="L204" s="143"/>
      <c r="M204" s="142"/>
      <c r="N204" s="98">
        <f t="shared" ref="N204:N208" si="40">IF($Q$101&lt;&gt;4,0.001,0)</f>
        <v>1E-3</v>
      </c>
      <c r="O204" s="32" t="str">
        <f t="shared" si="27"/>
        <v>szmadas!$c$204</v>
      </c>
      <c r="P204" s="1">
        <f t="shared" si="23"/>
        <v>36</v>
      </c>
      <c r="Q204" s="124">
        <f t="shared" ref="Q204:Q208" si="41">IF($Q$101&gt;3,C204,0)</f>
        <v>0</v>
      </c>
      <c r="Z204" s="103">
        <f>SUMIF(Kassza!$K$7:$K$10000,$C204,Kassza!$J$7:$J$10000)</f>
        <v>0</v>
      </c>
      <c r="AA204" s="103">
        <f>SUMIF(A!$K$7:$K$10000,$C204,A!$J$7:$J$10000)</f>
        <v>0</v>
      </c>
      <c r="AB204" s="103">
        <f>SUMIF(B!$K$7:$K$10000,$C204,B!$J$7:$J$10000)</f>
        <v>0</v>
      </c>
      <c r="AC204" s="103">
        <f>SUMIF('C'!$K$7:$K$10000,$C204,'C'!$J$7:$J$10000)</f>
        <v>0</v>
      </c>
      <c r="AD204" s="103">
        <f>SUMIF(D!$K$7:$K$10000,$C204,D!$J$7:$J$10000)</f>
        <v>0</v>
      </c>
      <c r="AE204" s="103">
        <f>SUMIF(E!$K$7:$K$10000,$C204,E!$J$7:$J$10000)</f>
        <v>0</v>
      </c>
      <c r="AF204" s="103">
        <f>SUMIF(F!$K$7:$K$10000,$C204,F!$J$7:$J$10000)</f>
        <v>0</v>
      </c>
      <c r="AG204" s="103">
        <f>SUMIF(G!$K$7:$K$10000,$C204,G!$J$7:$J$10000)</f>
        <v>0</v>
      </c>
      <c r="AH204" s="103">
        <f>SUMIF(H!$K$7:$K$10000,$C204,H!$J$7:$J$10000)</f>
        <v>0</v>
      </c>
      <c r="AI204" s="103">
        <f>SUMIF(I!$K$7:$K$10000,$C204,I!$J$7:$J$10000)</f>
        <v>0</v>
      </c>
      <c r="AJ204" s="103">
        <f>SUMIF(J!$K$7:$K$10000,$C204,J!$J$7:$J$10000)</f>
        <v>0</v>
      </c>
      <c r="AK204" s="103">
        <f>SUMIF(K!$K$7:$K$10000,$C204,K!$J$7:$J$10000)</f>
        <v>0</v>
      </c>
      <c r="AL204" s="103">
        <f>SUMIF(L!$K$7:$K$10000,$C204,L!$J$7:$J$10000)</f>
        <v>0</v>
      </c>
      <c r="AM204" s="103">
        <f>SUMIF(M!$K$7:$K$10000,$C204,M!$J$7:$J$10000)</f>
        <v>0</v>
      </c>
      <c r="AN204" s="103">
        <f>SUMIF(N!$K$7:$K$10000,$C204,N!$J$7:$J$10000)</f>
        <v>0</v>
      </c>
      <c r="AO204" s="103">
        <f>SUMIF(O!$K$7:$K$10000,$C204,O!$J$7:$J$10000)</f>
        <v>0</v>
      </c>
      <c r="AP204" s="103">
        <f>SUMIF(P!$K$7:$K$10000,$C204,P!$J$7:$J$10000)</f>
        <v>0</v>
      </c>
      <c r="AQ204" s="103">
        <f>SUMIF(Q!$K$7:$K$10000,$C204,Q!$J$7:$J$10000)</f>
        <v>0</v>
      </c>
      <c r="AR204" s="103">
        <f>SUMIF('R'!$K$7:$K$10000,$C204,'R'!$J$7:$J$10000)</f>
        <v>0</v>
      </c>
      <c r="AS204" s="103">
        <f>SUMIF(S!$K$7:$K$10000,$C204,S!$J$7:$J$10000)</f>
        <v>0</v>
      </c>
      <c r="AT204" s="103">
        <f>SUMIF(T!$K$7:$K$10000,$C204,T!$J$7:$J$10000)</f>
        <v>0</v>
      </c>
    </row>
    <row r="205" spans="2:46" x14ac:dyDescent="0.3">
      <c r="B205" s="131" t="s">
        <v>148</v>
      </c>
      <c r="C205" s="131" t="s">
        <v>149</v>
      </c>
      <c r="D205" s="132">
        <v>105</v>
      </c>
      <c r="E205" s="132">
        <v>206.03</v>
      </c>
      <c r="F205" s="133">
        <f t="shared" si="24"/>
        <v>0</v>
      </c>
      <c r="G205" s="133">
        <f t="shared" si="25"/>
        <v>0</v>
      </c>
      <c r="H205" s="31"/>
      <c r="I205" s="146" t="str">
        <f t="shared" ref="I205:I208" si="42">IF($Q$101&lt;&gt;4,$R$101,F205-G205)</f>
        <v>Egyházmegye részére fenntartott tétel, egyházközség ide nem tervezhet.</v>
      </c>
      <c r="J205" s="142"/>
      <c r="K205" s="142"/>
      <c r="L205" s="143"/>
      <c r="M205" s="142"/>
      <c r="N205" s="98">
        <f t="shared" si="40"/>
        <v>1E-3</v>
      </c>
      <c r="O205" s="32" t="str">
        <f t="shared" si="27"/>
        <v>szmadas!$c$205</v>
      </c>
      <c r="P205" s="1">
        <f t="shared" si="23"/>
        <v>36</v>
      </c>
      <c r="Q205" s="124">
        <f t="shared" si="41"/>
        <v>0</v>
      </c>
      <c r="Z205" s="103">
        <f>SUMIF(Kassza!$K$7:$K$10000,$C205,Kassza!$J$7:$J$10000)</f>
        <v>0</v>
      </c>
      <c r="AA205" s="103">
        <f>SUMIF(A!$K$7:$K$10000,$C205,A!$J$7:$J$10000)</f>
        <v>0</v>
      </c>
      <c r="AB205" s="103">
        <f>SUMIF(B!$K$7:$K$10000,$C205,B!$J$7:$J$10000)</f>
        <v>0</v>
      </c>
      <c r="AC205" s="103">
        <f>SUMIF('C'!$K$7:$K$10000,$C205,'C'!$J$7:$J$10000)</f>
        <v>0</v>
      </c>
      <c r="AD205" s="103">
        <f>SUMIF(D!$K$7:$K$10000,$C205,D!$J$7:$J$10000)</f>
        <v>0</v>
      </c>
      <c r="AE205" s="103">
        <f>SUMIF(E!$K$7:$K$10000,$C205,E!$J$7:$J$10000)</f>
        <v>0</v>
      </c>
      <c r="AF205" s="103">
        <f>SUMIF(F!$K$7:$K$10000,$C205,F!$J$7:$J$10000)</f>
        <v>0</v>
      </c>
      <c r="AG205" s="103">
        <f>SUMIF(G!$K$7:$K$10000,$C205,G!$J$7:$J$10000)</f>
        <v>0</v>
      </c>
      <c r="AH205" s="103">
        <f>SUMIF(H!$K$7:$K$10000,$C205,H!$J$7:$J$10000)</f>
        <v>0</v>
      </c>
      <c r="AI205" s="103">
        <f>SUMIF(I!$K$7:$K$10000,$C205,I!$J$7:$J$10000)</f>
        <v>0</v>
      </c>
      <c r="AJ205" s="103">
        <f>SUMIF(J!$K$7:$K$10000,$C205,J!$J$7:$J$10000)</f>
        <v>0</v>
      </c>
      <c r="AK205" s="103">
        <f>SUMIF(K!$K$7:$K$10000,$C205,K!$J$7:$J$10000)</f>
        <v>0</v>
      </c>
      <c r="AL205" s="103">
        <f>SUMIF(L!$K$7:$K$10000,$C205,L!$J$7:$J$10000)</f>
        <v>0</v>
      </c>
      <c r="AM205" s="103">
        <f>SUMIF(M!$K$7:$K$10000,$C205,M!$J$7:$J$10000)</f>
        <v>0</v>
      </c>
      <c r="AN205" s="103">
        <f>SUMIF(N!$K$7:$K$10000,$C205,N!$J$7:$J$10000)</f>
        <v>0</v>
      </c>
      <c r="AO205" s="103">
        <f>SUMIF(O!$K$7:$K$10000,$C205,O!$J$7:$J$10000)</f>
        <v>0</v>
      </c>
      <c r="AP205" s="103">
        <f>SUMIF(P!$K$7:$K$10000,$C205,P!$J$7:$J$10000)</f>
        <v>0</v>
      </c>
      <c r="AQ205" s="103">
        <f>SUMIF(Q!$K$7:$K$10000,$C205,Q!$J$7:$J$10000)</f>
        <v>0</v>
      </c>
      <c r="AR205" s="103">
        <f>SUMIF('R'!$K$7:$K$10000,$C205,'R'!$J$7:$J$10000)</f>
        <v>0</v>
      </c>
      <c r="AS205" s="103">
        <f>SUMIF(S!$K$7:$K$10000,$C205,S!$J$7:$J$10000)</f>
        <v>0</v>
      </c>
      <c r="AT205" s="103">
        <f>SUMIF(T!$K$7:$K$10000,$C205,T!$J$7:$J$10000)</f>
        <v>0</v>
      </c>
    </row>
    <row r="206" spans="2:46" ht="26.4" x14ac:dyDescent="0.3">
      <c r="B206" s="131" t="s">
        <v>66</v>
      </c>
      <c r="C206" s="131" t="s">
        <v>150</v>
      </c>
      <c r="D206" s="132">
        <v>106</v>
      </c>
      <c r="E206" s="132">
        <v>206.04</v>
      </c>
      <c r="F206" s="133">
        <f t="shared" si="24"/>
        <v>0</v>
      </c>
      <c r="G206" s="133">
        <f t="shared" si="25"/>
        <v>0</v>
      </c>
      <c r="H206" s="31"/>
      <c r="I206" s="146" t="str">
        <f t="shared" si="42"/>
        <v>Egyházmegye részére fenntartott tétel, egyházközség ide nem tervezhet.</v>
      </c>
      <c r="J206" s="142"/>
      <c r="K206" s="142"/>
      <c r="L206" s="143"/>
      <c r="M206" s="142"/>
      <c r="N206" s="98">
        <f t="shared" si="40"/>
        <v>1E-3</v>
      </c>
      <c r="O206" s="32" t="str">
        <f t="shared" si="27"/>
        <v>szmadas!$c$206</v>
      </c>
      <c r="P206" s="1">
        <f t="shared" si="23"/>
        <v>36</v>
      </c>
      <c r="Q206" s="124">
        <f t="shared" si="41"/>
        <v>0</v>
      </c>
      <c r="Z206" s="103">
        <f>SUMIF(Kassza!$K$7:$K$10000,$C206,Kassza!$J$7:$J$10000)</f>
        <v>0</v>
      </c>
      <c r="AA206" s="103">
        <f>SUMIF(A!$K$7:$K$10000,$C206,A!$J$7:$J$10000)</f>
        <v>0</v>
      </c>
      <c r="AB206" s="103">
        <f>SUMIF(B!$K$7:$K$10000,$C206,B!$J$7:$J$10000)</f>
        <v>0</v>
      </c>
      <c r="AC206" s="103">
        <f>SUMIF('C'!$K$7:$K$10000,$C206,'C'!$J$7:$J$10000)</f>
        <v>0</v>
      </c>
      <c r="AD206" s="103">
        <f>SUMIF(D!$K$7:$K$10000,$C206,D!$J$7:$J$10000)</f>
        <v>0</v>
      </c>
      <c r="AE206" s="103">
        <f>SUMIF(E!$K$7:$K$10000,$C206,E!$J$7:$J$10000)</f>
        <v>0</v>
      </c>
      <c r="AF206" s="103">
        <f>SUMIF(F!$K$7:$K$10000,$C206,F!$J$7:$J$10000)</f>
        <v>0</v>
      </c>
      <c r="AG206" s="103">
        <f>SUMIF(G!$K$7:$K$10000,$C206,G!$J$7:$J$10000)</f>
        <v>0</v>
      </c>
      <c r="AH206" s="103">
        <f>SUMIF(H!$K$7:$K$10000,$C206,H!$J$7:$J$10000)</f>
        <v>0</v>
      </c>
      <c r="AI206" s="103">
        <f>SUMIF(I!$K$7:$K$10000,$C206,I!$J$7:$J$10000)</f>
        <v>0</v>
      </c>
      <c r="AJ206" s="103">
        <f>SUMIF(J!$K$7:$K$10000,$C206,J!$J$7:$J$10000)</f>
        <v>0</v>
      </c>
      <c r="AK206" s="103">
        <f>SUMIF(K!$K$7:$K$10000,$C206,K!$J$7:$J$10000)</f>
        <v>0</v>
      </c>
      <c r="AL206" s="103">
        <f>SUMIF(L!$K$7:$K$10000,$C206,L!$J$7:$J$10000)</f>
        <v>0</v>
      </c>
      <c r="AM206" s="103">
        <f>SUMIF(M!$K$7:$K$10000,$C206,M!$J$7:$J$10000)</f>
        <v>0</v>
      </c>
      <c r="AN206" s="103">
        <f>SUMIF(N!$K$7:$K$10000,$C206,N!$J$7:$J$10000)</f>
        <v>0</v>
      </c>
      <c r="AO206" s="103">
        <f>SUMIF(O!$K$7:$K$10000,$C206,O!$J$7:$J$10000)</f>
        <v>0</v>
      </c>
      <c r="AP206" s="103">
        <f>SUMIF(P!$K$7:$K$10000,$C206,P!$J$7:$J$10000)</f>
        <v>0</v>
      </c>
      <c r="AQ206" s="103">
        <f>SUMIF(Q!$K$7:$K$10000,$C206,Q!$J$7:$J$10000)</f>
        <v>0</v>
      </c>
      <c r="AR206" s="103">
        <f>SUMIF('R'!$K$7:$K$10000,$C206,'R'!$J$7:$J$10000)</f>
        <v>0</v>
      </c>
      <c r="AS206" s="103">
        <f>SUMIF(S!$K$7:$K$10000,$C206,S!$J$7:$J$10000)</f>
        <v>0</v>
      </c>
      <c r="AT206" s="103">
        <f>SUMIF(T!$K$7:$K$10000,$C206,T!$J$7:$J$10000)</f>
        <v>0</v>
      </c>
    </row>
    <row r="207" spans="2:46" ht="26.4" x14ac:dyDescent="0.3">
      <c r="B207" s="131" t="s">
        <v>151</v>
      </c>
      <c r="C207" s="131" t="s">
        <v>152</v>
      </c>
      <c r="D207" s="132">
        <v>107</v>
      </c>
      <c r="E207" s="132">
        <v>206.05</v>
      </c>
      <c r="F207" s="133">
        <f t="shared" si="24"/>
        <v>0</v>
      </c>
      <c r="G207" s="133">
        <f t="shared" si="25"/>
        <v>0</v>
      </c>
      <c r="H207" s="31"/>
      <c r="I207" s="146" t="str">
        <f t="shared" si="42"/>
        <v>Egyházmegye részére fenntartott tétel, egyházközség ide nem tervezhet.</v>
      </c>
      <c r="J207" s="142"/>
      <c r="K207" s="142"/>
      <c r="L207" s="143"/>
      <c r="M207" s="142"/>
      <c r="N207" s="98">
        <f t="shared" si="40"/>
        <v>1E-3</v>
      </c>
      <c r="O207" s="32" t="str">
        <f t="shared" si="27"/>
        <v>szmadas!$c$207</v>
      </c>
      <c r="P207" s="1">
        <f t="shared" si="23"/>
        <v>36</v>
      </c>
      <c r="Q207" s="124">
        <f t="shared" si="41"/>
        <v>0</v>
      </c>
      <c r="Z207" s="103">
        <f>SUMIF(Kassza!$K$7:$K$10000,$C207,Kassza!$J$7:$J$10000)</f>
        <v>0</v>
      </c>
      <c r="AA207" s="103">
        <f>SUMIF(A!$K$7:$K$10000,$C207,A!$J$7:$J$10000)</f>
        <v>0</v>
      </c>
      <c r="AB207" s="103">
        <f>SUMIF(B!$K$7:$K$10000,$C207,B!$J$7:$J$10000)</f>
        <v>0</v>
      </c>
      <c r="AC207" s="103">
        <f>SUMIF('C'!$K$7:$K$10000,$C207,'C'!$J$7:$J$10000)</f>
        <v>0</v>
      </c>
      <c r="AD207" s="103">
        <f>SUMIF(D!$K$7:$K$10000,$C207,D!$J$7:$J$10000)</f>
        <v>0</v>
      </c>
      <c r="AE207" s="103">
        <f>SUMIF(E!$K$7:$K$10000,$C207,E!$J$7:$J$10000)</f>
        <v>0</v>
      </c>
      <c r="AF207" s="103">
        <f>SUMIF(F!$K$7:$K$10000,$C207,F!$J$7:$J$10000)</f>
        <v>0</v>
      </c>
      <c r="AG207" s="103">
        <f>SUMIF(G!$K$7:$K$10000,$C207,G!$J$7:$J$10000)</f>
        <v>0</v>
      </c>
      <c r="AH207" s="103">
        <f>SUMIF(H!$K$7:$K$10000,$C207,H!$J$7:$J$10000)</f>
        <v>0</v>
      </c>
      <c r="AI207" s="103">
        <f>SUMIF(I!$K$7:$K$10000,$C207,I!$J$7:$J$10000)</f>
        <v>0</v>
      </c>
      <c r="AJ207" s="103">
        <f>SUMIF(J!$K$7:$K$10000,$C207,J!$J$7:$J$10000)</f>
        <v>0</v>
      </c>
      <c r="AK207" s="103">
        <f>SUMIF(K!$K$7:$K$10000,$C207,K!$J$7:$J$10000)</f>
        <v>0</v>
      </c>
      <c r="AL207" s="103">
        <f>SUMIF(L!$K$7:$K$10000,$C207,L!$J$7:$J$10000)</f>
        <v>0</v>
      </c>
      <c r="AM207" s="103">
        <f>SUMIF(M!$K$7:$K$10000,$C207,M!$J$7:$J$10000)</f>
        <v>0</v>
      </c>
      <c r="AN207" s="103">
        <f>SUMIF(N!$K$7:$K$10000,$C207,N!$J$7:$J$10000)</f>
        <v>0</v>
      </c>
      <c r="AO207" s="103">
        <f>SUMIF(O!$K$7:$K$10000,$C207,O!$J$7:$J$10000)</f>
        <v>0</v>
      </c>
      <c r="AP207" s="103">
        <f>SUMIF(P!$K$7:$K$10000,$C207,P!$J$7:$J$10000)</f>
        <v>0</v>
      </c>
      <c r="AQ207" s="103">
        <f>SUMIF(Q!$K$7:$K$10000,$C207,Q!$J$7:$J$10000)</f>
        <v>0</v>
      </c>
      <c r="AR207" s="103">
        <f>SUMIF('R'!$K$7:$K$10000,$C207,'R'!$J$7:$J$10000)</f>
        <v>0</v>
      </c>
      <c r="AS207" s="103">
        <f>SUMIF(S!$K$7:$K$10000,$C207,S!$J$7:$J$10000)</f>
        <v>0</v>
      </c>
      <c r="AT207" s="103">
        <f>SUMIF(T!$K$7:$K$10000,$C207,T!$J$7:$J$10000)</f>
        <v>0</v>
      </c>
    </row>
    <row r="208" spans="2:46" ht="26.4" x14ac:dyDescent="0.3">
      <c r="B208" s="131" t="s">
        <v>153</v>
      </c>
      <c r="C208" s="131" t="s">
        <v>154</v>
      </c>
      <c r="D208" s="132">
        <v>108</v>
      </c>
      <c r="E208" s="132">
        <v>206.06</v>
      </c>
      <c r="F208" s="133">
        <f t="shared" si="24"/>
        <v>0</v>
      </c>
      <c r="G208" s="133">
        <f t="shared" si="25"/>
        <v>0</v>
      </c>
      <c r="H208" s="31"/>
      <c r="I208" s="146" t="str">
        <f t="shared" si="42"/>
        <v>Egyházmegye részére fenntartott tétel, egyházközség ide nem tervezhet.</v>
      </c>
      <c r="J208" s="142"/>
      <c r="K208" s="142"/>
      <c r="L208" s="143"/>
      <c r="M208" s="142"/>
      <c r="N208" s="98">
        <f t="shared" si="40"/>
        <v>1E-3</v>
      </c>
      <c r="O208" s="32" t="str">
        <f t="shared" si="27"/>
        <v>szmadas!$c$208</v>
      </c>
      <c r="P208" s="1">
        <f t="shared" si="23"/>
        <v>36</v>
      </c>
      <c r="Q208" s="124">
        <f t="shared" si="41"/>
        <v>0</v>
      </c>
      <c r="Z208" s="103">
        <f>SUMIF(Kassza!$K$7:$K$10000,$C208,Kassza!$J$7:$J$10000)</f>
        <v>0</v>
      </c>
      <c r="AA208" s="103">
        <f>SUMIF(A!$K$7:$K$10000,$C208,A!$J$7:$J$10000)</f>
        <v>0</v>
      </c>
      <c r="AB208" s="103">
        <f>SUMIF(B!$K$7:$K$10000,$C208,B!$J$7:$J$10000)</f>
        <v>0</v>
      </c>
      <c r="AC208" s="103">
        <f>SUMIF('C'!$K$7:$K$10000,$C208,'C'!$J$7:$J$10000)</f>
        <v>0</v>
      </c>
      <c r="AD208" s="103">
        <f>SUMIF(D!$K$7:$K$10000,$C208,D!$J$7:$J$10000)</f>
        <v>0</v>
      </c>
      <c r="AE208" s="103">
        <f>SUMIF(E!$K$7:$K$10000,$C208,E!$J$7:$J$10000)</f>
        <v>0</v>
      </c>
      <c r="AF208" s="103">
        <f>SUMIF(F!$K$7:$K$10000,$C208,F!$J$7:$J$10000)</f>
        <v>0</v>
      </c>
      <c r="AG208" s="103">
        <f>SUMIF(G!$K$7:$K$10000,$C208,G!$J$7:$J$10000)</f>
        <v>0</v>
      </c>
      <c r="AH208" s="103">
        <f>SUMIF(H!$K$7:$K$10000,$C208,H!$J$7:$J$10000)</f>
        <v>0</v>
      </c>
      <c r="AI208" s="103">
        <f>SUMIF(I!$K$7:$K$10000,$C208,I!$J$7:$J$10000)</f>
        <v>0</v>
      </c>
      <c r="AJ208" s="103">
        <f>SUMIF(J!$K$7:$K$10000,$C208,J!$J$7:$J$10000)</f>
        <v>0</v>
      </c>
      <c r="AK208" s="103">
        <f>SUMIF(K!$K$7:$K$10000,$C208,K!$J$7:$J$10000)</f>
        <v>0</v>
      </c>
      <c r="AL208" s="103">
        <f>SUMIF(L!$K$7:$K$10000,$C208,L!$J$7:$J$10000)</f>
        <v>0</v>
      </c>
      <c r="AM208" s="103">
        <f>SUMIF(M!$K$7:$K$10000,$C208,M!$J$7:$J$10000)</f>
        <v>0</v>
      </c>
      <c r="AN208" s="103">
        <f>SUMIF(N!$K$7:$K$10000,$C208,N!$J$7:$J$10000)</f>
        <v>0</v>
      </c>
      <c r="AO208" s="103">
        <f>SUMIF(O!$K$7:$K$10000,$C208,O!$J$7:$J$10000)</f>
        <v>0</v>
      </c>
      <c r="AP208" s="103">
        <f>SUMIF(P!$K$7:$K$10000,$C208,P!$J$7:$J$10000)</f>
        <v>0</v>
      </c>
      <c r="AQ208" s="103">
        <f>SUMIF(Q!$K$7:$K$10000,$C208,Q!$J$7:$J$10000)</f>
        <v>0</v>
      </c>
      <c r="AR208" s="103">
        <f>SUMIF('R'!$K$7:$K$10000,$C208,'R'!$J$7:$J$10000)</f>
        <v>0</v>
      </c>
      <c r="AS208" s="103">
        <f>SUMIF(S!$K$7:$K$10000,$C208,S!$J$7:$J$10000)</f>
        <v>0</v>
      </c>
      <c r="AT208" s="103">
        <f>SUMIF(T!$K$7:$K$10000,$C208,T!$J$7:$J$10000)</f>
        <v>0</v>
      </c>
    </row>
    <row r="209" spans="2:46" ht="28.2" x14ac:dyDescent="0.3">
      <c r="B209" s="202" t="s">
        <v>1199</v>
      </c>
      <c r="C209" s="202"/>
      <c r="D209" s="134">
        <v>109</v>
      </c>
      <c r="E209" s="129">
        <v>207</v>
      </c>
      <c r="F209" s="135">
        <f>SUM(F210:F211)</f>
        <v>0</v>
      </c>
      <c r="G209" s="135">
        <f>SUM(G210:G211)</f>
        <v>0</v>
      </c>
      <c r="H209" s="101"/>
      <c r="I209" s="140">
        <f t="shared" si="38"/>
        <v>0</v>
      </c>
      <c r="J209" s="135">
        <f>SUM(J210:J211)</f>
        <v>0</v>
      </c>
      <c r="K209" s="135">
        <f t="shared" ref="K209:M209" si="43">SUM(K210:K211)</f>
        <v>0</v>
      </c>
      <c r="L209" s="135">
        <f t="shared" si="43"/>
        <v>0</v>
      </c>
      <c r="M209" s="135">
        <f t="shared" si="43"/>
        <v>0</v>
      </c>
      <c r="N209" s="99" t="s">
        <v>76</v>
      </c>
      <c r="O209" s="32" t="str">
        <f t="shared" si="27"/>
        <v>Z</v>
      </c>
      <c r="P209" s="1">
        <f t="shared" si="23"/>
        <v>36</v>
      </c>
      <c r="Q209" s="12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</row>
    <row r="210" spans="2:46" x14ac:dyDescent="0.3">
      <c r="B210" s="131" t="s">
        <v>157</v>
      </c>
      <c r="C210" s="131" t="s">
        <v>158</v>
      </c>
      <c r="D210" s="132">
        <v>110</v>
      </c>
      <c r="E210" s="132">
        <v>207.01</v>
      </c>
      <c r="F210" s="133">
        <f t="shared" si="24"/>
        <v>0</v>
      </c>
      <c r="G210" s="133">
        <f t="shared" si="25"/>
        <v>0</v>
      </c>
      <c r="H210" s="31"/>
      <c r="I210" s="141">
        <f t="shared" si="38"/>
        <v>0</v>
      </c>
      <c r="J210" s="142"/>
      <c r="K210" s="142"/>
      <c r="L210" s="143"/>
      <c r="M210" s="142"/>
      <c r="N210" s="100"/>
      <c r="O210" s="32" t="str">
        <f t="shared" si="27"/>
        <v>szmadas!$c$210</v>
      </c>
      <c r="P210" s="1">
        <f t="shared" si="23"/>
        <v>37</v>
      </c>
      <c r="Q210" s="123" t="str">
        <f t="shared" si="30"/>
        <v>Törlesztett hitelek</v>
      </c>
      <c r="Z210" s="103">
        <f>SUMIF(Kassza!$K$7:$K$10000,$C210,Kassza!$J$7:$J$10000)</f>
        <v>0</v>
      </c>
      <c r="AA210" s="103">
        <f>SUMIF(A!$K$7:$K$10000,$C210,A!$J$7:$J$10000)</f>
        <v>0</v>
      </c>
      <c r="AB210" s="103">
        <f>SUMIF(B!$K$7:$K$10000,$C210,B!$J$7:$J$10000)</f>
        <v>0</v>
      </c>
      <c r="AC210" s="103">
        <f>SUMIF('C'!$K$7:$K$10000,$C210,'C'!$J$7:$J$10000)</f>
        <v>0</v>
      </c>
      <c r="AD210" s="103">
        <f>SUMIF(D!$K$7:$K$10000,$C210,D!$J$7:$J$10000)</f>
        <v>0</v>
      </c>
      <c r="AE210" s="103">
        <f>SUMIF(E!$K$7:$K$10000,$C210,E!$J$7:$J$10000)</f>
        <v>0</v>
      </c>
      <c r="AF210" s="103">
        <f>SUMIF(F!$K$7:$K$10000,$C210,F!$J$7:$J$10000)</f>
        <v>0</v>
      </c>
      <c r="AG210" s="103">
        <f>SUMIF(G!$K$7:$K$10000,$C210,G!$J$7:$J$10000)</f>
        <v>0</v>
      </c>
      <c r="AH210" s="103">
        <f>SUMIF(H!$K$7:$K$10000,$C210,H!$J$7:$J$10000)</f>
        <v>0</v>
      </c>
      <c r="AI210" s="103">
        <f>SUMIF(I!$K$7:$K$10000,$C210,I!$J$7:$J$10000)</f>
        <v>0</v>
      </c>
      <c r="AJ210" s="103">
        <f>SUMIF(J!$K$7:$K$10000,$C210,J!$J$7:$J$10000)</f>
        <v>0</v>
      </c>
      <c r="AK210" s="103">
        <f>SUMIF(K!$K$7:$K$10000,$C210,K!$J$7:$J$10000)</f>
        <v>0</v>
      </c>
      <c r="AL210" s="103">
        <f>SUMIF(L!$K$7:$K$10000,$C210,L!$J$7:$J$10000)</f>
        <v>0</v>
      </c>
      <c r="AM210" s="103">
        <f>SUMIF(M!$K$7:$K$10000,$C210,M!$J$7:$J$10000)</f>
        <v>0</v>
      </c>
      <c r="AN210" s="103">
        <f>SUMIF(N!$K$7:$K$10000,$C210,N!$J$7:$J$10000)</f>
        <v>0</v>
      </c>
      <c r="AO210" s="103">
        <f>SUMIF(O!$K$7:$K$10000,$C210,O!$J$7:$J$10000)</f>
        <v>0</v>
      </c>
      <c r="AP210" s="103">
        <f>SUMIF(P!$K$7:$K$10000,$C210,P!$J$7:$J$10000)</f>
        <v>0</v>
      </c>
      <c r="AQ210" s="103">
        <f>SUMIF(Q!$K$7:$K$10000,$C210,Q!$J$7:$J$10000)</f>
        <v>0</v>
      </c>
      <c r="AR210" s="103">
        <f>SUMIF('R'!$K$7:$K$10000,$C210,'R'!$J$7:$J$10000)</f>
        <v>0</v>
      </c>
      <c r="AS210" s="103">
        <f>SUMIF(S!$K$7:$K$10000,$C210,S!$J$7:$J$10000)</f>
        <v>0</v>
      </c>
      <c r="AT210" s="103">
        <f>SUMIF(T!$K$7:$K$10000,$C210,T!$J$7:$J$10000)</f>
        <v>0</v>
      </c>
    </row>
    <row r="211" spans="2:46" x14ac:dyDescent="0.3">
      <c r="B211" s="131" t="s">
        <v>155</v>
      </c>
      <c r="C211" s="131" t="s">
        <v>156</v>
      </c>
      <c r="D211" s="132">
        <v>111</v>
      </c>
      <c r="E211" s="132">
        <v>207.02</v>
      </c>
      <c r="F211" s="133">
        <f t="shared" si="24"/>
        <v>0</v>
      </c>
      <c r="G211" s="133">
        <f t="shared" si="25"/>
        <v>0</v>
      </c>
      <c r="H211" s="31"/>
      <c r="I211" s="141">
        <f t="shared" si="38"/>
        <v>0</v>
      </c>
      <c r="J211" s="142"/>
      <c r="K211" s="142"/>
      <c r="L211" s="143"/>
      <c r="M211" s="142"/>
      <c r="N211" s="100"/>
      <c r="O211" s="32" t="str">
        <f t="shared" si="27"/>
        <v>szmadas!$c$211</v>
      </c>
      <c r="P211" s="1">
        <f t="shared" si="23"/>
        <v>38</v>
      </c>
      <c r="Q211" s="123" t="str">
        <f t="shared" si="30"/>
        <v>Kiadott hitelek</v>
      </c>
      <c r="Z211" s="103">
        <f>SUMIF(Kassza!$K$7:$K$10000,$C211,Kassza!$J$7:$J$10000)</f>
        <v>0</v>
      </c>
      <c r="AA211" s="103">
        <f>SUMIF(A!$K$7:$K$10000,$C211,A!$J$7:$J$10000)</f>
        <v>0</v>
      </c>
      <c r="AB211" s="103">
        <f>SUMIF(B!$K$7:$K$10000,$C211,B!$J$7:$J$10000)</f>
        <v>0</v>
      </c>
      <c r="AC211" s="103">
        <f>SUMIF('C'!$K$7:$K$10000,$C211,'C'!$J$7:$J$10000)</f>
        <v>0</v>
      </c>
      <c r="AD211" s="103">
        <f>SUMIF(D!$K$7:$K$10000,$C211,D!$J$7:$J$10000)</f>
        <v>0</v>
      </c>
      <c r="AE211" s="103">
        <f>SUMIF(E!$K$7:$K$10000,$C211,E!$J$7:$J$10000)</f>
        <v>0</v>
      </c>
      <c r="AF211" s="103">
        <f>SUMIF(F!$K$7:$K$10000,$C211,F!$J$7:$J$10000)</f>
        <v>0</v>
      </c>
      <c r="AG211" s="103">
        <f>SUMIF(G!$K$7:$K$10000,$C211,G!$J$7:$J$10000)</f>
        <v>0</v>
      </c>
      <c r="AH211" s="103">
        <f>SUMIF(H!$K$7:$K$10000,$C211,H!$J$7:$J$10000)</f>
        <v>0</v>
      </c>
      <c r="AI211" s="103">
        <f>SUMIF(I!$K$7:$K$10000,$C211,I!$J$7:$J$10000)</f>
        <v>0</v>
      </c>
      <c r="AJ211" s="103">
        <f>SUMIF(J!$K$7:$K$10000,$C211,J!$J$7:$J$10000)</f>
        <v>0</v>
      </c>
      <c r="AK211" s="103">
        <f>SUMIF(K!$K$7:$K$10000,$C211,K!$J$7:$J$10000)</f>
        <v>0</v>
      </c>
      <c r="AL211" s="103">
        <f>SUMIF(L!$K$7:$K$10000,$C211,L!$J$7:$J$10000)</f>
        <v>0</v>
      </c>
      <c r="AM211" s="103">
        <f>SUMIF(M!$K$7:$K$10000,$C211,M!$J$7:$J$10000)</f>
        <v>0</v>
      </c>
      <c r="AN211" s="103">
        <f>SUMIF(N!$K$7:$K$10000,$C211,N!$J$7:$J$10000)</f>
        <v>0</v>
      </c>
      <c r="AO211" s="103">
        <f>SUMIF(O!$K$7:$K$10000,$C211,O!$J$7:$J$10000)</f>
        <v>0</v>
      </c>
      <c r="AP211" s="103">
        <f>SUMIF(P!$K$7:$K$10000,$C211,P!$J$7:$J$10000)</f>
        <v>0</v>
      </c>
      <c r="AQ211" s="103">
        <f>SUMIF(Q!$K$7:$K$10000,$C211,Q!$J$7:$J$10000)</f>
        <v>0</v>
      </c>
      <c r="AR211" s="103">
        <f>SUMIF('R'!$K$7:$K$10000,$C211,'R'!$J$7:$J$10000)</f>
        <v>0</v>
      </c>
      <c r="AS211" s="103">
        <f>SUMIF(S!$K$7:$K$10000,$C211,S!$J$7:$J$10000)</f>
        <v>0</v>
      </c>
      <c r="AT211" s="103">
        <f>SUMIF(T!$K$7:$K$10000,$C211,T!$J$7:$J$10000)</f>
        <v>0</v>
      </c>
    </row>
    <row r="212" spans="2:46" ht="28.2" x14ac:dyDescent="0.3">
      <c r="B212" s="202" t="s">
        <v>1220</v>
      </c>
      <c r="C212" s="202"/>
      <c r="D212" s="134">
        <v>112</v>
      </c>
      <c r="E212" s="129" t="s">
        <v>3</v>
      </c>
      <c r="F212" s="135">
        <f>SUM(F199,F202,F209)</f>
        <v>0</v>
      </c>
      <c r="G212" s="135">
        <f>SUM(G199,G202,G209)</f>
        <v>0</v>
      </c>
      <c r="H212" s="101"/>
      <c r="I212" s="140">
        <f t="shared" si="38"/>
        <v>0</v>
      </c>
      <c r="J212" s="135">
        <f>SUM(J199,J202,J209)</f>
        <v>0</v>
      </c>
      <c r="K212" s="135">
        <f t="shared" ref="K212:M212" si="44">SUM(K199,K202,K209)</f>
        <v>0</v>
      </c>
      <c r="L212" s="135">
        <f t="shared" si="44"/>
        <v>0</v>
      </c>
      <c r="M212" s="135">
        <f t="shared" si="44"/>
        <v>0</v>
      </c>
      <c r="N212" s="99" t="s">
        <v>76</v>
      </c>
    </row>
    <row r="213" spans="2:46" ht="42" x14ac:dyDescent="0.3">
      <c r="B213" s="202" t="s">
        <v>1221</v>
      </c>
      <c r="C213" s="202"/>
      <c r="D213" s="134">
        <v>113</v>
      </c>
      <c r="E213" s="129" t="s">
        <v>3</v>
      </c>
      <c r="F213" s="130">
        <f>SUM(F101,F152,-F212)</f>
        <v>0</v>
      </c>
      <c r="G213" s="130">
        <f>SUM(G101,G152,-G212)</f>
        <v>0</v>
      </c>
      <c r="H213" s="31"/>
      <c r="I213" s="140">
        <f>G213-F213</f>
        <v>0</v>
      </c>
      <c r="J213" s="135">
        <f>SUM(J101,J152,-J212)</f>
        <v>0</v>
      </c>
      <c r="K213" s="135">
        <f t="shared" ref="K213:M213" si="45">SUM(K101,K152,-K212)</f>
        <v>0</v>
      </c>
      <c r="L213" s="135">
        <f t="shared" si="45"/>
        <v>0</v>
      </c>
      <c r="M213" s="135">
        <f t="shared" si="45"/>
        <v>0</v>
      </c>
      <c r="N213" s="99" t="s">
        <v>77</v>
      </c>
    </row>
    <row r="214" spans="2:46" x14ac:dyDescent="0.3">
      <c r="B214" s="131" t="s">
        <v>4</v>
      </c>
      <c r="C214" s="131" t="s">
        <v>5</v>
      </c>
      <c r="D214" s="132">
        <v>114</v>
      </c>
      <c r="E214" s="132" t="s">
        <v>3</v>
      </c>
      <c r="F214" s="132" t="s">
        <v>3</v>
      </c>
      <c r="G214" s="133">
        <f t="shared" ref="G214" si="46">SUM(Z214:AT214)</f>
        <v>0</v>
      </c>
      <c r="N214" s="100"/>
      <c r="Z214" s="10">
        <f>Kassza!$H$3</f>
        <v>0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</row>
    <row r="215" spans="2:46" x14ac:dyDescent="0.3">
      <c r="B215" s="131" t="s">
        <v>6</v>
      </c>
      <c r="C215" s="131" t="s">
        <v>7</v>
      </c>
      <c r="D215" s="132">
        <v>115</v>
      </c>
      <c r="E215" s="132" t="s">
        <v>3</v>
      </c>
      <c r="F215" s="132" t="s">
        <v>3</v>
      </c>
      <c r="G215" s="133">
        <f t="shared" ref="G215" si="47">SUM(Z215:AT215)</f>
        <v>0</v>
      </c>
      <c r="N215" s="100"/>
      <c r="Z215" s="10"/>
      <c r="AA215" s="10">
        <f>A!$H$3</f>
        <v>0</v>
      </c>
      <c r="AB215" s="10">
        <f>B!$H$3</f>
        <v>0</v>
      </c>
      <c r="AC215" s="10">
        <f>'C'!$H$3</f>
        <v>0</v>
      </c>
      <c r="AD215" s="10">
        <f>D!$H$3</f>
        <v>0</v>
      </c>
      <c r="AE215" s="10">
        <f>E!$H$3</f>
        <v>0</v>
      </c>
      <c r="AF215" s="10">
        <f>F!$H$3</f>
        <v>0</v>
      </c>
      <c r="AG215" s="10">
        <f>G!$H$3</f>
        <v>0</v>
      </c>
      <c r="AH215" s="10">
        <f>H!$H$3</f>
        <v>0</v>
      </c>
      <c r="AI215" s="10">
        <f>I!$H$3</f>
        <v>0</v>
      </c>
      <c r="AJ215" s="10">
        <f>J!$H$3</f>
        <v>0</v>
      </c>
      <c r="AK215" s="10">
        <f>K!$H$3</f>
        <v>0</v>
      </c>
      <c r="AL215" s="10">
        <f>L!$H$3</f>
        <v>0</v>
      </c>
      <c r="AM215" s="10">
        <f>M!$H$3</f>
        <v>0</v>
      </c>
      <c r="AN215" s="10">
        <f>N!$H$3</f>
        <v>0</v>
      </c>
      <c r="AO215" s="10">
        <f>O!$H$3</f>
        <v>0</v>
      </c>
      <c r="AP215" s="10">
        <f>P!$H$3</f>
        <v>0</v>
      </c>
      <c r="AQ215" s="10">
        <f>Q!$H$3</f>
        <v>0</v>
      </c>
      <c r="AR215" s="10">
        <f>'R'!$H$3</f>
        <v>0</v>
      </c>
      <c r="AS215" s="10">
        <f>S!$H$3</f>
        <v>0</v>
      </c>
      <c r="AT215" s="10">
        <f>T!$H$3</f>
        <v>0</v>
      </c>
    </row>
    <row r="216" spans="2:46" ht="28.2" x14ac:dyDescent="0.3">
      <c r="B216" s="202" t="s">
        <v>1222</v>
      </c>
      <c r="C216" s="202"/>
      <c r="D216" s="134">
        <v>116</v>
      </c>
      <c r="E216" s="129" t="s">
        <v>3</v>
      </c>
      <c r="F216" s="129" t="s">
        <v>3</v>
      </c>
      <c r="G216" s="135">
        <f>SUM(G217:G227)</f>
        <v>0</v>
      </c>
      <c r="N216" s="99" t="s">
        <v>76</v>
      </c>
    </row>
    <row r="217" spans="2:46" ht="26.4" x14ac:dyDescent="0.3">
      <c r="B217" s="131" t="s">
        <v>159</v>
      </c>
      <c r="C217" s="131" t="s">
        <v>160</v>
      </c>
      <c r="D217" s="132">
        <v>117</v>
      </c>
      <c r="E217" s="132" t="s">
        <v>3</v>
      </c>
      <c r="F217" s="132" t="s">
        <v>3</v>
      </c>
      <c r="G217" s="137"/>
      <c r="N217" s="100"/>
    </row>
    <row r="218" spans="2:46" ht="26.4" x14ac:dyDescent="0.3">
      <c r="B218" s="131" t="s">
        <v>131</v>
      </c>
      <c r="C218" s="131" t="s">
        <v>132</v>
      </c>
      <c r="D218" s="132">
        <v>118</v>
      </c>
      <c r="E218" s="132" t="s">
        <v>3</v>
      </c>
      <c r="F218" s="132" t="s">
        <v>3</v>
      </c>
      <c r="G218" s="137"/>
      <c r="N218" s="100"/>
    </row>
    <row r="219" spans="2:46" ht="39.6" x14ac:dyDescent="0.3">
      <c r="B219" s="131" t="s">
        <v>161</v>
      </c>
      <c r="C219" s="131" t="s">
        <v>79</v>
      </c>
      <c r="D219" s="132">
        <v>119</v>
      </c>
      <c r="E219" s="132" t="s">
        <v>3</v>
      </c>
      <c r="F219" s="132" t="s">
        <v>3</v>
      </c>
      <c r="G219" s="137"/>
      <c r="N219" s="100"/>
    </row>
    <row r="220" spans="2:46" ht="26.4" x14ac:dyDescent="0.3">
      <c r="B220" s="131" t="s">
        <v>162</v>
      </c>
      <c r="C220" s="131" t="s">
        <v>163</v>
      </c>
      <c r="D220" s="132">
        <v>120</v>
      </c>
      <c r="E220" s="132" t="s">
        <v>3</v>
      </c>
      <c r="F220" s="132" t="s">
        <v>3</v>
      </c>
      <c r="G220" s="137"/>
      <c r="N220" s="100"/>
    </row>
    <row r="221" spans="2:46" x14ac:dyDescent="0.3">
      <c r="B221" s="131" t="s">
        <v>164</v>
      </c>
      <c r="C221" s="131" t="s">
        <v>165</v>
      </c>
      <c r="D221" s="132">
        <v>121</v>
      </c>
      <c r="E221" s="132" t="s">
        <v>3</v>
      </c>
      <c r="F221" s="132" t="s">
        <v>3</v>
      </c>
      <c r="G221" s="137"/>
      <c r="N221" s="100"/>
    </row>
    <row r="222" spans="2:46" ht="26.4" x14ac:dyDescent="0.3">
      <c r="B222" s="131" t="s">
        <v>104</v>
      </c>
      <c r="C222" s="131" t="s">
        <v>105</v>
      </c>
      <c r="D222" s="132">
        <v>122</v>
      </c>
      <c r="E222" s="132" t="s">
        <v>3</v>
      </c>
      <c r="F222" s="132" t="s">
        <v>3</v>
      </c>
      <c r="G222" s="137"/>
      <c r="N222" s="100"/>
    </row>
    <row r="223" spans="2:46" ht="26.4" x14ac:dyDescent="0.3">
      <c r="B223" s="131" t="s">
        <v>106</v>
      </c>
      <c r="C223" s="131" t="s">
        <v>107</v>
      </c>
      <c r="D223" s="132">
        <v>123</v>
      </c>
      <c r="E223" s="132" t="s">
        <v>3</v>
      </c>
      <c r="F223" s="132" t="s">
        <v>3</v>
      </c>
      <c r="G223" s="137"/>
      <c r="N223" s="100"/>
    </row>
    <row r="224" spans="2:46" x14ac:dyDescent="0.3">
      <c r="B224" s="131" t="s">
        <v>108</v>
      </c>
      <c r="C224" s="131" t="s">
        <v>109</v>
      </c>
      <c r="D224" s="132">
        <v>124</v>
      </c>
      <c r="E224" s="132" t="s">
        <v>3</v>
      </c>
      <c r="F224" s="132" t="s">
        <v>3</v>
      </c>
      <c r="G224" s="137"/>
      <c r="N224" s="100"/>
    </row>
    <row r="225" spans="2:14" ht="26.4" x14ac:dyDescent="0.3">
      <c r="B225" s="131" t="s">
        <v>1191</v>
      </c>
      <c r="C225" s="131" t="s">
        <v>1190</v>
      </c>
      <c r="D225" s="132">
        <v>125</v>
      </c>
      <c r="E225" s="132" t="s">
        <v>3</v>
      </c>
      <c r="F225" s="132" t="s">
        <v>3</v>
      </c>
      <c r="G225" s="137"/>
      <c r="N225" s="100"/>
    </row>
    <row r="226" spans="2:14" x14ac:dyDescent="0.3">
      <c r="B226" s="131" t="s">
        <v>72</v>
      </c>
      <c r="C226" s="131" t="s">
        <v>73</v>
      </c>
      <c r="D226" s="132">
        <v>126</v>
      </c>
      <c r="E226" s="132"/>
      <c r="F226" s="132"/>
      <c r="G226" s="137"/>
      <c r="N226" s="100"/>
    </row>
    <row r="227" spans="2:14" x14ac:dyDescent="0.3">
      <c r="B227" s="131" t="s">
        <v>166</v>
      </c>
      <c r="C227" s="131" t="s">
        <v>167</v>
      </c>
      <c r="D227" s="132">
        <v>127</v>
      </c>
      <c r="E227" s="132" t="s">
        <v>3</v>
      </c>
      <c r="F227" s="132" t="s">
        <v>3</v>
      </c>
      <c r="G227" s="137"/>
      <c r="N227" s="100"/>
    </row>
    <row r="228" spans="2:14" ht="28.2" x14ac:dyDescent="0.3">
      <c r="B228" s="202" t="s">
        <v>1223</v>
      </c>
      <c r="C228" s="202"/>
      <c r="D228" s="134">
        <v>128</v>
      </c>
      <c r="E228" s="129" t="s">
        <v>3</v>
      </c>
      <c r="F228" s="129" t="s">
        <v>3</v>
      </c>
      <c r="G228" s="135">
        <f>SUM(G229:G233)</f>
        <v>0</v>
      </c>
      <c r="N228" s="99" t="s">
        <v>76</v>
      </c>
    </row>
    <row r="229" spans="2:14" ht="39.6" x14ac:dyDescent="0.3">
      <c r="B229" s="131" t="s">
        <v>168</v>
      </c>
      <c r="C229" s="131" t="s">
        <v>160</v>
      </c>
      <c r="D229" s="132">
        <v>129</v>
      </c>
      <c r="E229" s="132" t="s">
        <v>3</v>
      </c>
      <c r="F229" s="132" t="s">
        <v>3</v>
      </c>
      <c r="G229" s="137"/>
      <c r="N229" s="98"/>
    </row>
    <row r="230" spans="2:14" ht="39.6" x14ac:dyDescent="0.3">
      <c r="B230" s="131" t="s">
        <v>169</v>
      </c>
      <c r="C230" s="131" t="s">
        <v>170</v>
      </c>
      <c r="D230" s="132">
        <v>130</v>
      </c>
      <c r="E230" s="132" t="s">
        <v>3</v>
      </c>
      <c r="F230" s="132" t="s">
        <v>3</v>
      </c>
      <c r="G230" s="137"/>
      <c r="N230" s="98"/>
    </row>
    <row r="231" spans="2:14" x14ac:dyDescent="0.3">
      <c r="B231" s="131" t="s">
        <v>171</v>
      </c>
      <c r="C231" s="131" t="s">
        <v>172</v>
      </c>
      <c r="D231" s="132">
        <v>131</v>
      </c>
      <c r="E231" s="132" t="s">
        <v>3</v>
      </c>
      <c r="F231" s="132" t="s">
        <v>3</v>
      </c>
      <c r="G231" s="137"/>
      <c r="N231" s="98"/>
    </row>
    <row r="232" spans="2:14" x14ac:dyDescent="0.3">
      <c r="B232" s="131" t="s">
        <v>155</v>
      </c>
      <c r="C232" s="131" t="s">
        <v>156</v>
      </c>
      <c r="D232" s="132">
        <v>132</v>
      </c>
      <c r="E232" s="132" t="s">
        <v>3</v>
      </c>
      <c r="F232" s="132" t="s">
        <v>3</v>
      </c>
      <c r="G232" s="137"/>
      <c r="N232" s="98"/>
    </row>
    <row r="233" spans="2:14" x14ac:dyDescent="0.3">
      <c r="B233" s="131" t="s">
        <v>173</v>
      </c>
      <c r="C233" s="131" t="s">
        <v>174</v>
      </c>
      <c r="D233" s="132">
        <v>133</v>
      </c>
      <c r="E233" s="132" t="s">
        <v>3</v>
      </c>
      <c r="F233" s="132" t="s">
        <v>3</v>
      </c>
      <c r="G233" s="137"/>
      <c r="N233" s="98"/>
    </row>
    <row r="234" spans="2:14" ht="43.2" x14ac:dyDescent="0.3">
      <c r="B234" s="202" t="s">
        <v>1219</v>
      </c>
      <c r="C234" s="202"/>
      <c r="D234" s="134">
        <v>134</v>
      </c>
      <c r="E234" s="134" t="s">
        <v>3</v>
      </c>
      <c r="F234" s="134" t="s">
        <v>3</v>
      </c>
      <c r="G234" s="135">
        <f>SUM(G213,-G216,G228)</f>
        <v>0</v>
      </c>
      <c r="N234" s="97" t="s">
        <v>77</v>
      </c>
    </row>
    <row r="235" spans="2:14" x14ac:dyDescent="0.3">
      <c r="B235" s="148"/>
      <c r="C235" s="148"/>
      <c r="D235" s="148"/>
      <c r="E235" s="148"/>
      <c r="F235" s="148"/>
      <c r="G235" s="148"/>
    </row>
    <row r="236" spans="2:14" ht="28.8" x14ac:dyDescent="0.3">
      <c r="B236" s="204" t="str">
        <f>"Alulírott "&amp;LOWER(IF(Koltsegvetes!I83=0,Koltsegvetes!L216,Koltsegvetes!I83))&amp;" és "&amp;LOWER(IF(Koltsegvetes!I85=0,Koltsegvetes!M216,Koltsegvetes!I85))&amp;" felelősségünk tudatában nyilatkozzuk, hogy a számadás adatai valósak és a számadás az egyházi rendelkezések szerint készült el."</f>
        <v>Alulírott lelkipásztor és főgondnok felelősségünk tudatában nyilatkozzuk, hogy a számadás adatai valósak és a számadás az egyházi rendelkezések szerint készült el.</v>
      </c>
      <c r="C236" s="204"/>
      <c r="D236" s="204"/>
      <c r="E236" s="204"/>
      <c r="F236" s="204"/>
      <c r="G236" s="204"/>
      <c r="N236" s="34" t="s">
        <v>76</v>
      </c>
    </row>
    <row r="237" spans="2:14" x14ac:dyDescent="0.3">
      <c r="B237" s="148"/>
      <c r="C237" s="148"/>
      <c r="D237" s="148"/>
      <c r="E237" s="148"/>
      <c r="F237" s="148"/>
      <c r="G237" s="148"/>
    </row>
    <row r="238" spans="2:14" x14ac:dyDescent="0.3">
      <c r="B238" s="105" t="s">
        <v>1294</v>
      </c>
      <c r="C238" s="148" t="str">
        <f>Koltsegvetes!C215</f>
        <v xml:space="preserve"> ______________________</v>
      </c>
      <c r="D238" s="148"/>
      <c r="E238" s="148"/>
      <c r="F238" s="148"/>
      <c r="G238" s="148"/>
    </row>
    <row r="239" spans="2:14" x14ac:dyDescent="0.3">
      <c r="B239" s="158" t="str">
        <f>Koltsegvetes!B216</f>
        <v>Egyházközség képviselői,</v>
      </c>
      <c r="C239" s="150" t="str">
        <f>Koltsegvetes!C216</f>
        <v>Lelkipásztor / Aláírása</v>
      </c>
      <c r="D239" s="106"/>
      <c r="E239" s="106"/>
      <c r="F239" s="107"/>
      <c r="G239" s="151"/>
    </row>
    <row r="240" spans="2:14" ht="33" customHeight="1" x14ac:dyDescent="0.3">
      <c r="B240" s="152"/>
      <c r="C240" s="148" t="str">
        <f>Koltsegvetes!C217</f>
        <v xml:space="preserve"> ______________________</v>
      </c>
      <c r="D240" s="152"/>
      <c r="E240" s="149"/>
      <c r="F240" s="149"/>
      <c r="G240" s="159"/>
    </row>
    <row r="241" spans="2:14" x14ac:dyDescent="0.3">
      <c r="B241" s="152" t="s">
        <v>1293</v>
      </c>
      <c r="C241" s="150" t="str">
        <f>Koltsegvetes!C218</f>
        <v>Főgondnok / Aláírása</v>
      </c>
      <c r="D241" s="152"/>
      <c r="E241" s="149"/>
      <c r="F241" s="149"/>
      <c r="G241" s="159" t="s">
        <v>1359</v>
      </c>
      <c r="N241" s="34"/>
    </row>
    <row r="242" spans="2:14" ht="28.8" x14ac:dyDescent="0.3">
      <c r="B242" s="148"/>
      <c r="C242" s="148"/>
      <c r="D242" s="148"/>
      <c r="E242" s="148"/>
      <c r="F242" s="148"/>
      <c r="G242" s="151" t="s">
        <v>1361</v>
      </c>
      <c r="N242" s="34" t="s">
        <v>76</v>
      </c>
    </row>
    <row r="243" spans="2:14" x14ac:dyDescent="0.3"/>
  </sheetData>
  <sheetProtection algorithmName="SHA-512" hashValue="JnlMSPb8ohwKSMI8iQPb6PxTaKCRjyX/mdQvcZNf90Z602o8ZmzVDcY+YikRITj2GJiyx1B2n7M8zxq9E+7aBQ==" saltValue="v0L0mh2jIeXVTTZweP6D9g==" spinCount="100000" sheet="1" objects="1" scenarios="1"/>
  <mergeCells count="42">
    <mergeCell ref="B234:C234"/>
    <mergeCell ref="B236:G236"/>
    <mergeCell ref="B196:C196"/>
    <mergeCell ref="B199:C199"/>
    <mergeCell ref="B202:C202"/>
    <mergeCell ref="B209:C209"/>
    <mergeCell ref="B212:C212"/>
    <mergeCell ref="B152:C152"/>
    <mergeCell ref="B100:C100"/>
    <mergeCell ref="B101:C101"/>
    <mergeCell ref="B104:C104"/>
    <mergeCell ref="B113:C113"/>
    <mergeCell ref="B120:C120"/>
    <mergeCell ref="B136:C136"/>
    <mergeCell ref="B141:C141"/>
    <mergeCell ref="B149:C149"/>
    <mergeCell ref="B130:C130"/>
    <mergeCell ref="B137:C137"/>
    <mergeCell ref="B142:C142"/>
    <mergeCell ref="B213:C213"/>
    <mergeCell ref="B216:C216"/>
    <mergeCell ref="B228:C228"/>
    <mergeCell ref="B153:C153"/>
    <mergeCell ref="B173:C173"/>
    <mergeCell ref="B182:C182"/>
    <mergeCell ref="B190:C190"/>
    <mergeCell ref="B195:C195"/>
    <mergeCell ref="B92:G92"/>
    <mergeCell ref="B93:G93"/>
    <mergeCell ref="B94:G94"/>
    <mergeCell ref="B95:G95"/>
    <mergeCell ref="B85:C85"/>
    <mergeCell ref="B87:G87"/>
    <mergeCell ref="B88:G88"/>
    <mergeCell ref="B89:C89"/>
    <mergeCell ref="B90:G90"/>
    <mergeCell ref="B91:C91"/>
    <mergeCell ref="B83:H83"/>
    <mergeCell ref="D81:F81"/>
    <mergeCell ref="D82:F82"/>
    <mergeCell ref="G82:H82"/>
    <mergeCell ref="B84:H84"/>
  </mergeCells>
  <conditionalFormatting sqref="B85:G85">
    <cfRule type="expression" dxfId="24" priority="29" stopIfTrue="1">
      <formula>$B$84&lt;&gt;""</formula>
    </cfRule>
  </conditionalFormatting>
  <conditionalFormatting sqref="B100:G100">
    <cfRule type="expression" dxfId="23" priority="31" stopIfTrue="1">
      <formula>$B$84&lt;&gt;""</formula>
    </cfRule>
  </conditionalFormatting>
  <conditionalFormatting sqref="C82">
    <cfRule type="expression" dxfId="22" priority="28" stopIfTrue="1">
      <formula>$C82=0</formula>
    </cfRule>
  </conditionalFormatting>
  <conditionalFormatting sqref="D82:F82">
    <cfRule type="expression" dxfId="21" priority="27" stopIfTrue="1">
      <formula>$D82=0</formula>
    </cfRule>
  </conditionalFormatting>
  <conditionalFormatting sqref="G82:H82">
    <cfRule type="expression" dxfId="20" priority="26" stopIfTrue="1">
      <formula>$G82=0</formula>
    </cfRule>
  </conditionalFormatting>
  <conditionalFormatting sqref="I85">
    <cfRule type="expression" dxfId="19" priority="25" stopIfTrue="1">
      <formula>$G$213=0</formula>
    </cfRule>
  </conditionalFormatting>
  <conditionalFormatting sqref="I100:I213">
    <cfRule type="expression" dxfId="18" priority="30" stopIfTrue="1">
      <formula>$G$213=0</formula>
    </cfRule>
  </conditionalFormatting>
  <conditionalFormatting sqref="I140">
    <cfRule type="expression" dxfId="17" priority="17">
      <formula>$Q$101=1</formula>
    </cfRule>
  </conditionalFormatting>
  <conditionalFormatting sqref="I168">
    <cfRule type="expression" dxfId="16" priority="11">
      <formula>$Q$101=1</formula>
    </cfRule>
  </conditionalFormatting>
  <conditionalFormatting sqref="I169:I172">
    <cfRule type="expression" dxfId="15" priority="6">
      <formula>$Q$101&lt;3</formula>
    </cfRule>
  </conditionalFormatting>
  <conditionalFormatting sqref="I111:M112">
    <cfRule type="expression" dxfId="14" priority="18">
      <formula>$Q$101&lt;&gt;4</formula>
    </cfRule>
  </conditionalFormatting>
  <conditionalFormatting sqref="I144:M148">
    <cfRule type="expression" dxfId="13" priority="4">
      <formula>$Q$101&lt;&gt;4</formula>
    </cfRule>
  </conditionalFormatting>
  <conditionalFormatting sqref="I204:M208">
    <cfRule type="expression" dxfId="12" priority="2">
      <formula>$Q$101&lt;&gt;4</formula>
    </cfRule>
  </conditionalFormatting>
  <conditionalFormatting sqref="J105:M112 J138:M140 J143:M148 J154:M172 J203:M208 J102:M103 J114:M119 J121:M129 J131:M135 J150:M151 J174:M181 J183:M189 J191:M194 J197:M198 J210:M211">
    <cfRule type="expression" dxfId="11" priority="32" stopIfTrue="1">
      <formula>J102=0</formula>
    </cfRule>
  </conditionalFormatting>
  <conditionalFormatting sqref="J140:M140">
    <cfRule type="expression" dxfId="10" priority="5" stopIfTrue="1">
      <formula>$Q$101=1</formula>
    </cfRule>
  </conditionalFormatting>
  <conditionalFormatting sqref="J168:M168">
    <cfRule type="expression" dxfId="9" priority="3" stopIfTrue="1">
      <formula>$Q$101=1</formula>
    </cfRule>
  </conditionalFormatting>
  <conditionalFormatting sqref="J169:M172">
    <cfRule type="expression" dxfId="8" priority="1" stopIfTrue="1">
      <formula>$Q$101&lt;3</formula>
    </cfRule>
  </conditionalFormatting>
  <dataValidations count="2">
    <dataValidation type="custom" allowBlank="1" showInputMessage="1" showErrorMessage="1" errorTitle="HIBA!" error="Ide csak szám írható, legfeljebb 2 tizedessel." sqref="J210:M211 J114:M119 J121:M129 J131:M135 J154:M167 J143:M143 J150:M151 J138:M139 J174:M181 J183:M189 J191:M194 J197:M198 J102:M110 J203:M203" xr:uid="{00000000-0002-0000-1800-000000000000}">
      <formula1>IF(J102=ROUND(J102,2),TRUE,FALSE)</formula1>
    </dataValidation>
    <dataValidation type="custom" allowBlank="1" showInputMessage="1" showErrorMessage="1" errorTitle="HIBA!" error="Ide csak szám írható, legfeljebb 2 tizedessel." sqref="J111:M112 J140:M140 J144:M148 J168:M172 J204:M208" xr:uid="{117C207B-6626-4496-B7F2-6114CCE754AF}">
      <formula1>IF(SUM(J111,$N111)=ROUND(J111,2),TRUE,FALSE)</formula1>
    </dataValidation>
  </dataValidations>
  <printOptions horizontalCentered="1"/>
  <pageMargins left="0.55118110236220474" right="0.31496062992125984" top="0.31496062992125984" bottom="0.43307086614173229" header="0.31496062992125984" footer="0.31496062992125984"/>
  <pageSetup paperSize="9" fitToHeight="2" orientation="portrait" r:id="rId1"/>
  <rowBreaks count="3" manualBreakCount="3">
    <brk id="99" min="1" max="6" man="1"/>
    <brk id="152" min="1" max="6" man="1"/>
    <brk id="181" min="1" max="6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T219"/>
  <sheetViews>
    <sheetView showGridLines="0" showRowColHeaders="0" tabSelected="1" topLeftCell="A76" workbookViewId="0">
      <pane xSplit="1" ySplit="11" topLeftCell="B87" activePane="bottomRight" state="frozen"/>
      <selection activeCell="A76" sqref="A76"/>
      <selection pane="topRight" activeCell="B76" sqref="B76"/>
      <selection pane="bottomLeft" activeCell="A87" sqref="A87"/>
      <selection pane="bottomRight" activeCell="B78" sqref="B78:C78"/>
    </sheetView>
  </sheetViews>
  <sheetFormatPr defaultColWidth="0" defaultRowHeight="14.4" x14ac:dyDescent="0.3"/>
  <cols>
    <col min="1" max="1" width="9.109375" style="1" customWidth="1"/>
    <col min="2" max="3" width="25.33203125" style="1" customWidth="1"/>
    <col min="4" max="4" width="5.5546875" style="1" customWidth="1"/>
    <col min="5" max="5" width="8.88671875" style="1" customWidth="1"/>
    <col min="6" max="6" width="12.6640625" style="1" bestFit="1" customWidth="1"/>
    <col min="7" max="8" width="12.6640625" style="1" customWidth="1"/>
    <col min="9" max="9" width="27.88671875" style="1" customWidth="1"/>
    <col min="10" max="10" width="12.6640625" style="1" customWidth="1"/>
    <col min="11" max="13" width="12.6640625" style="1" hidden="1" customWidth="1"/>
    <col min="14" max="16" width="9.109375" style="1" hidden="1" customWidth="1"/>
    <col min="17" max="18" width="11.44140625" style="1" hidden="1" customWidth="1"/>
    <col min="19" max="19" width="10.88671875" style="1" hidden="1" customWidth="1"/>
    <col min="20" max="24" width="9.109375" style="1" hidden="1" customWidth="1"/>
    <col min="25" max="25" width="47.88671875" style="1" hidden="1" customWidth="1"/>
    <col min="26" max="46" width="12.6640625" style="1" hidden="1" customWidth="1"/>
    <col min="47" max="16384" width="9.109375" style="1" hidden="1"/>
  </cols>
  <sheetData>
    <row r="1" spans="17:35" hidden="1" x14ac:dyDescent="0.3">
      <c r="Q1" s="1" t="str">
        <f>IF(OR(B80=0,B80="",ISERROR(VLOOKUP(B80,AF1:AG5,2,FALSE)=TRUE)),AF1,B80)</f>
        <v>Költségvetés</v>
      </c>
      <c r="R1" s="1">
        <f>VLOOKUP(Q1,AF1:AH5,3,FALSE)</f>
        <v>1</v>
      </c>
      <c r="S1" s="1">
        <f>VLOOKUP(Q1,AF1:AI5,4,FALSE)</f>
        <v>1</v>
      </c>
      <c r="V1" s="1" t="s">
        <v>1062</v>
      </c>
      <c r="X1" s="1" t="s">
        <v>1127</v>
      </c>
      <c r="Y1" s="1" t="s">
        <v>1128</v>
      </c>
      <c r="Z1" s="1">
        <v>1</v>
      </c>
      <c r="AF1" s="1" t="s">
        <v>1227</v>
      </c>
      <c r="AG1" s="1" t="s">
        <v>1229</v>
      </c>
      <c r="AH1" s="1">
        <v>1</v>
      </c>
      <c r="AI1" s="1">
        <v>1</v>
      </c>
    </row>
    <row r="2" spans="17:35" hidden="1" x14ac:dyDescent="0.3">
      <c r="Q2" s="1" t="str">
        <f>IF(VLOOKUP(R1,A83:F86,3,FALSE)&lt;&gt;"",VLOOKUP(R1,A83:F86,3,FALSE),"_________________")</f>
        <v>_________________</v>
      </c>
      <c r="R2" s="1" t="str">
        <f>IF(VLOOKUP(R1,A83:J86,4,FALSE)&lt;&gt;"",VLOOKUP(R1,A83:J86,4,FALSE),"________")</f>
        <v>________</v>
      </c>
      <c r="S2" s="1" t="str">
        <f>IF(VLOOKUP(R1,A83:J86,7,FALSE)&lt;&gt;"",VLOOKUP(R1,A83:J86,7,FALSE),"________")</f>
        <v>________</v>
      </c>
      <c r="V2" s="1" t="s">
        <v>1078</v>
      </c>
      <c r="X2" s="1" t="s">
        <v>1129</v>
      </c>
      <c r="Y2" s="1" t="s">
        <v>1128</v>
      </c>
      <c r="Z2" s="1">
        <v>1</v>
      </c>
      <c r="AF2" s="1" t="s">
        <v>1234</v>
      </c>
      <c r="AG2" s="1" t="s">
        <v>1228</v>
      </c>
      <c r="AH2" s="1">
        <v>2</v>
      </c>
      <c r="AI2" s="1">
        <v>1</v>
      </c>
    </row>
    <row r="3" spans="17:35" hidden="1" x14ac:dyDescent="0.3">
      <c r="Q3" s="1" t="str">
        <f>IF(VLOOKUP(S1,A83:H86,3,FALSE)&lt;&gt;"",VLOOKUP(S1,A83:H86,3,FALSE),"_________________")</f>
        <v>_________________</v>
      </c>
      <c r="R3" s="1" t="str">
        <f>IF(VLOOKUP(S1,A83:J86,4,FALSE)&lt;&gt;"",VLOOKUP(S1,A83:J86,4,FALSE),"________")</f>
        <v>________</v>
      </c>
      <c r="V3" s="1" t="s">
        <v>1153</v>
      </c>
      <c r="X3" s="1" t="s">
        <v>1130</v>
      </c>
      <c r="Y3" s="1" t="s">
        <v>1128</v>
      </c>
      <c r="Z3" s="1">
        <v>1</v>
      </c>
      <c r="AF3" s="1" t="s">
        <v>1235</v>
      </c>
      <c r="AG3" s="1" t="s">
        <v>1228</v>
      </c>
      <c r="AH3" s="1">
        <v>3</v>
      </c>
      <c r="AI3" s="1">
        <v>2</v>
      </c>
    </row>
    <row r="4" spans="17:35" hidden="1" x14ac:dyDescent="0.3">
      <c r="X4" s="1" t="s">
        <v>1131</v>
      </c>
      <c r="Y4" s="1" t="s">
        <v>1128</v>
      </c>
      <c r="Z4" s="1">
        <v>1</v>
      </c>
      <c r="AF4" s="1" t="s">
        <v>1236</v>
      </c>
      <c r="AG4" s="1" t="s">
        <v>1228</v>
      </c>
      <c r="AH4" s="1">
        <v>4</v>
      </c>
      <c r="AI4" s="1">
        <v>3</v>
      </c>
    </row>
    <row r="5" spans="17:35" hidden="1" x14ac:dyDescent="0.3">
      <c r="X5" s="1" t="s">
        <v>1132</v>
      </c>
      <c r="Y5" s="1" t="s">
        <v>1128</v>
      </c>
      <c r="Z5" s="1">
        <v>1</v>
      </c>
    </row>
    <row r="6" spans="17:35" hidden="1" x14ac:dyDescent="0.3">
      <c r="X6" s="1" t="s">
        <v>1133</v>
      </c>
      <c r="Y6" s="1" t="s">
        <v>1128</v>
      </c>
      <c r="Z6" s="1">
        <v>1</v>
      </c>
    </row>
    <row r="7" spans="17:35" hidden="1" x14ac:dyDescent="0.3">
      <c r="X7" s="1" t="s">
        <v>1134</v>
      </c>
      <c r="Y7" s="1" t="s">
        <v>1128</v>
      </c>
      <c r="Z7" s="1">
        <v>1</v>
      </c>
    </row>
    <row r="8" spans="17:35" hidden="1" x14ac:dyDescent="0.3">
      <c r="X8" s="1" t="s">
        <v>1135</v>
      </c>
      <c r="Y8" s="1" t="s">
        <v>1128</v>
      </c>
      <c r="Z8" s="1">
        <v>2</v>
      </c>
    </row>
    <row r="9" spans="17:35" hidden="1" x14ac:dyDescent="0.3">
      <c r="X9" s="1" t="s">
        <v>1136</v>
      </c>
      <c r="Y9" s="1" t="s">
        <v>1128</v>
      </c>
      <c r="Z9" s="1">
        <v>1</v>
      </c>
    </row>
    <row r="10" spans="17:35" hidden="1" x14ac:dyDescent="0.3">
      <c r="X10" s="1" t="s">
        <v>1137</v>
      </c>
      <c r="Y10" s="1" t="s">
        <v>1128</v>
      </c>
      <c r="Z10" s="1">
        <v>1</v>
      </c>
    </row>
    <row r="11" spans="17:35" hidden="1" x14ac:dyDescent="0.3">
      <c r="X11" s="1" t="s">
        <v>1138</v>
      </c>
      <c r="Y11" s="1" t="s">
        <v>1128</v>
      </c>
      <c r="Z11" s="1">
        <v>1</v>
      </c>
    </row>
    <row r="12" spans="17:35" hidden="1" x14ac:dyDescent="0.3">
      <c r="X12" s="1" t="s">
        <v>1139</v>
      </c>
      <c r="Y12" s="1" t="s">
        <v>1128</v>
      </c>
      <c r="Z12" s="1">
        <v>1</v>
      </c>
    </row>
    <row r="13" spans="17:35" hidden="1" x14ac:dyDescent="0.3">
      <c r="X13" s="1" t="s">
        <v>1140</v>
      </c>
      <c r="Y13" s="1" t="s">
        <v>1128</v>
      </c>
      <c r="Z13" s="1">
        <v>1</v>
      </c>
    </row>
    <row r="14" spans="17:35" hidden="1" x14ac:dyDescent="0.3">
      <c r="X14" s="1" t="s">
        <v>1141</v>
      </c>
      <c r="Y14" s="1" t="s">
        <v>1128</v>
      </c>
      <c r="Z14" s="1">
        <v>1</v>
      </c>
    </row>
    <row r="15" spans="17:35" hidden="1" x14ac:dyDescent="0.3">
      <c r="X15" s="1" t="s">
        <v>1142</v>
      </c>
      <c r="Y15" s="1" t="s">
        <v>1128</v>
      </c>
      <c r="Z15" s="1">
        <v>1</v>
      </c>
    </row>
    <row r="16" spans="17:35" hidden="1" x14ac:dyDescent="0.3">
      <c r="X16" s="1" t="s">
        <v>1143</v>
      </c>
      <c r="Y16" s="1" t="s">
        <v>1144</v>
      </c>
      <c r="Z16" s="1">
        <v>4</v>
      </c>
    </row>
    <row r="17" spans="24:26" hidden="1" x14ac:dyDescent="0.3">
      <c r="X17" s="1" t="s">
        <v>1145</v>
      </c>
      <c r="Y17" s="1" t="s">
        <v>1144</v>
      </c>
      <c r="Z17" s="1">
        <v>4</v>
      </c>
    </row>
    <row r="18" spans="24:26" hidden="1" x14ac:dyDescent="0.3">
      <c r="X18" s="1" t="s">
        <v>1146</v>
      </c>
      <c r="Y18" s="1" t="s">
        <v>1144</v>
      </c>
      <c r="Z18" s="1">
        <v>4</v>
      </c>
    </row>
    <row r="19" spans="24:26" hidden="1" x14ac:dyDescent="0.3">
      <c r="X19" s="1" t="s">
        <v>1147</v>
      </c>
      <c r="Y19" s="1" t="s">
        <v>1144</v>
      </c>
      <c r="Z19" s="1">
        <v>4</v>
      </c>
    </row>
    <row r="20" spans="24:26" hidden="1" x14ac:dyDescent="0.3">
      <c r="X20" s="1" t="s">
        <v>1148</v>
      </c>
      <c r="Y20" s="1" t="s">
        <v>1144</v>
      </c>
      <c r="Z20" s="1">
        <v>4</v>
      </c>
    </row>
    <row r="21" spans="24:26" hidden="1" x14ac:dyDescent="0.3">
      <c r="X21" s="1" t="s">
        <v>1149</v>
      </c>
      <c r="Y21" s="1" t="s">
        <v>1144</v>
      </c>
      <c r="Z21" s="1">
        <v>4</v>
      </c>
    </row>
    <row r="22" spans="24:26" hidden="1" x14ac:dyDescent="0.3">
      <c r="X22" s="1" t="s">
        <v>1150</v>
      </c>
      <c r="Y22" s="1" t="s">
        <v>1144</v>
      </c>
      <c r="Z22" s="1">
        <v>4</v>
      </c>
    </row>
    <row r="23" spans="24:26" hidden="1" x14ac:dyDescent="0.3">
      <c r="X23" s="1" t="s">
        <v>1151</v>
      </c>
      <c r="Y23" s="1" t="s">
        <v>1144</v>
      </c>
      <c r="Z23" s="1">
        <v>4</v>
      </c>
    </row>
    <row r="24" spans="24:26" hidden="1" x14ac:dyDescent="0.3">
      <c r="X24" s="1" t="s">
        <v>1152</v>
      </c>
      <c r="Y24" s="1" t="s">
        <v>1144</v>
      </c>
      <c r="Z24" s="1">
        <v>4</v>
      </c>
    </row>
    <row r="25" spans="24:26" hidden="1" x14ac:dyDescent="0.3">
      <c r="X25" s="1">
        <v>0</v>
      </c>
      <c r="Z25" s="1">
        <v>1</v>
      </c>
    </row>
    <row r="26" spans="24:26" hidden="1" x14ac:dyDescent="0.3"/>
    <row r="27" spans="24:26" hidden="1" x14ac:dyDescent="0.3"/>
    <row r="28" spans="24:26" hidden="1" x14ac:dyDescent="0.3"/>
    <row r="29" spans="24:26" hidden="1" x14ac:dyDescent="0.3"/>
    <row r="30" spans="24:26" hidden="1" x14ac:dyDescent="0.3"/>
    <row r="31" spans="24:26" hidden="1" x14ac:dyDescent="0.3"/>
    <row r="32" spans="24:26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spans="1:23" hidden="1" x14ac:dyDescent="0.3"/>
    <row r="66" spans="1:23" hidden="1" x14ac:dyDescent="0.3"/>
    <row r="67" spans="1:23" hidden="1" x14ac:dyDescent="0.3"/>
    <row r="68" spans="1:23" hidden="1" x14ac:dyDescent="0.3"/>
    <row r="69" spans="1:23" hidden="1" x14ac:dyDescent="0.3"/>
    <row r="70" spans="1:23" hidden="1" x14ac:dyDescent="0.3"/>
    <row r="71" spans="1:23" hidden="1" x14ac:dyDescent="0.3"/>
    <row r="72" spans="1:23" hidden="1" x14ac:dyDescent="0.3"/>
    <row r="73" spans="1:23" hidden="1" x14ac:dyDescent="0.3"/>
    <row r="74" spans="1:23" hidden="1" x14ac:dyDescent="0.3"/>
    <row r="75" spans="1:23" hidden="1" x14ac:dyDescent="0.3">
      <c r="W75" s="59"/>
    </row>
    <row r="76" spans="1:23" ht="46.8" x14ac:dyDescent="0.45">
      <c r="B76" s="209" t="s">
        <v>1284</v>
      </c>
      <c r="C76" s="209"/>
      <c r="D76" s="209"/>
      <c r="E76" s="209"/>
      <c r="F76" s="209"/>
      <c r="G76" s="209"/>
      <c r="H76" s="209"/>
      <c r="W76" s="118" t="s">
        <v>76</v>
      </c>
    </row>
    <row r="77" spans="1:23" x14ac:dyDescent="0.3">
      <c r="B77" s="211" t="str">
        <f>"Verziószám: "&amp;Hibak!A2</f>
        <v>Verziószám: 7.4a</v>
      </c>
      <c r="C77" s="211"/>
    </row>
    <row r="78" spans="1:23" ht="29.4" x14ac:dyDescent="0.35">
      <c r="A78" s="36" t="s">
        <v>1126</v>
      </c>
      <c r="B78" s="212"/>
      <c r="C78" s="213"/>
      <c r="D78" s="214" t="s">
        <v>1355</v>
      </c>
      <c r="E78" s="186"/>
      <c r="F78" s="186"/>
      <c r="G78" s="186"/>
      <c r="H78" s="186"/>
      <c r="I78" s="186"/>
      <c r="J78" s="186"/>
      <c r="O78" s="59" t="s">
        <v>76</v>
      </c>
      <c r="W78" s="59" t="s">
        <v>76</v>
      </c>
    </row>
    <row r="79" spans="1:23" ht="29.4" x14ac:dyDescent="0.35">
      <c r="A79" s="36" t="s">
        <v>1126</v>
      </c>
      <c r="B79" s="212"/>
      <c r="C79" s="213"/>
      <c r="D79" s="1" t="s">
        <v>1125</v>
      </c>
      <c r="W79" s="59" t="s">
        <v>76</v>
      </c>
    </row>
    <row r="80" spans="1:23" ht="29.4" x14ac:dyDescent="0.35">
      <c r="A80" s="36" t="s">
        <v>1126</v>
      </c>
      <c r="B80" s="206" t="s">
        <v>1227</v>
      </c>
      <c r="C80" s="207"/>
      <c r="D80" s="1" t="s">
        <v>1281</v>
      </c>
      <c r="W80" s="59" t="s">
        <v>76</v>
      </c>
    </row>
    <row r="81" spans="1:23" x14ac:dyDescent="0.3">
      <c r="A81" s="210" t="s">
        <v>1238</v>
      </c>
      <c r="B81" s="210"/>
    </row>
    <row r="82" spans="1:23" x14ac:dyDescent="0.3">
      <c r="A82" s="210"/>
      <c r="B82" s="210"/>
      <c r="C82" s="155" t="s">
        <v>1279</v>
      </c>
      <c r="D82" s="208" t="s">
        <v>1237</v>
      </c>
      <c r="E82" s="208"/>
      <c r="F82" s="208"/>
      <c r="G82" s="208" t="s">
        <v>1280</v>
      </c>
      <c r="H82" s="208"/>
      <c r="I82" s="147" t="s">
        <v>1356</v>
      </c>
    </row>
    <row r="83" spans="1:23" x14ac:dyDescent="0.3">
      <c r="A83" s="110">
        <v>1</v>
      </c>
      <c r="B83" s="156" t="s">
        <v>1230</v>
      </c>
      <c r="C83" s="144"/>
      <c r="D83" s="205"/>
      <c r="E83" s="205"/>
      <c r="F83" s="205"/>
      <c r="G83" s="205"/>
      <c r="H83" s="205"/>
      <c r="I83" s="157" t="s">
        <v>1173</v>
      </c>
    </row>
    <row r="84" spans="1:23" x14ac:dyDescent="0.3">
      <c r="A84" s="110">
        <v>2</v>
      </c>
      <c r="B84" s="156" t="s">
        <v>1231</v>
      </c>
      <c r="C84" s="144"/>
      <c r="D84" s="205"/>
      <c r="E84" s="205"/>
      <c r="F84" s="205"/>
      <c r="G84" s="205"/>
      <c r="H84" s="205"/>
      <c r="I84" s="154"/>
    </row>
    <row r="85" spans="1:23" x14ac:dyDescent="0.3">
      <c r="A85" s="110">
        <v>3</v>
      </c>
      <c r="B85" s="156" t="s">
        <v>1232</v>
      </c>
      <c r="C85" s="144"/>
      <c r="D85" s="205"/>
      <c r="E85" s="205"/>
      <c r="F85" s="205"/>
      <c r="G85" s="205"/>
      <c r="H85" s="205"/>
      <c r="I85" s="157" t="s">
        <v>1174</v>
      </c>
    </row>
    <row r="86" spans="1:23" x14ac:dyDescent="0.3">
      <c r="A86" s="115">
        <v>4</v>
      </c>
      <c r="B86" s="156" t="s">
        <v>1233</v>
      </c>
      <c r="C86" s="144"/>
      <c r="D86" s="205"/>
      <c r="E86" s="205"/>
      <c r="F86" s="205"/>
      <c r="G86" s="205"/>
      <c r="H86" s="205"/>
      <c r="I86" s="154"/>
    </row>
    <row r="87" spans="1:23" ht="86.4" x14ac:dyDescent="0.3">
      <c r="B87" s="200" t="str">
        <f>IF(ISERROR(VLOOKUP(B78,X1:Y24,2,FALSE))=TRUE,"",VLOOKUP(B78,X1:Y24,2,FALSE))</f>
        <v/>
      </c>
      <c r="C87" s="200"/>
      <c r="D87" s="200"/>
      <c r="E87" s="200"/>
      <c r="F87" s="200"/>
      <c r="G87" s="200"/>
      <c r="W87" s="59" t="s">
        <v>1285</v>
      </c>
    </row>
    <row r="88" spans="1:23" ht="28.8" x14ac:dyDescent="0.3">
      <c r="B88" s="200" t="str">
        <f>UPPER(B78&amp;V3)</f>
        <v xml:space="preserve"> REFORMÁTUS EGYHÁZMEGYE</v>
      </c>
      <c r="C88" s="200"/>
      <c r="D88" s="200"/>
      <c r="E88" s="200"/>
      <c r="F88" s="200"/>
      <c r="G88" s="200"/>
      <c r="W88" s="59" t="s">
        <v>76</v>
      </c>
    </row>
    <row r="89" spans="1:23" ht="57.6" x14ac:dyDescent="0.3">
      <c r="B89" s="198" t="s">
        <v>1282</v>
      </c>
      <c r="C89" s="198"/>
      <c r="G89" s="33" t="s">
        <v>1278</v>
      </c>
      <c r="W89" s="59" t="s">
        <v>1175</v>
      </c>
    </row>
    <row r="90" spans="1:23" ht="57.6" x14ac:dyDescent="0.3">
      <c r="B90" s="201" t="str">
        <f>TRIM(UPPER(B79&amp;V1))</f>
        <v>REFORMÁTUS EGYHÁZKÖZSÉG</v>
      </c>
      <c r="C90" s="201"/>
      <c r="D90" s="201"/>
      <c r="E90" s="201"/>
      <c r="F90" s="201"/>
      <c r="G90" s="201"/>
      <c r="W90" s="59" t="s">
        <v>1286</v>
      </c>
    </row>
    <row r="91" spans="1:23" ht="57.6" x14ac:dyDescent="0.3">
      <c r="B91" s="198" t="str">
        <f>"Egyházközségi
iktatószám: "&amp;S2</f>
        <v>Egyházközségi
iktatószám: ________</v>
      </c>
      <c r="C91" s="198"/>
      <c r="D91" s="112"/>
      <c r="E91" s="112"/>
      <c r="F91" s="112"/>
      <c r="G91" s="112"/>
      <c r="W91" s="59" t="s">
        <v>1286</v>
      </c>
    </row>
    <row r="92" spans="1:23" ht="116.4" x14ac:dyDescent="0.4">
      <c r="B92" s="196" t="str">
        <f>UPPER(Q1&amp;" a "&amp;Hibak!A1&amp;". ÉVRE")</f>
        <v>KÖLTSÉGVETÉS A 2026. ÉVRE</v>
      </c>
      <c r="C92" s="196"/>
      <c r="D92" s="196"/>
      <c r="E92" s="196"/>
      <c r="F92" s="196"/>
      <c r="G92" s="196"/>
      <c r="W92" s="59" t="s">
        <v>1287</v>
      </c>
    </row>
    <row r="93" spans="1:23" ht="43.2" x14ac:dyDescent="0.3">
      <c r="B93" s="197" t="str">
        <f>VLOOKUP(Q1,AF1:AG5,2,FALSE)&amp;Hibak!A1</f>
        <v>BUGET DE  VENITURI SI CHELTUIELI PE ANUL 2026</v>
      </c>
      <c r="C93" s="197"/>
      <c r="D93" s="197"/>
      <c r="E93" s="197"/>
      <c r="F93" s="197"/>
      <c r="G93" s="197"/>
      <c r="W93" s="59" t="s">
        <v>77</v>
      </c>
    </row>
    <row r="94" spans="1:23" ht="129.6" x14ac:dyDescent="0.3">
      <c r="B94" s="198" t="str">
        <f>"Tárgyalta és jóváhagyta a presbitérium a "&amp;Q2&amp;" tartott gyűlésén "&amp;R2&amp;" szám alatt."</f>
        <v>Tárgyalta és jóváhagyta a presbitérium a _________________ tartott gyűlésén ________ szám alatt.</v>
      </c>
      <c r="C94" s="198"/>
      <c r="D94" s="198"/>
      <c r="E94" s="198"/>
      <c r="F94" s="198"/>
      <c r="G94" s="198"/>
      <c r="W94" s="59" t="s">
        <v>1288</v>
      </c>
    </row>
    <row r="95" spans="1:23" ht="57.6" x14ac:dyDescent="0.3">
      <c r="B95" s="198" t="str">
        <f>IF(R1&gt;1,"Jelen költségvetés-módosítás a "&amp;Q3&amp;" tartott gyűlés, "&amp;R3&amp;" szám alatt jóváhagyott költségvetést módosítja.","")</f>
        <v/>
      </c>
      <c r="C95" s="198"/>
      <c r="D95" s="198"/>
      <c r="E95" s="198"/>
      <c r="F95" s="198"/>
      <c r="G95" s="198"/>
      <c r="K95" s="1">
        <f>IF(OR(B80=0,B80="",ISERROR(VLOOKUP(B80,L95:M98,2,FALSE)=TRUE)),0,VLOOKUP(B80,L95:M98,2,FALSE))</f>
        <v>0</v>
      </c>
      <c r="L95" s="1" t="str">
        <f>AF1</f>
        <v>Költségvetés</v>
      </c>
      <c r="M95" s="1">
        <v>0</v>
      </c>
      <c r="W95" s="59" t="s">
        <v>1175</v>
      </c>
    </row>
    <row r="96" spans="1:23" ht="158.4" x14ac:dyDescent="0.3">
      <c r="B96" s="113" t="s">
        <v>1154</v>
      </c>
      <c r="L96" s="1" t="str">
        <f t="shared" ref="L96:L98" si="0">AF2</f>
        <v>1. Költségvetés módosítás</v>
      </c>
      <c r="M96" s="1">
        <v>1</v>
      </c>
      <c r="W96" s="59" t="s">
        <v>1289</v>
      </c>
    </row>
    <row r="97" spans="2:23" ht="36" x14ac:dyDescent="0.35">
      <c r="B97" s="114" t="s">
        <v>1155</v>
      </c>
      <c r="L97" s="1" t="str">
        <f t="shared" si="0"/>
        <v>2. Költségvetés módosítás</v>
      </c>
      <c r="M97" s="1">
        <v>2</v>
      </c>
      <c r="W97" s="109" t="s">
        <v>76</v>
      </c>
    </row>
    <row r="98" spans="2:23" x14ac:dyDescent="0.3">
      <c r="G98" s="111" t="str">
        <f>"v "&amp;Hibak!A2</f>
        <v>v 7.4a</v>
      </c>
      <c r="L98" s="1" t="str">
        <f t="shared" si="0"/>
        <v>3. Költségvetés módosítás</v>
      </c>
      <c r="M98" s="1">
        <v>3</v>
      </c>
    </row>
    <row r="99" spans="2:23" x14ac:dyDescent="0.3">
      <c r="M99" s="1" t="s">
        <v>1224</v>
      </c>
    </row>
    <row r="100" spans="2:23" ht="45.6" x14ac:dyDescent="0.3">
      <c r="B100" s="199" t="s">
        <v>1283</v>
      </c>
      <c r="C100" s="199">
        <v>0</v>
      </c>
      <c r="D100" s="128" t="str">
        <f>Szamadas!D100</f>
        <v>Nr.
rând
Sor-
szám</v>
      </c>
      <c r="E100" s="128" t="str">
        <f>Szamadas!E100</f>
        <v>Capitol/
subcapitol
Fejezet/
alfejezet</v>
      </c>
      <c r="F100" s="128" t="str">
        <f>IF(K95=0,M100,M99)</f>
        <v>Prevederi
Költségvetés</v>
      </c>
      <c r="G100" s="128" t="str">
        <f>IF(K95&lt;&gt;0,"Modificare prevederi Költségvetés módosítás","")</f>
        <v/>
      </c>
      <c r="H100" s="128" t="str">
        <f>IF(K95&lt;&gt;0,"Prevederi
final
Végleges
költségvetés","")</f>
        <v/>
      </c>
      <c r="M100" s="94" t="s">
        <v>1225</v>
      </c>
      <c r="N100" s="94"/>
      <c r="O100" s="94"/>
      <c r="P100" s="94"/>
      <c r="Q100" s="94"/>
    </row>
    <row r="101" spans="2:23" ht="28.8" x14ac:dyDescent="0.3">
      <c r="B101" s="203" t="str">
        <f>Szamadas!B101</f>
        <v>Disponibil din anul precedent
Múlt évi pénztármaradvány (2+3)</v>
      </c>
      <c r="C101" s="203">
        <f>Szamadas!C101</f>
        <v>0</v>
      </c>
      <c r="D101" s="129">
        <f>Szamadas!D101</f>
        <v>1</v>
      </c>
      <c r="E101" s="129" t="str">
        <f>Szamadas!E101</f>
        <v>x</v>
      </c>
      <c r="F101" s="130">
        <f>SUM(F102:F103)</f>
        <v>0</v>
      </c>
      <c r="G101" s="130">
        <f t="shared" ref="G101:H101" si="1">SUM(G102:G103)</f>
        <v>0</v>
      </c>
      <c r="H101" s="130">
        <f t="shared" si="1"/>
        <v>0</v>
      </c>
      <c r="M101" s="1">
        <v>0</v>
      </c>
      <c r="N101" s="1">
        <v>1</v>
      </c>
      <c r="O101" s="1">
        <v>2</v>
      </c>
      <c r="P101" s="1">
        <v>3</v>
      </c>
      <c r="W101" s="34" t="s">
        <v>76</v>
      </c>
    </row>
    <row r="102" spans="2:23" x14ac:dyDescent="0.3">
      <c r="B102" s="131" t="str">
        <f>Szamadas!B102</f>
        <v xml:space="preserve">Casa </v>
      </c>
      <c r="C102" s="131" t="str">
        <f>Szamadas!C102</f>
        <v>Készpénz egyenleg</v>
      </c>
      <c r="D102" s="132">
        <f>Szamadas!D102</f>
        <v>2</v>
      </c>
      <c r="E102" s="132" t="str">
        <f>Szamadas!E102</f>
        <v>x</v>
      </c>
      <c r="F102" s="133">
        <f>IF($K$95&lt;=1,M102,IF($K$95=2,SUM(M102:N102),IF($K$95=3,SUM(M102:O102),0)))</f>
        <v>0</v>
      </c>
      <c r="G102" s="133" t="str">
        <f>IF($K$95&lt;&gt;0,HLOOKUP($K$95,$N$101:$P$213,D102,FALSE),"")</f>
        <v/>
      </c>
      <c r="H102" s="133" t="str">
        <f>IF($K$95&lt;&gt;0,SUM(F102:G102),"")</f>
        <v/>
      </c>
      <c r="M102" s="1">
        <f>Szamadas!J102</f>
        <v>0</v>
      </c>
      <c r="N102" s="1">
        <f>IF($K$95&gt;=1,Szamadas!K102,0)</f>
        <v>0</v>
      </c>
      <c r="O102" s="1">
        <f>IF($K$95&gt;=2,Szamadas!L102,0)</f>
        <v>0</v>
      </c>
      <c r="P102" s="1">
        <f>IF($K$95&gt;=3,Szamadas!M102,0)</f>
        <v>0</v>
      </c>
      <c r="W102" s="34"/>
    </row>
    <row r="103" spans="2:23" x14ac:dyDescent="0.3">
      <c r="B103" s="131" t="str">
        <f>Szamadas!B103</f>
        <v xml:space="preserve">Banca </v>
      </c>
      <c r="C103" s="131" t="str">
        <f>Szamadas!C103</f>
        <v>Banki egyenleg</v>
      </c>
      <c r="D103" s="132">
        <f>Szamadas!D103</f>
        <v>3</v>
      </c>
      <c r="E103" s="132" t="str">
        <f>Szamadas!E103</f>
        <v>x</v>
      </c>
      <c r="F103" s="133">
        <f t="shared" ref="F103:F166" si="2">IF($K$95&lt;=1,M103,IF($K$95=2,SUM(M103:N103),IF($K$95=3,SUM(M103:O103),0)))</f>
        <v>0</v>
      </c>
      <c r="G103" s="133" t="str">
        <f t="shared" ref="G103:G107" si="3">IF($K$95&lt;&gt;0,HLOOKUP($K$95,$N$101:$P$213,D103,FALSE),"")</f>
        <v/>
      </c>
      <c r="H103" s="133" t="str">
        <f t="shared" ref="H103:H107" si="4">IF($K$95&lt;&gt;0,SUM(F103:G103),"")</f>
        <v/>
      </c>
      <c r="M103" s="1">
        <f>Szamadas!J103</f>
        <v>0</v>
      </c>
      <c r="N103" s="1">
        <f>IF($K$95&gt;=1,Szamadas!K103,0)</f>
        <v>0</v>
      </c>
      <c r="O103" s="1">
        <f>IF($K$95&gt;=2,Szamadas!L103,0)</f>
        <v>0</v>
      </c>
      <c r="P103" s="1">
        <f>IF($K$95&gt;=3,Szamadas!M103,0)</f>
        <v>0</v>
      </c>
      <c r="W103" s="34"/>
    </row>
    <row r="104" spans="2:23" ht="43.2" x14ac:dyDescent="0.3">
      <c r="B104" s="203" t="str">
        <f>Szamadas!B104</f>
        <v>Venituri din activitatea de cult
Egyházi tevékenységből származó bevételek (5+…+12)</v>
      </c>
      <c r="C104" s="203">
        <f>Szamadas!C104</f>
        <v>0</v>
      </c>
      <c r="D104" s="129">
        <f>Szamadas!D104</f>
        <v>4</v>
      </c>
      <c r="E104" s="129">
        <f>Szamadas!E104</f>
        <v>101</v>
      </c>
      <c r="F104" s="135">
        <f>SUM(F105:F112)</f>
        <v>0</v>
      </c>
      <c r="G104" s="135">
        <f t="shared" ref="G104:H104" si="5">SUM(G105:G112)</f>
        <v>0</v>
      </c>
      <c r="H104" s="135">
        <f t="shared" si="5"/>
        <v>0</v>
      </c>
      <c r="W104" s="97" t="s">
        <v>77</v>
      </c>
    </row>
    <row r="105" spans="2:23" ht="26.4" x14ac:dyDescent="0.3">
      <c r="B105" s="131" t="str">
        <f>Szamadas!B105</f>
        <v>Contribuţia anuală
a credincioşilor</v>
      </c>
      <c r="C105" s="131" t="str">
        <f>Szamadas!C105</f>
        <v>Egyházfenntartói járulék</v>
      </c>
      <c r="D105" s="132">
        <f>Szamadas!D105</f>
        <v>5</v>
      </c>
      <c r="E105" s="132">
        <f>Szamadas!E105</f>
        <v>101.01</v>
      </c>
      <c r="F105" s="133">
        <f t="shared" si="2"/>
        <v>0</v>
      </c>
      <c r="G105" s="133" t="str">
        <f t="shared" si="3"/>
        <v/>
      </c>
      <c r="H105" s="133" t="str">
        <f t="shared" si="4"/>
        <v/>
      </c>
      <c r="M105" s="1">
        <f>Szamadas!J105</f>
        <v>0</v>
      </c>
      <c r="N105" s="1">
        <f>IF($K$95&gt;=1,Szamadas!K105,0)</f>
        <v>0</v>
      </c>
      <c r="O105" s="1">
        <f>IF($K$95&gt;=2,Szamadas!L105,0)</f>
        <v>0</v>
      </c>
      <c r="P105" s="1">
        <f>IF($K$95&gt;=3,Szamadas!M105,0)</f>
        <v>0</v>
      </c>
      <c r="W105" s="98"/>
    </row>
    <row r="106" spans="2:23" ht="26.4" x14ac:dyDescent="0.3">
      <c r="B106" s="131" t="str">
        <f>Szamadas!B106</f>
        <v>Contribuţii pt. diverse
servicii religioase</v>
      </c>
      <c r="C106" s="131" t="str">
        <f>Szamadas!C106</f>
        <v>Bevételek a különböző egyházi szolgálatokért</v>
      </c>
      <c r="D106" s="132">
        <f>Szamadas!D106</f>
        <v>6</v>
      </c>
      <c r="E106" s="132">
        <f>Szamadas!E106</f>
        <v>101.02</v>
      </c>
      <c r="F106" s="133">
        <f t="shared" si="2"/>
        <v>0</v>
      </c>
      <c r="G106" s="133" t="str">
        <f t="shared" si="3"/>
        <v/>
      </c>
      <c r="H106" s="133" t="str">
        <f t="shared" si="4"/>
        <v/>
      </c>
      <c r="M106" s="1">
        <f>Szamadas!J106</f>
        <v>0</v>
      </c>
      <c r="N106" s="1">
        <f>IF($K$95&gt;=1,Szamadas!K106,0)</f>
        <v>0</v>
      </c>
      <c r="O106" s="1">
        <f>IF($K$95&gt;=2,Szamadas!L106,0)</f>
        <v>0</v>
      </c>
      <c r="P106" s="1">
        <f>IF($K$95&gt;=3,Szamadas!M106,0)</f>
        <v>0</v>
      </c>
      <c r="W106" s="98"/>
    </row>
    <row r="107" spans="2:23" ht="26.4" x14ac:dyDescent="0.3">
      <c r="B107" s="131" t="str">
        <f>Szamadas!B107</f>
        <v>Contribuţii în lăcaşuri
de cult - colecta</v>
      </c>
      <c r="C107" s="131" t="str">
        <f>Szamadas!C107</f>
        <v>Perselypénz</v>
      </c>
      <c r="D107" s="132">
        <f>Szamadas!D107</f>
        <v>7</v>
      </c>
      <c r="E107" s="132">
        <f>Szamadas!E107</f>
        <v>101.03</v>
      </c>
      <c r="F107" s="133">
        <f t="shared" si="2"/>
        <v>0</v>
      </c>
      <c r="G107" s="133" t="str">
        <f t="shared" si="3"/>
        <v/>
      </c>
      <c r="H107" s="133" t="str">
        <f t="shared" si="4"/>
        <v/>
      </c>
      <c r="M107" s="1">
        <f>Szamadas!J107</f>
        <v>0</v>
      </c>
      <c r="N107" s="1">
        <f>IF($K$95&gt;=1,Szamadas!K107,0)</f>
        <v>0</v>
      </c>
      <c r="O107" s="1">
        <f>IF($K$95&gt;=2,Szamadas!L107,0)</f>
        <v>0</v>
      </c>
      <c r="P107" s="1">
        <f>IF($K$95&gt;=3,Szamadas!M107,0)</f>
        <v>0</v>
      </c>
      <c r="W107" s="98"/>
    </row>
    <row r="108" spans="2:23" ht="39.6" x14ac:dyDescent="0.3">
      <c r="B108" s="131" t="str">
        <f>Szamadas!B108</f>
        <v>Ajutoare primite de la
credincioşi şi organizaţii
religioase</v>
      </c>
      <c r="C108" s="131" t="str">
        <f>Szamadas!C108</f>
        <v>Adományok hívektől, egyházi intézményektől</v>
      </c>
      <c r="D108" s="132">
        <f>Szamadas!D108</f>
        <v>8</v>
      </c>
      <c r="E108" s="132">
        <f>Szamadas!E108</f>
        <v>101.04</v>
      </c>
      <c r="F108" s="133">
        <f t="shared" si="2"/>
        <v>0</v>
      </c>
      <c r="G108" s="133" t="str">
        <f t="shared" ref="G108:G171" si="6">IF($K$95&lt;&gt;0,HLOOKUP($K$95,$N$101:$P$213,D108,FALSE),"")</f>
        <v/>
      </c>
      <c r="H108" s="133" t="str">
        <f t="shared" ref="H108:H171" si="7">IF($K$95&lt;&gt;0,SUM(F108:G108),"")</f>
        <v/>
      </c>
      <c r="M108" s="1">
        <f>Szamadas!J108</f>
        <v>0</v>
      </c>
      <c r="N108" s="1">
        <f>IF($K$95&gt;=1,Szamadas!K108,0)</f>
        <v>0</v>
      </c>
      <c r="O108" s="1">
        <f>IF($K$95&gt;=2,Szamadas!L108,0)</f>
        <v>0</v>
      </c>
      <c r="P108" s="1">
        <f>IF($K$95&gt;=3,Szamadas!M108,0)</f>
        <v>0</v>
      </c>
      <c r="W108" s="98"/>
    </row>
    <row r="109" spans="2:23" x14ac:dyDescent="0.3">
      <c r="B109" s="131" t="str">
        <f>Szamadas!B109</f>
        <v>Donații pt. masa domnului</v>
      </c>
      <c r="C109" s="131" t="str">
        <f>Szamadas!C109</f>
        <v>Úrasztali adományok</v>
      </c>
      <c r="D109" s="132">
        <f>Szamadas!D109</f>
        <v>9</v>
      </c>
      <c r="E109" s="132">
        <f>Szamadas!E109</f>
        <v>101.05</v>
      </c>
      <c r="F109" s="133">
        <f t="shared" si="2"/>
        <v>0</v>
      </c>
      <c r="G109" s="133" t="str">
        <f t="shared" si="6"/>
        <v/>
      </c>
      <c r="H109" s="133" t="str">
        <f t="shared" si="7"/>
        <v/>
      </c>
      <c r="M109" s="1">
        <f>Szamadas!J109</f>
        <v>0</v>
      </c>
      <c r="N109" s="1">
        <f>IF($K$95&gt;=1,Szamadas!K109,0)</f>
        <v>0</v>
      </c>
      <c r="O109" s="1">
        <f>IF($K$95&gt;=2,Szamadas!L109,0)</f>
        <v>0</v>
      </c>
      <c r="P109" s="1">
        <f>IF($K$95&gt;=3,Szamadas!M109,0)</f>
        <v>0</v>
      </c>
      <c r="W109" s="98"/>
    </row>
    <row r="110" spans="2:23" ht="39.6" x14ac:dyDescent="0.3">
      <c r="B110" s="131" t="str">
        <f>Szamadas!B110</f>
        <v>Cont. pt. concesionarea
şi îngrijirea locurilor
din cimitire</v>
      </c>
      <c r="C110" s="131" t="str">
        <f>Szamadas!C110</f>
        <v>Sírhelyek eladásából, bérleti díjából, gondozásából származó bevételek</v>
      </c>
      <c r="D110" s="132">
        <f>Szamadas!D110</f>
        <v>10</v>
      </c>
      <c r="E110" s="132">
        <f>Szamadas!E110</f>
        <v>101.06</v>
      </c>
      <c r="F110" s="133">
        <f t="shared" si="2"/>
        <v>0</v>
      </c>
      <c r="G110" s="133" t="str">
        <f t="shared" si="6"/>
        <v/>
      </c>
      <c r="H110" s="133" t="str">
        <f t="shared" si="7"/>
        <v/>
      </c>
      <c r="M110" s="1">
        <f>Szamadas!J110</f>
        <v>0</v>
      </c>
      <c r="N110" s="1">
        <f>IF($K$95&gt;=1,Szamadas!K110,0)</f>
        <v>0</v>
      </c>
      <c r="O110" s="1">
        <f>IF($K$95&gt;=2,Szamadas!L110,0)</f>
        <v>0</v>
      </c>
      <c r="P110" s="1">
        <f>IF($K$95&gt;=3,Szamadas!M110,0)</f>
        <v>0</v>
      </c>
      <c r="W110" s="98"/>
    </row>
    <row r="111" spans="2:23" ht="26.4" x14ac:dyDescent="0.3">
      <c r="B111" s="131" t="str">
        <f>Szamadas!B111</f>
        <v xml:space="preserve">Contribuţia pt. susţinerea
unit. Ierarhic superioare* </v>
      </c>
      <c r="C111" s="131" t="str">
        <f>Szamadas!C111</f>
        <v>Központi járulékok - egyházmegyei bevétel</v>
      </c>
      <c r="D111" s="132">
        <f>Szamadas!D111</f>
        <v>11</v>
      </c>
      <c r="E111" s="132">
        <f>Szamadas!E111</f>
        <v>101.07</v>
      </c>
      <c r="F111" s="133">
        <f t="shared" si="2"/>
        <v>0</v>
      </c>
      <c r="G111" s="133" t="str">
        <f t="shared" si="6"/>
        <v/>
      </c>
      <c r="H111" s="133" t="str">
        <f t="shared" si="7"/>
        <v/>
      </c>
      <c r="M111" s="1">
        <f>Szamadas!J111</f>
        <v>0</v>
      </c>
      <c r="N111" s="1">
        <f>IF($K$95&gt;=1,Szamadas!K111,0)</f>
        <v>0</v>
      </c>
      <c r="O111" s="1">
        <f>IF($K$95&gt;=2,Szamadas!L111,0)</f>
        <v>0</v>
      </c>
      <c r="P111" s="1">
        <f>IF($K$95&gt;=3,Szamadas!M111,0)</f>
        <v>0</v>
      </c>
      <c r="W111" s="98"/>
    </row>
    <row r="112" spans="2:23" ht="26.4" x14ac:dyDescent="0.3">
      <c r="B112" s="131" t="str">
        <f>Szamadas!B112</f>
        <v xml:space="preserve">Contr. pentru prestări
servicii la parohii* </v>
      </c>
      <c r="C112" s="131" t="str">
        <f>Szamadas!C112</f>
        <v>Egyházközségek fizetésalapja - emei bevétel</v>
      </c>
      <c r="D112" s="132">
        <f>Szamadas!D112</f>
        <v>12</v>
      </c>
      <c r="E112" s="132">
        <f>Szamadas!E112</f>
        <v>101.08</v>
      </c>
      <c r="F112" s="133">
        <f t="shared" si="2"/>
        <v>0</v>
      </c>
      <c r="G112" s="133" t="str">
        <f t="shared" si="6"/>
        <v/>
      </c>
      <c r="H112" s="133" t="str">
        <f t="shared" si="7"/>
        <v/>
      </c>
      <c r="M112" s="1">
        <f>Szamadas!J112</f>
        <v>0</v>
      </c>
      <c r="N112" s="1">
        <f>IF($K$95&gt;=1,Szamadas!K112,0)</f>
        <v>0</v>
      </c>
      <c r="O112" s="1">
        <f>IF($K$95&gt;=2,Szamadas!L112,0)</f>
        <v>0</v>
      </c>
      <c r="P112" s="1">
        <f>IF($K$95&gt;=3,Szamadas!M112,0)</f>
        <v>0</v>
      </c>
      <c r="W112" s="98"/>
    </row>
    <row r="113" spans="2:23" ht="28.8" x14ac:dyDescent="0.3">
      <c r="B113" s="203" t="str">
        <f>Szamadas!B113</f>
        <v>Venituri pentru scopuri misionare, diaconice
Missziós és diakóniai célú bevételek (14 + … + 19)</v>
      </c>
      <c r="C113" s="203">
        <f>Szamadas!C113</f>
        <v>0</v>
      </c>
      <c r="D113" s="134">
        <f>Szamadas!D113</f>
        <v>13</v>
      </c>
      <c r="E113" s="129">
        <f>Szamadas!E113</f>
        <v>102</v>
      </c>
      <c r="F113" s="135">
        <f>SUM(F114:F119)</f>
        <v>0</v>
      </c>
      <c r="G113" s="135">
        <f t="shared" ref="G113:H113" si="8">SUM(G114:G119)</f>
        <v>0</v>
      </c>
      <c r="H113" s="135">
        <f t="shared" si="8"/>
        <v>0</v>
      </c>
      <c r="W113" s="97" t="s">
        <v>76</v>
      </c>
    </row>
    <row r="114" spans="2:23" ht="26.4" x14ac:dyDescent="0.3">
      <c r="B114" s="131" t="str">
        <f>Szamadas!B114</f>
        <v>Venituri cu scop misionar - tineret</v>
      </c>
      <c r="C114" s="131" t="str">
        <f>Szamadas!C114</f>
        <v>Gyerek és ifjúsági tevékenységek bevételei</v>
      </c>
      <c r="D114" s="132">
        <f>Szamadas!D114</f>
        <v>14</v>
      </c>
      <c r="E114" s="132">
        <f>Szamadas!E114</f>
        <v>102.01</v>
      </c>
      <c r="F114" s="133">
        <f t="shared" si="2"/>
        <v>0</v>
      </c>
      <c r="G114" s="133" t="str">
        <f t="shared" si="6"/>
        <v/>
      </c>
      <c r="H114" s="133" t="str">
        <f t="shared" si="7"/>
        <v/>
      </c>
      <c r="M114" s="1">
        <f>Szamadas!J114</f>
        <v>0</v>
      </c>
      <c r="N114" s="1">
        <f>IF($K$95&gt;=1,Szamadas!K114,0)</f>
        <v>0</v>
      </c>
      <c r="O114" s="1">
        <f>IF($K$95&gt;=2,Szamadas!L114,0)</f>
        <v>0</v>
      </c>
      <c r="P114" s="1">
        <f>IF($K$95&gt;=3,Szamadas!M114,0)</f>
        <v>0</v>
      </c>
      <c r="W114" s="98"/>
    </row>
    <row r="115" spans="2:23" ht="26.4" x14ac:dyDescent="0.3">
      <c r="B115" s="131" t="str">
        <f>Szamadas!B115</f>
        <v>Venituri cu scop misionar - asoc. femeilor crestine</v>
      </c>
      <c r="C115" s="131" t="str">
        <f>Szamadas!C115</f>
        <v>Nőszövetségi tevékenységek bevételei</v>
      </c>
      <c r="D115" s="132">
        <f>Szamadas!D115</f>
        <v>15</v>
      </c>
      <c r="E115" s="132">
        <f>Szamadas!E115</f>
        <v>102.02</v>
      </c>
      <c r="F115" s="133">
        <f t="shared" si="2"/>
        <v>0</v>
      </c>
      <c r="G115" s="133" t="str">
        <f t="shared" si="6"/>
        <v/>
      </c>
      <c r="H115" s="133" t="str">
        <f t="shared" si="7"/>
        <v/>
      </c>
      <c r="M115" s="1">
        <f>Szamadas!J115</f>
        <v>0</v>
      </c>
      <c r="N115" s="1">
        <f>IF($K$95&gt;=1,Szamadas!K115,0)</f>
        <v>0</v>
      </c>
      <c r="O115" s="1">
        <f>IF($K$95&gt;=2,Szamadas!L115,0)</f>
        <v>0</v>
      </c>
      <c r="P115" s="1">
        <f>IF($K$95&gt;=3,Szamadas!M115,0)</f>
        <v>0</v>
      </c>
      <c r="W115" s="98"/>
    </row>
    <row r="116" spans="2:23" ht="26.4" x14ac:dyDescent="0.3">
      <c r="B116" s="131" t="str">
        <f>Szamadas!B116</f>
        <v xml:space="preserve">Venituri cu scop misionar - asoc. presbiterilor </v>
      </c>
      <c r="C116" s="131" t="str">
        <f>Szamadas!C116</f>
        <v>Presbiterszövetségi tevékenységek bevételei</v>
      </c>
      <c r="D116" s="132">
        <f>Szamadas!D116</f>
        <v>16</v>
      </c>
      <c r="E116" s="132">
        <f>Szamadas!E116</f>
        <v>102.03</v>
      </c>
      <c r="F116" s="133">
        <f t="shared" si="2"/>
        <v>0</v>
      </c>
      <c r="G116" s="133" t="str">
        <f t="shared" si="6"/>
        <v/>
      </c>
      <c r="H116" s="133" t="str">
        <f t="shared" si="7"/>
        <v/>
      </c>
      <c r="M116" s="1">
        <f>Szamadas!J116</f>
        <v>0</v>
      </c>
      <c r="N116" s="1">
        <f>IF($K$95&gt;=1,Szamadas!K116,0)</f>
        <v>0</v>
      </c>
      <c r="O116" s="1">
        <f>IF($K$95&gt;=2,Szamadas!L116,0)</f>
        <v>0</v>
      </c>
      <c r="P116" s="1">
        <f>IF($K$95&gt;=3,Szamadas!M116,0)</f>
        <v>0</v>
      </c>
      <c r="W116" s="98"/>
    </row>
    <row r="117" spans="2:23" ht="26.4" x14ac:dyDescent="0.3">
      <c r="B117" s="131" t="str">
        <f>Szamadas!B117</f>
        <v>Donaţii pentru scopuri diaconice</v>
      </c>
      <c r="C117" s="131" t="str">
        <f>Szamadas!C117</f>
        <v>Diakóniai célú adományok</v>
      </c>
      <c r="D117" s="132">
        <f>Szamadas!D117</f>
        <v>17</v>
      </c>
      <c r="E117" s="132">
        <f>Szamadas!E117</f>
        <v>102.04</v>
      </c>
      <c r="F117" s="133">
        <f t="shared" si="2"/>
        <v>0</v>
      </c>
      <c r="G117" s="133" t="str">
        <f t="shared" si="6"/>
        <v/>
      </c>
      <c r="H117" s="133" t="str">
        <f t="shared" si="7"/>
        <v/>
      </c>
      <c r="M117" s="1">
        <f>Szamadas!J117</f>
        <v>0</v>
      </c>
      <c r="N117" s="1">
        <f>IF($K$95&gt;=1,Szamadas!K117,0)</f>
        <v>0</v>
      </c>
      <c r="O117" s="1">
        <f>IF($K$95&gt;=2,Szamadas!L117,0)</f>
        <v>0</v>
      </c>
      <c r="P117" s="1">
        <f>IF($K$95&gt;=3,Szamadas!M117,0)</f>
        <v>0</v>
      </c>
      <c r="W117" s="98"/>
    </row>
    <row r="118" spans="2:23" x14ac:dyDescent="0.3">
      <c r="B118" s="131" t="str">
        <f>Szamadas!B118</f>
        <v>Donatii pt scopuri misionare</v>
      </c>
      <c r="C118" s="131" t="str">
        <f>Szamadas!C118</f>
        <v>Missziós célú adományok</v>
      </c>
      <c r="D118" s="132">
        <f>Szamadas!D118</f>
        <v>18</v>
      </c>
      <c r="E118" s="132">
        <f>Szamadas!E118</f>
        <v>102.05</v>
      </c>
      <c r="F118" s="133">
        <f t="shared" si="2"/>
        <v>0</v>
      </c>
      <c r="G118" s="133" t="str">
        <f t="shared" si="6"/>
        <v/>
      </c>
      <c r="H118" s="133" t="str">
        <f t="shared" si="7"/>
        <v/>
      </c>
      <c r="M118" s="1">
        <f>Szamadas!J118</f>
        <v>0</v>
      </c>
      <c r="N118" s="1">
        <f>IF($K$95&gt;=1,Szamadas!K118,0)</f>
        <v>0</v>
      </c>
      <c r="O118" s="1">
        <f>IF($K$95&gt;=2,Szamadas!L118,0)</f>
        <v>0</v>
      </c>
      <c r="P118" s="1">
        <f>IF($K$95&gt;=3,Szamadas!M118,0)</f>
        <v>0</v>
      </c>
      <c r="W118" s="98"/>
    </row>
    <row r="119" spans="2:23" ht="39.6" x14ac:dyDescent="0.3">
      <c r="B119" s="131" t="str">
        <f>Szamadas!B119</f>
        <v>Donatii pt studenti de la teologie</v>
      </c>
      <c r="C119" s="131" t="str">
        <f>Szamadas!C119</f>
        <v>Legátumok - adományok teológiai hallgatók támogatására</v>
      </c>
      <c r="D119" s="132">
        <f>Szamadas!D119</f>
        <v>19</v>
      </c>
      <c r="E119" s="132">
        <f>Szamadas!E119</f>
        <v>102.06</v>
      </c>
      <c r="F119" s="133">
        <f t="shared" si="2"/>
        <v>0</v>
      </c>
      <c r="G119" s="133" t="str">
        <f t="shared" si="6"/>
        <v/>
      </c>
      <c r="H119" s="133" t="str">
        <f t="shared" si="7"/>
        <v/>
      </c>
      <c r="M119" s="1">
        <f>Szamadas!J119</f>
        <v>0</v>
      </c>
      <c r="N119" s="1">
        <f>IF($K$95&gt;=1,Szamadas!K119,0)</f>
        <v>0</v>
      </c>
      <c r="O119" s="1">
        <f>IF($K$95&gt;=2,Szamadas!L119,0)</f>
        <v>0</v>
      </c>
      <c r="P119" s="1">
        <f>IF($K$95&gt;=3,Szamadas!M119,0)</f>
        <v>0</v>
      </c>
      <c r="W119" s="98"/>
    </row>
    <row r="120" spans="2:23" ht="28.8" x14ac:dyDescent="0.3">
      <c r="B120" s="203" t="str">
        <f>Szamadas!B120</f>
        <v>Alte venituri
 Más bevételek (21 + … + 29)</v>
      </c>
      <c r="C120" s="203">
        <f>Szamadas!C120</f>
        <v>0</v>
      </c>
      <c r="D120" s="134">
        <f>Szamadas!D120</f>
        <v>20</v>
      </c>
      <c r="E120" s="129">
        <f>Szamadas!E120</f>
        <v>103</v>
      </c>
      <c r="F120" s="135">
        <f>SUM(F121:F129)</f>
        <v>0</v>
      </c>
      <c r="G120" s="135">
        <f t="shared" ref="G120:H120" si="9">SUM(G121:G129)</f>
        <v>0</v>
      </c>
      <c r="H120" s="135">
        <f t="shared" si="9"/>
        <v>0</v>
      </c>
      <c r="W120" s="97" t="s">
        <v>76</v>
      </c>
    </row>
    <row r="121" spans="2:23" ht="52.8" x14ac:dyDescent="0.3">
      <c r="B121" s="131" t="str">
        <f>Szamadas!B121</f>
        <v>Alte donaţii</v>
      </c>
      <c r="C121" s="131" t="str">
        <f>Szamadas!C121</f>
        <v>Segélyszervezetektől, alapítványoktól, helyi szervezetektől származó adományok</v>
      </c>
      <c r="D121" s="132">
        <f>Szamadas!D121</f>
        <v>21</v>
      </c>
      <c r="E121" s="132">
        <f>Szamadas!E121</f>
        <v>103.01</v>
      </c>
      <c r="F121" s="133">
        <f t="shared" si="2"/>
        <v>0</v>
      </c>
      <c r="G121" s="133" t="str">
        <f t="shared" si="6"/>
        <v/>
      </c>
      <c r="H121" s="133" t="str">
        <f t="shared" si="7"/>
        <v/>
      </c>
      <c r="M121" s="1">
        <f>Szamadas!J121</f>
        <v>0</v>
      </c>
      <c r="N121" s="1">
        <f>IF($K$95&gt;=1,Szamadas!K121,0)</f>
        <v>0</v>
      </c>
      <c r="O121" s="1">
        <f>IF($K$95&gt;=2,Szamadas!L121,0)</f>
        <v>0</v>
      </c>
      <c r="P121" s="1">
        <f>IF($K$95&gt;=3,Szamadas!M121,0)</f>
        <v>0</v>
      </c>
      <c r="W121" s="98"/>
    </row>
    <row r="122" spans="2:23" x14ac:dyDescent="0.3">
      <c r="B122" s="131" t="str">
        <f>Szamadas!B122</f>
        <v>Incasări proiecte</v>
      </c>
      <c r="C122" s="131" t="str">
        <f>Szamadas!C122</f>
        <v>Pályázatokból</v>
      </c>
      <c r="D122" s="132">
        <f>Szamadas!D122</f>
        <v>22</v>
      </c>
      <c r="E122" s="132">
        <f>Szamadas!E122</f>
        <v>103.02</v>
      </c>
      <c r="F122" s="133">
        <f t="shared" si="2"/>
        <v>0</v>
      </c>
      <c r="G122" s="133" t="str">
        <f t="shared" si="6"/>
        <v/>
      </c>
      <c r="H122" s="133" t="str">
        <f t="shared" si="7"/>
        <v/>
      </c>
      <c r="M122" s="1">
        <f>Szamadas!J122</f>
        <v>0</v>
      </c>
      <c r="N122" s="1">
        <f>IF($K$95&gt;=1,Szamadas!K122,0)</f>
        <v>0</v>
      </c>
      <c r="O122" s="1">
        <f>IF($K$95&gt;=2,Szamadas!L122,0)</f>
        <v>0</v>
      </c>
      <c r="P122" s="1">
        <f>IF($K$95&gt;=3,Szamadas!M122,0)</f>
        <v>0</v>
      </c>
      <c r="W122" s="98"/>
    </row>
    <row r="123" spans="2:23" x14ac:dyDescent="0.3">
      <c r="B123" s="131" t="str">
        <f>Szamadas!B123</f>
        <v xml:space="preserve">Din alte surse </v>
      </c>
      <c r="C123" s="131" t="str">
        <f>Szamadas!C123</f>
        <v>Más bevételek</v>
      </c>
      <c r="D123" s="132">
        <f>Szamadas!D123</f>
        <v>23</v>
      </c>
      <c r="E123" s="132">
        <f>Szamadas!E123</f>
        <v>103.03</v>
      </c>
      <c r="F123" s="133">
        <f t="shared" si="2"/>
        <v>0</v>
      </c>
      <c r="G123" s="133" t="str">
        <f t="shared" si="6"/>
        <v/>
      </c>
      <c r="H123" s="133" t="str">
        <f t="shared" si="7"/>
        <v/>
      </c>
      <c r="M123" s="1">
        <f>Szamadas!J123</f>
        <v>0</v>
      </c>
      <c r="N123" s="1">
        <f>IF($K$95&gt;=1,Szamadas!K123,0)</f>
        <v>0</v>
      </c>
      <c r="O123" s="1">
        <f>IF($K$95&gt;=2,Szamadas!L123,0)</f>
        <v>0</v>
      </c>
      <c r="P123" s="1">
        <f>IF($K$95&gt;=3,Szamadas!M123,0)</f>
        <v>0</v>
      </c>
      <c r="W123" s="98"/>
    </row>
    <row r="124" spans="2:23" ht="39.6" x14ac:dyDescent="0.3">
      <c r="B124" s="131" t="str">
        <f>Szamadas!B124</f>
        <v>Dobândă bancară, diferentă curs valutar, venituri din dividende si obligatiuni</v>
      </c>
      <c r="C124" s="131" t="str">
        <f>Szamadas!C124</f>
        <v>Banki kamatok, árfolyam nyereségek, kötvények jövedelme, osztalékok</v>
      </c>
      <c r="D124" s="132">
        <f>Szamadas!D124</f>
        <v>24</v>
      </c>
      <c r="E124" s="132">
        <f>Szamadas!E124</f>
        <v>103.04</v>
      </c>
      <c r="F124" s="133">
        <f t="shared" si="2"/>
        <v>0</v>
      </c>
      <c r="G124" s="133" t="str">
        <f t="shared" si="6"/>
        <v/>
      </c>
      <c r="H124" s="133" t="str">
        <f t="shared" si="7"/>
        <v/>
      </c>
      <c r="M124" s="1">
        <f>Szamadas!J124</f>
        <v>0</v>
      </c>
      <c r="N124" s="1">
        <f>IF($K$95&gt;=1,Szamadas!K124,0)</f>
        <v>0</v>
      </c>
      <c r="O124" s="1">
        <f>IF($K$95&gt;=2,Szamadas!L124,0)</f>
        <v>0</v>
      </c>
      <c r="P124" s="1">
        <f>IF($K$95&gt;=3,Szamadas!M124,0)</f>
        <v>0</v>
      </c>
      <c r="W124" s="98"/>
    </row>
    <row r="125" spans="2:23" ht="39.6" x14ac:dyDescent="0.3">
      <c r="B125" s="131" t="str">
        <f>Szamadas!B125</f>
        <v>Pt. participare la conferinţe</v>
      </c>
      <c r="C125" s="131" t="str">
        <f>Szamadas!C125</f>
        <v>Hozzájárulás konferenciák és szeretetvendégségek szervezéséhez</v>
      </c>
      <c r="D125" s="132">
        <f>Szamadas!D125</f>
        <v>25</v>
      </c>
      <c r="E125" s="132">
        <f>Szamadas!E125</f>
        <v>103.05</v>
      </c>
      <c r="F125" s="133">
        <f t="shared" si="2"/>
        <v>0</v>
      </c>
      <c r="G125" s="133" t="str">
        <f t="shared" si="6"/>
        <v/>
      </c>
      <c r="H125" s="133" t="str">
        <f t="shared" si="7"/>
        <v/>
      </c>
      <c r="M125" s="1">
        <f>Szamadas!J125</f>
        <v>0</v>
      </c>
      <c r="N125" s="1">
        <f>IF($K$95&gt;=1,Szamadas!K125,0)</f>
        <v>0</v>
      </c>
      <c r="O125" s="1">
        <f>IF($K$95&gt;=2,Szamadas!L125,0)</f>
        <v>0</v>
      </c>
      <c r="P125" s="1">
        <f>IF($K$95&gt;=3,Szamadas!M125,0)</f>
        <v>0</v>
      </c>
      <c r="W125" s="98"/>
    </row>
    <row r="126" spans="2:23" x14ac:dyDescent="0.3">
      <c r="B126" s="131" t="str">
        <f>Szamadas!B126</f>
        <v>Distribuirea tipăriturilor</v>
      </c>
      <c r="C126" s="131" t="str">
        <f>Szamadas!C126</f>
        <v>Iratterjesztés - bevétel</v>
      </c>
      <c r="D126" s="132">
        <f>Szamadas!D126</f>
        <v>26</v>
      </c>
      <c r="E126" s="132">
        <f>Szamadas!E126</f>
        <v>103.06</v>
      </c>
      <c r="F126" s="133">
        <f t="shared" si="2"/>
        <v>0</v>
      </c>
      <c r="G126" s="133" t="str">
        <f t="shared" si="6"/>
        <v/>
      </c>
      <c r="H126" s="133" t="str">
        <f t="shared" si="7"/>
        <v/>
      </c>
      <c r="M126" s="1">
        <f>Szamadas!J126</f>
        <v>0</v>
      </c>
      <c r="N126" s="1">
        <f>IF($K$95&gt;=1,Szamadas!K126,0)</f>
        <v>0</v>
      </c>
      <c r="O126" s="1">
        <f>IF($K$95&gt;=2,Szamadas!L126,0)</f>
        <v>0</v>
      </c>
      <c r="P126" s="1">
        <f>IF($K$95&gt;=3,Szamadas!M126,0)</f>
        <v>0</v>
      </c>
      <c r="W126" s="98"/>
    </row>
    <row r="127" spans="2:23" ht="39.6" x14ac:dyDescent="0.3">
      <c r="B127" s="131" t="str">
        <f>Szamadas!B127</f>
        <v>Din valorificarea unor
bunuri si vânzare unori actiuni</v>
      </c>
      <c r="C127" s="131" t="str">
        <f>Szamadas!C127</f>
        <v>Javak és részvények értékesítéséből</v>
      </c>
      <c r="D127" s="132">
        <f>Szamadas!D127</f>
        <v>27</v>
      </c>
      <c r="E127" s="132">
        <f>Szamadas!E127</f>
        <v>103.07</v>
      </c>
      <c r="F127" s="133">
        <f t="shared" si="2"/>
        <v>0</v>
      </c>
      <c r="G127" s="133" t="str">
        <f t="shared" si="6"/>
        <v/>
      </c>
      <c r="H127" s="133" t="str">
        <f t="shared" si="7"/>
        <v/>
      </c>
      <c r="M127" s="1">
        <f>Szamadas!J127</f>
        <v>0</v>
      </c>
      <c r="N127" s="1">
        <f>IF($K$95&gt;=1,Szamadas!K127,0)</f>
        <v>0</v>
      </c>
      <c r="O127" s="1">
        <f>IF($K$95&gt;=2,Szamadas!L127,0)</f>
        <v>0</v>
      </c>
      <c r="P127" s="1">
        <f>IF($K$95&gt;=3,Szamadas!M127,0)</f>
        <v>0</v>
      </c>
      <c r="W127" s="98"/>
    </row>
    <row r="128" spans="2:23" x14ac:dyDescent="0.3">
      <c r="B128" s="131" t="str">
        <f>Szamadas!B128</f>
        <v>Rambursări</v>
      </c>
      <c r="C128" s="131" t="str">
        <f>Szamadas!C128</f>
        <v>Számlavisszatérítések</v>
      </c>
      <c r="D128" s="132">
        <f>Szamadas!D128</f>
        <v>28</v>
      </c>
      <c r="E128" s="132">
        <f>Szamadas!E128</f>
        <v>103.08</v>
      </c>
      <c r="F128" s="133">
        <f t="shared" si="2"/>
        <v>0</v>
      </c>
      <c r="G128" s="133" t="str">
        <f t="shared" si="6"/>
        <v/>
      </c>
      <c r="H128" s="133" t="str">
        <f t="shared" si="7"/>
        <v/>
      </c>
      <c r="M128" s="1">
        <f>Szamadas!J128</f>
        <v>0</v>
      </c>
      <c r="N128" s="1">
        <f>IF($K$95&gt;=1,Szamadas!K128,0)</f>
        <v>0</v>
      </c>
      <c r="O128" s="1">
        <f>IF($K$95&gt;=2,Szamadas!L128,0)</f>
        <v>0</v>
      </c>
      <c r="P128" s="1">
        <f>IF($K$95&gt;=3,Szamadas!M128,0)</f>
        <v>0</v>
      </c>
      <c r="W128" s="98"/>
    </row>
    <row r="129" spans="2:23" ht="26.4" x14ac:dyDescent="0.3">
      <c r="B129" s="131" t="str">
        <f>Szamadas!B129</f>
        <v>Din sponsorizări</v>
      </c>
      <c r="C129" s="131" t="str">
        <f>Szamadas!C129</f>
        <v>Szponzortámogatások, adók 3,5 %-a</v>
      </c>
      <c r="D129" s="132">
        <f>Szamadas!D129</f>
        <v>29</v>
      </c>
      <c r="E129" s="132">
        <f>Szamadas!E129</f>
        <v>103.09</v>
      </c>
      <c r="F129" s="133">
        <f t="shared" si="2"/>
        <v>0</v>
      </c>
      <c r="G129" s="133" t="str">
        <f t="shared" si="6"/>
        <v/>
      </c>
      <c r="H129" s="133" t="str">
        <f t="shared" si="7"/>
        <v/>
      </c>
      <c r="M129" s="1">
        <f>Szamadas!J129</f>
        <v>0</v>
      </c>
      <c r="N129" s="1">
        <f>IF($K$95&gt;=1,Szamadas!K129,0)</f>
        <v>0</v>
      </c>
      <c r="O129" s="1">
        <f>IF($K$95&gt;=2,Szamadas!L129,0)</f>
        <v>0</v>
      </c>
      <c r="P129" s="1">
        <f>IF($K$95&gt;=3,Szamadas!M129,0)</f>
        <v>0</v>
      </c>
      <c r="W129" s="98"/>
    </row>
    <row r="130" spans="2:23" ht="43.2" x14ac:dyDescent="0.3">
      <c r="B130" s="203" t="str">
        <f>Szamadas!B130</f>
        <v>Venituri din activităţi anexe
Gazdasági tevékenységből származó bevételek
(31 + … + 35)</v>
      </c>
      <c r="C130" s="203">
        <f>Szamadas!C130</f>
        <v>0</v>
      </c>
      <c r="D130" s="134">
        <f>Szamadas!D130</f>
        <v>30</v>
      </c>
      <c r="E130" s="129">
        <f>Szamadas!E130</f>
        <v>104</v>
      </c>
      <c r="F130" s="135">
        <f>SUM(F131:F135)</f>
        <v>0</v>
      </c>
      <c r="G130" s="135">
        <f t="shared" ref="G130:H130" si="10">SUM(G131:G135)</f>
        <v>0</v>
      </c>
      <c r="H130" s="135">
        <f t="shared" si="10"/>
        <v>0</v>
      </c>
      <c r="W130" s="97" t="s">
        <v>77</v>
      </c>
    </row>
    <row r="131" spans="2:23" x14ac:dyDescent="0.3">
      <c r="B131" s="131" t="str">
        <f>Szamadas!B131</f>
        <v>Activităţi agricole</v>
      </c>
      <c r="C131" s="131" t="str">
        <f>Szamadas!C131</f>
        <v>Mezőgazdasági jövedelem</v>
      </c>
      <c r="D131" s="132">
        <f>Szamadas!D131</f>
        <v>31</v>
      </c>
      <c r="E131" s="132">
        <f>Szamadas!E131</f>
        <v>104.01</v>
      </c>
      <c r="F131" s="133">
        <f t="shared" si="2"/>
        <v>0</v>
      </c>
      <c r="G131" s="133" t="str">
        <f t="shared" si="6"/>
        <v/>
      </c>
      <c r="H131" s="133" t="str">
        <f t="shared" si="7"/>
        <v/>
      </c>
      <c r="M131" s="1">
        <f>Szamadas!J131</f>
        <v>0</v>
      </c>
      <c r="N131" s="1">
        <f>IF($K$95&gt;=1,Szamadas!K131,0)</f>
        <v>0</v>
      </c>
      <c r="O131" s="1">
        <f>IF($K$95&gt;=2,Szamadas!L131,0)</f>
        <v>0</v>
      </c>
      <c r="P131" s="1">
        <f>IF($K$95&gt;=3,Szamadas!M131,0)</f>
        <v>0</v>
      </c>
      <c r="W131" s="98"/>
    </row>
    <row r="132" spans="2:23" x14ac:dyDescent="0.3">
      <c r="B132" s="131" t="str">
        <f>Szamadas!B132</f>
        <v>Activităţi silvice</v>
      </c>
      <c r="C132" s="131" t="str">
        <f>Szamadas!C132</f>
        <v>Erdőgazdálkodási jövedelem</v>
      </c>
      <c r="D132" s="132">
        <f>Szamadas!D132</f>
        <v>32</v>
      </c>
      <c r="E132" s="132">
        <f>Szamadas!E132</f>
        <v>104.02</v>
      </c>
      <c r="F132" s="133">
        <f t="shared" si="2"/>
        <v>0</v>
      </c>
      <c r="G132" s="133" t="str">
        <f t="shared" si="6"/>
        <v/>
      </c>
      <c r="H132" s="133" t="str">
        <f t="shared" si="7"/>
        <v/>
      </c>
      <c r="M132" s="1">
        <f>Szamadas!J132</f>
        <v>0</v>
      </c>
      <c r="N132" s="1">
        <f>IF($K$95&gt;=1,Szamadas!K132,0)</f>
        <v>0</v>
      </c>
      <c r="O132" s="1">
        <f>IF($K$95&gt;=2,Szamadas!L132,0)</f>
        <v>0</v>
      </c>
      <c r="P132" s="1">
        <f>IF($K$95&gt;=3,Szamadas!M132,0)</f>
        <v>0</v>
      </c>
      <c r="W132" s="98"/>
    </row>
    <row r="133" spans="2:23" ht="26.4" x14ac:dyDescent="0.3">
      <c r="B133" s="131" t="str">
        <f>Szamadas!B133</f>
        <v>Alte venituri din activităţi
anexe</v>
      </c>
      <c r="C133" s="131" t="str">
        <f>Szamadas!C133</f>
        <v>Más gazdasági bevételek</v>
      </c>
      <c r="D133" s="132">
        <f>Szamadas!D133</f>
        <v>33</v>
      </c>
      <c r="E133" s="132">
        <f>Szamadas!E133</f>
        <v>104.03</v>
      </c>
      <c r="F133" s="133">
        <f t="shared" si="2"/>
        <v>0</v>
      </c>
      <c r="G133" s="133" t="str">
        <f t="shared" si="6"/>
        <v/>
      </c>
      <c r="H133" s="133" t="str">
        <f t="shared" si="7"/>
        <v/>
      </c>
      <c r="M133" s="1">
        <f>Szamadas!J133</f>
        <v>0</v>
      </c>
      <c r="N133" s="1">
        <f>IF($K$95&gt;=1,Szamadas!K133,0)</f>
        <v>0</v>
      </c>
      <c r="O133" s="1">
        <f>IF($K$95&gt;=2,Szamadas!L133,0)</f>
        <v>0</v>
      </c>
      <c r="P133" s="1">
        <f>IF($K$95&gt;=3,Szamadas!M133,0)</f>
        <v>0</v>
      </c>
      <c r="W133" s="98"/>
    </row>
    <row r="134" spans="2:23" x14ac:dyDescent="0.3">
      <c r="B134" s="131" t="str">
        <f>Szamadas!B134</f>
        <v>Venit din închirierea clădirilor</v>
      </c>
      <c r="C134" s="131" t="str">
        <f>Szamadas!C134</f>
        <v>Épületek bérjövedelme</v>
      </c>
      <c r="D134" s="132">
        <f>Szamadas!D134</f>
        <v>34</v>
      </c>
      <c r="E134" s="132">
        <f>Szamadas!E134</f>
        <v>104.04</v>
      </c>
      <c r="F134" s="133">
        <f t="shared" si="2"/>
        <v>0</v>
      </c>
      <c r="G134" s="133" t="str">
        <f t="shared" si="6"/>
        <v/>
      </c>
      <c r="H134" s="133" t="str">
        <f t="shared" si="7"/>
        <v/>
      </c>
      <c r="M134" s="1">
        <f>Szamadas!J134</f>
        <v>0</v>
      </c>
      <c r="N134" s="1">
        <f>IF($K$95&gt;=1,Szamadas!K134,0)</f>
        <v>0</v>
      </c>
      <c r="O134" s="1">
        <f>IF($K$95&gt;=2,Szamadas!L134,0)</f>
        <v>0</v>
      </c>
      <c r="P134" s="1">
        <f>IF($K$95&gt;=3,Szamadas!M134,0)</f>
        <v>0</v>
      </c>
      <c r="W134" s="98"/>
    </row>
    <row r="135" spans="2:23" ht="26.4" x14ac:dyDescent="0.3">
      <c r="B135" s="131" t="str">
        <f>Szamadas!B135</f>
        <v>Venit din închirierea terenurilor</v>
      </c>
      <c r="C135" s="131" t="str">
        <f>Szamadas!C135</f>
        <v>Területek bérjövedelme</v>
      </c>
      <c r="D135" s="132">
        <f>Szamadas!D135</f>
        <v>35</v>
      </c>
      <c r="E135" s="132">
        <f>Szamadas!E135</f>
        <v>104.05</v>
      </c>
      <c r="F135" s="133">
        <f t="shared" si="2"/>
        <v>0</v>
      </c>
      <c r="G135" s="133" t="str">
        <f t="shared" si="6"/>
        <v/>
      </c>
      <c r="H135" s="133" t="str">
        <f t="shared" si="7"/>
        <v/>
      </c>
      <c r="M135" s="1">
        <f>Szamadas!J135</f>
        <v>0</v>
      </c>
      <c r="N135" s="1">
        <f>IF($K$95&gt;=1,Szamadas!K135,0)</f>
        <v>0</v>
      </c>
      <c r="O135" s="1">
        <f>IF($K$95&gt;=2,Szamadas!L135,0)</f>
        <v>0</v>
      </c>
      <c r="P135" s="1">
        <f>IF($K$95&gt;=3,Szamadas!M135,0)</f>
        <v>0</v>
      </c>
      <c r="W135" s="98"/>
    </row>
    <row r="136" spans="2:23" ht="28.8" x14ac:dyDescent="0.3">
      <c r="B136" s="203" t="str">
        <f>Szamadas!B136</f>
        <v>Total venituri proprii
Saját bevételek összesen (4+13+20+30)</v>
      </c>
      <c r="C136" s="203">
        <f>Szamadas!C136</f>
        <v>0</v>
      </c>
      <c r="D136" s="134">
        <f>Szamadas!D136</f>
        <v>36</v>
      </c>
      <c r="E136" s="129" t="str">
        <f>Szamadas!E136</f>
        <v>x</v>
      </c>
      <c r="F136" s="135">
        <f>SUM(F104,F113,F120,F130)</f>
        <v>0</v>
      </c>
      <c r="G136" s="135">
        <f t="shared" ref="G136:H136" si="11">SUM(G104,G113,G120,G130)</f>
        <v>0</v>
      </c>
      <c r="H136" s="135">
        <f t="shared" si="11"/>
        <v>0</v>
      </c>
      <c r="W136" s="97" t="s">
        <v>76</v>
      </c>
    </row>
    <row r="137" spans="2:23" ht="28.8" x14ac:dyDescent="0.3">
      <c r="B137" s="203" t="str">
        <f>Szamadas!B137</f>
        <v>Subvenţii primite
Szubvenciók (38+39+40)</v>
      </c>
      <c r="C137" s="203">
        <f>Szamadas!C137</f>
        <v>0</v>
      </c>
      <c r="D137" s="134">
        <f>Szamadas!D137</f>
        <v>37</v>
      </c>
      <c r="E137" s="129">
        <f>Szamadas!E137</f>
        <v>105</v>
      </c>
      <c r="F137" s="135">
        <f>SUM(F138:F140)</f>
        <v>0</v>
      </c>
      <c r="G137" s="135">
        <f t="shared" ref="G137:H137" si="12">SUM(G138:G140)</f>
        <v>0</v>
      </c>
      <c r="H137" s="135">
        <f t="shared" si="12"/>
        <v>0</v>
      </c>
      <c r="W137" s="97" t="s">
        <v>76</v>
      </c>
    </row>
    <row r="138" spans="2:23" ht="26.4" x14ac:dyDescent="0.3">
      <c r="B138" s="131" t="str">
        <f>Szamadas!B138</f>
        <v>De la unităţi din cadrul
cultului</v>
      </c>
      <c r="C138" s="131" t="str">
        <f>Szamadas!C138</f>
        <v>Más egyházi intézményektől kapott támogatás</v>
      </c>
      <c r="D138" s="132">
        <f>Szamadas!D138</f>
        <v>38</v>
      </c>
      <c r="E138" s="132">
        <f>Szamadas!E138</f>
        <v>105.01</v>
      </c>
      <c r="F138" s="133">
        <f t="shared" si="2"/>
        <v>0</v>
      </c>
      <c r="G138" s="133" t="str">
        <f t="shared" si="6"/>
        <v/>
      </c>
      <c r="H138" s="133" t="str">
        <f t="shared" si="7"/>
        <v/>
      </c>
      <c r="M138" s="1">
        <f>Szamadas!J138</f>
        <v>0</v>
      </c>
      <c r="N138" s="1">
        <f>IF($K$95&gt;=1,Szamadas!K138,0)</f>
        <v>0</v>
      </c>
      <c r="O138" s="1">
        <f>IF($K$95&gt;=2,Szamadas!L138,0)</f>
        <v>0</v>
      </c>
      <c r="P138" s="1">
        <f>IF($K$95&gt;=3,Szamadas!M138,0)</f>
        <v>0</v>
      </c>
      <c r="W138" s="98"/>
    </row>
    <row r="139" spans="2:23" ht="26.4" x14ac:dyDescent="0.3">
      <c r="B139" s="131" t="str">
        <f>Szamadas!B139</f>
        <v>Subvenţii de la stat</v>
      </c>
      <c r="C139" s="131" t="str">
        <f>Szamadas!C139</f>
        <v>Állami intézménytől kapott támogatás (APIA, stb.)</v>
      </c>
      <c r="D139" s="132">
        <f>Szamadas!D139</f>
        <v>39</v>
      </c>
      <c r="E139" s="132">
        <f>Szamadas!E139</f>
        <v>105.02</v>
      </c>
      <c r="F139" s="133">
        <f t="shared" si="2"/>
        <v>0</v>
      </c>
      <c r="G139" s="133" t="str">
        <f t="shared" si="6"/>
        <v/>
      </c>
      <c r="H139" s="133" t="str">
        <f t="shared" si="7"/>
        <v/>
      </c>
      <c r="M139" s="1">
        <f>Szamadas!J139</f>
        <v>0</v>
      </c>
      <c r="N139" s="1">
        <f>IF($K$95&gt;=1,Szamadas!K139,0)</f>
        <v>0</v>
      </c>
      <c r="O139" s="1">
        <f>IF($K$95&gt;=2,Szamadas!L139,0)</f>
        <v>0</v>
      </c>
      <c r="P139" s="1">
        <f>IF($K$95&gt;=3,Szamadas!M139,0)</f>
        <v>0</v>
      </c>
      <c r="W139" s="98"/>
    </row>
    <row r="140" spans="2:23" x14ac:dyDescent="0.3">
      <c r="B140" s="131" t="str">
        <f>Szamadas!B140</f>
        <v>Subvenţii primite pt. salarii*</v>
      </c>
      <c r="C140" s="131" t="str">
        <f>Szamadas!C140</f>
        <v>Kongrua és járulékai</v>
      </c>
      <c r="D140" s="132">
        <f>Szamadas!D140</f>
        <v>40</v>
      </c>
      <c r="E140" s="132">
        <f>Szamadas!E140</f>
        <v>105.03</v>
      </c>
      <c r="F140" s="133">
        <f t="shared" si="2"/>
        <v>0</v>
      </c>
      <c r="G140" s="133" t="str">
        <f t="shared" si="6"/>
        <v/>
      </c>
      <c r="H140" s="133" t="str">
        <f t="shared" si="7"/>
        <v/>
      </c>
      <c r="M140" s="1">
        <f>Szamadas!J140</f>
        <v>0</v>
      </c>
      <c r="N140" s="1">
        <f>IF($K$95&gt;=1,Szamadas!K140,0)</f>
        <v>0</v>
      </c>
      <c r="O140" s="1">
        <f>IF($K$95&gt;=2,Szamadas!L140,0)</f>
        <v>0</v>
      </c>
      <c r="P140" s="1">
        <f>IF($K$95&gt;=3,Szamadas!M140,0)</f>
        <v>0</v>
      </c>
      <c r="W140" s="98"/>
    </row>
    <row r="141" spans="2:23" ht="28.8" x14ac:dyDescent="0.3">
      <c r="B141" s="203" t="str">
        <f>Szamadas!B141</f>
        <v>Total
Összesen (36+37)</v>
      </c>
      <c r="C141" s="203">
        <f>Szamadas!C141</f>
        <v>0</v>
      </c>
      <c r="D141" s="134">
        <f>Szamadas!D141</f>
        <v>41</v>
      </c>
      <c r="E141" s="129" t="str">
        <f>Szamadas!E141</f>
        <v>x</v>
      </c>
      <c r="F141" s="135">
        <f>SUM(F136,F137)</f>
        <v>0</v>
      </c>
      <c r="G141" s="135">
        <f t="shared" ref="G141:H141" si="13">SUM(G136,G137)</f>
        <v>0</v>
      </c>
      <c r="H141" s="135">
        <f t="shared" si="13"/>
        <v>0</v>
      </c>
      <c r="W141" s="97" t="s">
        <v>76</v>
      </c>
    </row>
    <row r="142" spans="2:23" ht="43.2" x14ac:dyDescent="0.3">
      <c r="B142" s="203" t="str">
        <f>Szamadas!B142</f>
        <v>Încasări pentru alte unităţi din cadrul cultelor
Bevételek más egyházi intézmények részére
- átmeneti tételek (43 + … + 48)</v>
      </c>
      <c r="C142" s="203">
        <f>Szamadas!C142</f>
        <v>0</v>
      </c>
      <c r="D142" s="134">
        <f>Szamadas!D142</f>
        <v>42</v>
      </c>
      <c r="E142" s="129">
        <f>Szamadas!E142</f>
        <v>106</v>
      </c>
      <c r="F142" s="135">
        <f>SUM(F143:F148)</f>
        <v>0</v>
      </c>
      <c r="G142" s="135">
        <f t="shared" ref="G142:H142" si="14">SUM(G143:G148)</f>
        <v>0</v>
      </c>
      <c r="H142" s="135">
        <f t="shared" si="14"/>
        <v>0</v>
      </c>
      <c r="W142" s="97" t="s">
        <v>77</v>
      </c>
    </row>
    <row r="143" spans="2:23" ht="26.4" x14ac:dyDescent="0.3">
      <c r="B143" s="131" t="str">
        <f>Szamadas!B143</f>
        <v>Alte încasări</v>
      </c>
      <c r="C143" s="131" t="str">
        <f>Szamadas!C143</f>
        <v>Bevételek más egyházi intézmények részére</v>
      </c>
      <c r="D143" s="132">
        <f>Szamadas!D143</f>
        <v>43</v>
      </c>
      <c r="E143" s="132">
        <f>Szamadas!E143</f>
        <v>106.01</v>
      </c>
      <c r="F143" s="133">
        <f t="shared" si="2"/>
        <v>0</v>
      </c>
      <c r="G143" s="133" t="str">
        <f t="shared" si="6"/>
        <v/>
      </c>
      <c r="H143" s="133" t="str">
        <f t="shared" si="7"/>
        <v/>
      </c>
      <c r="M143" s="1">
        <f>Szamadas!J143</f>
        <v>0</v>
      </c>
      <c r="N143" s="1">
        <f>IF($K$95&gt;=1,Szamadas!K143,0)</f>
        <v>0</v>
      </c>
      <c r="O143" s="1">
        <f>IF($K$95&gt;=2,Szamadas!L143,0)</f>
        <v>0</v>
      </c>
      <c r="P143" s="1">
        <f>IF($K$95&gt;=3,Szamadas!M143,0)</f>
        <v>0</v>
      </c>
      <c r="W143" s="98"/>
    </row>
    <row r="144" spans="2:23" x14ac:dyDescent="0.3">
      <c r="B144" s="131" t="str">
        <f>Szamadas!B144</f>
        <v>Asigurari*</v>
      </c>
      <c r="C144" s="131" t="str">
        <f>Szamadas!C144</f>
        <v>Biztosítások - bevétel</v>
      </c>
      <c r="D144" s="132">
        <f>Szamadas!D144</f>
        <v>44</v>
      </c>
      <c r="E144" s="132">
        <f>Szamadas!E144</f>
        <v>106.02</v>
      </c>
      <c r="F144" s="133">
        <f t="shared" si="2"/>
        <v>0</v>
      </c>
      <c r="G144" s="133" t="str">
        <f t="shared" si="6"/>
        <v/>
      </c>
      <c r="H144" s="133" t="str">
        <f t="shared" si="7"/>
        <v/>
      </c>
      <c r="M144" s="1">
        <f>Szamadas!J144</f>
        <v>0</v>
      </c>
      <c r="N144" s="1">
        <f>IF($K$95&gt;=1,Szamadas!K144,0)</f>
        <v>0</v>
      </c>
      <c r="O144" s="1">
        <f>IF($K$95&gt;=2,Szamadas!L144,0)</f>
        <v>0</v>
      </c>
      <c r="P144" s="1">
        <f>IF($K$95&gt;=3,Szamadas!M144,0)</f>
        <v>0</v>
      </c>
      <c r="W144" s="98"/>
    </row>
    <row r="145" spans="2:23" x14ac:dyDescent="0.3">
      <c r="B145" s="131" t="str">
        <f>Szamadas!B145</f>
        <v>Pt. fond misionar*</v>
      </c>
      <c r="C145" s="131" t="str">
        <f>Szamadas!C145</f>
        <v>Missziói segélyek</v>
      </c>
      <c r="D145" s="132">
        <f>Szamadas!D145</f>
        <v>45</v>
      </c>
      <c r="E145" s="132">
        <f>Szamadas!E145</f>
        <v>106.03</v>
      </c>
      <c r="F145" s="133">
        <f t="shared" si="2"/>
        <v>0</v>
      </c>
      <c r="G145" s="133" t="str">
        <f t="shared" si="6"/>
        <v/>
      </c>
      <c r="H145" s="133" t="str">
        <f t="shared" si="7"/>
        <v/>
      </c>
      <c r="M145" s="1">
        <f>Szamadas!J145</f>
        <v>0</v>
      </c>
      <c r="N145" s="1">
        <f>IF($K$95&gt;=1,Szamadas!K145,0)</f>
        <v>0</v>
      </c>
      <c r="O145" s="1">
        <f>IF($K$95&gt;=2,Szamadas!L145,0)</f>
        <v>0</v>
      </c>
      <c r="P145" s="1">
        <f>IF($K$95&gt;=3,Szamadas!M145,0)</f>
        <v>0</v>
      </c>
      <c r="W145" s="98"/>
    </row>
    <row r="146" spans="2:23" x14ac:dyDescent="0.3">
      <c r="B146" s="131" t="str">
        <f>Szamadas!B146</f>
        <v>Cota 10% din chirii*</v>
      </c>
      <c r="C146" s="131" t="str">
        <f>Szamadas!C146</f>
        <v>Bérjövedelmek 10%-a</v>
      </c>
      <c r="D146" s="132">
        <f>Szamadas!D146</f>
        <v>46</v>
      </c>
      <c r="E146" s="132">
        <f>Szamadas!E146</f>
        <v>106.04</v>
      </c>
      <c r="F146" s="133">
        <f t="shared" si="2"/>
        <v>0</v>
      </c>
      <c r="G146" s="133" t="str">
        <f t="shared" si="6"/>
        <v/>
      </c>
      <c r="H146" s="133" t="str">
        <f t="shared" si="7"/>
        <v/>
      </c>
      <c r="M146" s="1">
        <f>Szamadas!J146</f>
        <v>0</v>
      </c>
      <c r="N146" s="1">
        <f>IF($K$95&gt;=1,Szamadas!K146,0)</f>
        <v>0</v>
      </c>
      <c r="O146" s="1">
        <f>IF($K$95&gt;=2,Szamadas!L146,0)</f>
        <v>0</v>
      </c>
      <c r="P146" s="1">
        <f>IF($K$95&gt;=3,Szamadas!M146,0)</f>
        <v>0</v>
      </c>
      <c r="W146" s="98"/>
    </row>
    <row r="147" spans="2:23" ht="26.4" x14ac:dyDescent="0.3">
      <c r="B147" s="131" t="str">
        <f>Szamadas!B147</f>
        <v>Încasări pt. parohii*</v>
      </c>
      <c r="C147" s="131" t="str">
        <f>Szamadas!C147</f>
        <v>Bevételek egyházközségek részére</v>
      </c>
      <c r="D147" s="132">
        <f>Szamadas!D147</f>
        <v>47</v>
      </c>
      <c r="E147" s="132">
        <f>Szamadas!E147</f>
        <v>106.05</v>
      </c>
      <c r="F147" s="133">
        <f t="shared" si="2"/>
        <v>0</v>
      </c>
      <c r="G147" s="133" t="str">
        <f t="shared" si="6"/>
        <v/>
      </c>
      <c r="H147" s="133" t="str">
        <f t="shared" si="7"/>
        <v/>
      </c>
      <c r="M147" s="1">
        <f>Szamadas!J147</f>
        <v>0</v>
      </c>
      <c r="N147" s="1">
        <f>IF($K$95&gt;=1,Szamadas!K147,0)</f>
        <v>0</v>
      </c>
      <c r="O147" s="1">
        <f>IF($K$95&gt;=2,Szamadas!L147,0)</f>
        <v>0</v>
      </c>
      <c r="P147" s="1">
        <f>IF($K$95&gt;=3,Szamadas!M147,0)</f>
        <v>0</v>
      </c>
      <c r="W147" s="98"/>
    </row>
    <row r="148" spans="2:23" ht="26.4" x14ac:dyDescent="0.3">
      <c r="B148" s="131" t="str">
        <f>Szamadas!B148</f>
        <v>Încasări pt. unităţi ierarhice superioare*</v>
      </c>
      <c r="C148" s="131" t="str">
        <f>Szamadas!C148</f>
        <v>Bevételek a felsőbb egyházi intézmények részére</v>
      </c>
      <c r="D148" s="132">
        <f>Szamadas!D148</f>
        <v>48</v>
      </c>
      <c r="E148" s="132">
        <f>Szamadas!E148</f>
        <v>106.06</v>
      </c>
      <c r="F148" s="133">
        <f t="shared" si="2"/>
        <v>0</v>
      </c>
      <c r="G148" s="133" t="str">
        <f t="shared" si="6"/>
        <v/>
      </c>
      <c r="H148" s="133" t="str">
        <f t="shared" si="7"/>
        <v/>
      </c>
      <c r="M148" s="1">
        <f>Szamadas!J148</f>
        <v>0</v>
      </c>
      <c r="N148" s="1">
        <f>IF($K$95&gt;=1,Szamadas!K148,0)</f>
        <v>0</v>
      </c>
      <c r="O148" s="1">
        <f>IF($K$95&gt;=2,Szamadas!L148,0)</f>
        <v>0</v>
      </c>
      <c r="P148" s="1">
        <f>IF($K$95&gt;=3,Szamadas!M148,0)</f>
        <v>0</v>
      </c>
      <c r="W148" s="98"/>
    </row>
    <row r="149" spans="2:23" ht="28.8" x14ac:dyDescent="0.3">
      <c r="B149" s="203" t="str">
        <f>Szamadas!B149</f>
        <v>Credite
Hitelek (50+51)</v>
      </c>
      <c r="C149" s="203">
        <f>Szamadas!C149</f>
        <v>0</v>
      </c>
      <c r="D149" s="134">
        <f>Szamadas!D149</f>
        <v>49</v>
      </c>
      <c r="E149" s="129">
        <f>Szamadas!E149</f>
        <v>107</v>
      </c>
      <c r="F149" s="135">
        <f>SUM(F150:F151)</f>
        <v>0</v>
      </c>
      <c r="G149" s="135">
        <f t="shared" ref="G149:H149" si="15">SUM(G150:G151)</f>
        <v>0</v>
      </c>
      <c r="H149" s="135">
        <f t="shared" si="15"/>
        <v>0</v>
      </c>
      <c r="W149" s="97" t="s">
        <v>76</v>
      </c>
    </row>
    <row r="150" spans="2:23" x14ac:dyDescent="0.3">
      <c r="B150" s="131" t="str">
        <f>Szamadas!B150</f>
        <v>Credite primite</v>
      </c>
      <c r="C150" s="131" t="str">
        <f>Szamadas!C150</f>
        <v>Kapott hitelek</v>
      </c>
      <c r="D150" s="132">
        <f>Szamadas!D150</f>
        <v>50</v>
      </c>
      <c r="E150" s="132">
        <f>Szamadas!E150</f>
        <v>107.01</v>
      </c>
      <c r="F150" s="133">
        <f t="shared" si="2"/>
        <v>0</v>
      </c>
      <c r="G150" s="133" t="str">
        <f t="shared" si="6"/>
        <v/>
      </c>
      <c r="H150" s="133" t="str">
        <f t="shared" si="7"/>
        <v/>
      </c>
      <c r="M150" s="1">
        <f>Szamadas!J150</f>
        <v>0</v>
      </c>
      <c r="N150" s="1">
        <f>IF($K$95&gt;=1,Szamadas!K150,0)</f>
        <v>0</v>
      </c>
      <c r="O150" s="1">
        <f>IF($K$95&gt;=2,Szamadas!L150,0)</f>
        <v>0</v>
      </c>
      <c r="P150" s="1">
        <f>IF($K$95&gt;=3,Szamadas!M150,0)</f>
        <v>0</v>
      </c>
      <c r="W150" s="98"/>
    </row>
    <row r="151" spans="2:23" x14ac:dyDescent="0.3">
      <c r="B151" s="131" t="str">
        <f>Szamadas!B151</f>
        <v>Restituiri din credite</v>
      </c>
      <c r="C151" s="131" t="str">
        <f>Szamadas!C151</f>
        <v>Visszakapott hitelek</v>
      </c>
      <c r="D151" s="132">
        <f>Szamadas!D151</f>
        <v>51</v>
      </c>
      <c r="E151" s="132">
        <f>Szamadas!E151</f>
        <v>107.02</v>
      </c>
      <c r="F151" s="133">
        <f t="shared" si="2"/>
        <v>0</v>
      </c>
      <c r="G151" s="133" t="str">
        <f t="shared" si="6"/>
        <v/>
      </c>
      <c r="H151" s="133" t="str">
        <f t="shared" si="7"/>
        <v/>
      </c>
      <c r="M151" s="1">
        <f>Szamadas!J151</f>
        <v>0</v>
      </c>
      <c r="N151" s="1">
        <f>IF($K$95&gt;=1,Szamadas!K151,0)</f>
        <v>0</v>
      </c>
      <c r="O151" s="1">
        <f>IF($K$95&gt;=2,Szamadas!L151,0)</f>
        <v>0</v>
      </c>
      <c r="P151" s="1">
        <f>IF($K$95&gt;=3,Szamadas!M151,0)</f>
        <v>0</v>
      </c>
      <c r="W151" s="98"/>
    </row>
    <row r="152" spans="2:23" ht="28.8" x14ac:dyDescent="0.3">
      <c r="B152" s="203" t="str">
        <f>Szamadas!B152</f>
        <v>Total încasări
Összbevétel (41+42+49)</v>
      </c>
      <c r="C152" s="203">
        <f>Szamadas!C152</f>
        <v>0</v>
      </c>
      <c r="D152" s="134">
        <f>Szamadas!D152</f>
        <v>52</v>
      </c>
      <c r="E152" s="129" t="str">
        <f>Szamadas!E152</f>
        <v>x</v>
      </c>
      <c r="F152" s="135">
        <f>SUM(F141,F142,F149)</f>
        <v>0</v>
      </c>
      <c r="G152" s="135">
        <f t="shared" ref="G152:H152" si="16">SUM(G141,G142,G149)</f>
        <v>0</v>
      </c>
      <c r="H152" s="135">
        <f t="shared" si="16"/>
        <v>0</v>
      </c>
      <c r="W152" s="97" t="s">
        <v>76</v>
      </c>
    </row>
    <row r="153" spans="2:23" ht="28.2" x14ac:dyDescent="0.3">
      <c r="B153" s="202" t="str">
        <f>Szamadas!B153</f>
        <v>Cheltuieli de funcţionare
Működési költégek (54 + ... + 72)</v>
      </c>
      <c r="C153" s="202">
        <f>Szamadas!C153</f>
        <v>0</v>
      </c>
      <c r="D153" s="134">
        <f>Szamadas!D153</f>
        <v>53</v>
      </c>
      <c r="E153" s="129">
        <f>Szamadas!E153</f>
        <v>201</v>
      </c>
      <c r="F153" s="135">
        <f>SUM(F154:F172)</f>
        <v>0</v>
      </c>
      <c r="G153" s="135">
        <f t="shared" ref="G153:H153" si="17">SUM(G154:G172)</f>
        <v>0</v>
      </c>
      <c r="H153" s="135">
        <f t="shared" si="17"/>
        <v>0</v>
      </c>
      <c r="W153" s="99" t="s">
        <v>76</v>
      </c>
    </row>
    <row r="154" spans="2:23" ht="39.6" x14ac:dyDescent="0.3">
      <c r="B154" s="131" t="str">
        <f>Szamadas!B154</f>
        <v>Contr. pentru prestări
servicii efectuate către
protopopiat</v>
      </c>
      <c r="C154" s="131" t="str">
        <f>Szamadas!C154</f>
        <v>Fizetés alap</v>
      </c>
      <c r="D154" s="132">
        <f>Szamadas!D154</f>
        <v>54</v>
      </c>
      <c r="E154" s="136">
        <f>Szamadas!E154</f>
        <v>201.01</v>
      </c>
      <c r="F154" s="133">
        <f t="shared" si="2"/>
        <v>0</v>
      </c>
      <c r="G154" s="133" t="str">
        <f t="shared" si="6"/>
        <v/>
      </c>
      <c r="H154" s="133" t="str">
        <f t="shared" si="7"/>
        <v/>
      </c>
      <c r="M154" s="1">
        <f>Szamadas!J154</f>
        <v>0</v>
      </c>
      <c r="N154" s="1">
        <f>IF($K$95&gt;=1,Szamadas!K154,0)</f>
        <v>0</v>
      </c>
      <c r="O154" s="1">
        <f>IF($K$95&gt;=2,Szamadas!L154,0)</f>
        <v>0</v>
      </c>
      <c r="P154" s="1">
        <f>IF($K$95&gt;=3,Szamadas!M154,0)</f>
        <v>0</v>
      </c>
      <c r="W154" s="100"/>
    </row>
    <row r="155" spans="2:23" ht="26.4" x14ac:dyDescent="0.3">
      <c r="B155" s="131" t="str">
        <f>Szamadas!B155</f>
        <v>Cheltuieli de întreţinere
(încălzire iluminat apă etc.)</v>
      </c>
      <c r="C155" s="131" t="str">
        <f>Szamadas!C155</f>
        <v>Közköltségek (fűtés, világítás, víz stb.)</v>
      </c>
      <c r="D155" s="132">
        <f>Szamadas!D155</f>
        <v>55</v>
      </c>
      <c r="E155" s="136">
        <f>Szamadas!E155</f>
        <v>201.02</v>
      </c>
      <c r="F155" s="133">
        <f t="shared" si="2"/>
        <v>0</v>
      </c>
      <c r="G155" s="133" t="str">
        <f t="shared" si="6"/>
        <v/>
      </c>
      <c r="H155" s="133" t="str">
        <f t="shared" si="7"/>
        <v/>
      </c>
      <c r="M155" s="1">
        <f>Szamadas!J155</f>
        <v>0</v>
      </c>
      <c r="N155" s="1">
        <f>IF($K$95&gt;=1,Szamadas!K155,0)</f>
        <v>0</v>
      </c>
      <c r="O155" s="1">
        <f>IF($K$95&gt;=2,Szamadas!L155,0)</f>
        <v>0</v>
      </c>
      <c r="P155" s="1">
        <f>IF($K$95&gt;=3,Szamadas!M155,0)</f>
        <v>0</v>
      </c>
      <c r="W155" s="100"/>
    </row>
    <row r="156" spans="2:23" x14ac:dyDescent="0.3">
      <c r="B156" s="131" t="str">
        <f>Szamadas!B156</f>
        <v>Chirii</v>
      </c>
      <c r="C156" s="131" t="str">
        <f>Szamadas!C156</f>
        <v>Házbérek</v>
      </c>
      <c r="D156" s="132">
        <f>Szamadas!D156</f>
        <v>56</v>
      </c>
      <c r="E156" s="136">
        <f>Szamadas!E156</f>
        <v>201.03</v>
      </c>
      <c r="F156" s="133">
        <f t="shared" si="2"/>
        <v>0</v>
      </c>
      <c r="G156" s="133" t="str">
        <f t="shared" si="6"/>
        <v/>
      </c>
      <c r="H156" s="133" t="str">
        <f t="shared" si="7"/>
        <v/>
      </c>
      <c r="M156" s="1">
        <f>Szamadas!J156</f>
        <v>0</v>
      </c>
      <c r="N156" s="1">
        <f>IF($K$95&gt;=1,Szamadas!K156,0)</f>
        <v>0</v>
      </c>
      <c r="O156" s="1">
        <f>IF($K$95&gt;=2,Szamadas!L156,0)</f>
        <v>0</v>
      </c>
      <c r="P156" s="1">
        <f>IF($K$95&gt;=3,Szamadas!M156,0)</f>
        <v>0</v>
      </c>
      <c r="W156" s="100"/>
    </row>
    <row r="157" spans="2:23" ht="26.4" x14ac:dyDescent="0.3">
      <c r="B157" s="131" t="str">
        <f>Szamadas!B157</f>
        <v>Impozite, taxe, şi asigurări
ADAS</v>
      </c>
      <c r="C157" s="131" t="str">
        <f>Szamadas!C157</f>
        <v>Épületadó, földadó biztosítás</v>
      </c>
      <c r="D157" s="132">
        <f>Szamadas!D157</f>
        <v>57</v>
      </c>
      <c r="E157" s="136">
        <f>Szamadas!E157</f>
        <v>201.04</v>
      </c>
      <c r="F157" s="133">
        <f t="shared" si="2"/>
        <v>0</v>
      </c>
      <c r="G157" s="133" t="str">
        <f t="shared" si="6"/>
        <v/>
      </c>
      <c r="H157" s="133" t="str">
        <f t="shared" si="7"/>
        <v/>
      </c>
      <c r="M157" s="1">
        <f>Szamadas!J157</f>
        <v>0</v>
      </c>
      <c r="N157" s="1">
        <f>IF($K$95&gt;=1,Szamadas!K157,0)</f>
        <v>0</v>
      </c>
      <c r="O157" s="1">
        <f>IF($K$95&gt;=2,Szamadas!L157,0)</f>
        <v>0</v>
      </c>
      <c r="P157" s="1">
        <f>IF($K$95&gt;=3,Szamadas!M157,0)</f>
        <v>0</v>
      </c>
      <c r="W157" s="100"/>
    </row>
    <row r="158" spans="2:23" ht="26.4" x14ac:dyDescent="0.3">
      <c r="B158" s="131" t="str">
        <f>Szamadas!B158</f>
        <v>Mijloace de transport</v>
      </c>
      <c r="C158" s="131" t="str">
        <f>Szamadas!C158</f>
        <v>Szállítóeszközök üzemeltetési költségei</v>
      </c>
      <c r="D158" s="132">
        <f>Szamadas!D158</f>
        <v>58</v>
      </c>
      <c r="E158" s="136">
        <f>Szamadas!E158</f>
        <v>201.05</v>
      </c>
      <c r="F158" s="133">
        <f t="shared" si="2"/>
        <v>0</v>
      </c>
      <c r="G158" s="133" t="str">
        <f t="shared" si="6"/>
        <v/>
      </c>
      <c r="H158" s="133" t="str">
        <f t="shared" si="7"/>
        <v/>
      </c>
      <c r="M158" s="1">
        <f>Szamadas!J158</f>
        <v>0</v>
      </c>
      <c r="N158" s="1">
        <f>IF($K$95&gt;=1,Szamadas!K158,0)</f>
        <v>0</v>
      </c>
      <c r="O158" s="1">
        <f>IF($K$95&gt;=2,Szamadas!L158,0)</f>
        <v>0</v>
      </c>
      <c r="P158" s="1">
        <f>IF($K$95&gt;=3,Szamadas!M158,0)</f>
        <v>0</v>
      </c>
      <c r="W158" s="100"/>
    </row>
    <row r="159" spans="2:23" ht="26.4" x14ac:dyDescent="0.3">
      <c r="B159" s="131" t="str">
        <f>Szamadas!B159</f>
        <v>Diurnă, cheltuieli
de deplasare</v>
      </c>
      <c r="C159" s="131" t="str">
        <f>Szamadas!C159</f>
        <v>Napidíj, utazási költségek</v>
      </c>
      <c r="D159" s="132">
        <f>Szamadas!D159</f>
        <v>59</v>
      </c>
      <c r="E159" s="136">
        <f>Szamadas!E159</f>
        <v>201.06</v>
      </c>
      <c r="F159" s="133">
        <f t="shared" si="2"/>
        <v>0</v>
      </c>
      <c r="G159" s="133" t="str">
        <f t="shared" si="6"/>
        <v/>
      </c>
      <c r="H159" s="133" t="str">
        <f t="shared" si="7"/>
        <v/>
      </c>
      <c r="M159" s="1">
        <f>Szamadas!J159</f>
        <v>0</v>
      </c>
      <c r="N159" s="1">
        <f>IF($K$95&gt;=1,Szamadas!K159,0)</f>
        <v>0</v>
      </c>
      <c r="O159" s="1">
        <f>IF($K$95&gt;=2,Szamadas!L159,0)</f>
        <v>0</v>
      </c>
      <c r="P159" s="1">
        <f>IF($K$95&gt;=3,Szamadas!M159,0)</f>
        <v>0</v>
      </c>
      <c r="W159" s="100"/>
    </row>
    <row r="160" spans="2:23" x14ac:dyDescent="0.3">
      <c r="B160" s="131" t="str">
        <f>Szamadas!B160</f>
        <v>Poştă, telefon, internet</v>
      </c>
      <c r="C160" s="131" t="str">
        <f>Szamadas!C160</f>
        <v>Posta, telefon, internet</v>
      </c>
      <c r="D160" s="132">
        <f>Szamadas!D160</f>
        <v>60</v>
      </c>
      <c r="E160" s="136">
        <f>Szamadas!E160</f>
        <v>201.07</v>
      </c>
      <c r="F160" s="133">
        <f t="shared" si="2"/>
        <v>0</v>
      </c>
      <c r="G160" s="133" t="str">
        <f t="shared" si="6"/>
        <v/>
      </c>
      <c r="H160" s="133" t="str">
        <f t="shared" si="7"/>
        <v/>
      </c>
      <c r="M160" s="1">
        <f>Szamadas!J160</f>
        <v>0</v>
      </c>
      <c r="N160" s="1">
        <f>IF($K$95&gt;=1,Szamadas!K160,0)</f>
        <v>0</v>
      </c>
      <c r="O160" s="1">
        <f>IF($K$95&gt;=2,Szamadas!L160,0)</f>
        <v>0</v>
      </c>
      <c r="P160" s="1">
        <f>IF($K$95&gt;=3,Szamadas!M160,0)</f>
        <v>0</v>
      </c>
      <c r="W160" s="100"/>
    </row>
    <row r="161" spans="2:23" ht="26.4" x14ac:dyDescent="0.3">
      <c r="B161" s="131" t="str">
        <f>Szamadas!B161</f>
        <v>Articole de birotică și papetărie</v>
      </c>
      <c r="C161" s="131" t="str">
        <f>Szamadas!C161</f>
        <v>Irodaszerek, nyomtatványok</v>
      </c>
      <c r="D161" s="132">
        <f>Szamadas!D161</f>
        <v>61</v>
      </c>
      <c r="E161" s="136">
        <f>Szamadas!E161</f>
        <v>201.08</v>
      </c>
      <c r="F161" s="133">
        <f t="shared" si="2"/>
        <v>0</v>
      </c>
      <c r="G161" s="133" t="str">
        <f t="shared" si="6"/>
        <v/>
      </c>
      <c r="H161" s="133" t="str">
        <f t="shared" si="7"/>
        <v/>
      </c>
      <c r="M161" s="1">
        <f>Szamadas!J161</f>
        <v>0</v>
      </c>
      <c r="N161" s="1">
        <f>IF($K$95&gt;=1,Szamadas!K161,0)</f>
        <v>0</v>
      </c>
      <c r="O161" s="1">
        <f>IF($K$95&gt;=2,Szamadas!L161,0)</f>
        <v>0</v>
      </c>
      <c r="P161" s="1">
        <f>IF($K$95&gt;=3,Szamadas!M161,0)</f>
        <v>0</v>
      </c>
      <c r="W161" s="100"/>
    </row>
    <row r="162" spans="2:23" x14ac:dyDescent="0.3">
      <c r="B162" s="131" t="str">
        <f>Szamadas!B162</f>
        <v>Alte materiale</v>
      </c>
      <c r="C162" s="131" t="str">
        <f>Szamadas!C162</f>
        <v>Fogyóanyagok, más anyagok</v>
      </c>
      <c r="D162" s="132">
        <f>Szamadas!D162</f>
        <v>62</v>
      </c>
      <c r="E162" s="136">
        <f>Szamadas!E162</f>
        <v>201.09</v>
      </c>
      <c r="F162" s="133">
        <f t="shared" si="2"/>
        <v>0</v>
      </c>
      <c r="G162" s="133" t="str">
        <f t="shared" si="6"/>
        <v/>
      </c>
      <c r="H162" s="133" t="str">
        <f t="shared" si="7"/>
        <v/>
      </c>
      <c r="M162" s="1">
        <f>Szamadas!J162</f>
        <v>0</v>
      </c>
      <c r="N162" s="1">
        <f>IF($K$95&gt;=1,Szamadas!K162,0)</f>
        <v>0</v>
      </c>
      <c r="O162" s="1">
        <f>IF($K$95&gt;=2,Szamadas!L162,0)</f>
        <v>0</v>
      </c>
      <c r="P162" s="1">
        <f>IF($K$95&gt;=3,Szamadas!M162,0)</f>
        <v>0</v>
      </c>
      <c r="W162" s="100"/>
    </row>
    <row r="163" spans="2:23" x14ac:dyDescent="0.3">
      <c r="B163" s="131" t="str">
        <f>Szamadas!B163</f>
        <v>Prestări şi servicii</v>
      </c>
      <c r="C163" s="131" t="str">
        <f>Szamadas!C163</f>
        <v>Szolgáltatások költségei</v>
      </c>
      <c r="D163" s="132">
        <f>Szamadas!D163</f>
        <v>63</v>
      </c>
      <c r="E163" s="136">
        <f>Szamadas!E163</f>
        <v>201.1</v>
      </c>
      <c r="F163" s="133">
        <f t="shared" si="2"/>
        <v>0</v>
      </c>
      <c r="G163" s="133" t="str">
        <f t="shared" si="6"/>
        <v/>
      </c>
      <c r="H163" s="133" t="str">
        <f t="shared" si="7"/>
        <v/>
      </c>
      <c r="M163" s="1">
        <f>Szamadas!J163</f>
        <v>0</v>
      </c>
      <c r="N163" s="1">
        <f>IF($K$95&gt;=1,Szamadas!K163,0)</f>
        <v>0</v>
      </c>
      <c r="O163" s="1">
        <f>IF($K$95&gt;=2,Szamadas!L163,0)</f>
        <v>0</v>
      </c>
      <c r="P163" s="1">
        <f>IF($K$95&gt;=3,Szamadas!M163,0)</f>
        <v>0</v>
      </c>
      <c r="W163" s="100"/>
    </row>
    <row r="164" spans="2:23" x14ac:dyDescent="0.3">
      <c r="B164" s="131" t="str">
        <f>Szamadas!B164</f>
        <v>Protocol</v>
      </c>
      <c r="C164" s="131" t="str">
        <f>Szamadas!C164</f>
        <v>Protokoll</v>
      </c>
      <c r="D164" s="132">
        <f>Szamadas!D164</f>
        <v>64</v>
      </c>
      <c r="E164" s="136">
        <f>Szamadas!E164</f>
        <v>201.11</v>
      </c>
      <c r="F164" s="133">
        <f t="shared" si="2"/>
        <v>0</v>
      </c>
      <c r="G164" s="133" t="str">
        <f t="shared" si="6"/>
        <v/>
      </c>
      <c r="H164" s="133" t="str">
        <f t="shared" si="7"/>
        <v/>
      </c>
      <c r="M164" s="1">
        <f>Szamadas!J164</f>
        <v>0</v>
      </c>
      <c r="N164" s="1">
        <f>IF($K$95&gt;=1,Szamadas!K164,0)</f>
        <v>0</v>
      </c>
      <c r="O164" s="1">
        <f>IF($K$95&gt;=2,Szamadas!L164,0)</f>
        <v>0</v>
      </c>
      <c r="P164" s="1">
        <f>IF($K$95&gt;=3,Szamadas!M164,0)</f>
        <v>0</v>
      </c>
      <c r="W164" s="100"/>
    </row>
    <row r="165" spans="2:23" ht="26.4" x14ac:dyDescent="0.3">
      <c r="B165" s="131" t="str">
        <f>Szamadas!B165</f>
        <v>Obiecte de inventar (de 
mică valoare, scurtă durată)</v>
      </c>
      <c r="C165" s="131" t="str">
        <f>Szamadas!C165</f>
        <v>Kis értékű leltári tárgyak beszerzése</v>
      </c>
      <c r="D165" s="132">
        <f>Szamadas!D165</f>
        <v>65</v>
      </c>
      <c r="E165" s="136">
        <f>Szamadas!E165</f>
        <v>201.12</v>
      </c>
      <c r="F165" s="133">
        <f t="shared" si="2"/>
        <v>0</v>
      </c>
      <c r="G165" s="133" t="str">
        <f t="shared" si="6"/>
        <v/>
      </c>
      <c r="H165" s="133" t="str">
        <f t="shared" si="7"/>
        <v/>
      </c>
      <c r="M165" s="1">
        <f>Szamadas!J165</f>
        <v>0</v>
      </c>
      <c r="N165" s="1">
        <f>IF($K$95&gt;=1,Szamadas!K165,0)</f>
        <v>0</v>
      </c>
      <c r="O165" s="1">
        <f>IF($K$95&gt;=2,Szamadas!L165,0)</f>
        <v>0</v>
      </c>
      <c r="P165" s="1">
        <f>IF($K$95&gt;=3,Szamadas!M165,0)</f>
        <v>0</v>
      </c>
      <c r="W165" s="100"/>
    </row>
    <row r="166" spans="2:23" x14ac:dyDescent="0.3">
      <c r="B166" s="131" t="str">
        <f>Szamadas!B166</f>
        <v>Reparaţii curente</v>
      </c>
      <c r="C166" s="131" t="str">
        <f>Szamadas!C166</f>
        <v>Karbantartási kiadások</v>
      </c>
      <c r="D166" s="132">
        <f>Szamadas!D166</f>
        <v>66</v>
      </c>
      <c r="E166" s="136">
        <f>Szamadas!E166</f>
        <v>201.13</v>
      </c>
      <c r="F166" s="133">
        <f t="shared" si="2"/>
        <v>0</v>
      </c>
      <c r="G166" s="133" t="str">
        <f t="shared" si="6"/>
        <v/>
      </c>
      <c r="H166" s="133" t="str">
        <f t="shared" si="7"/>
        <v/>
      </c>
      <c r="M166" s="1">
        <f>Szamadas!J166</f>
        <v>0</v>
      </c>
      <c r="N166" s="1">
        <f>IF($K$95&gt;=1,Szamadas!K166,0)</f>
        <v>0</v>
      </c>
      <c r="O166" s="1">
        <f>IF($K$95&gt;=2,Szamadas!L166,0)</f>
        <v>0</v>
      </c>
      <c r="P166" s="1">
        <f>IF($K$95&gt;=3,Szamadas!M166,0)</f>
        <v>0</v>
      </c>
      <c r="W166" s="100"/>
    </row>
    <row r="167" spans="2:23" x14ac:dyDescent="0.3">
      <c r="B167" s="131" t="str">
        <f>Szamadas!B167</f>
        <v>Alte drepturi de retribuţie</v>
      </c>
      <c r="C167" s="131" t="str">
        <f>Szamadas!C167</f>
        <v>Más javadalmak</v>
      </c>
      <c r="D167" s="132">
        <f>Szamadas!D167</f>
        <v>67</v>
      </c>
      <c r="E167" s="136">
        <f>Szamadas!E167</f>
        <v>201.14</v>
      </c>
      <c r="F167" s="133">
        <f t="shared" ref="F167:F211" si="18">IF($K$95&lt;=1,M167,IF($K$95=2,SUM(M167:N167),IF($K$95=3,SUM(M167:O167),0)))</f>
        <v>0</v>
      </c>
      <c r="G167" s="133" t="str">
        <f t="shared" si="6"/>
        <v/>
      </c>
      <c r="H167" s="133" t="str">
        <f t="shared" si="7"/>
        <v/>
      </c>
      <c r="M167" s="1">
        <f>Szamadas!J167</f>
        <v>0</v>
      </c>
      <c r="N167" s="1">
        <f>IF($K$95&gt;=1,Szamadas!K167,0)</f>
        <v>0</v>
      </c>
      <c r="O167" s="1">
        <f>IF($K$95&gt;=2,Szamadas!L167,0)</f>
        <v>0</v>
      </c>
      <c r="P167" s="1">
        <f>IF($K$95&gt;=3,Szamadas!M167,0)</f>
        <v>0</v>
      </c>
      <c r="W167" s="100"/>
    </row>
    <row r="168" spans="2:23" x14ac:dyDescent="0.3">
      <c r="B168" s="131" t="str">
        <f>Szamadas!B168</f>
        <v>Salarii nete*</v>
      </c>
      <c r="C168" s="131" t="str">
        <f>Szamadas!C168</f>
        <v>Nettó fizetések</v>
      </c>
      <c r="D168" s="132">
        <f>Szamadas!D168</f>
        <v>68</v>
      </c>
      <c r="E168" s="136">
        <f>Szamadas!E168</f>
        <v>201.15</v>
      </c>
      <c r="F168" s="133">
        <f t="shared" si="18"/>
        <v>0</v>
      </c>
      <c r="G168" s="133" t="str">
        <f t="shared" si="6"/>
        <v/>
      </c>
      <c r="H168" s="133" t="str">
        <f t="shared" si="7"/>
        <v/>
      </c>
      <c r="M168" s="1">
        <f>Szamadas!J168</f>
        <v>0</v>
      </c>
      <c r="N168" s="1">
        <f>IF($K$95&gt;=1,Szamadas!K168,0)</f>
        <v>0</v>
      </c>
      <c r="O168" s="1">
        <f>IF($K$95&gt;=2,Szamadas!L168,0)</f>
        <v>0</v>
      </c>
      <c r="P168" s="1">
        <f>IF($K$95&gt;=3,Szamadas!M168,0)</f>
        <v>0</v>
      </c>
      <c r="W168" s="100"/>
    </row>
    <row r="169" spans="2:23" ht="26.4" x14ac:dyDescent="0.3">
      <c r="B169" s="131" t="str">
        <f>Szamadas!B169</f>
        <v>Impozit asupra drepturilor
de retribuire*</v>
      </c>
      <c r="C169" s="131" t="str">
        <f>Szamadas!C169</f>
        <v>Javadalmak utáni adó</v>
      </c>
      <c r="D169" s="132">
        <f>Szamadas!D169</f>
        <v>69</v>
      </c>
      <c r="E169" s="136">
        <f>Szamadas!E169</f>
        <v>201.16</v>
      </c>
      <c r="F169" s="133">
        <f t="shared" si="18"/>
        <v>0</v>
      </c>
      <c r="G169" s="133" t="str">
        <f t="shared" si="6"/>
        <v/>
      </c>
      <c r="H169" s="133" t="str">
        <f t="shared" si="7"/>
        <v/>
      </c>
      <c r="M169" s="1">
        <f>Szamadas!J169</f>
        <v>0</v>
      </c>
      <c r="N169" s="1">
        <f>IF($K$95&gt;=1,Szamadas!K169,0)</f>
        <v>0</v>
      </c>
      <c r="O169" s="1">
        <f>IF($K$95&gt;=2,Szamadas!L169,0)</f>
        <v>0</v>
      </c>
      <c r="P169" s="1">
        <f>IF($K$95&gt;=3,Szamadas!M169,0)</f>
        <v>0</v>
      </c>
      <c r="W169" s="100"/>
    </row>
    <row r="170" spans="2:23" ht="26.4" x14ac:dyDescent="0.3">
      <c r="B170" s="131" t="str">
        <f>Szamadas!B170</f>
        <v>Contribuţii pentru asigurări
sociale*</v>
      </c>
      <c r="C170" s="131" t="str">
        <f>Szamadas!C170</f>
        <v>Társadalombiztosítás</v>
      </c>
      <c r="D170" s="132">
        <f>Szamadas!D170</f>
        <v>70</v>
      </c>
      <c r="E170" s="136">
        <f>Szamadas!E170</f>
        <v>201.17</v>
      </c>
      <c r="F170" s="133">
        <f t="shared" si="18"/>
        <v>0</v>
      </c>
      <c r="G170" s="133" t="str">
        <f t="shared" si="6"/>
        <v/>
      </c>
      <c r="H170" s="133" t="str">
        <f t="shared" si="7"/>
        <v/>
      </c>
      <c r="M170" s="1">
        <f>Szamadas!J170</f>
        <v>0</v>
      </c>
      <c r="N170" s="1">
        <f>IF($K$95&gt;=1,Szamadas!K170,0)</f>
        <v>0</v>
      </c>
      <c r="O170" s="1">
        <f>IF($K$95&gt;=2,Szamadas!L170,0)</f>
        <v>0</v>
      </c>
      <c r="P170" s="1">
        <f>IF($K$95&gt;=3,Szamadas!M170,0)</f>
        <v>0</v>
      </c>
      <c r="W170" s="100"/>
    </row>
    <row r="171" spans="2:23" x14ac:dyDescent="0.3">
      <c r="B171" s="131" t="str">
        <f>Szamadas!B171</f>
        <v>C.A.S.S.*</v>
      </c>
      <c r="C171" s="131" t="str">
        <f>Szamadas!C171</f>
        <v>Egészségügyi biztosítás</v>
      </c>
      <c r="D171" s="132">
        <f>Szamadas!D171</f>
        <v>71</v>
      </c>
      <c r="E171" s="136">
        <f>Szamadas!E171</f>
        <v>201.18</v>
      </c>
      <c r="F171" s="133">
        <f t="shared" si="18"/>
        <v>0</v>
      </c>
      <c r="G171" s="133" t="str">
        <f t="shared" si="6"/>
        <v/>
      </c>
      <c r="H171" s="133" t="str">
        <f t="shared" si="7"/>
        <v/>
      </c>
      <c r="M171" s="1">
        <f>Szamadas!J171</f>
        <v>0</v>
      </c>
      <c r="N171" s="1">
        <f>IF($K$95&gt;=1,Szamadas!K171,0)</f>
        <v>0</v>
      </c>
      <c r="O171" s="1">
        <f>IF($K$95&gt;=2,Szamadas!L171,0)</f>
        <v>0</v>
      </c>
      <c r="P171" s="1">
        <f>IF($K$95&gt;=3,Szamadas!M171,0)</f>
        <v>0</v>
      </c>
      <c r="W171" s="100"/>
    </row>
    <row r="172" spans="2:23" ht="26.4" x14ac:dyDescent="0.3">
      <c r="B172" s="131" t="str">
        <f>Szamadas!B172</f>
        <v>Contribuția asiguratorie pentru muncă - 2,25%*</v>
      </c>
      <c r="C172" s="131" t="str">
        <f>Szamadas!C172</f>
        <v>Munkabiztosítási hozzájárulás - 2,25%</v>
      </c>
      <c r="D172" s="132">
        <f>Szamadas!D172</f>
        <v>72</v>
      </c>
      <c r="E172" s="136">
        <f>Szamadas!E172</f>
        <v>201.19</v>
      </c>
      <c r="F172" s="133">
        <f t="shared" si="18"/>
        <v>0</v>
      </c>
      <c r="G172" s="133" t="str">
        <f t="shared" ref="G172:G211" si="19">IF($K$95&lt;&gt;0,HLOOKUP($K$95,$N$101:$P$213,D172,FALSE),"")</f>
        <v/>
      </c>
      <c r="H172" s="133" t="str">
        <f t="shared" ref="H172:H211" si="20">IF($K$95&lt;&gt;0,SUM(F172:G172),"")</f>
        <v/>
      </c>
      <c r="M172" s="1">
        <f>Szamadas!J172</f>
        <v>0</v>
      </c>
      <c r="N172" s="1">
        <f>IF($K$95&gt;=1,Szamadas!K172,0)</f>
        <v>0</v>
      </c>
      <c r="O172" s="1">
        <f>IF($K$95&gt;=2,Szamadas!L172,0)</f>
        <v>0</v>
      </c>
      <c r="P172" s="1">
        <f>IF($K$95&gt;=3,Szamadas!M172,0)</f>
        <v>0</v>
      </c>
      <c r="W172" s="100"/>
    </row>
    <row r="173" spans="2:23" ht="28.2" x14ac:dyDescent="0.3">
      <c r="B173" s="203" t="str">
        <f>Szamadas!B173</f>
        <v>Cheltuieli pentru scopuri misionare, diaconice
Missziós és diakóniai célú kiadások (74 + … + 81)</v>
      </c>
      <c r="C173" s="203">
        <f>Szamadas!C173</f>
        <v>0</v>
      </c>
      <c r="D173" s="134">
        <f>Szamadas!D173</f>
        <v>73</v>
      </c>
      <c r="E173" s="129">
        <f>Szamadas!E173</f>
        <v>202</v>
      </c>
      <c r="F173" s="135">
        <f>SUM(F174:F181)</f>
        <v>0</v>
      </c>
      <c r="G173" s="135">
        <f t="shared" ref="G173:H173" si="21">SUM(G174:G181)</f>
        <v>0</v>
      </c>
      <c r="H173" s="135">
        <f t="shared" si="21"/>
        <v>0</v>
      </c>
      <c r="W173" s="99" t="s">
        <v>76</v>
      </c>
    </row>
    <row r="174" spans="2:23" ht="26.4" x14ac:dyDescent="0.3">
      <c r="B174" s="131" t="str">
        <f>Szamadas!B174</f>
        <v>Cheltuieli cu scop misionar - tineret</v>
      </c>
      <c r="C174" s="131" t="str">
        <f>Szamadas!C174</f>
        <v>Gyerek és ifjúsági tevékenységek kiadásai</v>
      </c>
      <c r="D174" s="132">
        <f>Szamadas!D174</f>
        <v>74</v>
      </c>
      <c r="E174" s="132">
        <f>Szamadas!E174</f>
        <v>202.01</v>
      </c>
      <c r="F174" s="133">
        <f t="shared" si="18"/>
        <v>0</v>
      </c>
      <c r="G174" s="133" t="str">
        <f t="shared" si="19"/>
        <v/>
      </c>
      <c r="H174" s="133" t="str">
        <f t="shared" si="20"/>
        <v/>
      </c>
      <c r="M174" s="1">
        <f>Szamadas!J174</f>
        <v>0</v>
      </c>
      <c r="N174" s="1">
        <f>IF($K$95&gt;=1,Szamadas!K174,0)</f>
        <v>0</v>
      </c>
      <c r="O174" s="1">
        <f>IF($K$95&gt;=2,Szamadas!L174,0)</f>
        <v>0</v>
      </c>
      <c r="P174" s="1">
        <f>IF($K$95&gt;=3,Szamadas!M174,0)</f>
        <v>0</v>
      </c>
      <c r="W174" s="100"/>
    </row>
    <row r="175" spans="2:23" ht="26.4" x14ac:dyDescent="0.3">
      <c r="B175" s="131" t="str">
        <f>Szamadas!B175</f>
        <v>Cheltuieli cu scop misionar - asoc. femeilor crestine</v>
      </c>
      <c r="C175" s="131" t="str">
        <f>Szamadas!C175</f>
        <v>Nőszövetségi tevékenységek kiadásai</v>
      </c>
      <c r="D175" s="132">
        <f>Szamadas!D175</f>
        <v>75</v>
      </c>
      <c r="E175" s="132">
        <f>Szamadas!E175</f>
        <v>202.02</v>
      </c>
      <c r="F175" s="133">
        <f t="shared" si="18"/>
        <v>0</v>
      </c>
      <c r="G175" s="133" t="str">
        <f t="shared" si="19"/>
        <v/>
      </c>
      <c r="H175" s="133" t="str">
        <f t="shared" si="20"/>
        <v/>
      </c>
      <c r="M175" s="1">
        <f>Szamadas!J175</f>
        <v>0</v>
      </c>
      <c r="N175" s="1">
        <f>IF($K$95&gt;=1,Szamadas!K175,0)</f>
        <v>0</v>
      </c>
      <c r="O175" s="1">
        <f>IF($K$95&gt;=2,Szamadas!L175,0)</f>
        <v>0</v>
      </c>
      <c r="P175" s="1">
        <f>IF($K$95&gt;=3,Szamadas!M175,0)</f>
        <v>0</v>
      </c>
      <c r="W175" s="100"/>
    </row>
    <row r="176" spans="2:23" ht="26.4" x14ac:dyDescent="0.3">
      <c r="B176" s="131" t="str">
        <f>Szamadas!B176</f>
        <v>Cheltuieli cu scop misionar - asoc. presbiterilor</v>
      </c>
      <c r="C176" s="131" t="str">
        <f>Szamadas!C176</f>
        <v>Presbiterszövetségi tevékenységek kiadásai</v>
      </c>
      <c r="D176" s="132">
        <f>Szamadas!D176</f>
        <v>76</v>
      </c>
      <c r="E176" s="132">
        <f>Szamadas!E176</f>
        <v>202.03</v>
      </c>
      <c r="F176" s="133">
        <f t="shared" si="18"/>
        <v>0</v>
      </c>
      <c r="G176" s="133" t="str">
        <f t="shared" si="19"/>
        <v/>
      </c>
      <c r="H176" s="133" t="str">
        <f t="shared" si="20"/>
        <v/>
      </c>
      <c r="M176" s="1">
        <f>Szamadas!J176</f>
        <v>0</v>
      </c>
      <c r="N176" s="1">
        <f>IF($K$95&gt;=1,Szamadas!K176,0)</f>
        <v>0</v>
      </c>
      <c r="O176" s="1">
        <f>IF($K$95&gt;=2,Szamadas!L176,0)</f>
        <v>0</v>
      </c>
      <c r="P176" s="1">
        <f>IF($K$95&gt;=3,Szamadas!M176,0)</f>
        <v>0</v>
      </c>
      <c r="W176" s="100"/>
    </row>
    <row r="177" spans="2:23" ht="39.6" x14ac:dyDescent="0.3">
      <c r="B177" s="131" t="str">
        <f>Szamadas!B177</f>
        <v>Plăti pentru alte parohii</v>
      </c>
      <c r="C177" s="131" t="str">
        <f>Szamadas!C177</f>
        <v>Egyházközségek, vagy más egyházi intézmények támogatása</v>
      </c>
      <c r="D177" s="132">
        <f>Szamadas!D177</f>
        <v>77</v>
      </c>
      <c r="E177" s="132">
        <f>Szamadas!E177</f>
        <v>202.04</v>
      </c>
      <c r="F177" s="133">
        <f t="shared" si="18"/>
        <v>0</v>
      </c>
      <c r="G177" s="133" t="str">
        <f t="shared" si="19"/>
        <v/>
      </c>
      <c r="H177" s="133" t="str">
        <f t="shared" si="20"/>
        <v/>
      </c>
      <c r="M177" s="1">
        <f>Szamadas!J177</f>
        <v>0</v>
      </c>
      <c r="N177" s="1">
        <f>IF($K$95&gt;=1,Szamadas!K177,0)</f>
        <v>0</v>
      </c>
      <c r="O177" s="1">
        <f>IF($K$95&gt;=2,Szamadas!L177,0)</f>
        <v>0</v>
      </c>
      <c r="P177" s="1">
        <f>IF($K$95&gt;=3,Szamadas!M177,0)</f>
        <v>0</v>
      </c>
      <c r="W177" s="100"/>
    </row>
    <row r="178" spans="2:23" ht="26.4" x14ac:dyDescent="0.3">
      <c r="B178" s="131" t="str">
        <f>Szamadas!B178</f>
        <v>Cheltuieli pentru scopuri
diaconice</v>
      </c>
      <c r="C178" s="131" t="str">
        <f>Szamadas!C178</f>
        <v>Kiadások diakóniai célokra</v>
      </c>
      <c r="D178" s="132">
        <f>Szamadas!D178</f>
        <v>78</v>
      </c>
      <c r="E178" s="132">
        <f>Szamadas!E178</f>
        <v>202.05</v>
      </c>
      <c r="F178" s="133">
        <f t="shared" si="18"/>
        <v>0</v>
      </c>
      <c r="G178" s="133" t="str">
        <f t="shared" si="19"/>
        <v/>
      </c>
      <c r="H178" s="133" t="str">
        <f t="shared" si="20"/>
        <v/>
      </c>
      <c r="M178" s="1">
        <f>Szamadas!J178</f>
        <v>0</v>
      </c>
      <c r="N178" s="1">
        <f>IF($K$95&gt;=1,Szamadas!K178,0)</f>
        <v>0</v>
      </c>
      <c r="O178" s="1">
        <f>IF($K$95&gt;=2,Szamadas!L178,0)</f>
        <v>0</v>
      </c>
      <c r="P178" s="1">
        <f>IF($K$95&gt;=3,Szamadas!M178,0)</f>
        <v>0</v>
      </c>
      <c r="W178" s="100"/>
    </row>
    <row r="179" spans="2:23" ht="26.4" x14ac:dyDescent="0.3">
      <c r="B179" s="131" t="str">
        <f>Szamadas!B179</f>
        <v>Cheltuieli pentru scopuri
misionare</v>
      </c>
      <c r="C179" s="131" t="str">
        <f>Szamadas!C179</f>
        <v>Missziós célú kiadások</v>
      </c>
      <c r="D179" s="132">
        <f>Szamadas!D179</f>
        <v>79</v>
      </c>
      <c r="E179" s="132">
        <f>Szamadas!E179</f>
        <v>202.06</v>
      </c>
      <c r="F179" s="133">
        <f t="shared" si="18"/>
        <v>0</v>
      </c>
      <c r="G179" s="133" t="str">
        <f t="shared" si="19"/>
        <v/>
      </c>
      <c r="H179" s="133" t="str">
        <f t="shared" si="20"/>
        <v/>
      </c>
      <c r="M179" s="1">
        <f>Szamadas!J179</f>
        <v>0</v>
      </c>
      <c r="N179" s="1">
        <f>IF($K$95&gt;=1,Szamadas!K179,0)</f>
        <v>0</v>
      </c>
      <c r="O179" s="1">
        <f>IF($K$95&gt;=2,Szamadas!L179,0)</f>
        <v>0</v>
      </c>
      <c r="P179" s="1">
        <f>IF($K$95&gt;=3,Szamadas!M179,0)</f>
        <v>0</v>
      </c>
      <c r="W179" s="100"/>
    </row>
    <row r="180" spans="2:23" ht="26.4" x14ac:dyDescent="0.3">
      <c r="B180" s="131" t="str">
        <f>Szamadas!B180</f>
        <v>Ajutoare pt studentii de la teologie</v>
      </c>
      <c r="C180" s="131" t="str">
        <f>Szamadas!C180</f>
        <v>Teológiai hallgatók tanulmányi segélye - legátumok</v>
      </c>
      <c r="D180" s="132">
        <f>Szamadas!D180</f>
        <v>80</v>
      </c>
      <c r="E180" s="132">
        <f>Szamadas!E180</f>
        <v>202.07</v>
      </c>
      <c r="F180" s="133">
        <f t="shared" si="18"/>
        <v>0</v>
      </c>
      <c r="G180" s="133" t="str">
        <f t="shared" si="19"/>
        <v/>
      </c>
      <c r="H180" s="133" t="str">
        <f t="shared" si="20"/>
        <v/>
      </c>
      <c r="M180" s="1">
        <f>Szamadas!J180</f>
        <v>0</v>
      </c>
      <c r="N180" s="1">
        <f>IF($K$95&gt;=1,Szamadas!K180,0)</f>
        <v>0</v>
      </c>
      <c r="O180" s="1">
        <f>IF($K$95&gt;=2,Szamadas!L180,0)</f>
        <v>0</v>
      </c>
      <c r="P180" s="1">
        <f>IF($K$95&gt;=3,Szamadas!M180,0)</f>
        <v>0</v>
      </c>
      <c r="W180" s="100"/>
    </row>
    <row r="181" spans="2:23" ht="26.4" x14ac:dyDescent="0.3">
      <c r="B181" s="131" t="str">
        <f>Szamadas!B181</f>
        <v>Ajutoare acordate
credincioşilor</v>
      </c>
      <c r="C181" s="131" t="str">
        <f>Szamadas!C181</f>
        <v>Egyháztagok segélyezése</v>
      </c>
      <c r="D181" s="132">
        <f>Szamadas!D181</f>
        <v>81</v>
      </c>
      <c r="E181" s="132">
        <f>Szamadas!E181</f>
        <v>202.08</v>
      </c>
      <c r="F181" s="133">
        <f t="shared" si="18"/>
        <v>0</v>
      </c>
      <c r="G181" s="133" t="str">
        <f t="shared" si="19"/>
        <v/>
      </c>
      <c r="H181" s="133" t="str">
        <f t="shared" si="20"/>
        <v/>
      </c>
      <c r="M181" s="1">
        <f>Szamadas!J181</f>
        <v>0</v>
      </c>
      <c r="N181" s="1">
        <f>IF($K$95&gt;=1,Szamadas!K181,0)</f>
        <v>0</v>
      </c>
      <c r="O181" s="1">
        <f>IF($K$95&gt;=2,Szamadas!L181,0)</f>
        <v>0</v>
      </c>
      <c r="P181" s="1">
        <f>IF($K$95&gt;=3,Szamadas!M181,0)</f>
        <v>0</v>
      </c>
      <c r="W181" s="100"/>
    </row>
    <row r="182" spans="2:23" ht="28.2" x14ac:dyDescent="0.3">
      <c r="B182" s="202" t="str">
        <f>Szamadas!B182</f>
        <v>Alte cheltuieli privind activitatea de cult
Más egyházi tevékenységek kiadásai (83 + ... + 89)</v>
      </c>
      <c r="C182" s="202">
        <f>Szamadas!C182</f>
        <v>0</v>
      </c>
      <c r="D182" s="134">
        <f>Szamadas!D182</f>
        <v>82</v>
      </c>
      <c r="E182" s="129">
        <f>Szamadas!E182</f>
        <v>203</v>
      </c>
      <c r="F182" s="135">
        <f>SUM(F183:F189)</f>
        <v>0</v>
      </c>
      <c r="G182" s="135">
        <f t="shared" ref="G182:H182" si="22">SUM(G183:G189)</f>
        <v>0</v>
      </c>
      <c r="H182" s="135">
        <f t="shared" si="22"/>
        <v>0</v>
      </c>
      <c r="W182" s="99" t="s">
        <v>76</v>
      </c>
    </row>
    <row r="183" spans="2:23" ht="26.4" x14ac:dyDescent="0.3">
      <c r="B183" s="131" t="str">
        <f>Szamadas!B183</f>
        <v>Sprijinirea unor acţiuni
social culturale</v>
      </c>
      <c r="C183" s="131" t="str">
        <f>Szamadas!C183</f>
        <v>Szociális-kulturális tevékenységek támogatása</v>
      </c>
      <c r="D183" s="132">
        <f>Szamadas!D183</f>
        <v>83</v>
      </c>
      <c r="E183" s="132">
        <f>Szamadas!E183</f>
        <v>203.01</v>
      </c>
      <c r="F183" s="133">
        <f t="shared" si="18"/>
        <v>0</v>
      </c>
      <c r="G183" s="133" t="str">
        <f t="shared" si="19"/>
        <v/>
      </c>
      <c r="H183" s="133" t="str">
        <f t="shared" si="20"/>
        <v/>
      </c>
      <c r="M183" s="1">
        <f>Szamadas!J183</f>
        <v>0</v>
      </c>
      <c r="N183" s="1">
        <f>IF($K$95&gt;=1,Szamadas!K183,0)</f>
        <v>0</v>
      </c>
      <c r="O183" s="1">
        <f>IF($K$95&gt;=2,Szamadas!L183,0)</f>
        <v>0</v>
      </c>
      <c r="P183" s="1">
        <f>IF($K$95&gt;=3,Szamadas!M183,0)</f>
        <v>0</v>
      </c>
      <c r="W183" s="100"/>
    </row>
    <row r="184" spans="2:23" x14ac:dyDescent="0.3">
      <c r="B184" s="131" t="str">
        <f>Szamadas!B184</f>
        <v>Alte cheltuieli</v>
      </c>
      <c r="C184" s="131" t="str">
        <f>Szamadas!C184</f>
        <v>Más kiadások</v>
      </c>
      <c r="D184" s="132">
        <f>Szamadas!D184</f>
        <v>84</v>
      </c>
      <c r="E184" s="132">
        <f>Szamadas!E184</f>
        <v>203.02</v>
      </c>
      <c r="F184" s="133">
        <f t="shared" si="18"/>
        <v>0</v>
      </c>
      <c r="G184" s="133" t="str">
        <f t="shared" si="19"/>
        <v/>
      </c>
      <c r="H184" s="133" t="str">
        <f t="shared" si="20"/>
        <v/>
      </c>
      <c r="M184" s="1">
        <f>Szamadas!J184</f>
        <v>0</v>
      </c>
      <c r="N184" s="1">
        <f>IF($K$95&gt;=1,Szamadas!K184,0)</f>
        <v>0</v>
      </c>
      <c r="O184" s="1">
        <f>IF($K$95&gt;=2,Szamadas!L184,0)</f>
        <v>0</v>
      </c>
      <c r="P184" s="1">
        <f>IF($K$95&gt;=3,Szamadas!M184,0)</f>
        <v>0</v>
      </c>
      <c r="W184" s="100"/>
    </row>
    <row r="185" spans="2:23" ht="39.6" x14ac:dyDescent="0.3">
      <c r="B185" s="131" t="str">
        <f>Szamadas!B185</f>
        <v>Comisioane, pierderi curs valutar, pierderi din vânzari certificate si obligatiuni</v>
      </c>
      <c r="C185" s="131" t="str">
        <f>Szamadas!C185</f>
        <v>Kezelési költségek, árfolyam veszteségek, kötvényeladási veszteségek</v>
      </c>
      <c r="D185" s="132">
        <f>Szamadas!D185</f>
        <v>85</v>
      </c>
      <c r="E185" s="132">
        <f>Szamadas!E185</f>
        <v>203.03</v>
      </c>
      <c r="F185" s="133">
        <f t="shared" si="18"/>
        <v>0</v>
      </c>
      <c r="G185" s="133" t="str">
        <f t="shared" si="19"/>
        <v/>
      </c>
      <c r="H185" s="133" t="str">
        <f t="shared" si="20"/>
        <v/>
      </c>
      <c r="M185" s="1">
        <f>Szamadas!J185</f>
        <v>0</v>
      </c>
      <c r="N185" s="1">
        <f>IF($K$95&gt;=1,Szamadas!K185,0)</f>
        <v>0</v>
      </c>
      <c r="O185" s="1">
        <f>IF($K$95&gt;=2,Szamadas!L185,0)</f>
        <v>0</v>
      </c>
      <c r="P185" s="1">
        <f>IF($K$95&gt;=3,Szamadas!M185,0)</f>
        <v>0</v>
      </c>
      <c r="W185" s="100"/>
    </row>
    <row r="186" spans="2:23" ht="39.6" x14ac:dyDescent="0.3">
      <c r="B186" s="131" t="str">
        <f>Szamadas!B186</f>
        <v>Cheltuieli pt. conferinţe</v>
      </c>
      <c r="C186" s="131" t="str">
        <f>Szamadas!C186</f>
        <v>Konferenciák és szeretetvendégségek költségei</v>
      </c>
      <c r="D186" s="132">
        <f>Szamadas!D186</f>
        <v>86</v>
      </c>
      <c r="E186" s="132">
        <f>Szamadas!E186</f>
        <v>203.04</v>
      </c>
      <c r="F186" s="133">
        <f t="shared" si="18"/>
        <v>0</v>
      </c>
      <c r="G186" s="133" t="str">
        <f t="shared" si="19"/>
        <v/>
      </c>
      <c r="H186" s="133" t="str">
        <f t="shared" si="20"/>
        <v/>
      </c>
      <c r="M186" s="1">
        <f>Szamadas!J186</f>
        <v>0</v>
      </c>
      <c r="N186" s="1">
        <f>IF($K$95&gt;=1,Szamadas!K186,0)</f>
        <v>0</v>
      </c>
      <c r="O186" s="1">
        <f>IF($K$95&gt;=2,Szamadas!L186,0)</f>
        <v>0</v>
      </c>
      <c r="P186" s="1">
        <f>IF($K$95&gt;=3,Szamadas!M186,0)</f>
        <v>0</v>
      </c>
      <c r="W186" s="100"/>
    </row>
    <row r="187" spans="2:23" x14ac:dyDescent="0.3">
      <c r="B187" s="131" t="str">
        <f>Szamadas!B187</f>
        <v>Distribuirea tipăriturilor</v>
      </c>
      <c r="C187" s="131" t="str">
        <f>Szamadas!C187</f>
        <v>Iratterjesztés - kiadás</v>
      </c>
      <c r="D187" s="132">
        <f>Szamadas!D187</f>
        <v>87</v>
      </c>
      <c r="E187" s="132">
        <f>Szamadas!E187</f>
        <v>203.05</v>
      </c>
      <c r="F187" s="133">
        <f t="shared" si="18"/>
        <v>0</v>
      </c>
      <c r="G187" s="133" t="str">
        <f t="shared" si="19"/>
        <v/>
      </c>
      <c r="H187" s="133" t="str">
        <f t="shared" si="20"/>
        <v/>
      </c>
      <c r="M187" s="1">
        <f>Szamadas!J187</f>
        <v>0</v>
      </c>
      <c r="N187" s="1">
        <f>IF($K$95&gt;=1,Szamadas!K187,0)</f>
        <v>0</v>
      </c>
      <c r="O187" s="1">
        <f>IF($K$95&gt;=2,Szamadas!L187,0)</f>
        <v>0</v>
      </c>
      <c r="P187" s="1">
        <f>IF($K$95&gt;=3,Szamadas!M187,0)</f>
        <v>0</v>
      </c>
      <c r="W187" s="100"/>
    </row>
    <row r="188" spans="2:23" ht="26.4" x14ac:dyDescent="0.3">
      <c r="B188" s="131" t="str">
        <f>Szamadas!B188</f>
        <v>Contribuţii pt. susţinerea
unităţii ierarhic superioare</v>
      </c>
      <c r="C188" s="131" t="str">
        <f>Szamadas!C188</f>
        <v>Központi járulékok</v>
      </c>
      <c r="D188" s="132">
        <f>Szamadas!D188</f>
        <v>88</v>
      </c>
      <c r="E188" s="132">
        <f>Szamadas!E188</f>
        <v>203.06</v>
      </c>
      <c r="F188" s="133">
        <f t="shared" si="18"/>
        <v>0</v>
      </c>
      <c r="G188" s="133" t="str">
        <f t="shared" si="19"/>
        <v/>
      </c>
      <c r="H188" s="133" t="str">
        <f t="shared" si="20"/>
        <v/>
      </c>
      <c r="M188" s="1">
        <f>Szamadas!J188</f>
        <v>0</v>
      </c>
      <c r="N188" s="1">
        <f>IF($K$95&gt;=1,Szamadas!K188,0)</f>
        <v>0</v>
      </c>
      <c r="O188" s="1">
        <f>IF($K$95&gt;=2,Szamadas!L188,0)</f>
        <v>0</v>
      </c>
      <c r="P188" s="1">
        <f>IF($K$95&gt;=3,Szamadas!M188,0)</f>
        <v>0</v>
      </c>
      <c r="W188" s="100"/>
    </row>
    <row r="189" spans="2:23" ht="26.4" x14ac:dyDescent="0.3">
      <c r="B189" s="131" t="str">
        <f>Szamadas!B189</f>
        <v>Contribuţia centrală
10% din chirii</v>
      </c>
      <c r="C189" s="131" t="str">
        <f>Szamadas!C189</f>
        <v>Bérjövedelmek 10%-a központi járulékba</v>
      </c>
      <c r="D189" s="132">
        <f>Szamadas!D189</f>
        <v>89</v>
      </c>
      <c r="E189" s="132">
        <f>Szamadas!E189</f>
        <v>203.07</v>
      </c>
      <c r="F189" s="133">
        <f t="shared" si="18"/>
        <v>0</v>
      </c>
      <c r="G189" s="133" t="str">
        <f t="shared" si="19"/>
        <v/>
      </c>
      <c r="H189" s="133" t="str">
        <f t="shared" si="20"/>
        <v/>
      </c>
      <c r="M189" s="1">
        <f>Szamadas!J189</f>
        <v>0</v>
      </c>
      <c r="N189" s="1">
        <f>IF($K$95&gt;=1,Szamadas!K189,0)</f>
        <v>0</v>
      </c>
      <c r="O189" s="1">
        <f>IF($K$95&gt;=2,Szamadas!L189,0)</f>
        <v>0</v>
      </c>
      <c r="P189" s="1">
        <f>IF($K$95&gt;=3,Szamadas!M189,0)</f>
        <v>0</v>
      </c>
      <c r="W189" s="100"/>
    </row>
    <row r="190" spans="2:23" ht="28.2" x14ac:dyDescent="0.3">
      <c r="B190" s="202" t="str">
        <f>Szamadas!B190</f>
        <v>Cheltuieli pentru activităţi anexe
Gazdasági tevékenységek költségei (91 + … + 94)</v>
      </c>
      <c r="C190" s="202">
        <f>Szamadas!C190</f>
        <v>0</v>
      </c>
      <c r="D190" s="134">
        <f>Szamadas!D190</f>
        <v>90</v>
      </c>
      <c r="E190" s="129">
        <f>Szamadas!E190</f>
        <v>204</v>
      </c>
      <c r="F190" s="135">
        <f>SUM(F191:F194)</f>
        <v>0</v>
      </c>
      <c r="G190" s="135">
        <f t="shared" ref="G190:H190" si="23">SUM(G191:G194)</f>
        <v>0</v>
      </c>
      <c r="H190" s="135">
        <f t="shared" si="23"/>
        <v>0</v>
      </c>
      <c r="W190" s="99" t="s">
        <v>76</v>
      </c>
    </row>
    <row r="191" spans="2:23" x14ac:dyDescent="0.3">
      <c r="B191" s="131" t="str">
        <f>Szamadas!B191</f>
        <v>Activităţi agricole</v>
      </c>
      <c r="C191" s="131" t="str">
        <f>Szamadas!C191</f>
        <v>Mezőgazdasági kiadások</v>
      </c>
      <c r="D191" s="132">
        <f>Szamadas!D191</f>
        <v>91</v>
      </c>
      <c r="E191" s="132">
        <f>Szamadas!E191</f>
        <v>204.01</v>
      </c>
      <c r="F191" s="133">
        <f t="shared" si="18"/>
        <v>0</v>
      </c>
      <c r="G191" s="133" t="str">
        <f t="shared" si="19"/>
        <v/>
      </c>
      <c r="H191" s="133" t="str">
        <f t="shared" si="20"/>
        <v/>
      </c>
      <c r="M191" s="1">
        <f>Szamadas!J191</f>
        <v>0</v>
      </c>
      <c r="N191" s="1">
        <f>IF($K$95&gt;=1,Szamadas!K191,0)</f>
        <v>0</v>
      </c>
      <c r="O191" s="1">
        <f>IF($K$95&gt;=2,Szamadas!L191,0)</f>
        <v>0</v>
      </c>
      <c r="P191" s="1">
        <f>IF($K$95&gt;=3,Szamadas!M191,0)</f>
        <v>0</v>
      </c>
      <c r="W191" s="100"/>
    </row>
    <row r="192" spans="2:23" x14ac:dyDescent="0.3">
      <c r="B192" s="131" t="str">
        <f>Szamadas!B192</f>
        <v>Activităţi silvice</v>
      </c>
      <c r="C192" s="131" t="str">
        <f>Szamadas!C192</f>
        <v>Erdőgazdálkodási kiadások</v>
      </c>
      <c r="D192" s="132">
        <f>Szamadas!D192</f>
        <v>92</v>
      </c>
      <c r="E192" s="132">
        <f>Szamadas!E192</f>
        <v>204.02</v>
      </c>
      <c r="F192" s="133">
        <f t="shared" si="18"/>
        <v>0</v>
      </c>
      <c r="G192" s="133" t="str">
        <f t="shared" si="19"/>
        <v/>
      </c>
      <c r="H192" s="133" t="str">
        <f t="shared" si="20"/>
        <v/>
      </c>
      <c r="M192" s="1">
        <f>Szamadas!J192</f>
        <v>0</v>
      </c>
      <c r="N192" s="1">
        <f>IF($K$95&gt;=1,Szamadas!K192,0)</f>
        <v>0</v>
      </c>
      <c r="O192" s="1">
        <f>IF($K$95&gt;=2,Szamadas!L192,0)</f>
        <v>0</v>
      </c>
      <c r="P192" s="1">
        <f>IF($K$95&gt;=3,Szamadas!M192,0)</f>
        <v>0</v>
      </c>
      <c r="W192" s="100"/>
    </row>
    <row r="193" spans="2:23" ht="26.4" x14ac:dyDescent="0.3">
      <c r="B193" s="131" t="str">
        <f>Szamadas!B193</f>
        <v>Alte cheltuieli din activităţi
anexe</v>
      </c>
      <c r="C193" s="131" t="str">
        <f>Szamadas!C193</f>
        <v>Más gazdasági kiadások</v>
      </c>
      <c r="D193" s="132">
        <f>Szamadas!D193</f>
        <v>93</v>
      </c>
      <c r="E193" s="132">
        <f>Szamadas!E193</f>
        <v>204.03</v>
      </c>
      <c r="F193" s="133">
        <f t="shared" si="18"/>
        <v>0</v>
      </c>
      <c r="G193" s="133" t="str">
        <f t="shared" si="19"/>
        <v/>
      </c>
      <c r="H193" s="133" t="str">
        <f t="shared" si="20"/>
        <v/>
      </c>
      <c r="M193" s="1">
        <f>Szamadas!J193</f>
        <v>0</v>
      </c>
      <c r="N193" s="1">
        <f>IF($K$95&gt;=1,Szamadas!K193,0)</f>
        <v>0</v>
      </c>
      <c r="O193" s="1">
        <f>IF($K$95&gt;=2,Szamadas!L193,0)</f>
        <v>0</v>
      </c>
      <c r="P193" s="1">
        <f>IF($K$95&gt;=3,Szamadas!M193,0)</f>
        <v>0</v>
      </c>
      <c r="W193" s="100"/>
    </row>
    <row r="194" spans="2:23" ht="39.6" x14ac:dyDescent="0.3">
      <c r="B194" s="131" t="str">
        <f>Szamadas!B194</f>
        <v>Întreţinerea spaţiilor
locative sau cu alte
destinaţii închiriate</v>
      </c>
      <c r="C194" s="131" t="str">
        <f>Szamadas!C194</f>
        <v>Bérbeadott épületek javítása és karbantartása</v>
      </c>
      <c r="D194" s="132">
        <f>Szamadas!D194</f>
        <v>94</v>
      </c>
      <c r="E194" s="132">
        <f>Szamadas!E194</f>
        <v>204.04</v>
      </c>
      <c r="F194" s="133">
        <f t="shared" si="18"/>
        <v>0</v>
      </c>
      <c r="G194" s="133" t="str">
        <f t="shared" si="19"/>
        <v/>
      </c>
      <c r="H194" s="133" t="str">
        <f t="shared" si="20"/>
        <v/>
      </c>
      <c r="M194" s="1">
        <f>Szamadas!J194</f>
        <v>0</v>
      </c>
      <c r="N194" s="1">
        <f>IF($K$95&gt;=1,Szamadas!K194,0)</f>
        <v>0</v>
      </c>
      <c r="O194" s="1">
        <f>IF($K$95&gt;=2,Szamadas!L194,0)</f>
        <v>0</v>
      </c>
      <c r="P194" s="1">
        <f>IF($K$95&gt;=3,Szamadas!M194,0)</f>
        <v>0</v>
      </c>
      <c r="W194" s="100"/>
    </row>
    <row r="195" spans="2:23" ht="28.2" x14ac:dyDescent="0.3">
      <c r="B195" s="202" t="str">
        <f>Szamadas!B195</f>
        <v>Total cheltuieli pentru activitate propriu zisă
Saját tevékenységek költségei (53+73+82+90)</v>
      </c>
      <c r="C195" s="202">
        <f>Szamadas!C195</f>
        <v>0</v>
      </c>
      <c r="D195" s="134">
        <f>Szamadas!D195</f>
        <v>95</v>
      </c>
      <c r="E195" s="129" t="str">
        <f>Szamadas!E195</f>
        <v>x</v>
      </c>
      <c r="F195" s="135">
        <f>SUM(F153,F173,F182,F190)</f>
        <v>0</v>
      </c>
      <c r="G195" s="135">
        <f t="shared" ref="G195:H195" si="24">SUM(G153,G173,G182,G190)</f>
        <v>0</v>
      </c>
      <c r="H195" s="135">
        <f t="shared" si="24"/>
        <v>0</v>
      </c>
      <c r="W195" s="99" t="s">
        <v>76</v>
      </c>
    </row>
    <row r="196" spans="2:23" ht="28.2" x14ac:dyDescent="0.3">
      <c r="B196" s="202" t="str">
        <f>Szamadas!B196</f>
        <v>Investiţii
Beruházások (97+98)</v>
      </c>
      <c r="C196" s="202">
        <f>Szamadas!C196</f>
        <v>0</v>
      </c>
      <c r="D196" s="134">
        <f>Szamadas!D196</f>
        <v>96</v>
      </c>
      <c r="E196" s="129">
        <f>Szamadas!E196</f>
        <v>205</v>
      </c>
      <c r="F196" s="135">
        <f>SUM(F197:F198)</f>
        <v>0</v>
      </c>
      <c r="G196" s="135">
        <f t="shared" ref="G196:H196" si="25">SUM(G197:G198)</f>
        <v>0</v>
      </c>
      <c r="H196" s="135">
        <f t="shared" si="25"/>
        <v>0</v>
      </c>
      <c r="W196" s="99" t="s">
        <v>76</v>
      </c>
    </row>
    <row r="197" spans="2:23" x14ac:dyDescent="0.3">
      <c r="B197" s="131" t="str">
        <f>Szamadas!B197</f>
        <v>Investiţii noi</v>
      </c>
      <c r="C197" s="131" t="str">
        <f>Szamadas!C197</f>
        <v>Új beruházások</v>
      </c>
      <c r="D197" s="132">
        <f>Szamadas!D197</f>
        <v>97</v>
      </c>
      <c r="E197" s="132">
        <f>Szamadas!E197</f>
        <v>205.01</v>
      </c>
      <c r="F197" s="133">
        <f t="shared" si="18"/>
        <v>0</v>
      </c>
      <c r="G197" s="133" t="str">
        <f t="shared" si="19"/>
        <v/>
      </c>
      <c r="H197" s="133" t="str">
        <f t="shared" si="20"/>
        <v/>
      </c>
      <c r="M197" s="1">
        <f>Szamadas!J197</f>
        <v>0</v>
      </c>
      <c r="N197" s="1">
        <f>IF($K$95&gt;=1,Szamadas!K197,0)</f>
        <v>0</v>
      </c>
      <c r="O197" s="1">
        <f>IF($K$95&gt;=2,Szamadas!L197,0)</f>
        <v>0</v>
      </c>
      <c r="P197" s="1">
        <f>IF($K$95&gt;=3,Szamadas!M197,0)</f>
        <v>0</v>
      </c>
      <c r="W197" s="100"/>
    </row>
    <row r="198" spans="2:23" x14ac:dyDescent="0.3">
      <c r="B198" s="131" t="str">
        <f>Szamadas!B198</f>
        <v>Reparaţii capitale</v>
      </c>
      <c r="C198" s="131" t="str">
        <f>Szamadas!C198</f>
        <v>Általános javítások</v>
      </c>
      <c r="D198" s="132">
        <f>Szamadas!D198</f>
        <v>98</v>
      </c>
      <c r="E198" s="132">
        <f>Szamadas!E198</f>
        <v>205.02</v>
      </c>
      <c r="F198" s="133">
        <f t="shared" si="18"/>
        <v>0</v>
      </c>
      <c r="G198" s="133" t="str">
        <f t="shared" si="19"/>
        <v/>
      </c>
      <c r="H198" s="133" t="str">
        <f t="shared" si="20"/>
        <v/>
      </c>
      <c r="M198" s="1">
        <f>Szamadas!J198</f>
        <v>0</v>
      </c>
      <c r="N198" s="1">
        <f>IF($K$95&gt;=1,Szamadas!K198,0)</f>
        <v>0</v>
      </c>
      <c r="O198" s="1">
        <f>IF($K$95&gt;=2,Szamadas!L198,0)</f>
        <v>0</v>
      </c>
      <c r="P198" s="1">
        <f>IF($K$95&gt;=3,Szamadas!M198,0)</f>
        <v>0</v>
      </c>
      <c r="W198" s="100"/>
    </row>
    <row r="199" spans="2:23" ht="28.2" x14ac:dyDescent="0.3">
      <c r="B199" s="202" t="str">
        <f>Szamadas!B199</f>
        <v>Total
 Saját kiadások összesen (95+96)</v>
      </c>
      <c r="C199" s="202">
        <f>Szamadas!C199</f>
        <v>0</v>
      </c>
      <c r="D199" s="134">
        <f>Szamadas!D199</f>
        <v>99</v>
      </c>
      <c r="E199" s="129" t="str">
        <f>Szamadas!E199</f>
        <v>x</v>
      </c>
      <c r="F199" s="135">
        <f>SUM(F195:F196)</f>
        <v>0</v>
      </c>
      <c r="G199" s="135">
        <f>SUM(G195:G196)</f>
        <v>0</v>
      </c>
      <c r="H199" s="135">
        <f>SUM(H195:H196)</f>
        <v>0</v>
      </c>
      <c r="W199" s="99" t="s">
        <v>76</v>
      </c>
    </row>
    <row r="200" spans="2:23" x14ac:dyDescent="0.3">
      <c r="B200" s="131" t="str">
        <f>Szamadas!B200</f>
        <v>EXCEDENT (41-99)</v>
      </c>
      <c r="C200" s="131" t="str">
        <f>Szamadas!C200</f>
        <v>BEVÉTEL TÖBBLET</v>
      </c>
      <c r="D200" s="132">
        <f>Szamadas!D200</f>
        <v>100</v>
      </c>
      <c r="E200" s="132" t="str">
        <f>Szamadas!E200</f>
        <v>x</v>
      </c>
      <c r="F200" s="133" t="str">
        <f>IF(F141&gt;F199,F141-F199,"")</f>
        <v/>
      </c>
      <c r="G200" s="133" t="str">
        <f t="shared" ref="G200:H200" si="26">IF(G141&gt;G199,G141-G199,"")</f>
        <v/>
      </c>
      <c r="H200" s="133" t="str">
        <f t="shared" si="26"/>
        <v/>
      </c>
      <c r="W200" s="100"/>
    </row>
    <row r="201" spans="2:23" x14ac:dyDescent="0.3">
      <c r="B201" s="131" t="str">
        <f>Szamadas!B201</f>
        <v>DEFICIT (99-41)</v>
      </c>
      <c r="C201" s="131" t="str">
        <f>Szamadas!C201</f>
        <v>KIADÁSI TÖBBLET</v>
      </c>
      <c r="D201" s="132">
        <f>Szamadas!D201</f>
        <v>101</v>
      </c>
      <c r="E201" s="132" t="str">
        <f>Szamadas!E201</f>
        <v>x</v>
      </c>
      <c r="F201" s="133" t="str">
        <f>IF(F141&lt;F199,F199-F141,"")</f>
        <v/>
      </c>
      <c r="G201" s="133" t="str">
        <f t="shared" ref="G201:H201" si="27">IF(G141&lt;G199,G199-G141,"")</f>
        <v/>
      </c>
      <c r="H201" s="133" t="str">
        <f t="shared" si="27"/>
        <v/>
      </c>
      <c r="W201" s="100"/>
    </row>
    <row r="202" spans="2:23" ht="42" x14ac:dyDescent="0.3">
      <c r="B202" s="202" t="str">
        <f>Szamadas!B202</f>
        <v>Plăţi pentru alte unităţi din cadrul cultelor
Kiadások más egyházi intézmények részére
- átmeneti tételek (103 + … + 108)</v>
      </c>
      <c r="C202" s="202">
        <f>Szamadas!C202</f>
        <v>0</v>
      </c>
      <c r="D202" s="134">
        <f>Szamadas!D202</f>
        <v>102</v>
      </c>
      <c r="E202" s="129">
        <f>Szamadas!E202</f>
        <v>206</v>
      </c>
      <c r="F202" s="135">
        <f>SUM(F203:F208)</f>
        <v>0</v>
      </c>
      <c r="G202" s="135">
        <f t="shared" ref="G202:H202" si="28">SUM(G203:G208)</f>
        <v>0</v>
      </c>
      <c r="H202" s="135">
        <f t="shared" si="28"/>
        <v>0</v>
      </c>
      <c r="W202" s="99" t="s">
        <v>77</v>
      </c>
    </row>
    <row r="203" spans="2:23" ht="26.4" x14ac:dyDescent="0.3">
      <c r="B203" s="131" t="str">
        <f>Szamadas!B203</f>
        <v>Alte plăţi</v>
      </c>
      <c r="C203" s="131" t="str">
        <f>Szamadas!C203</f>
        <v>Kiadás más egyházi intézmény részére</v>
      </c>
      <c r="D203" s="132">
        <f>Szamadas!D203</f>
        <v>103</v>
      </c>
      <c r="E203" s="132">
        <f>Szamadas!E203</f>
        <v>206.01</v>
      </c>
      <c r="F203" s="133">
        <f t="shared" si="18"/>
        <v>0</v>
      </c>
      <c r="G203" s="133" t="str">
        <f t="shared" si="19"/>
        <v/>
      </c>
      <c r="H203" s="133" t="str">
        <f t="shared" si="20"/>
        <v/>
      </c>
      <c r="M203" s="1">
        <f>Szamadas!J203</f>
        <v>0</v>
      </c>
      <c r="N203" s="1">
        <f>IF($K$95&gt;=1,Szamadas!K203,0)</f>
        <v>0</v>
      </c>
      <c r="O203" s="1">
        <f>IF($K$95&gt;=2,Szamadas!L203,0)</f>
        <v>0</v>
      </c>
      <c r="P203" s="1">
        <f>IF($K$95&gt;=3,Szamadas!M203,0)</f>
        <v>0</v>
      </c>
      <c r="W203" s="100"/>
    </row>
    <row r="204" spans="2:23" x14ac:dyDescent="0.3">
      <c r="B204" s="131" t="str">
        <f>Szamadas!B204</f>
        <v>Asigurari*</v>
      </c>
      <c r="C204" s="131" t="str">
        <f>Szamadas!C204</f>
        <v>Biztosítások - kiadás</v>
      </c>
      <c r="D204" s="132">
        <f>Szamadas!D204</f>
        <v>104</v>
      </c>
      <c r="E204" s="132">
        <f>Szamadas!E204</f>
        <v>206.02</v>
      </c>
      <c r="F204" s="133">
        <f t="shared" si="18"/>
        <v>0</v>
      </c>
      <c r="G204" s="133" t="str">
        <f t="shared" si="19"/>
        <v/>
      </c>
      <c r="H204" s="133" t="str">
        <f t="shared" si="20"/>
        <v/>
      </c>
      <c r="M204" s="1">
        <f>Szamadas!J204</f>
        <v>0</v>
      </c>
      <c r="N204" s="1">
        <f>IF($K$95&gt;=1,Szamadas!K204,0)</f>
        <v>0</v>
      </c>
      <c r="O204" s="1">
        <f>IF($K$95&gt;=2,Szamadas!L204,0)</f>
        <v>0</v>
      </c>
      <c r="P204" s="1">
        <f>IF($K$95&gt;=3,Szamadas!M204,0)</f>
        <v>0</v>
      </c>
      <c r="W204" s="100"/>
    </row>
    <row r="205" spans="2:23" x14ac:dyDescent="0.3">
      <c r="B205" s="131" t="str">
        <f>Szamadas!B205</f>
        <v>Plăţi pt. fd. misionar*</v>
      </c>
      <c r="C205" s="131" t="str">
        <f>Szamadas!C205</f>
        <v>Kifizetett missziói segélyek</v>
      </c>
      <c r="D205" s="132">
        <f>Szamadas!D205</f>
        <v>105</v>
      </c>
      <c r="E205" s="132">
        <f>Szamadas!E205</f>
        <v>206.03</v>
      </c>
      <c r="F205" s="133">
        <f t="shared" si="18"/>
        <v>0</v>
      </c>
      <c r="G205" s="133" t="str">
        <f t="shared" si="19"/>
        <v/>
      </c>
      <c r="H205" s="133" t="str">
        <f t="shared" si="20"/>
        <v/>
      </c>
      <c r="M205" s="1">
        <f>Szamadas!J205</f>
        <v>0</v>
      </c>
      <c r="N205" s="1">
        <f>IF($K$95&gt;=1,Szamadas!K205,0)</f>
        <v>0</v>
      </c>
      <c r="O205" s="1">
        <f>IF($K$95&gt;=2,Szamadas!L205,0)</f>
        <v>0</v>
      </c>
      <c r="P205" s="1">
        <f>IF($K$95&gt;=3,Szamadas!M205,0)</f>
        <v>0</v>
      </c>
      <c r="W205" s="100"/>
    </row>
    <row r="206" spans="2:23" ht="26.4" x14ac:dyDescent="0.3">
      <c r="B206" s="131" t="str">
        <f>Szamadas!B206</f>
        <v>Cota 10% din chirii*</v>
      </c>
      <c r="C206" s="131" t="str">
        <f>Szamadas!C206</f>
        <v>Kifizetett bérjövedelmek 10%-a</v>
      </c>
      <c r="D206" s="132">
        <f>Szamadas!D206</f>
        <v>106</v>
      </c>
      <c r="E206" s="132">
        <f>Szamadas!E206</f>
        <v>206.04</v>
      </c>
      <c r="F206" s="133">
        <f t="shared" si="18"/>
        <v>0</v>
      </c>
      <c r="G206" s="133" t="str">
        <f t="shared" si="19"/>
        <v/>
      </c>
      <c r="H206" s="133" t="str">
        <f t="shared" si="20"/>
        <v/>
      </c>
      <c r="M206" s="1">
        <f>Szamadas!J206</f>
        <v>0</v>
      </c>
      <c r="N206" s="1">
        <f>IF($K$95&gt;=1,Szamadas!K206,0)</f>
        <v>0</v>
      </c>
      <c r="O206" s="1">
        <f>IF($K$95&gt;=2,Szamadas!L206,0)</f>
        <v>0</v>
      </c>
      <c r="P206" s="1">
        <f>IF($K$95&gt;=3,Szamadas!M206,0)</f>
        <v>0</v>
      </c>
      <c r="W206" s="100"/>
    </row>
    <row r="207" spans="2:23" ht="26.4" x14ac:dyDescent="0.3">
      <c r="B207" s="131" t="str">
        <f>Szamadas!B207</f>
        <v>Plăţi pt. parohii*</v>
      </c>
      <c r="C207" s="131" t="str">
        <f>Szamadas!C207</f>
        <v>Kiadások egyházközségek részére</v>
      </c>
      <c r="D207" s="132">
        <f>Szamadas!D207</f>
        <v>107</v>
      </c>
      <c r="E207" s="132">
        <f>Szamadas!E207</f>
        <v>206.05</v>
      </c>
      <c r="F207" s="133">
        <f t="shared" si="18"/>
        <v>0</v>
      </c>
      <c r="G207" s="133" t="str">
        <f t="shared" si="19"/>
        <v/>
      </c>
      <c r="H207" s="133" t="str">
        <f t="shared" si="20"/>
        <v/>
      </c>
      <c r="M207" s="1">
        <f>Szamadas!J207</f>
        <v>0</v>
      </c>
      <c r="N207" s="1">
        <f>IF($K$95&gt;=1,Szamadas!K207,0)</f>
        <v>0</v>
      </c>
      <c r="O207" s="1">
        <f>IF($K$95&gt;=2,Szamadas!L207,0)</f>
        <v>0</v>
      </c>
      <c r="P207" s="1">
        <f>IF($K$95&gt;=3,Szamadas!M207,0)</f>
        <v>0</v>
      </c>
      <c r="W207" s="100"/>
    </row>
    <row r="208" spans="2:23" ht="26.4" x14ac:dyDescent="0.3">
      <c r="B208" s="131" t="str">
        <f>Szamadas!B208</f>
        <v>Plăţi pt. unităţi ierarhice superioare*</v>
      </c>
      <c r="C208" s="131" t="str">
        <f>Szamadas!C208</f>
        <v>Kiadások a felsőbb egyházi intézmények részére</v>
      </c>
      <c r="D208" s="132">
        <f>Szamadas!D208</f>
        <v>108</v>
      </c>
      <c r="E208" s="132">
        <f>Szamadas!E208</f>
        <v>206.06</v>
      </c>
      <c r="F208" s="133">
        <f t="shared" si="18"/>
        <v>0</v>
      </c>
      <c r="G208" s="133" t="str">
        <f t="shared" si="19"/>
        <v/>
      </c>
      <c r="H208" s="133" t="str">
        <f t="shared" si="20"/>
        <v/>
      </c>
      <c r="M208" s="1">
        <f>Szamadas!J208</f>
        <v>0</v>
      </c>
      <c r="N208" s="1">
        <f>IF($K$95&gt;=1,Szamadas!K208,0)</f>
        <v>0</v>
      </c>
      <c r="O208" s="1">
        <f>IF($K$95&gt;=2,Szamadas!L208,0)</f>
        <v>0</v>
      </c>
      <c r="P208" s="1">
        <f>IF($K$95&gt;=3,Szamadas!M208,0)</f>
        <v>0</v>
      </c>
      <c r="W208" s="100"/>
    </row>
    <row r="209" spans="2:23" ht="28.2" x14ac:dyDescent="0.3">
      <c r="B209" s="202" t="str">
        <f>Szamadas!B209</f>
        <v>Credite
Hitelek (111+112)</v>
      </c>
      <c r="C209" s="202">
        <f>Szamadas!C209</f>
        <v>0</v>
      </c>
      <c r="D209" s="134">
        <f>Szamadas!D209</f>
        <v>109</v>
      </c>
      <c r="E209" s="129">
        <f>Szamadas!E209</f>
        <v>207</v>
      </c>
      <c r="F209" s="135">
        <f>SUM(F210:F211)</f>
        <v>0</v>
      </c>
      <c r="G209" s="135">
        <f t="shared" ref="G209:H209" si="29">SUM(G210:G211)</f>
        <v>0</v>
      </c>
      <c r="H209" s="135">
        <f t="shared" si="29"/>
        <v>0</v>
      </c>
      <c r="W209" s="99" t="s">
        <v>76</v>
      </c>
    </row>
    <row r="210" spans="2:23" x14ac:dyDescent="0.3">
      <c r="B210" s="131" t="str">
        <f>Szamadas!B210</f>
        <v>Rambursări de credite</v>
      </c>
      <c r="C210" s="131" t="str">
        <f>Szamadas!C210</f>
        <v>Törlesztett hitelek</v>
      </c>
      <c r="D210" s="132">
        <f>Szamadas!D210</f>
        <v>110</v>
      </c>
      <c r="E210" s="132">
        <f>Szamadas!E210</f>
        <v>207.01</v>
      </c>
      <c r="F210" s="133">
        <f t="shared" si="18"/>
        <v>0</v>
      </c>
      <c r="G210" s="133" t="str">
        <f t="shared" si="19"/>
        <v/>
      </c>
      <c r="H210" s="133" t="str">
        <f t="shared" si="20"/>
        <v/>
      </c>
      <c r="M210" s="1">
        <f>Szamadas!J210</f>
        <v>0</v>
      </c>
      <c r="N210" s="1">
        <f>IF($K$95&gt;=1,Szamadas!K210,0)</f>
        <v>0</v>
      </c>
      <c r="O210" s="1">
        <f>IF($K$95&gt;=2,Szamadas!L210,0)</f>
        <v>0</v>
      </c>
      <c r="P210" s="1">
        <f>IF($K$95&gt;=3,Szamadas!M210,0)</f>
        <v>0</v>
      </c>
      <c r="W210" s="100"/>
    </row>
    <row r="211" spans="2:23" x14ac:dyDescent="0.3">
      <c r="B211" s="131" t="str">
        <f>Szamadas!B211</f>
        <v>Acordări de credite</v>
      </c>
      <c r="C211" s="131" t="str">
        <f>Szamadas!C211</f>
        <v>Kiadott hitelek</v>
      </c>
      <c r="D211" s="132">
        <f>Szamadas!D211</f>
        <v>111</v>
      </c>
      <c r="E211" s="132">
        <f>Szamadas!E211</f>
        <v>207.02</v>
      </c>
      <c r="F211" s="133">
        <f t="shared" si="18"/>
        <v>0</v>
      </c>
      <c r="G211" s="133" t="str">
        <f t="shared" si="19"/>
        <v/>
      </c>
      <c r="H211" s="133" t="str">
        <f t="shared" si="20"/>
        <v/>
      </c>
      <c r="M211" s="1">
        <f>Szamadas!J211</f>
        <v>0</v>
      </c>
      <c r="N211" s="1">
        <f>IF($K$95&gt;=1,Szamadas!K211,0)</f>
        <v>0</v>
      </c>
      <c r="O211" s="1">
        <f>IF($K$95&gt;=2,Szamadas!L211,0)</f>
        <v>0</v>
      </c>
      <c r="P211" s="1">
        <f>IF($K$95&gt;=3,Szamadas!M211,0)</f>
        <v>0</v>
      </c>
      <c r="W211" s="100"/>
    </row>
    <row r="212" spans="2:23" ht="28.2" x14ac:dyDescent="0.3">
      <c r="B212" s="202" t="str">
        <f>Szamadas!B212</f>
        <v>Plăţi totale
Kiadások összesen (99+102+109)</v>
      </c>
      <c r="C212" s="202">
        <f>Szamadas!C212</f>
        <v>0</v>
      </c>
      <c r="D212" s="134">
        <f>Szamadas!D212</f>
        <v>112</v>
      </c>
      <c r="E212" s="129" t="str">
        <f>Szamadas!E212</f>
        <v>x</v>
      </c>
      <c r="F212" s="135">
        <f>SUM(F199,F202,F209)</f>
        <v>0</v>
      </c>
      <c r="G212" s="135">
        <f t="shared" ref="G212:H212" si="30">SUM(G199,G202,G209)</f>
        <v>0</v>
      </c>
      <c r="H212" s="135">
        <f t="shared" si="30"/>
        <v>0</v>
      </c>
      <c r="W212" s="99" t="s">
        <v>76</v>
      </c>
    </row>
    <row r="213" spans="2:23" ht="42" x14ac:dyDescent="0.3">
      <c r="B213" s="215" t="str">
        <f>Szamadas!B213</f>
        <v>Sold la finele anului
Pénztári és banki egyenleg az év végén 
(1+52-112)</v>
      </c>
      <c r="C213" s="215">
        <f>Szamadas!C213</f>
        <v>0</v>
      </c>
      <c r="D213" s="134">
        <f>Szamadas!D213</f>
        <v>113</v>
      </c>
      <c r="E213" s="129" t="str">
        <f>Szamadas!E213</f>
        <v>x</v>
      </c>
      <c r="F213" s="135">
        <f>SUM(F101,F152,-F212)</f>
        <v>0</v>
      </c>
      <c r="G213" s="135">
        <f t="shared" ref="G213:H213" si="31">SUM(G101,G152,-G212)</f>
        <v>0</v>
      </c>
      <c r="H213" s="135">
        <f t="shared" si="31"/>
        <v>0</v>
      </c>
      <c r="W213" s="99" t="s">
        <v>77</v>
      </c>
    </row>
    <row r="214" spans="2:23" x14ac:dyDescent="0.3">
      <c r="B214" s="148"/>
      <c r="C214" s="148"/>
    </row>
    <row r="215" spans="2:23" x14ac:dyDescent="0.3">
      <c r="B215" s="105" t="s">
        <v>1239</v>
      </c>
      <c r="C215" s="148" t="str">
        <f>IF(I84&lt;&gt;0,I84,"")&amp;" ______________________"</f>
        <v xml:space="preserve"> ______________________</v>
      </c>
    </row>
    <row r="216" spans="2:23" x14ac:dyDescent="0.3">
      <c r="B216" s="158" t="s">
        <v>1360</v>
      </c>
      <c r="C216" s="150" t="str">
        <f>IF(I83=0,L216,I83)&amp;" / Aláírása"</f>
        <v>Lelkipásztor / Aláírása</v>
      </c>
      <c r="D216" s="106"/>
      <c r="E216" s="106"/>
      <c r="F216" s="107"/>
      <c r="G216" s="33"/>
      <c r="L216" s="1" t="s">
        <v>1173</v>
      </c>
      <c r="M216" s="1" t="s">
        <v>1174</v>
      </c>
    </row>
    <row r="217" spans="2:23" ht="33" customHeight="1" x14ac:dyDescent="0.3">
      <c r="B217" s="152" t="s">
        <v>1357</v>
      </c>
      <c r="C217" s="148" t="str">
        <f>IF(I86&lt;&gt;0,I86,"")&amp;" ______________________"</f>
        <v xml:space="preserve"> ______________________</v>
      </c>
      <c r="D217" s="108"/>
      <c r="E217" s="98"/>
      <c r="F217" s="98"/>
      <c r="G217" s="153"/>
      <c r="L217" s="1" t="s">
        <v>1240</v>
      </c>
      <c r="M217" s="1" t="s">
        <v>1241</v>
      </c>
    </row>
    <row r="218" spans="2:23" x14ac:dyDescent="0.3">
      <c r="B218" s="149"/>
      <c r="C218" s="150" t="str">
        <f>IF(I85=0,M216,I85)&amp;" / Aláírása"</f>
        <v>Főgondnok / Aláírása</v>
      </c>
      <c r="D218" s="108"/>
      <c r="E218" s="98"/>
      <c r="F218" s="98"/>
      <c r="G218" s="153" t="s">
        <v>1359</v>
      </c>
    </row>
    <row r="219" spans="2:23" ht="30" customHeight="1" x14ac:dyDescent="0.3">
      <c r="G219" s="33" t="s">
        <v>1358</v>
      </c>
    </row>
  </sheetData>
  <sheetProtection algorithmName="SHA-512" hashValue="X6Ji8EmPto47kUpF7vl2k05dg2p5OMGsYLCghL+Ovf5R7MwfWj92/1RrlpnOMFz98ENYopRlaEtodue3UsXiNQ==" saltValue="sVIRGgYir+Tn9YllMe2CnQ==" spinCount="100000" sheet="1" objects="1" scenarios="1"/>
  <sortState xmlns:xlrd2="http://schemas.microsoft.com/office/spreadsheetml/2017/richdata2" ref="X1:X15">
    <sortCondition ref="X1:X15"/>
  </sortState>
  <mergeCells count="49">
    <mergeCell ref="B100:C100"/>
    <mergeCell ref="B101:C101"/>
    <mergeCell ref="B104:C104"/>
    <mergeCell ref="B113:C113"/>
    <mergeCell ref="B120:C120"/>
    <mergeCell ref="B130:C130"/>
    <mergeCell ref="B136:C136"/>
    <mergeCell ref="B137:C137"/>
    <mergeCell ref="B141:C141"/>
    <mergeCell ref="B142:C142"/>
    <mergeCell ref="B149:C149"/>
    <mergeCell ref="B152:C152"/>
    <mergeCell ref="B153:C153"/>
    <mergeCell ref="B173:C173"/>
    <mergeCell ref="B202:C202"/>
    <mergeCell ref="B209:C209"/>
    <mergeCell ref="B212:C212"/>
    <mergeCell ref="B213:C213"/>
    <mergeCell ref="B182:C182"/>
    <mergeCell ref="B190:C190"/>
    <mergeCell ref="B195:C195"/>
    <mergeCell ref="B196:C196"/>
    <mergeCell ref="B199:C199"/>
    <mergeCell ref="B94:G94"/>
    <mergeCell ref="B95:G95"/>
    <mergeCell ref="B89:C89"/>
    <mergeCell ref="G85:H85"/>
    <mergeCell ref="D86:F86"/>
    <mergeCell ref="G86:H86"/>
    <mergeCell ref="B91:C91"/>
    <mergeCell ref="B90:G90"/>
    <mergeCell ref="B87:G87"/>
    <mergeCell ref="B88:G88"/>
    <mergeCell ref="B92:G92"/>
    <mergeCell ref="B93:G93"/>
    <mergeCell ref="D85:F85"/>
    <mergeCell ref="B76:H76"/>
    <mergeCell ref="A81:B82"/>
    <mergeCell ref="B77:C77"/>
    <mergeCell ref="B78:C78"/>
    <mergeCell ref="B79:C79"/>
    <mergeCell ref="G82:H82"/>
    <mergeCell ref="D78:J78"/>
    <mergeCell ref="G83:H83"/>
    <mergeCell ref="G84:H84"/>
    <mergeCell ref="D83:F83"/>
    <mergeCell ref="D84:F84"/>
    <mergeCell ref="B80:C80"/>
    <mergeCell ref="D82:F82"/>
  </mergeCells>
  <conditionalFormatting sqref="B78:C78">
    <cfRule type="expression" dxfId="7" priority="8" stopIfTrue="1">
      <formula>$B$78=0</formula>
    </cfRule>
  </conditionalFormatting>
  <conditionalFormatting sqref="B79:C79">
    <cfRule type="expression" dxfId="6" priority="9" stopIfTrue="1">
      <formula>$B$79=0</formula>
    </cfRule>
  </conditionalFormatting>
  <conditionalFormatting sqref="C83:C86">
    <cfRule type="expression" dxfId="5" priority="5" stopIfTrue="1">
      <formula>$C83=0</formula>
    </cfRule>
  </conditionalFormatting>
  <conditionalFormatting sqref="D83:F86">
    <cfRule type="expression" dxfId="4" priority="4" stopIfTrue="1">
      <formula>$D83=0</formula>
    </cfRule>
  </conditionalFormatting>
  <conditionalFormatting sqref="G83:H86">
    <cfRule type="expression" dxfId="3" priority="3" stopIfTrue="1">
      <formula>$G83=0</formula>
    </cfRule>
  </conditionalFormatting>
  <conditionalFormatting sqref="G100:H213">
    <cfRule type="expression" dxfId="2" priority="15" stopIfTrue="1">
      <formula>$K$95=0</formula>
    </cfRule>
  </conditionalFormatting>
  <conditionalFormatting sqref="I84">
    <cfRule type="expression" dxfId="1" priority="2" stopIfTrue="1">
      <formula>$I84=0</formula>
    </cfRule>
  </conditionalFormatting>
  <conditionalFormatting sqref="I86">
    <cfRule type="expression" dxfId="0" priority="1" stopIfTrue="1">
      <formula>$I86=0</formula>
    </cfRule>
  </conditionalFormatting>
  <dataValidations count="7">
    <dataValidation allowBlank="1" showInputMessage="1" showErrorMessage="1" errorTitle="Hiba!" error="Használd a lenyílót!" sqref="C216 C218" xr:uid="{F690A6AD-663A-49B4-B5A6-6C33BB40F1C7}"/>
    <dataValidation type="list" allowBlank="1" showInputMessage="1" showErrorMessage="1" errorTitle="Hiba!" error="Használd a lenyílót! " sqref="B78:C78" xr:uid="{AA65CC51-3B94-40CA-BA52-9BC7F94EBEC6}">
      <formula1>$X$1:$X$24</formula1>
    </dataValidation>
    <dataValidation type="list" allowBlank="1" showInputMessage="1" showErrorMessage="1" errorTitle="Hiba!" error="Használd a lenyílót!" sqref="B80:C80" xr:uid="{3EB381DF-E6B3-41A3-A3B7-4C92A06E0F72}">
      <formula1>$AF$1:$AF$4</formula1>
    </dataValidation>
    <dataValidation type="list" allowBlank="1" showInputMessage="1" showErrorMessage="1" errorTitle="Hiba!" error="Használd a lenyílót!" promptTitle="Lelkipásztor / Esperes" prompt="között választhatsz" sqref="I83" xr:uid="{4948CA76-8851-4131-BC50-A6BF509FA9BB}">
      <formula1>$L$216:$L$217</formula1>
    </dataValidation>
    <dataValidation type="list" allowBlank="1" showInputMessage="1" showErrorMessage="1" errorTitle="Hiba!" error="Használd a lenyílót!" promptTitle="Főgondnok / gondnok" prompt="között választhasz." sqref="I85" xr:uid="{7289FBC6-DBA8-431E-B564-87D3E3FABD76}">
      <formula1>$M$216:$M$217</formula1>
    </dataValidation>
    <dataValidation allowBlank="1" showInputMessage="1" showErrorMessage="1" promptTitle="A lelkipásztor" prompt="nevét kell ide beírni." sqref="I84" xr:uid="{BFE5D49F-4F08-47AE-A030-BC1D5B36BC07}"/>
    <dataValidation allowBlank="1" showInputMessage="1" showErrorMessage="1" promptTitle="A főgondnok/gondnok" prompt="nevét kell ide beírni." sqref="I86" xr:uid="{27065A19-50A5-4155-B1AA-06A868BFC1B6}"/>
  </dataValidations>
  <pageMargins left="0.55118110236220474" right="0.11811023622047245" top="0.31496062992125984" bottom="0.43307086614173229" header="0.31496062992125984" footer="0.31496062992125984"/>
  <pageSetup paperSize="9" scale="91" fitToHeight="6" orientation="portrait" r:id="rId1"/>
  <rowBreaks count="3" manualBreakCount="3">
    <brk id="99" min="1" max="7" man="1"/>
    <brk id="129" min="1" max="7" man="1"/>
    <brk id="152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26</vt:i4>
      </vt:variant>
      <vt:variant>
        <vt:lpstr>Névvel ellátott tartományok</vt:lpstr>
      </vt:variant>
      <vt:variant>
        <vt:i4>28</vt:i4>
      </vt:variant>
    </vt:vector>
  </HeadingPairs>
  <TitlesOfParts>
    <vt:vector size="54" baseType="lpstr">
      <vt:lpstr>Monetar</vt:lpstr>
      <vt:lpstr>Kassza</vt:lpstr>
      <vt:lpstr>Kasszakonyv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Hibak</vt:lpstr>
      <vt:lpstr>Szamadas</vt:lpstr>
      <vt:lpstr>Koltsegvetes</vt:lpstr>
      <vt:lpstr>fi</vt:lpstr>
      <vt:lpstr>fif</vt:lpstr>
      <vt:lpstr>Koltsegvetes!Nyomtatási_cím</vt:lpstr>
      <vt:lpstr>Szamadas!Nyomtatási_cím</vt:lpstr>
      <vt:lpstr>A!Nyomtatási_terület</vt:lpstr>
      <vt:lpstr>B!Nyomtatási_terület</vt:lpstr>
      <vt:lpstr>'C'!Nyomtatási_terület</vt:lpstr>
      <vt:lpstr>D!Nyomtatási_terület</vt:lpstr>
      <vt:lpstr>E!Nyomtatási_terület</vt:lpstr>
      <vt:lpstr>F!Nyomtatási_terület</vt:lpstr>
      <vt:lpstr>G!Nyomtatási_terület</vt:lpstr>
      <vt:lpstr>H!Nyomtatási_terület</vt:lpstr>
      <vt:lpstr>I!Nyomtatási_terület</vt:lpstr>
      <vt:lpstr>J!Nyomtatási_terület</vt:lpstr>
      <vt:lpstr>K!Nyomtatási_terület</vt:lpstr>
      <vt:lpstr>Kassza!Nyomtatási_terület</vt:lpstr>
      <vt:lpstr>Kasszakonyv!Nyomtatási_terület</vt:lpstr>
      <vt:lpstr>Koltsegvetes!Nyomtatási_terület</vt:lpstr>
      <vt:lpstr>L!Nyomtatási_terület</vt:lpstr>
      <vt:lpstr>M!Nyomtatási_terület</vt:lpstr>
      <vt:lpstr>N!Nyomtatási_terület</vt:lpstr>
      <vt:lpstr>'O'!Nyomtatási_terület</vt:lpstr>
      <vt:lpstr>P!Nyomtatási_terület</vt:lpstr>
      <vt:lpstr>Q!Nyomtatási_terület</vt:lpstr>
      <vt:lpstr>'R'!Nyomtatási_terület</vt:lpstr>
      <vt:lpstr>'S'!Nyomtatási_terület</vt:lpstr>
      <vt:lpstr>Szamadas!Nyomtatási_terület</vt:lpstr>
      <vt:lpstr>T!Nyomtatási_terület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2025-11-21T07:31:23Z</cp:lastPrinted>
  <dcterms:created xsi:type="dcterms:W3CDTF">2014-11-28T07:37:10Z</dcterms:created>
  <dcterms:modified xsi:type="dcterms:W3CDTF">2025-12-08T16:12:22Z</dcterms:modified>
</cp:coreProperties>
</file>