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-S Docs\matematica\Lavoro\~ Corsi ~\4 - 2005-2021 - ELPR - Elementi di Probabilità - Calcolo delle Probabilità e Statistica\2022\esami\"/>
    </mc:Choice>
  </mc:AlternateContent>
  <bookViews>
    <workbookView xWindow="0" yWindow="0" windowWidth="28800" windowHeight="12885" activeTab="3"/>
  </bookViews>
  <sheets>
    <sheet name="1.1" sheetId="1" r:id="rId1"/>
    <sheet name="1.2" sheetId="2" r:id="rId2"/>
    <sheet name="1.3" sheetId="3" r:id="rId3"/>
    <sheet name="1.4" sheetId="4" r:id="rId4"/>
  </sheets>
  <definedNames>
    <definedName name="latte">'1.3'!$O$1:$O$14</definedName>
    <definedName name="passo">'1.4'!$N$1:$N$10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4" l="1"/>
  <c r="G23" i="4"/>
  <c r="D24" i="4"/>
  <c r="D23" i="4"/>
  <c r="A26" i="4"/>
  <c r="A29" i="4" s="1"/>
  <c r="A27" i="4"/>
  <c r="A28" i="4" s="1"/>
  <c r="A23" i="4"/>
  <c r="A24" i="4" s="1"/>
  <c r="N17" i="4"/>
  <c r="N16" i="4"/>
  <c r="N15" i="4"/>
  <c r="N14" i="4"/>
  <c r="N13" i="4"/>
  <c r="N12" i="4"/>
  <c r="T9" i="3"/>
  <c r="T8" i="3"/>
  <c r="T6" i="3"/>
  <c r="T5" i="3"/>
  <c r="D30" i="3"/>
  <c r="D27" i="3"/>
  <c r="Q17" i="3"/>
  <c r="G28" i="3"/>
  <c r="G26" i="3"/>
  <c r="G25" i="3"/>
  <c r="D28" i="3"/>
  <c r="D24" i="3"/>
  <c r="A26" i="3"/>
  <c r="O19" i="3"/>
  <c r="O18" i="3"/>
  <c r="O20" i="3" s="1"/>
  <c r="D26" i="3" s="1"/>
  <c r="O17" i="3"/>
  <c r="A23" i="3" s="1"/>
  <c r="O16" i="3"/>
  <c r="A25" i="1"/>
  <c r="G27" i="1"/>
  <c r="G26" i="1"/>
  <c r="G21" i="1"/>
  <c r="G24" i="1"/>
  <c r="G23" i="1"/>
  <c r="G22" i="1"/>
  <c r="D24" i="1"/>
  <c r="D26" i="1" s="1"/>
  <c r="D22" i="1"/>
  <c r="D21" i="1"/>
  <c r="A24" i="1"/>
  <c r="G30" i="3" l="1"/>
  <c r="D32" i="3"/>
  <c r="O21" i="3"/>
  <c r="D25" i="1"/>
  <c r="A26" i="1"/>
</calcChain>
</file>

<file path=xl/sharedStrings.xml><?xml version="1.0" encoding="utf-8"?>
<sst xmlns="http://schemas.openxmlformats.org/spreadsheetml/2006/main" count="72" uniqueCount="46">
  <si>
    <t>a</t>
  </si>
  <si>
    <t>U</t>
  </si>
  <si>
    <t>μ</t>
  </si>
  <si>
    <t>σ</t>
  </si>
  <si>
    <t>n1</t>
  </si>
  <si>
    <t>limit</t>
  </si>
  <si>
    <t>μ1</t>
  </si>
  <si>
    <t>σ1</t>
  </si>
  <si>
    <t>n2</t>
  </si>
  <si>
    <t>μ2</t>
  </si>
  <si>
    <t>σ2</t>
  </si>
  <si>
    <t>prob</t>
  </si>
  <si>
    <t>q</t>
  </si>
  <si>
    <t>b</t>
  </si>
  <si>
    <t>n3</t>
  </si>
  <si>
    <t>gdl</t>
  </si>
  <si>
    <t>q_a</t>
  </si>
  <si>
    <t>q_b</t>
  </si>
  <si>
    <t>μ3</t>
  </si>
  <si>
    <t>P(U&gt;limit)</t>
  </si>
  <si>
    <t>n</t>
  </si>
  <si>
    <t>Sx</t>
  </si>
  <si>
    <t>Sx²</t>
  </si>
  <si>
    <t>SSx</t>
  </si>
  <si>
    <t>μ0</t>
  </si>
  <si>
    <t>stat</t>
  </si>
  <si>
    <t>X bar</t>
  </si>
  <si>
    <t>α bar</t>
  </si>
  <si>
    <t>Dico H0</t>
  </si>
  <si>
    <t>a)</t>
  </si>
  <si>
    <t>b)</t>
  </si>
  <si>
    <t>Y bar</t>
  </si>
  <si>
    <t>Sy</t>
  </si>
  <si>
    <t>Sy²</t>
  </si>
  <si>
    <t>Sp²</t>
  </si>
  <si>
    <t>Sp</t>
  </si>
  <si>
    <t>p-value</t>
  </si>
  <si>
    <t>c)</t>
  </si>
  <si>
    <t>Δμ</t>
  </si>
  <si>
    <t>pow</t>
  </si>
  <si>
    <t>effect</t>
  </si>
  <si>
    <t>r</t>
  </si>
  <si>
    <t>1-α</t>
  </si>
  <si>
    <t>LCL</t>
  </si>
  <si>
    <t>UCL</t>
  </si>
  <si>
    <t>σ0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</si>
</sst>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1</xdr:rowOff>
        </xdr:from>
        <xdr:to>
          <xdr:col>14</xdr:col>
          <xdr:colOff>314325</xdr:colOff>
          <xdr:row>15</xdr:row>
          <xdr:rowOff>151438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1</xdr:rowOff>
        </xdr:from>
        <xdr:to>
          <xdr:col>13</xdr:col>
          <xdr:colOff>190501</xdr:colOff>
          <xdr:row>19</xdr:row>
          <xdr:rowOff>152593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13</xdr:col>
      <xdr:colOff>238127</xdr:colOff>
      <xdr:row>0</xdr:row>
      <xdr:rowOff>9527</xdr:rowOff>
    </xdr:from>
    <xdr:to>
      <xdr:col>29</xdr:col>
      <xdr:colOff>186251</xdr:colOff>
      <xdr:row>38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7" y="9527"/>
          <a:ext cx="9701724" cy="74104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12</xdr:col>
          <xdr:colOff>531570</xdr:colOff>
          <xdr:row>19</xdr:row>
          <xdr:rowOff>142875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295276</xdr:colOff>
      <xdr:row>24</xdr:row>
      <xdr:rowOff>19051</xdr:rowOff>
    </xdr:from>
    <xdr:to>
      <xdr:col>16</xdr:col>
      <xdr:colOff>19050</xdr:colOff>
      <xdr:row>46</xdr:row>
      <xdr:rowOff>184247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6" y="4591051"/>
          <a:ext cx="5210174" cy="4356196"/>
        </a:xfrm>
        <a:prstGeom prst="rect">
          <a:avLst/>
        </a:prstGeom>
        <a:ln w="34925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1</xdr:rowOff>
        </xdr:from>
        <xdr:to>
          <xdr:col>12</xdr:col>
          <xdr:colOff>180975</xdr:colOff>
          <xdr:row>19</xdr:row>
          <xdr:rowOff>106429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333375</xdr:colOff>
      <xdr:row>25</xdr:row>
      <xdr:rowOff>89689</xdr:rowOff>
    </xdr:from>
    <xdr:to>
      <xdr:col>14</xdr:col>
      <xdr:colOff>253205</xdr:colOff>
      <xdr:row>33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5" y="4852189"/>
          <a:ext cx="4796630" cy="1596236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8:H27"/>
  <sheetViews>
    <sheetView zoomScaleNormal="100" workbookViewId="0">
      <selection activeCell="B27" sqref="B27"/>
    </sheetView>
  </sheetViews>
  <sheetFormatPr defaultRowHeight="15" x14ac:dyDescent="0.25"/>
  <sheetData>
    <row r="18" spans="1:8" x14ac:dyDescent="0.25">
      <c r="A18">
        <v>0.75</v>
      </c>
      <c r="B18" t="s">
        <v>2</v>
      </c>
      <c r="D18">
        <v>365</v>
      </c>
      <c r="E18" t="s">
        <v>8</v>
      </c>
      <c r="G18">
        <v>7</v>
      </c>
      <c r="H18" t="s">
        <v>14</v>
      </c>
    </row>
    <row r="19" spans="1:8" x14ac:dyDescent="0.25">
      <c r="A19">
        <v>0.75</v>
      </c>
      <c r="B19" t="s">
        <v>3</v>
      </c>
      <c r="D19" s="2">
        <v>0.8</v>
      </c>
      <c r="E19" t="s">
        <v>11</v>
      </c>
      <c r="G19" s="2">
        <v>0.8</v>
      </c>
      <c r="H19" t="s">
        <v>11</v>
      </c>
    </row>
    <row r="21" spans="1:8" x14ac:dyDescent="0.25">
      <c r="A21">
        <v>61</v>
      </c>
      <c r="B21" t="s">
        <v>4</v>
      </c>
      <c r="D21">
        <f>$A$18*D18</f>
        <v>273.75</v>
      </c>
      <c r="E21" t="s">
        <v>9</v>
      </c>
      <c r="G21">
        <f>G18*A18</f>
        <v>5.25</v>
      </c>
      <c r="H21" t="s">
        <v>18</v>
      </c>
    </row>
    <row r="22" spans="1:8" x14ac:dyDescent="0.25">
      <c r="A22">
        <v>60</v>
      </c>
      <c r="B22" t="s">
        <v>5</v>
      </c>
      <c r="D22">
        <f>$A$19*SQRT(D18)</f>
        <v>14.328729880907099</v>
      </c>
      <c r="E22" t="s">
        <v>10</v>
      </c>
      <c r="G22">
        <f>2*G18</f>
        <v>14</v>
      </c>
      <c r="H22" t="s">
        <v>15</v>
      </c>
    </row>
    <row r="23" spans="1:8" x14ac:dyDescent="0.25">
      <c r="G23">
        <f>_xlfn.CHISQ.INV(0.5-0.5*G19,G22)</f>
        <v>7.78953360975237</v>
      </c>
      <c r="H23" t="s">
        <v>16</v>
      </c>
    </row>
    <row r="24" spans="1:8" x14ac:dyDescent="0.25">
      <c r="A24">
        <f>$A$18*A21</f>
        <v>45.75</v>
      </c>
      <c r="B24" t="s">
        <v>6</v>
      </c>
      <c r="D24">
        <f>_xlfn.NORM.S.INV(0.5+0.5*D19)</f>
        <v>1.2815515655446006</v>
      </c>
      <c r="E24" t="s">
        <v>12</v>
      </c>
      <c r="G24">
        <f>_xlfn.CHISQ.INV(0.5+0.5*G19,G22)</f>
        <v>21.064144212997061</v>
      </c>
      <c r="H24" t="s">
        <v>17</v>
      </c>
    </row>
    <row r="25" spans="1:8" x14ac:dyDescent="0.25">
      <c r="A25">
        <f>$A$19*SQRT(A21)</f>
        <v>5.8576872569299905</v>
      </c>
      <c r="B25" t="s">
        <v>7</v>
      </c>
      <c r="D25" s="3">
        <f>D21-D24*D22</f>
        <v>255.38699378885781</v>
      </c>
      <c r="E25" t="s">
        <v>0</v>
      </c>
    </row>
    <row r="26" spans="1:8" x14ac:dyDescent="0.25">
      <c r="A26" s="1">
        <f>1-_xlfn.NORM.DIST(A22,A24,A25,1)</f>
        <v>7.4933412494813112E-3</v>
      </c>
      <c r="B26" t="s">
        <v>19</v>
      </c>
      <c r="D26" s="3">
        <f>D21+D24*D22</f>
        <v>292.11300621114219</v>
      </c>
      <c r="E26" t="s">
        <v>13</v>
      </c>
      <c r="G26" s="4">
        <f>G21/G22*G23</f>
        <v>2.921075103657139</v>
      </c>
      <c r="H26" t="s">
        <v>0</v>
      </c>
    </row>
    <row r="27" spans="1:8" x14ac:dyDescent="0.25">
      <c r="G27" s="4">
        <f>G21/G22*G24</f>
        <v>7.8990540798738973</v>
      </c>
      <c r="H27" t="s">
        <v>13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aint.Picture" shapeId="102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14</xdr:col>
                <xdr:colOff>314325</xdr:colOff>
                <xdr:row>15</xdr:row>
                <xdr:rowOff>152400</xdr:rowOff>
              </to>
            </anchor>
          </objectPr>
        </oleObject>
      </mc:Choice>
      <mc:Fallback>
        <oleObject progId="Paint.Picture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13</xdr:col>
                <xdr:colOff>190500</xdr:colOff>
                <xdr:row>19</xdr:row>
                <xdr:rowOff>152400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2"/>
  <sheetViews>
    <sheetView workbookViewId="0">
      <selection activeCell="P16" sqref="P16:P21"/>
    </sheetView>
  </sheetViews>
  <sheetFormatPr defaultRowHeight="15" x14ac:dyDescent="0.25"/>
  <sheetData>
    <row r="1" spans="15:20" x14ac:dyDescent="0.25">
      <c r="O1">
        <v>14</v>
      </c>
    </row>
    <row r="2" spans="15:20" x14ac:dyDescent="0.25">
      <c r="O2">
        <v>15.1</v>
      </c>
    </row>
    <row r="3" spans="15:20" x14ac:dyDescent="0.25">
      <c r="O3">
        <v>13.9</v>
      </c>
    </row>
    <row r="4" spans="15:20" x14ac:dyDescent="0.25">
      <c r="O4">
        <v>12.2</v>
      </c>
    </row>
    <row r="5" spans="15:20" x14ac:dyDescent="0.25">
      <c r="O5">
        <v>14.9</v>
      </c>
      <c r="S5">
        <v>1.2</v>
      </c>
      <c r="T5">
        <f>S5^2</f>
        <v>1.44</v>
      </c>
    </row>
    <row r="6" spans="15:20" x14ac:dyDescent="0.25">
      <c r="O6">
        <v>12</v>
      </c>
      <c r="S6">
        <v>1.45</v>
      </c>
      <c r="T6">
        <f>S6^2</f>
        <v>2.1025</v>
      </c>
    </row>
    <row r="7" spans="15:20" x14ac:dyDescent="0.25">
      <c r="O7">
        <v>14.9</v>
      </c>
    </row>
    <row r="8" spans="15:20" x14ac:dyDescent="0.25">
      <c r="O8">
        <v>12.9</v>
      </c>
      <c r="T8">
        <f>AVERAGE(T5:T6)</f>
        <v>1.77125</v>
      </c>
    </row>
    <row r="9" spans="15:20" x14ac:dyDescent="0.25">
      <c r="O9">
        <v>16.100000000000001</v>
      </c>
      <c r="T9">
        <f>SQRT(T8)</f>
        <v>1.3308831654206166</v>
      </c>
    </row>
    <row r="10" spans="15:20" x14ac:dyDescent="0.25">
      <c r="O10">
        <v>13</v>
      </c>
    </row>
    <row r="11" spans="15:20" x14ac:dyDescent="0.25">
      <c r="O11">
        <v>13.7</v>
      </c>
    </row>
    <row r="12" spans="15:20" x14ac:dyDescent="0.25">
      <c r="O12">
        <v>15.8</v>
      </c>
    </row>
    <row r="13" spans="15:20" x14ac:dyDescent="0.25">
      <c r="O13">
        <v>13.5</v>
      </c>
    </row>
    <row r="14" spans="15:20" x14ac:dyDescent="0.25">
      <c r="O14">
        <v>13.9</v>
      </c>
    </row>
    <row r="16" spans="15:20" x14ac:dyDescent="0.25">
      <c r="O16">
        <f>COUNT(latte)</f>
        <v>14</v>
      </c>
      <c r="P16" t="s">
        <v>20</v>
      </c>
    </row>
    <row r="17" spans="1:17" x14ac:dyDescent="0.25">
      <c r="O17">
        <f>AVERAGE(latte)</f>
        <v>13.992857142857146</v>
      </c>
      <c r="P17" t="s">
        <v>26</v>
      </c>
      <c r="Q17">
        <f>SUM(latte)</f>
        <v>195.90000000000003</v>
      </c>
    </row>
    <row r="18" spans="1:17" x14ac:dyDescent="0.25">
      <c r="O18">
        <f>_xlfn.STDEV.S(latte)</f>
        <v>1.2492855100873805</v>
      </c>
      <c r="P18" t="s">
        <v>21</v>
      </c>
    </row>
    <row r="19" spans="1:17" x14ac:dyDescent="0.25">
      <c r="O19">
        <f>O16-1</f>
        <v>13</v>
      </c>
      <c r="P19" t="s">
        <v>15</v>
      </c>
    </row>
    <row r="20" spans="1:17" x14ac:dyDescent="0.25">
      <c r="O20">
        <f>O18^2</f>
        <v>1.5607142857142866</v>
      </c>
      <c r="P20" t="s">
        <v>22</v>
      </c>
    </row>
    <row r="21" spans="1:17" x14ac:dyDescent="0.25">
      <c r="A21" t="s">
        <v>29</v>
      </c>
      <c r="D21" t="s">
        <v>30</v>
      </c>
      <c r="G21" t="s">
        <v>37</v>
      </c>
      <c r="O21">
        <f>O20*O19</f>
        <v>20.289285714285725</v>
      </c>
      <c r="P21" t="s">
        <v>23</v>
      </c>
    </row>
    <row r="22" spans="1:17" x14ac:dyDescent="0.25">
      <c r="A22">
        <v>14.5</v>
      </c>
      <c r="B22" t="s">
        <v>24</v>
      </c>
      <c r="D22">
        <v>15.33</v>
      </c>
      <c r="E22" t="s">
        <v>31</v>
      </c>
      <c r="G22">
        <v>0.5</v>
      </c>
      <c r="H22" t="s">
        <v>39</v>
      </c>
    </row>
    <row r="23" spans="1:17" x14ac:dyDescent="0.25">
      <c r="A23">
        <f>(O17-A22)/O18*SQRT(O16)</f>
        <v>-1.5189120519339727</v>
      </c>
      <c r="B23" t="s">
        <v>25</v>
      </c>
      <c r="D23">
        <v>1.45</v>
      </c>
      <c r="E23" t="s">
        <v>32</v>
      </c>
      <c r="G23">
        <v>0.1</v>
      </c>
      <c r="H23" t="s">
        <v>40</v>
      </c>
    </row>
    <row r="24" spans="1:17" x14ac:dyDescent="0.25">
      <c r="D24">
        <f>D23^2</f>
        <v>2.1025</v>
      </c>
      <c r="E24" t="s">
        <v>33</v>
      </c>
    </row>
    <row r="25" spans="1:17" x14ac:dyDescent="0.25">
      <c r="A25" s="2">
        <v>0.05</v>
      </c>
      <c r="B25" t="s">
        <v>27</v>
      </c>
      <c r="G25" s="4">
        <f>_xlfn.NORM.S.INV(1-0.5*A25)</f>
        <v>1.9599639845400536</v>
      </c>
      <c r="H25" t="s">
        <v>12</v>
      </c>
    </row>
    <row r="26" spans="1:17" x14ac:dyDescent="0.25">
      <c r="A26">
        <f>_xlfn.T.INV.2T(A25,O19)</f>
        <v>2.1603686564627926</v>
      </c>
      <c r="B26" t="s">
        <v>12</v>
      </c>
      <c r="D26">
        <f>AVERAGE(D24,O20)</f>
        <v>1.8316071428571434</v>
      </c>
      <c r="E26" t="s">
        <v>34</v>
      </c>
      <c r="G26">
        <f>G23*A22</f>
        <v>1.4500000000000002</v>
      </c>
      <c r="H26" t="s">
        <v>38</v>
      </c>
    </row>
    <row r="27" spans="1:17" x14ac:dyDescent="0.25">
      <c r="D27">
        <f>SQRT(D26)</f>
        <v>1.3533688125773933</v>
      </c>
      <c r="E27" t="s">
        <v>35</v>
      </c>
    </row>
    <row r="28" spans="1:17" x14ac:dyDescent="0.25">
      <c r="A28" t="s">
        <v>28</v>
      </c>
      <c r="D28">
        <f>O19*2</f>
        <v>26</v>
      </c>
      <c r="E28" t="s">
        <v>15</v>
      </c>
      <c r="G28" s="4">
        <f>G25-_xlfn.NORM.S.INV(G22)</f>
        <v>1.9599639845400536</v>
      </c>
      <c r="H28" t="s">
        <v>41</v>
      </c>
    </row>
    <row r="30" spans="1:17" x14ac:dyDescent="0.25">
      <c r="D30">
        <f>(O17-D22)/D27/SQRT(2/O16)</f>
        <v>-2.6140305838945523</v>
      </c>
      <c r="E30" t="s">
        <v>25</v>
      </c>
      <c r="G30">
        <f>2*(G28*D27/G26)^2</f>
        <v>6.6930258406420293</v>
      </c>
    </row>
    <row r="32" spans="1:17" x14ac:dyDescent="0.25">
      <c r="D32" s="1">
        <f>_xlfn.T.DIST.2T(ABS(D30),D28)</f>
        <v>1.4686954647483848E-2</v>
      </c>
      <c r="E32" t="s">
        <v>36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3073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12</xdr:col>
                <xdr:colOff>533400</xdr:colOff>
                <xdr:row>19</xdr:row>
                <xdr:rowOff>142875</xdr:rowOff>
              </to>
            </anchor>
          </objectPr>
        </oleObject>
      </mc:Choice>
      <mc:Fallback>
        <oleObject progId="Paint.Picture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P16" sqref="P16"/>
    </sheetView>
  </sheetViews>
  <sheetFormatPr defaultRowHeight="15" x14ac:dyDescent="0.25"/>
  <sheetData>
    <row r="1" spans="14:15" x14ac:dyDescent="0.25">
      <c r="N1">
        <v>301</v>
      </c>
    </row>
    <row r="2" spans="14:15" x14ac:dyDescent="0.25">
      <c r="N2">
        <v>289</v>
      </c>
    </row>
    <row r="3" spans="14:15" x14ac:dyDescent="0.25">
      <c r="N3">
        <v>299</v>
      </c>
    </row>
    <row r="4" spans="14:15" x14ac:dyDescent="0.25">
      <c r="N4">
        <v>311</v>
      </c>
    </row>
    <row r="5" spans="14:15" x14ac:dyDescent="0.25">
      <c r="N5">
        <v>299</v>
      </c>
    </row>
    <row r="6" spans="14:15" x14ac:dyDescent="0.25">
      <c r="N6">
        <v>288</v>
      </c>
    </row>
    <row r="7" spans="14:15" x14ac:dyDescent="0.25">
      <c r="N7">
        <v>304</v>
      </c>
    </row>
    <row r="8" spans="14:15" x14ac:dyDescent="0.25">
      <c r="N8">
        <v>313</v>
      </c>
    </row>
    <row r="9" spans="14:15" x14ac:dyDescent="0.25">
      <c r="N9">
        <v>303</v>
      </c>
    </row>
    <row r="10" spans="14:15" x14ac:dyDescent="0.25">
      <c r="N10">
        <v>299</v>
      </c>
    </row>
    <row r="12" spans="14:15" x14ac:dyDescent="0.25">
      <c r="N12">
        <f>COUNT(passo)</f>
        <v>10</v>
      </c>
      <c r="O12" t="s">
        <v>20</v>
      </c>
    </row>
    <row r="13" spans="14:15" x14ac:dyDescent="0.25">
      <c r="N13">
        <f>AVERAGE(passo)</f>
        <v>300.60000000000002</v>
      </c>
      <c r="O13" t="s">
        <v>26</v>
      </c>
    </row>
    <row r="14" spans="14:15" x14ac:dyDescent="0.25">
      <c r="N14">
        <f>_xlfn.STDEV.S(passo)</f>
        <v>8.0304974247482885</v>
      </c>
      <c r="O14" t="s">
        <v>21</v>
      </c>
    </row>
    <row r="15" spans="14:15" x14ac:dyDescent="0.25">
      <c r="N15">
        <f>N12-1</f>
        <v>9</v>
      </c>
      <c r="O15" t="s">
        <v>15</v>
      </c>
    </row>
    <row r="16" spans="14:15" x14ac:dyDescent="0.25">
      <c r="N16">
        <f>N14^2</f>
        <v>64.488888888888894</v>
      </c>
      <c r="O16" t="s">
        <v>22</v>
      </c>
    </row>
    <row r="17" spans="1:15" x14ac:dyDescent="0.25">
      <c r="N17">
        <f>N16*N15</f>
        <v>580.40000000000009</v>
      </c>
      <c r="O17" t="s">
        <v>23</v>
      </c>
    </row>
    <row r="21" spans="1:15" x14ac:dyDescent="0.25">
      <c r="A21" t="s">
        <v>29</v>
      </c>
      <c r="D21" t="s">
        <v>30</v>
      </c>
      <c r="G21" t="s">
        <v>37</v>
      </c>
    </row>
    <row r="22" spans="1:15" x14ac:dyDescent="0.25">
      <c r="A22" s="2">
        <v>0.95</v>
      </c>
      <c r="B22" t="s">
        <v>42</v>
      </c>
      <c r="D22">
        <v>5</v>
      </c>
      <c r="E22" t="s">
        <v>45</v>
      </c>
      <c r="G22" s="2">
        <v>0.05</v>
      </c>
      <c r="H22" t="s">
        <v>27</v>
      </c>
    </row>
    <row r="23" spans="1:15" x14ac:dyDescent="0.25">
      <c r="A23" s="4">
        <f>_xlfn.CHISQ.INV(1-A22,N15)</f>
        <v>3.3251128430668162</v>
      </c>
      <c r="B23" t="s">
        <v>0</v>
      </c>
      <c r="D23">
        <f>N16/D22^2*N15</f>
        <v>23.216000000000001</v>
      </c>
      <c r="E23" t="s">
        <v>25</v>
      </c>
      <c r="G23">
        <f>_xlfn.CHISQ.INV.RT(G22,N15)</f>
        <v>16.918977604620451</v>
      </c>
      <c r="H23" t="s">
        <v>13</v>
      </c>
    </row>
    <row r="24" spans="1:15" x14ac:dyDescent="0.25">
      <c r="A24" s="4">
        <f>N14*SQRT(N15/A23)</f>
        <v>13.211754884374923</v>
      </c>
      <c r="B24" t="s">
        <v>1</v>
      </c>
      <c r="D24" s="1">
        <f>_xlfn.CHISQ.DIST.RT(D23,N15)</f>
        <v>5.7290113974919656E-3</v>
      </c>
      <c r="E24" t="s">
        <v>36</v>
      </c>
      <c r="G24">
        <v>10</v>
      </c>
      <c r="H24" t="s">
        <v>3</v>
      </c>
    </row>
    <row r="25" spans="1:15" x14ac:dyDescent="0.25">
      <c r="G25" s="1">
        <f>_xlfn.CHISQ.DIST.RT(G23*D22^2/G24^2,N15)</f>
        <v>0.89565094604233464</v>
      </c>
      <c r="H25" t="s">
        <v>39</v>
      </c>
    </row>
    <row r="26" spans="1:15" x14ac:dyDescent="0.25">
      <c r="A26" s="4">
        <f>_xlfn.CHISQ.INV(0.5-0.5*A22,N15)</f>
        <v>2.7003894999803579</v>
      </c>
      <c r="B26" t="s">
        <v>0</v>
      </c>
    </row>
    <row r="27" spans="1:15" x14ac:dyDescent="0.25">
      <c r="A27" s="4">
        <f>_xlfn.CHISQ.INV(0.5+0.5*A22,N15)</f>
        <v>19.022767798641627</v>
      </c>
      <c r="B27" t="s">
        <v>13</v>
      </c>
    </row>
    <row r="28" spans="1:15" x14ac:dyDescent="0.25">
      <c r="A28" s="4">
        <f>N14*SQRT(N15/A27)</f>
        <v>5.5236588564490496</v>
      </c>
      <c r="B28" t="s">
        <v>43</v>
      </c>
    </row>
    <row r="29" spans="1:15" x14ac:dyDescent="0.25">
      <c r="A29" s="4">
        <f>N14*SQRT(N15/A26)</f>
        <v>14.660557869317692</v>
      </c>
      <c r="B29" t="s">
        <v>44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4097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12</xdr:col>
                <xdr:colOff>180975</xdr:colOff>
                <xdr:row>19</xdr:row>
                <xdr:rowOff>104775</xdr:rowOff>
              </to>
            </anchor>
          </objectPr>
        </oleObject>
      </mc:Choice>
      <mc:Fallback>
        <oleObject progId="Paint.Picture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1.1</vt:lpstr>
      <vt:lpstr>1.2</vt:lpstr>
      <vt:lpstr>1.3</vt:lpstr>
      <vt:lpstr>1.4</vt:lpstr>
      <vt:lpstr>latte</vt:lpstr>
      <vt:lpstr>passo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Morandin</dc:creator>
  <cp:lastModifiedBy>Francesco Morandin</cp:lastModifiedBy>
  <dcterms:created xsi:type="dcterms:W3CDTF">2022-01-16T10:43:29Z</dcterms:created>
  <dcterms:modified xsi:type="dcterms:W3CDTF">2022-01-16T16:27:08Z</dcterms:modified>
</cp:coreProperties>
</file>