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-S Docs\matematica\Lavoro\~ Corsi ~\4 - 2005-2021 - ELPR - Elementi di Probabilità - Calcolo delle Probabilità e Statistica\2022\esami\"/>
    </mc:Choice>
  </mc:AlternateContent>
  <bookViews>
    <workbookView xWindow="0" yWindow="0" windowWidth="28800" windowHeight="12885" activeTab="3"/>
  </bookViews>
  <sheets>
    <sheet name="2.1" sheetId="1" r:id="rId1"/>
    <sheet name="2.2" sheetId="2" r:id="rId2"/>
    <sheet name="2.3" sheetId="3" r:id="rId3"/>
    <sheet name="2.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4" l="1"/>
  <c r="K9" i="3"/>
  <c r="N12" i="3"/>
  <c r="N6" i="3"/>
  <c r="I5" i="1"/>
  <c r="K9" i="1" s="1"/>
  <c r="I9" i="1" s="1"/>
  <c r="M5" i="1"/>
  <c r="M13" i="4" l="1"/>
  <c r="M12" i="4"/>
  <c r="M11" i="4"/>
  <c r="M5" i="4"/>
  <c r="I12" i="4"/>
  <c r="I10" i="4"/>
  <c r="N4" i="3"/>
  <c r="N8" i="3" s="1"/>
  <c r="N13" i="3"/>
  <c r="K6" i="3"/>
  <c r="H16" i="3"/>
  <c r="H14" i="3"/>
  <c r="H12" i="3"/>
  <c r="H11" i="3"/>
  <c r="H9" i="3"/>
  <c r="H8" i="3"/>
  <c r="H7" i="3"/>
  <c r="P10" i="1"/>
  <c r="P8" i="1"/>
  <c r="P6" i="1"/>
  <c r="P5" i="1"/>
  <c r="P2" i="1"/>
  <c r="I10" i="1"/>
  <c r="M9" i="1"/>
  <c r="M4" i="1"/>
  <c r="M10" i="1" l="1"/>
  <c r="M12" i="1" s="1"/>
  <c r="I12" i="1"/>
</calcChain>
</file>

<file path=xl/sharedStrings.xml><?xml version="1.0" encoding="utf-8"?>
<sst xmlns="http://schemas.openxmlformats.org/spreadsheetml/2006/main" count="72" uniqueCount="58">
  <si>
    <t>σ</t>
  </si>
  <si>
    <t>a</t>
  </si>
  <si>
    <t>μ</t>
  </si>
  <si>
    <t>k</t>
  </si>
  <si>
    <t>~binomiale o ~Poisson -&gt; TLC</t>
  </si>
  <si>
    <t>P(X≤k)</t>
  </si>
  <si>
    <t>P(X&gt;k)</t>
  </si>
  <si>
    <t>no cc</t>
  </si>
  <si>
    <t>μ1</t>
  </si>
  <si>
    <t>σ1</t>
  </si>
  <si>
    <t>μT</t>
  </si>
  <si>
    <t>σT</t>
  </si>
  <si>
    <t>P(X≤h)</t>
  </si>
  <si>
    <t>q</t>
  </si>
  <si>
    <t>h</t>
  </si>
  <si>
    <t>4*h</t>
  </si>
  <si>
    <t>p</t>
  </si>
  <si>
    <t>Poisson</t>
  </si>
  <si>
    <t>1-p</t>
  </si>
  <si>
    <t>μ*</t>
  </si>
  <si>
    <t>σ*</t>
  </si>
  <si>
    <t>h*</t>
  </si>
  <si>
    <t>4*h*</t>
  </si>
  <si>
    <t>n</t>
  </si>
  <si>
    <t>X bar</t>
  </si>
  <si>
    <t>Sx</t>
  </si>
  <si>
    <t>1-α</t>
  </si>
  <si>
    <t>gdl</t>
  </si>
  <si>
    <t>r</t>
  </si>
  <si>
    <t>LCL μ</t>
  </si>
  <si>
    <t>UCL μ</t>
  </si>
  <si>
    <t>U: UCL σ</t>
  </si>
  <si>
    <t>P(X*≤k)</t>
  </si>
  <si>
    <t>H1: μ&gt;μ0</t>
  </si>
  <si>
    <t>μ0</t>
  </si>
  <si>
    <t>H0: μ≤μ0</t>
  </si>
  <si>
    <t>α</t>
  </si>
  <si>
    <t>stat</t>
  </si>
  <si>
    <t>dico H0: non c'è evidenza che i difettosi siano meno del 10%</t>
  </si>
  <si>
    <t>P(X**≤k)</t>
  </si>
  <si>
    <t>μ**</t>
  </si>
  <si>
    <t>Xd</t>
  </si>
  <si>
    <t>Xu</t>
  </si>
  <si>
    <t>Xn</t>
  </si>
  <si>
    <t>pd0</t>
  </si>
  <si>
    <t>H1: pd&lt;pd0</t>
  </si>
  <si>
    <t>H0: pd≥pd0</t>
  </si>
  <si>
    <t>α* p-value</t>
  </si>
  <si>
    <t>H1: pd&gt;pu</t>
  </si>
  <si>
    <t>H0: pd≤pu</t>
  </si>
  <si>
    <t>Mi riduco al campione di chi ha preferenze</t>
  </si>
  <si>
    <t>n*</t>
  </si>
  <si>
    <t>H1: pd*&gt;50%</t>
  </si>
  <si>
    <t>H0: pd*≤50%</t>
  </si>
  <si>
    <t>pd hat</t>
  </si>
  <si>
    <t>pd* hat</t>
  </si>
  <si>
    <t>Al 5% di sign. vi è evidenza che pd&lt;50%</t>
  </si>
  <si>
    <t>Vi è forte evidenza statistica che pd&gt;pu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</si>
</sst>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447675</xdr:colOff>
          <xdr:row>33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57151</xdr:colOff>
      <xdr:row>0</xdr:row>
      <xdr:rowOff>104775</xdr:rowOff>
    </xdr:from>
    <xdr:to>
      <xdr:col>17</xdr:col>
      <xdr:colOff>381000</xdr:colOff>
      <xdr:row>32</xdr:row>
      <xdr:rowOff>28920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1" y="104775"/>
          <a:ext cx="5200649" cy="6020145"/>
        </a:xfrm>
        <a:prstGeom prst="rect">
          <a:avLst/>
        </a:prstGeom>
        <a:ln w="25400">
          <a:solidFill>
            <a:srgbClr val="7030A0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561975</xdr:colOff>
          <xdr:row>28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17</xdr:col>
      <xdr:colOff>495302</xdr:colOff>
      <xdr:row>0</xdr:row>
      <xdr:rowOff>85725</xdr:rowOff>
    </xdr:from>
    <xdr:to>
      <xdr:col>26</xdr:col>
      <xdr:colOff>438208</xdr:colOff>
      <xdr:row>32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2" y="85725"/>
          <a:ext cx="5429306" cy="6048375"/>
        </a:xfrm>
        <a:prstGeom prst="rect">
          <a:avLst/>
        </a:prstGeom>
        <a:ln w="25400">
          <a:solidFill>
            <a:srgbClr val="7030A0"/>
          </a:solidFill>
        </a:ln>
      </xdr:spPr>
    </xdr:pic>
    <xdr:clientData/>
  </xdr:twoCellAnchor>
  <xdr:twoCellAnchor editAs="oneCell">
    <xdr:from>
      <xdr:col>9</xdr:col>
      <xdr:colOff>581025</xdr:colOff>
      <xdr:row>33</xdr:row>
      <xdr:rowOff>26263</xdr:rowOff>
    </xdr:from>
    <xdr:to>
      <xdr:col>25</xdr:col>
      <xdr:colOff>283955</xdr:colOff>
      <xdr:row>72</xdr:row>
      <xdr:rowOff>179534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67425" y="6312763"/>
          <a:ext cx="9456530" cy="7582771"/>
        </a:xfrm>
        <a:prstGeom prst="rect">
          <a:avLst/>
        </a:prstGeom>
        <a:ln w="25400">
          <a:solidFill>
            <a:srgbClr val="7030A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381000</xdr:colOff>
          <xdr:row>27</xdr:row>
          <xdr:rowOff>180975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38100</xdr:colOff>
          <xdr:row>27</xdr:row>
          <xdr:rowOff>142875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549912</xdr:colOff>
      <xdr:row>15</xdr:row>
      <xdr:rowOff>170089</xdr:rowOff>
    </xdr:from>
    <xdr:to>
      <xdr:col>16</xdr:col>
      <xdr:colOff>482956</xdr:colOff>
      <xdr:row>54</xdr:row>
      <xdr:rowOff>18462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6162" y="3027589"/>
          <a:ext cx="5443937" cy="7277873"/>
        </a:xfrm>
        <a:prstGeom prst="rect">
          <a:avLst/>
        </a:prstGeom>
        <a:ln w="25400">
          <a:solidFill>
            <a:srgbClr val="7030A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1:Q12"/>
  <sheetViews>
    <sheetView workbookViewId="0">
      <selection activeCell="I5" sqref="I5"/>
    </sheetView>
  </sheetViews>
  <sheetFormatPr defaultRowHeight="15" x14ac:dyDescent="0.25"/>
  <sheetData>
    <row r="1" spans="9:17" x14ac:dyDescent="0.25">
      <c r="I1">
        <v>25</v>
      </c>
      <c r="J1" t="s">
        <v>2</v>
      </c>
      <c r="M1">
        <v>1</v>
      </c>
      <c r="N1" t="s">
        <v>8</v>
      </c>
      <c r="P1" s="1">
        <v>0.15</v>
      </c>
      <c r="Q1" t="s">
        <v>18</v>
      </c>
    </row>
    <row r="2" spans="9:17" x14ac:dyDescent="0.25">
      <c r="I2">
        <v>5</v>
      </c>
      <c r="J2" t="s">
        <v>0</v>
      </c>
      <c r="M2">
        <v>1</v>
      </c>
      <c r="N2" t="s">
        <v>9</v>
      </c>
      <c r="P2" s="1">
        <f>1-P1</f>
        <v>0.85</v>
      </c>
      <c r="Q2" t="s">
        <v>16</v>
      </c>
    </row>
    <row r="4" spans="9:17" x14ac:dyDescent="0.25">
      <c r="I4">
        <v>84</v>
      </c>
      <c r="M4">
        <f>I1+M1</f>
        <v>26</v>
      </c>
      <c r="N4" t="s">
        <v>10</v>
      </c>
      <c r="P4" t="s">
        <v>17</v>
      </c>
    </row>
    <row r="5" spans="9:17" x14ac:dyDescent="0.25">
      <c r="I5">
        <f>I4/4</f>
        <v>21</v>
      </c>
      <c r="J5" t="s">
        <v>3</v>
      </c>
      <c r="M5">
        <f>SQRT(I2^2+M2^2)</f>
        <v>5.0990195135927845</v>
      </c>
      <c r="N5" t="s">
        <v>11</v>
      </c>
      <c r="P5">
        <f>M4*P2</f>
        <v>22.099999999999998</v>
      </c>
      <c r="Q5" t="s">
        <v>19</v>
      </c>
    </row>
    <row r="6" spans="9:17" x14ac:dyDescent="0.25">
      <c r="P6">
        <f>SQRT(P5)</f>
        <v>4.7010637094172631</v>
      </c>
      <c r="Q6" t="s">
        <v>20</v>
      </c>
    </row>
    <row r="7" spans="9:17" x14ac:dyDescent="0.25">
      <c r="I7" t="s">
        <v>4</v>
      </c>
      <c r="M7" s="1">
        <v>0.9</v>
      </c>
      <c r="N7" t="s">
        <v>12</v>
      </c>
    </row>
    <row r="8" spans="9:17" x14ac:dyDescent="0.25">
      <c r="P8">
        <f>M9*P6+P5-0.5</f>
        <v>27.624655556528598</v>
      </c>
      <c r="Q8" t="s">
        <v>21</v>
      </c>
    </row>
    <row r="9" spans="9:17" x14ac:dyDescent="0.25">
      <c r="I9" s="2">
        <f>_xlfn.NORM.S.DIST(K9,1)</f>
        <v>0.24196365222307298</v>
      </c>
      <c r="J9" t="s">
        <v>5</v>
      </c>
      <c r="K9">
        <f>(I5+0.5-I1)/I2</f>
        <v>-0.7</v>
      </c>
      <c r="M9">
        <f>_xlfn.NORM.S.INV(M7)</f>
        <v>1.2815515655446006</v>
      </c>
      <c r="N9" t="s">
        <v>13</v>
      </c>
    </row>
    <row r="10" spans="9:17" x14ac:dyDescent="0.25">
      <c r="I10" s="2">
        <f>1-I9</f>
        <v>0.75803634777692697</v>
      </c>
      <c r="J10" t="s">
        <v>6</v>
      </c>
      <c r="M10" s="3">
        <f>M9*M5+M4-0.5</f>
        <v>32.034656440387302</v>
      </c>
      <c r="N10" t="s">
        <v>14</v>
      </c>
      <c r="P10">
        <f>ROUND(4*P8,0)</f>
        <v>110</v>
      </c>
      <c r="Q10" t="s">
        <v>22</v>
      </c>
    </row>
    <row r="12" spans="9:17" x14ac:dyDescent="0.25">
      <c r="I12" s="2">
        <f>_xlfn.NORM.S.DIST((I5-I1)/I2,1)</f>
        <v>0.21185539858339661</v>
      </c>
      <c r="J12" t="s">
        <v>5</v>
      </c>
      <c r="K12" t="s">
        <v>7</v>
      </c>
      <c r="M12">
        <f>ROUND(M10*4,0)</f>
        <v>128</v>
      </c>
      <c r="N12" t="s">
        <v>15</v>
      </c>
    </row>
  </sheetData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447675</xdr:colOff>
                <xdr:row>33</xdr:row>
                <xdr:rowOff>19050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16" zoomScale="80" zoomScaleNormal="80" workbookViewId="0">
      <selection activeCell="G34" sqref="G34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8</xdr:col>
                <xdr:colOff>561975</xdr:colOff>
                <xdr:row>28</xdr:row>
                <xdr:rowOff>66675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O16"/>
  <sheetViews>
    <sheetView zoomScale="130" zoomScaleNormal="130" workbookViewId="0">
      <selection activeCell="N12" sqref="N12"/>
    </sheetView>
  </sheetViews>
  <sheetFormatPr defaultRowHeight="15" x14ac:dyDescent="0.25"/>
  <sheetData>
    <row r="1" spans="8:15" x14ac:dyDescent="0.25">
      <c r="H1">
        <v>25</v>
      </c>
      <c r="I1" t="s">
        <v>23</v>
      </c>
    </row>
    <row r="2" spans="8:15" x14ac:dyDescent="0.25">
      <c r="H2">
        <v>7.48</v>
      </c>
      <c r="I2" t="s">
        <v>24</v>
      </c>
      <c r="K2">
        <v>7.48</v>
      </c>
      <c r="L2" t="s">
        <v>2</v>
      </c>
      <c r="N2" t="s">
        <v>33</v>
      </c>
      <c r="O2" t="s">
        <v>35</v>
      </c>
    </row>
    <row r="3" spans="8:15" x14ac:dyDescent="0.25">
      <c r="H3">
        <v>3.79</v>
      </c>
      <c r="I3" t="s">
        <v>25</v>
      </c>
      <c r="K3">
        <v>3.79</v>
      </c>
      <c r="L3" t="s">
        <v>0</v>
      </c>
    </row>
    <row r="4" spans="8:15" x14ac:dyDescent="0.25">
      <c r="N4" s="3">
        <f>K9</f>
        <v>6.8570804334140361</v>
      </c>
      <c r="O4" t="s">
        <v>34</v>
      </c>
    </row>
    <row r="5" spans="8:15" x14ac:dyDescent="0.25">
      <c r="H5" s="1">
        <v>0.9</v>
      </c>
      <c r="I5" t="s">
        <v>26</v>
      </c>
      <c r="K5">
        <v>2</v>
      </c>
      <c r="L5" t="s">
        <v>3</v>
      </c>
      <c r="N5" s="1">
        <v>0.05</v>
      </c>
      <c r="O5" t="s">
        <v>36</v>
      </c>
    </row>
    <row r="6" spans="8:15" x14ac:dyDescent="0.25">
      <c r="K6" s="2">
        <f>_xlfn.NORM.S.DIST((K5-K2)/K3,1)</f>
        <v>7.4101182664978379E-2</v>
      </c>
      <c r="L6" t="s">
        <v>5</v>
      </c>
      <c r="N6">
        <f>_xlfn.T.INV(1-N5,H7)</f>
        <v>1.7108820799094284</v>
      </c>
      <c r="O6" t="s">
        <v>13</v>
      </c>
    </row>
    <row r="7" spans="8:15" x14ac:dyDescent="0.25">
      <c r="H7">
        <f>H1-1</f>
        <v>24</v>
      </c>
      <c r="I7" t="s">
        <v>27</v>
      </c>
    </row>
    <row r="8" spans="8:15" x14ac:dyDescent="0.25">
      <c r="H8">
        <f>_xlfn.T.INV.2T(1-H5,H7)</f>
        <v>1.7108820799094284</v>
      </c>
      <c r="I8" t="s">
        <v>13</v>
      </c>
      <c r="K8" s="1">
        <v>0.1</v>
      </c>
      <c r="L8" t="s">
        <v>32</v>
      </c>
      <c r="N8">
        <f>(H2-N4)/H3*SQRT(H1)</f>
        <v>0.82179362346433293</v>
      </c>
      <c r="O8" t="s">
        <v>37</v>
      </c>
    </row>
    <row r="9" spans="8:15" x14ac:dyDescent="0.25">
      <c r="H9">
        <f>H8*H3/SQRT(H1)</f>
        <v>1.2968486165713469</v>
      </c>
      <c r="I9" t="s">
        <v>28</v>
      </c>
      <c r="K9" s="3">
        <f>K5-_xlfn.NORM.S.INV(K8)*K3</f>
        <v>6.8570804334140361</v>
      </c>
      <c r="L9" t="s">
        <v>19</v>
      </c>
    </row>
    <row r="10" spans="8:15" x14ac:dyDescent="0.25">
      <c r="N10" t="s">
        <v>38</v>
      </c>
    </row>
    <row r="11" spans="8:15" x14ac:dyDescent="0.25">
      <c r="H11" s="4">
        <f>H2-H9</f>
        <v>6.1831513834286538</v>
      </c>
      <c r="I11" t="s">
        <v>29</v>
      </c>
    </row>
    <row r="12" spans="8:15" x14ac:dyDescent="0.25">
      <c r="H12" s="4">
        <f>H2+H9</f>
        <v>8.776848616571348</v>
      </c>
      <c r="I12" t="s">
        <v>30</v>
      </c>
      <c r="N12">
        <f>H2-N6/SQRT(H1)*H3</f>
        <v>6.1831513834286538</v>
      </c>
      <c r="O12" t="s">
        <v>40</v>
      </c>
    </row>
    <row r="13" spans="8:15" x14ac:dyDescent="0.25">
      <c r="N13" s="2">
        <f>_xlfn.NORM.S.DIST((K5-N12)/K3,1)</f>
        <v>0.13485429840098923</v>
      </c>
      <c r="O13" t="s">
        <v>39</v>
      </c>
    </row>
    <row r="14" spans="8:15" x14ac:dyDescent="0.25">
      <c r="H14">
        <f>_xlfn.CHISQ.INV(1-H5,H7)</f>
        <v>15.658684052512823</v>
      </c>
      <c r="I14" t="s">
        <v>1</v>
      </c>
    </row>
    <row r="16" spans="8:15" x14ac:dyDescent="0.25">
      <c r="H16" s="4">
        <f>H3*SQRT(H7/H14)</f>
        <v>4.69209935961588</v>
      </c>
      <c r="I16" t="s">
        <v>31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3073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381000</xdr:colOff>
                <xdr:row>27</xdr:row>
                <xdr:rowOff>180975</xdr:rowOff>
              </to>
            </anchor>
          </objectPr>
        </oleObject>
      </mc:Choice>
      <mc:Fallback>
        <oleObject progId="Paint.Picture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1:O15"/>
  <sheetViews>
    <sheetView tabSelected="1" zoomScale="140" zoomScaleNormal="140" workbookViewId="0">
      <selection activeCell="I11" sqref="I11"/>
    </sheetView>
  </sheetViews>
  <sheetFormatPr defaultRowHeight="15" x14ac:dyDescent="0.25"/>
  <sheetData>
    <row r="1" spans="9:15" x14ac:dyDescent="0.25">
      <c r="I1">
        <v>50</v>
      </c>
      <c r="J1" t="s">
        <v>23</v>
      </c>
      <c r="M1" t="s">
        <v>48</v>
      </c>
      <c r="O1" t="s">
        <v>49</v>
      </c>
    </row>
    <row r="2" spans="9:15" x14ac:dyDescent="0.25">
      <c r="I2">
        <v>19</v>
      </c>
      <c r="J2" t="s">
        <v>41</v>
      </c>
    </row>
    <row r="3" spans="9:15" x14ac:dyDescent="0.25">
      <c r="I3">
        <v>9</v>
      </c>
      <c r="J3" t="s">
        <v>42</v>
      </c>
      <c r="M3" t="s">
        <v>50</v>
      </c>
    </row>
    <row r="4" spans="9:15" x14ac:dyDescent="0.25">
      <c r="I4">
        <v>22</v>
      </c>
      <c r="J4" t="s">
        <v>43</v>
      </c>
    </row>
    <row r="5" spans="9:15" x14ac:dyDescent="0.25">
      <c r="M5">
        <f>SUM(M6:M7)</f>
        <v>28</v>
      </c>
      <c r="N5" t="s">
        <v>51</v>
      </c>
    </row>
    <row r="6" spans="9:15" x14ac:dyDescent="0.25">
      <c r="I6" s="1">
        <v>0.5</v>
      </c>
      <c r="J6" t="s">
        <v>44</v>
      </c>
      <c r="M6">
        <v>19</v>
      </c>
      <c r="N6" t="s">
        <v>41</v>
      </c>
    </row>
    <row r="7" spans="9:15" x14ac:dyDescent="0.25">
      <c r="M7">
        <v>9</v>
      </c>
      <c r="N7" t="s">
        <v>42</v>
      </c>
    </row>
    <row r="8" spans="9:15" x14ac:dyDescent="0.25">
      <c r="I8" t="s">
        <v>45</v>
      </c>
      <c r="K8" t="s">
        <v>46</v>
      </c>
    </row>
    <row r="9" spans="9:15" x14ac:dyDescent="0.25">
      <c r="M9" t="s">
        <v>52</v>
      </c>
      <c r="O9" t="s">
        <v>53</v>
      </c>
    </row>
    <row r="10" spans="9:15" x14ac:dyDescent="0.25">
      <c r="I10" s="1">
        <f>I2/I1</f>
        <v>0.38</v>
      </c>
      <c r="J10" t="s">
        <v>54</v>
      </c>
    </row>
    <row r="11" spans="9:15" x14ac:dyDescent="0.25">
      <c r="I11">
        <f>(I10-I6)/SQRT(I6*(1-I6)/I1)</f>
        <v>-1.697056274847714</v>
      </c>
      <c r="J11" t="s">
        <v>37</v>
      </c>
      <c r="M11" s="2">
        <f>M6/M5</f>
        <v>0.6785714285714286</v>
      </c>
      <c r="N11" t="s">
        <v>55</v>
      </c>
    </row>
    <row r="12" spans="9:15" x14ac:dyDescent="0.25">
      <c r="I12" s="2">
        <f>_xlfn.NORM.S.DIST(I11,1)</f>
        <v>4.4843010885182284E-2</v>
      </c>
      <c r="J12" t="s">
        <v>47</v>
      </c>
      <c r="M12">
        <f>(M11-I6)/SQRT(I6*(1-I6)/M5)</f>
        <v>1.8898223650461365</v>
      </c>
      <c r="N12" t="s">
        <v>37</v>
      </c>
    </row>
    <row r="13" spans="9:15" x14ac:dyDescent="0.25">
      <c r="M13" s="2">
        <f>1-_xlfn.NORM.S.DIST(M12,1)</f>
        <v>2.9390860677679376E-2</v>
      </c>
      <c r="N13" t="s">
        <v>47</v>
      </c>
    </row>
    <row r="14" spans="9:15" x14ac:dyDescent="0.25">
      <c r="I14" t="s">
        <v>56</v>
      </c>
    </row>
    <row r="15" spans="9:15" x14ac:dyDescent="0.25">
      <c r="M15" t="s">
        <v>57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4097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38100</xdr:colOff>
                <xdr:row>27</xdr:row>
                <xdr:rowOff>142875</xdr:rowOff>
              </to>
            </anchor>
          </objectPr>
        </oleObject>
      </mc:Choice>
      <mc:Fallback>
        <oleObject progId="Paint.Picture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2.1</vt:lpstr>
      <vt:lpstr>2.2</vt:lpstr>
      <vt:lpstr>2.3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Morandin</dc:creator>
  <cp:lastModifiedBy>Francesco Morandin</cp:lastModifiedBy>
  <dcterms:created xsi:type="dcterms:W3CDTF">2022-02-01T10:13:15Z</dcterms:created>
  <dcterms:modified xsi:type="dcterms:W3CDTF">2022-02-06T11:31:31Z</dcterms:modified>
</cp:coreProperties>
</file>