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957c9292183ec86/Escritorio/PROYECTOS IPUC/PROYECTO NUEVO SISTEMA DE GESTIÓN FINANCIERA IPUC LA DIVISA/SISCOF/"/>
    </mc:Choice>
  </mc:AlternateContent>
  <xr:revisionPtr revIDLastSave="4" documentId="13_ncr:1_{EE1CDB29-ED6F-47C9-AC8F-07A742B00BE0}" xr6:coauthVersionLast="47" xr6:coauthVersionMax="47" xr10:uidLastSave="{69D7DCC0-77BB-496A-B8B0-1D8CE82D7650}"/>
  <bookViews>
    <workbookView xWindow="-108" yWindow="-108" windowWidth="23256" windowHeight="12456" xr2:uid="{00000000-000D-0000-FFFF-FFFF00000000}"/>
  </bookViews>
  <sheets>
    <sheet name="INICIO" sheetId="6" r:id="rId1"/>
    <sheet name="C" sheetId="2" state="hidden" r:id="rId2"/>
    <sheet name="E" sheetId="3" state="hidden" r:id="rId3"/>
    <sheet name="T" sheetId="5" state="hidden" r:id="rId4"/>
    <sheet name="GI" sheetId="10" state="hidden" r:id="rId5"/>
    <sheet name="D" sheetId="4" state="hidden" r:id="rId6"/>
    <sheet name="DataBaseContable" sheetId="7" state="hidden" r:id="rId7"/>
    <sheet name="DBEmolumentos" sheetId="8" state="hidden" r:id="rId8"/>
    <sheet name="Users" sheetId="11" state="hidden" r:id="rId9"/>
  </sheets>
  <functionGroups builtInGroupCount="19"/>
  <definedNames>
    <definedName name="_xlnm._FilterDatabase" localSheetId="6" hidden="1">DataBaseContable!$B$4:$K$4</definedName>
    <definedName name="_xlnm.Print_Area" localSheetId="1">'C'!$A$1</definedName>
    <definedName name="_xlnm.Print_Area" localSheetId="4">GI!$B$3:$J$125</definedName>
    <definedName name="_xlnm.Print_Area" localSheetId="3">T!$B$2:$P$74</definedName>
    <definedName name="Concepto">D!$C$7:$C$45</definedName>
    <definedName name="E">D!$F$7:$F$45</definedName>
    <definedName name="I">D!$B$7:$B$45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16" i="10" l="1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91" i="10"/>
  <c r="I92" i="10" s="1"/>
  <c r="I93" i="10" s="1"/>
  <c r="I94" i="10" s="1"/>
  <c r="I95" i="10" s="1"/>
  <c r="I96" i="10" s="1"/>
  <c r="I97" i="10" s="1"/>
  <c r="I98" i="10" s="1"/>
  <c r="I99" i="10" s="1"/>
  <c r="I100" i="10" s="1"/>
  <c r="I101" i="10" s="1"/>
  <c r="I102" i="10" s="1"/>
  <c r="I103" i="10" s="1"/>
  <c r="I78" i="10"/>
  <c r="I79" i="10" s="1"/>
  <c r="I80" i="10" s="1"/>
  <c r="I81" i="10" s="1"/>
  <c r="I82" i="10" s="1"/>
  <c r="I83" i="10" s="1"/>
  <c r="I84" i="10" s="1"/>
  <c r="I85" i="10" s="1"/>
  <c r="I86" i="10" s="1"/>
  <c r="I87" i="10" s="1"/>
  <c r="I88" i="10" s="1"/>
  <c r="I89" i="10" s="1"/>
  <c r="I90" i="10" s="1"/>
  <c r="I65" i="10"/>
  <c r="I66" i="10" s="1"/>
  <c r="I67" i="10" s="1"/>
  <c r="I68" i="10" s="1"/>
  <c r="I69" i="10" s="1"/>
  <c r="I70" i="10" s="1"/>
  <c r="I71" i="10" s="1"/>
  <c r="I72" i="10" s="1"/>
  <c r="I73" i="10" s="1"/>
  <c r="I74" i="10" s="1"/>
  <c r="I75" i="10" s="1"/>
  <c r="I76" i="10" s="1"/>
  <c r="I77" i="10" s="1"/>
  <c r="I52" i="10"/>
  <c r="I53" i="10" s="1"/>
  <c r="I54" i="10" s="1"/>
  <c r="I55" i="10" s="1"/>
  <c r="I56" i="10" s="1"/>
  <c r="I57" i="10" s="1"/>
  <c r="I58" i="10" s="1"/>
  <c r="I59" i="10" s="1"/>
  <c r="I60" i="10" s="1"/>
  <c r="I61" i="10" s="1"/>
  <c r="I62" i="10" s="1"/>
  <c r="I63" i="10" s="1"/>
  <c r="I64" i="10" s="1"/>
  <c r="I39" i="10"/>
  <c r="I40" i="10" s="1"/>
  <c r="I41" i="10" s="1"/>
  <c r="I42" i="10" s="1"/>
  <c r="I43" i="10" s="1"/>
  <c r="I44" i="10" s="1"/>
  <c r="I45" i="10" s="1"/>
  <c r="I46" i="10" s="1"/>
  <c r="I47" i="10" s="1"/>
  <c r="I48" i="10" s="1"/>
  <c r="I49" i="10" s="1"/>
  <c r="I50" i="10" s="1"/>
  <c r="I51" i="10" s="1"/>
  <c r="I26" i="10"/>
  <c r="I27" i="10" s="1"/>
  <c r="I28" i="10" s="1"/>
  <c r="I29" i="10" s="1"/>
  <c r="I30" i="10" s="1"/>
  <c r="I31" i="10" s="1"/>
  <c r="I32" i="10" s="1"/>
  <c r="I33" i="10" s="1"/>
  <c r="I34" i="10" s="1"/>
  <c r="I35" i="10" s="1"/>
  <c r="I36" i="10" s="1"/>
  <c r="I37" i="10" s="1"/>
  <c r="I38" i="10" s="1"/>
  <c r="I13" i="10"/>
  <c r="I14" i="10" s="1"/>
  <c r="I15" i="10" s="1"/>
  <c r="I16" i="10" s="1"/>
  <c r="I17" i="10" s="1"/>
  <c r="I18" i="10" s="1"/>
  <c r="I19" i="10" s="1"/>
  <c r="I20" i="10" s="1"/>
  <c r="I21" i="10" s="1"/>
  <c r="I22" i="10" s="1"/>
  <c r="I23" i="10" s="1"/>
  <c r="I24" i="10" s="1"/>
  <c r="I25" i="10" s="1"/>
  <c r="I15" i="2"/>
  <c r="H15" i="2"/>
  <c r="J15" i="2"/>
  <c r="J22" i="2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21" i="2"/>
  <c r="J5" i="7"/>
  <c r="O71" i="5" l="1"/>
  <c r="N71" i="5"/>
  <c r="M71" i="5"/>
  <c r="L71" i="5"/>
  <c r="K71" i="5"/>
  <c r="J71" i="5"/>
  <c r="I71" i="5"/>
  <c r="H71" i="5"/>
  <c r="G71" i="5"/>
  <c r="F71" i="5"/>
  <c r="E71" i="5"/>
  <c r="D71" i="5"/>
  <c r="O38" i="5"/>
  <c r="N38" i="5"/>
  <c r="M38" i="5"/>
  <c r="L38" i="5"/>
  <c r="K38" i="5"/>
  <c r="J38" i="5"/>
  <c r="I38" i="5"/>
  <c r="H38" i="5"/>
  <c r="G38" i="5"/>
  <c r="F38" i="5"/>
  <c r="E38" i="5"/>
  <c r="D38" i="5"/>
  <c r="P38" i="5" l="1"/>
  <c r="P71" i="5"/>
  <c r="J109" i="7"/>
  <c r="J108" i="7" s="1"/>
  <c r="J107" i="7" s="1"/>
  <c r="J106" i="7" s="1"/>
  <c r="J105" i="7" s="1"/>
  <c r="J104" i="7" s="1"/>
  <c r="J103" i="7" s="1"/>
  <c r="J102" i="7" s="1"/>
  <c r="J101" i="7" s="1"/>
  <c r="J100" i="7" s="1"/>
  <c r="J99" i="7" s="1"/>
  <c r="J98" i="7" s="1"/>
  <c r="J97" i="7" s="1"/>
  <c r="J96" i="7" s="1"/>
  <c r="J95" i="7" s="1"/>
  <c r="J94" i="7" s="1"/>
  <c r="J93" i="7" s="1"/>
  <c r="J92" i="7" s="1"/>
  <c r="J91" i="7" s="1"/>
  <c r="J90" i="7" s="1"/>
  <c r="J89" i="7" s="1"/>
  <c r="J88" i="7" s="1"/>
  <c r="J87" i="7" s="1"/>
  <c r="J86" i="7" s="1"/>
  <c r="J85" i="7" s="1"/>
  <c r="J84" i="7" s="1"/>
  <c r="J83" i="7" s="1"/>
  <c r="J82" i="7" s="1"/>
  <c r="J81" i="7" s="1"/>
  <c r="J80" i="7" s="1"/>
  <c r="J79" i="7" s="1"/>
  <c r="J78" i="7" s="1"/>
  <c r="J77" i="7" s="1"/>
  <c r="J76" i="7" s="1"/>
  <c r="J75" i="7" s="1"/>
  <c r="J74" i="7" s="1"/>
  <c r="J73" i="7" s="1"/>
  <c r="J72" i="7" s="1"/>
  <c r="J71" i="7" s="1"/>
  <c r="J70" i="7" s="1"/>
  <c r="J69" i="7" s="1"/>
  <c r="J68" i="7" s="1"/>
  <c r="J67" i="7" s="1"/>
  <c r="J66" i="7" s="1"/>
  <c r="J65" i="7" s="1"/>
  <c r="J64" i="7" s="1"/>
  <c r="J63" i="7" s="1"/>
  <c r="J62" i="7" s="1"/>
  <c r="J61" i="7" s="1"/>
  <c r="J60" i="7" s="1"/>
  <c r="J59" i="7" s="1"/>
  <c r="J58" i="7" s="1"/>
  <c r="J57" i="7" s="1"/>
  <c r="J56" i="7" s="1"/>
  <c r="J55" i="7" s="1"/>
  <c r="J54" i="7" s="1"/>
  <c r="J53" i="7" s="1"/>
  <c r="J52" i="7" s="1"/>
  <c r="J51" i="7" s="1"/>
  <c r="J50" i="7" s="1"/>
  <c r="J49" i="7" s="1"/>
  <c r="J48" i="7" s="1"/>
  <c r="J47" i="7" s="1"/>
  <c r="J46" i="7" s="1"/>
  <c r="J45" i="7" s="1"/>
  <c r="J44" i="7" s="1"/>
  <c r="J43" i="7" s="1"/>
  <c r="J42" i="7" s="1"/>
  <c r="J41" i="7" s="1"/>
  <c r="J40" i="7" s="1"/>
  <c r="J39" i="7" s="1"/>
  <c r="J38" i="7" s="1"/>
  <c r="J37" i="7" s="1"/>
  <c r="J36" i="7" s="1"/>
  <c r="J35" i="7" s="1"/>
  <c r="J34" i="7" s="1"/>
  <c r="J33" i="7" s="1"/>
  <c r="J32" i="7" s="1"/>
  <c r="J31" i="7" s="1"/>
  <c r="J30" i="7" s="1"/>
  <c r="J29" i="7" s="1"/>
  <c r="J28" i="7" s="1"/>
  <c r="J27" i="7" s="1"/>
  <c r="J26" i="7" s="1"/>
  <c r="J25" i="7" s="1"/>
  <c r="J24" i="7" s="1"/>
  <c r="J23" i="7" s="1"/>
  <c r="J22" i="7" s="1"/>
  <c r="J21" i="7" s="1"/>
  <c r="J20" i="7" s="1"/>
  <c r="J19" i="7" s="1"/>
  <c r="J18" i="7" s="1"/>
  <c r="J17" i="7" s="1"/>
  <c r="J16" i="7" s="1"/>
  <c r="J15" i="7" s="1"/>
  <c r="J14" i="7" s="1"/>
  <c r="J13" i="7" s="1"/>
  <c r="J12" i="7" s="1"/>
  <c r="J11" i="7" s="1"/>
  <c r="J10" i="7" s="1"/>
  <c r="J9" i="7" s="1"/>
  <c r="J8" i="7" s="1"/>
  <c r="J7" i="7" s="1"/>
  <c r="J6" i="7" s="1"/>
  <c r="O44" i="5" l="1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N43" i="5"/>
  <c r="N44" i="5"/>
  <c r="O43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43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7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7" i="5"/>
  <c r="L72" i="5" l="1"/>
  <c r="D72" i="5"/>
  <c r="E72" i="5"/>
  <c r="F72" i="5"/>
  <c r="G72" i="5"/>
  <c r="H72" i="5"/>
  <c r="I72" i="5"/>
  <c r="J72" i="5"/>
  <c r="K72" i="5"/>
  <c r="M72" i="5"/>
  <c r="D39" i="5"/>
  <c r="L39" i="5"/>
  <c r="H39" i="5"/>
  <c r="G39" i="5"/>
  <c r="K39" i="5"/>
  <c r="O39" i="5"/>
  <c r="J39" i="5"/>
  <c r="N72" i="5"/>
  <c r="F39" i="5"/>
  <c r="N39" i="5"/>
  <c r="O72" i="5"/>
  <c r="E39" i="5"/>
  <c r="I39" i="5"/>
  <c r="M39" i="5"/>
  <c r="P44" i="5"/>
  <c r="P49" i="5"/>
  <c r="P65" i="5"/>
  <c r="P53" i="5"/>
  <c r="P69" i="5"/>
  <c r="P57" i="5"/>
  <c r="P45" i="5"/>
  <c r="P68" i="5"/>
  <c r="P64" i="5"/>
  <c r="P60" i="5"/>
  <c r="P56" i="5"/>
  <c r="P52" i="5"/>
  <c r="P48" i="5"/>
  <c r="P61" i="5"/>
  <c r="P34" i="5"/>
  <c r="P26" i="5"/>
  <c r="P18" i="5"/>
  <c r="P10" i="5"/>
  <c r="P67" i="5"/>
  <c r="P63" i="5"/>
  <c r="P59" i="5"/>
  <c r="P55" i="5"/>
  <c r="P51" i="5"/>
  <c r="P47" i="5"/>
  <c r="P7" i="5"/>
  <c r="P30" i="5"/>
  <c r="P22" i="5"/>
  <c r="P14" i="5"/>
  <c r="P37" i="5"/>
  <c r="P33" i="5"/>
  <c r="P29" i="5"/>
  <c r="P25" i="5"/>
  <c r="P21" i="5"/>
  <c r="P17" i="5"/>
  <c r="P13" i="5"/>
  <c r="P9" i="5"/>
  <c r="P70" i="5"/>
  <c r="P66" i="5"/>
  <c r="P62" i="5"/>
  <c r="P58" i="5"/>
  <c r="P54" i="5"/>
  <c r="P50" i="5"/>
  <c r="P46" i="5"/>
  <c r="P32" i="5"/>
  <c r="P24" i="5"/>
  <c r="P16" i="5"/>
  <c r="P8" i="5"/>
  <c r="P36" i="5"/>
  <c r="P28" i="5"/>
  <c r="P20" i="5"/>
  <c r="P12" i="5"/>
  <c r="P35" i="5"/>
  <c r="P31" i="5"/>
  <c r="P27" i="5"/>
  <c r="P23" i="5"/>
  <c r="P19" i="5"/>
  <c r="P15" i="5"/>
  <c r="P11" i="5"/>
  <c r="P43" i="5"/>
  <c r="G28" i="3"/>
  <c r="G25" i="3"/>
  <c r="F25" i="3"/>
  <c r="E25" i="3"/>
  <c r="D25" i="3"/>
  <c r="G24" i="3"/>
  <c r="F24" i="3"/>
  <c r="E24" i="3"/>
  <c r="D24" i="3"/>
  <c r="G23" i="3"/>
  <c r="F23" i="3"/>
  <c r="E23" i="3"/>
  <c r="D23" i="3"/>
  <c r="G22" i="3"/>
  <c r="F22" i="3"/>
  <c r="E22" i="3"/>
  <c r="D22" i="3"/>
  <c r="G21" i="3"/>
  <c r="F21" i="3"/>
  <c r="E21" i="3"/>
  <c r="D21" i="3"/>
  <c r="D74" i="5" l="1"/>
  <c r="E74" i="5" s="1"/>
  <c r="F74" i="5" s="1"/>
  <c r="G74" i="5" s="1"/>
  <c r="H74" i="5" s="1"/>
  <c r="I74" i="5" s="1"/>
  <c r="J74" i="5" s="1"/>
  <c r="K74" i="5" s="1"/>
  <c r="L74" i="5" s="1"/>
  <c r="M74" i="5" s="1"/>
  <c r="N74" i="5" s="1"/>
  <c r="O74" i="5" s="1"/>
  <c r="P72" i="5"/>
  <c r="P39" i="5"/>
  <c r="H28" i="3"/>
  <c r="H22" i="3"/>
  <c r="J22" i="3" s="1"/>
  <c r="H23" i="3"/>
  <c r="I23" i="3" s="1"/>
  <c r="H24" i="3"/>
  <c r="I24" i="3" s="1"/>
  <c r="H25" i="3"/>
  <c r="J25" i="3" s="1"/>
  <c r="H21" i="3"/>
  <c r="D6" i="3"/>
  <c r="P74" i="5" l="1"/>
  <c r="I25" i="3"/>
  <c r="J23" i="3"/>
  <c r="I22" i="3"/>
  <c r="J24" i="3"/>
  <c r="J21" i="3"/>
  <c r="I21" i="3"/>
  <c r="J28" i="3" l="1"/>
  <c r="I28" i="3"/>
  <c r="G13" i="3"/>
  <c r="G7" i="3"/>
  <c r="G8" i="3"/>
  <c r="G9" i="3"/>
  <c r="G10" i="3"/>
  <c r="F7" i="3"/>
  <c r="F8" i="3"/>
  <c r="F9" i="3"/>
  <c r="F10" i="3"/>
  <c r="E7" i="3"/>
  <c r="E8" i="3"/>
  <c r="E9" i="3"/>
  <c r="E10" i="3"/>
  <c r="D7" i="3"/>
  <c r="D8" i="3"/>
  <c r="D9" i="3"/>
  <c r="D10" i="3"/>
  <c r="G6" i="3"/>
  <c r="F6" i="3"/>
  <c r="E6" i="3"/>
  <c r="H9" i="3" l="1"/>
  <c r="I9" i="3" s="1"/>
  <c r="H7" i="3"/>
  <c r="J7" i="3" s="1"/>
  <c r="H8" i="3"/>
  <c r="I8" i="3" s="1"/>
  <c r="H13" i="3"/>
  <c r="H10" i="3"/>
  <c r="J10" i="3" s="1"/>
  <c r="H6" i="3"/>
  <c r="J6" i="3" s="1"/>
  <c r="J9" i="3" l="1"/>
  <c r="I7" i="3"/>
  <c r="J8" i="3"/>
  <c r="I6" i="3"/>
  <c r="I10" i="3"/>
  <c r="J13" i="3" l="1"/>
  <c r="I13" i="3"/>
  <c r="F11" i="2"/>
</calcChain>
</file>

<file path=xl/sharedStrings.xml><?xml version="1.0" encoding="utf-8"?>
<sst xmlns="http://schemas.openxmlformats.org/spreadsheetml/2006/main" count="993" uniqueCount="257">
  <si>
    <t>INGRESOS</t>
  </si>
  <si>
    <t>EGRESOS</t>
  </si>
  <si>
    <t>Concepto</t>
  </si>
  <si>
    <t>X</t>
  </si>
  <si>
    <t>Sin asignación</t>
  </si>
  <si>
    <t>OFRENDA ESCUELA DOMINICAL</t>
  </si>
  <si>
    <t>OFRENDA CULTO EVANGELÍSTICO</t>
  </si>
  <si>
    <t>OFRENDA DÍA MISIONERO MAÑANA</t>
  </si>
  <si>
    <t>COD</t>
  </si>
  <si>
    <t>OFRENDA DÍA MISIONERO TARDE</t>
  </si>
  <si>
    <t>OFRENDA CULTO DE ENSEÑANZA</t>
  </si>
  <si>
    <t>VOTO CARTULINA PROTEMPLO</t>
  </si>
  <si>
    <t>VOTOS LOCALES 2</t>
  </si>
  <si>
    <t>OBRA SOCIAL</t>
  </si>
  <si>
    <t>OTROS INGRESOS LOCALES</t>
  </si>
  <si>
    <t>OFRENDA CULTO DAMAS DORCAS</t>
  </si>
  <si>
    <t>OFRENDA CULTO RAYOS DE LUZ</t>
  </si>
  <si>
    <t>OTROS INGRESOS DORCAS</t>
  </si>
  <si>
    <t>OFRENDA PARA NIÑOS</t>
  </si>
  <si>
    <t>OTROS INGRESOS NIÑOS</t>
  </si>
  <si>
    <t>PROTEMPLO</t>
  </si>
  <si>
    <t>TIENDA</t>
  </si>
  <si>
    <t>VENTA DE HUEVOS</t>
  </si>
  <si>
    <t>INGRESO POR PRESTAMO</t>
  </si>
  <si>
    <t>APORTE GRUPOS PROTEMPLO</t>
  </si>
  <si>
    <t>INGRESOS OBRA SOCIAL</t>
  </si>
  <si>
    <t>OFRENDA DE ALABANZA</t>
  </si>
  <si>
    <t>CAFETERÍA</t>
  </si>
  <si>
    <t>DIEZMO BRUTO ALFOLÍ</t>
  </si>
  <si>
    <t>OFRENDA MISIONERA DAMAS DORCAS</t>
  </si>
  <si>
    <t>OFRENDA CULTO DE JÓVENES</t>
  </si>
  <si>
    <t>OFRENDA CULTO GAVILLAS P. CRISTO</t>
  </si>
  <si>
    <t>OFRENDA MISIONERA DE JÓVENES</t>
  </si>
  <si>
    <t>OTROS INGRESOS JÓVENES</t>
  </si>
  <si>
    <t>APORTE PARA EVANGELÍSMO</t>
  </si>
  <si>
    <t>DIEZMO Y NIVELACIÓN</t>
  </si>
  <si>
    <t>EMOLUMENTOS</t>
  </si>
  <si>
    <t>ENVÍO DÍA MISIONERO</t>
  </si>
  <si>
    <t>ENVIÓ PROYECTO DE INVERSIÓN</t>
  </si>
  <si>
    <t>ENVÍO APORTE DISTRITAL</t>
  </si>
  <si>
    <t>PAGO DE SERVICIOS PÚBLICOS</t>
  </si>
  <si>
    <t>MANTENIMIENTO DEL TEMPLO</t>
  </si>
  <si>
    <t>PROGRAMAS LOCALES</t>
  </si>
  <si>
    <t>OTROS EGRESOS</t>
  </si>
  <si>
    <t>PAGO DE ARRIENDO</t>
  </si>
  <si>
    <t>ENVÍO RAYOS DE LUZ</t>
  </si>
  <si>
    <t>ENVÍO CULTO MISIONERO DE DORCAS</t>
  </si>
  <si>
    <t>PROGRAMAS LOCALES DORCAS</t>
  </si>
  <si>
    <t>ENVÍO GAVILLAS PARA CRISTO</t>
  </si>
  <si>
    <t>ENVÍO CULTO MISIONERO DE JÓVENES</t>
  </si>
  <si>
    <t>PROGRAMAS LOCALES JÓVENES</t>
  </si>
  <si>
    <t>EGRESOS DE OBRA SOCIAL</t>
  </si>
  <si>
    <t xml:space="preserve"> OTROS EGRESOS DE DAMAS DORCAS</t>
  </si>
  <si>
    <t>OTROS EGRESOS DE JÓVENES</t>
  </si>
  <si>
    <t>OTROS GASTOS NIÑOS</t>
  </si>
  <si>
    <t>GASTOS DE EVANGELISMO</t>
  </si>
  <si>
    <t>GASTOS PROTEMPLO</t>
  </si>
  <si>
    <t>GASTOS CONTRUCCIÓN</t>
  </si>
  <si>
    <t>PAGO SEGURIDAD SOCIAL DEL PASTOR</t>
  </si>
  <si>
    <t>PAGO DE PÓLIZA DE SEGURO IGLESIA</t>
  </si>
  <si>
    <t>SOSTENIMIENTO OBRERO MORRO</t>
  </si>
  <si>
    <t>PAGO DE INTERESES</t>
  </si>
  <si>
    <t>EI</t>
  </si>
  <si>
    <t>FECHA</t>
  </si>
  <si>
    <t>CONCEPTO</t>
  </si>
  <si>
    <t>V. INGRESO</t>
  </si>
  <si>
    <t>V. EGRESO</t>
  </si>
  <si>
    <t>SALDO</t>
  </si>
  <si>
    <t>Semana 1</t>
  </si>
  <si>
    <t>Semana 2</t>
  </si>
  <si>
    <t>Semana 3</t>
  </si>
  <si>
    <t>Semana 4</t>
  </si>
  <si>
    <t>Semana 5</t>
  </si>
  <si>
    <t>Ingresos Totales</t>
  </si>
  <si>
    <t>Corpentunida 6%</t>
  </si>
  <si>
    <t>Nivelación 5%</t>
  </si>
  <si>
    <t>Total 21%</t>
  </si>
  <si>
    <t>Subtotal</t>
  </si>
  <si>
    <t xml:space="preserve">% Iglesia </t>
  </si>
  <si>
    <t>Emolumentos</t>
  </si>
  <si>
    <t>Diezmos de diezmos 10%</t>
  </si>
  <si>
    <t>21% Total</t>
  </si>
  <si>
    <t>Balance General</t>
  </si>
  <si>
    <t>Total Mensual</t>
  </si>
  <si>
    <t>% Iglesia</t>
  </si>
  <si>
    <t>ENERO</t>
  </si>
  <si>
    <t>MARZO</t>
  </si>
  <si>
    <t>FEBRERO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</si>
  <si>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</si>
  <si>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</si>
  <si>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</si>
  <si>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</si>
  <si>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</si>
  <si>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</si>
  <si>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</si>
  <si>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</si>
  <si>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</si>
  <si>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</si>
  <si>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APORTE PASTOR A IGLESIA</t>
  </si>
  <si>
    <t>Total</t>
  </si>
  <si>
    <t>Pastor</t>
  </si>
  <si>
    <t>Tesorero</t>
  </si>
  <si>
    <t>Congregación</t>
  </si>
  <si>
    <t>Distrito</t>
  </si>
  <si>
    <t>Ciudad</t>
  </si>
  <si>
    <t>IPUC La Divisa</t>
  </si>
  <si>
    <t>Apertura</t>
  </si>
  <si>
    <t>Cierre</t>
  </si>
  <si>
    <t>Sábado 01 de Enero, 2022</t>
  </si>
  <si>
    <t>En curso</t>
  </si>
  <si>
    <t>DATOS DE REGISTRO</t>
  </si>
  <si>
    <t>N°9</t>
  </si>
  <si>
    <t>Medellín, Antioquia</t>
  </si>
  <si>
    <t>Enero</t>
  </si>
  <si>
    <t>César Zapata</t>
  </si>
  <si>
    <t>Andrés Felipe Restrepo R</t>
  </si>
  <si>
    <t>REGISTRO DE INGRESOS Y EGRESOS</t>
  </si>
  <si>
    <t>BASE DE DATOS CONTABLE</t>
  </si>
  <si>
    <t>Saldo que viene</t>
  </si>
  <si>
    <t>VALOR</t>
  </si>
  <si>
    <t>DETALLE</t>
  </si>
  <si>
    <t>REGISTRO</t>
  </si>
  <si>
    <t>E</t>
  </si>
  <si>
    <t>I</t>
  </si>
  <si>
    <t>CONTADOR CÓDIGOS</t>
  </si>
  <si>
    <t>DETALLE DEL REGISTRO</t>
  </si>
  <si>
    <t>COD. T</t>
  </si>
  <si>
    <t># IN</t>
  </si>
  <si>
    <t># EG</t>
  </si>
  <si>
    <t>REGISTRO GENERAL DE TESORERÍA</t>
  </si>
  <si>
    <t>N° REG</t>
  </si>
  <si>
    <t>LISTADO DE VALORES INGRESADOS</t>
  </si>
  <si>
    <t>Mes</t>
  </si>
  <si>
    <t>SALDO MES A MES</t>
  </si>
  <si>
    <t>SALDO QUE VIENE DEL AÑO ANTERIOR</t>
  </si>
  <si>
    <t>EMOLUMENTOS MES A MES</t>
  </si>
  <si>
    <t>Número 09</t>
  </si>
  <si>
    <t>CONSULTA DE EMOLUMENTOS INGRESADOS</t>
  </si>
  <si>
    <t>INGRESO DE EMOLUMENTOS</t>
  </si>
  <si>
    <t>TOTALES</t>
  </si>
  <si>
    <t>INFORME DE TOTALES ANUALES Y CONCEPTOS</t>
  </si>
  <si>
    <t>SEMANA 1</t>
  </si>
  <si>
    <t>SEMANA 2</t>
  </si>
  <si>
    <t>SEMANA 3</t>
  </si>
  <si>
    <t>SEMANA 4</t>
  </si>
  <si>
    <t>SEMANA 5</t>
  </si>
  <si>
    <t>© IPUC La Divisa - Medellín Developed by W&amp;C 2022</t>
  </si>
  <si>
    <t xml:space="preserve">                       Firma Pastor</t>
  </si>
  <si>
    <t xml:space="preserve">                                         Cesar Zapata.</t>
  </si>
  <si>
    <t xml:space="preserve">                               Firma Tesorero (a)</t>
  </si>
  <si>
    <r>
      <rPr>
        <b/>
        <sz val="13.5"/>
        <color theme="1"/>
        <rFont val="Cambria"/>
        <family val="1"/>
      </rPr>
      <t xml:space="preserve">Tesorería: </t>
    </r>
    <r>
      <rPr>
        <sz val="13.5"/>
        <color theme="1"/>
        <rFont val="Cambria"/>
        <family val="1"/>
      </rPr>
      <t>Cesar Zapata</t>
    </r>
  </si>
  <si>
    <r>
      <rPr>
        <b/>
        <sz val="13.5"/>
        <color theme="1"/>
        <rFont val="Cambria"/>
        <family val="1"/>
      </rPr>
      <t>Pastor:</t>
    </r>
    <r>
      <rPr>
        <sz val="13.5"/>
        <color theme="1"/>
        <rFont val="Cambria"/>
        <family val="1"/>
      </rPr>
      <t xml:space="preserve"> Felipe Restrepo R</t>
    </r>
  </si>
  <si>
    <r>
      <rPr>
        <b/>
        <sz val="22"/>
        <color theme="4" tint="-0.499984740745262"/>
        <rFont val="Cambria"/>
        <family val="1"/>
      </rPr>
      <t>IGLESIA PENTECOSTAL UNIDA DE COLOMBIA</t>
    </r>
    <r>
      <rPr>
        <b/>
        <sz val="20"/>
        <color theme="4" tint="-0.499984740745262"/>
        <rFont val="Cambria"/>
        <family val="1"/>
      </rPr>
      <t xml:space="preserve"> </t>
    </r>
    <r>
      <rPr>
        <b/>
        <sz val="16"/>
        <color theme="4" tint="-0.499984740745262"/>
        <rFont val="Cambria"/>
        <family val="1"/>
      </rPr>
      <t xml:space="preserve">      </t>
    </r>
    <r>
      <rPr>
        <sz val="15"/>
        <color theme="1"/>
        <rFont val="Cambria"/>
        <family val="1"/>
      </rPr>
      <t xml:space="preserve">                                                                                               Informe mensual de Ingresos y Egresos Tesorería General</t>
    </r>
  </si>
  <si>
    <r>
      <rPr>
        <b/>
        <sz val="13"/>
        <color theme="1"/>
        <rFont val="Cambria"/>
        <family val="1"/>
      </rPr>
      <t>CONGREGACIÓN:</t>
    </r>
    <r>
      <rPr>
        <sz val="13.5"/>
        <color theme="1"/>
        <rFont val="Cambria"/>
        <family val="1"/>
      </rPr>
      <t xml:space="preserve"> La Divisa - Medellín </t>
    </r>
  </si>
  <si>
    <r>
      <t xml:space="preserve">PERSONERIA JURIDICA ESPECIAL 1032                                         MIN.DEL INTERIOR                                                                                          </t>
    </r>
    <r>
      <rPr>
        <b/>
        <sz val="12"/>
        <color rgb="FF000000"/>
        <rFont val="Cambria"/>
        <family val="1"/>
      </rPr>
      <t>NIT. 890,102,513-4</t>
    </r>
  </si>
  <si>
    <t>OFRENDA CULTO DE O Y ENSEÑANZA</t>
  </si>
  <si>
    <t xml:space="preserve">                           Felipe Restrepo R. </t>
  </si>
  <si>
    <t>SALDO INICIAL</t>
  </si>
  <si>
    <t>Nombre</t>
  </si>
  <si>
    <t>Usuario</t>
  </si>
  <si>
    <t>Secreta</t>
  </si>
  <si>
    <t>Hoja</t>
  </si>
  <si>
    <t xml:space="preserve">The admin  bos </t>
  </si>
  <si>
    <t>admin1</t>
  </si>
  <si>
    <t>INICIO,C,E,T</t>
  </si>
  <si>
    <t>INICIO,T,GI</t>
  </si>
  <si>
    <t>TODAS</t>
  </si>
  <si>
    <t>ABONO DE DEUDA</t>
  </si>
  <si>
    <t>CULTO OBRA SOCIAL</t>
  </si>
  <si>
    <t>GASTOS GENERALES</t>
  </si>
  <si>
    <t>Saldo que entra de DIC año anterior</t>
  </si>
  <si>
    <t>Prueba 1</t>
  </si>
  <si>
    <t>Prueba 2</t>
  </si>
  <si>
    <t>Prueba 3</t>
  </si>
  <si>
    <t>Prueba 4</t>
  </si>
  <si>
    <t>Prueba 5</t>
  </si>
  <si>
    <t>Prueba 6</t>
  </si>
  <si>
    <t>Prueba 7</t>
  </si>
  <si>
    <t>Prueba 8</t>
  </si>
  <si>
    <t>Prueba 9</t>
  </si>
  <si>
    <t>Prueba 10</t>
  </si>
  <si>
    <t>INGRESO AUTOMÁTICO: AÑADIR EMOLUMENTOS</t>
  </si>
  <si>
    <t>Administrador</t>
  </si>
  <si>
    <t>Tesoreria1</t>
  </si>
  <si>
    <t>Pastor1</t>
  </si>
  <si>
    <t>Prueba 1 F</t>
  </si>
  <si>
    <t>Prueba 2 F</t>
  </si>
  <si>
    <t>Prueba 3 F</t>
  </si>
  <si>
    <t>Prueba 4 F</t>
  </si>
  <si>
    <t>Prueba 5 F</t>
  </si>
  <si>
    <t>Prueba 6 F</t>
  </si>
  <si>
    <t>Prueba 7 F</t>
  </si>
  <si>
    <t>Prueba 8 F</t>
  </si>
  <si>
    <t>Prueba 9 F</t>
  </si>
  <si>
    <t>Prueba 10 F</t>
  </si>
  <si>
    <t>Prueba 1 M</t>
  </si>
  <si>
    <t>Prueba 2 M</t>
  </si>
  <si>
    <t>Prueba 3 M</t>
  </si>
  <si>
    <t>Prueba 4 M</t>
  </si>
  <si>
    <t>Prueba 5 M</t>
  </si>
  <si>
    <t>Prueba 6 M</t>
  </si>
  <si>
    <t>Prueba 7 M</t>
  </si>
  <si>
    <t>Prueba 8 M</t>
  </si>
  <si>
    <t>Prueba 9 M</t>
  </si>
  <si>
    <t>Prueba 10 M</t>
  </si>
  <si>
    <t>Prueba 1 A</t>
  </si>
  <si>
    <t>Prueba 2 A</t>
  </si>
  <si>
    <t>Prueba 3 A</t>
  </si>
  <si>
    <t>Prueba 4 A</t>
  </si>
  <si>
    <t>Prueba 5 A</t>
  </si>
  <si>
    <t>Prueba 6 A</t>
  </si>
  <si>
    <t>Prueba 7 A</t>
  </si>
  <si>
    <t>Prueba 8 A</t>
  </si>
  <si>
    <t>Prueba 9 A</t>
  </si>
  <si>
    <t>Prueba 10 A</t>
  </si>
  <si>
    <t>Prueba 1 May</t>
  </si>
  <si>
    <t>Prueba 2 May</t>
  </si>
  <si>
    <t>Prueba 3 May</t>
  </si>
  <si>
    <t>Prueba 4 May</t>
  </si>
  <si>
    <t>Prueba 5 May</t>
  </si>
  <si>
    <t>Prueba 6 May</t>
  </si>
  <si>
    <t>Prueba 7 May</t>
  </si>
  <si>
    <t>Prueba 8 May</t>
  </si>
  <si>
    <t>Prueba 9 May</t>
  </si>
  <si>
    <t>Prueba 10 May</t>
  </si>
  <si>
    <t>Prueba 1 J</t>
  </si>
  <si>
    <t>Prueba 2 J</t>
  </si>
  <si>
    <t>Prueba 3 J</t>
  </si>
  <si>
    <t>Prueba 4 J</t>
  </si>
  <si>
    <t>Prueba 5 J</t>
  </si>
  <si>
    <t>Prueba 6 J</t>
  </si>
  <si>
    <t>Prueba 7 J</t>
  </si>
  <si>
    <t>Prueba 8 J</t>
  </si>
  <si>
    <t>Prueba 9 J</t>
  </si>
  <si>
    <t>Prueba 10 J</t>
  </si>
  <si>
    <t>Prueba 1 JL</t>
  </si>
  <si>
    <t>Prueba 2 JL</t>
  </si>
  <si>
    <t>Prueba 3 JL</t>
  </si>
  <si>
    <t>Prueba 4 JL</t>
  </si>
  <si>
    <t>Prueba 5 JL</t>
  </si>
  <si>
    <t>Prueba 6 JL</t>
  </si>
  <si>
    <t>Prueba 7 JL</t>
  </si>
  <si>
    <t>Prueba 8 JL</t>
  </si>
  <si>
    <t>Prueba 9 JL</t>
  </si>
  <si>
    <t>Prueba 10 JL</t>
  </si>
  <si>
    <t>Agosto</t>
  </si>
  <si>
    <t>Prueba 1 Ag</t>
  </si>
  <si>
    <t>Prueba 2 Ag</t>
  </si>
  <si>
    <t>Prueba 3 Ag</t>
  </si>
  <si>
    <t>Prueba 4 Ag</t>
  </si>
  <si>
    <t>Prueba 5 Ag</t>
  </si>
  <si>
    <t>Prueba 6 Ag</t>
  </si>
  <si>
    <t>Prueba 7 Ag</t>
  </si>
  <si>
    <t>Prueba 8 Ag</t>
  </si>
  <si>
    <t>Prueba 9 Ag</t>
  </si>
  <si>
    <t>Prueba 10 Ag</t>
  </si>
  <si>
    <t>Septiembre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</si>
</sst>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00"/>
    <numFmt numFmtId="168" formatCode="_-[$$-240A]\ * #,##0_-;\-[$$-240A]\ * #,##0_-;_-[$$-240A]\ * &quot;-&quot;??_-;_-@_-"/>
    <numFmt numFmtId="169" formatCode="_-[$$-240A]\ * #,##0.00_-;\-[$$-240A]\ * #,##0.00_-;_-[$$-240A]\ * &quot;-&quot;??_-;_-@_-"/>
    <numFmt numFmtId="170" formatCode="yyyy\-mm\-dd;@"/>
    <numFmt numFmtId="171" formatCode="dd/mm/yyyy"/>
    <numFmt numFmtId="172" formatCode="_-[$$-240A]\ * #,##0_-;\-[$$-240A]\ * #,##0_-;_-[$$-240A]\ * &quot;-&quot;_-;_-@_-"/>
  </numFmts>
  <fonts count="58" x14ac:knownFonts="1">
    <font>
      <sz val="11"/>
      <color theme="1"/>
      <name val="Cambria"/>
      <family val="2"/>
      <scheme val="minor"/>
    </font>
    <font>
      <sz val="11"/>
      <color theme="1"/>
      <name val="Cambria"/>
      <family val="1"/>
    </font>
    <font>
      <b/>
      <sz val="13"/>
      <color theme="1"/>
      <name val="Cambria"/>
      <family val="1"/>
    </font>
    <font>
      <sz val="12"/>
      <color theme="1"/>
      <name val="Cambria"/>
      <family val="2"/>
      <scheme val="minor"/>
    </font>
    <font>
      <sz val="11.5"/>
      <color theme="1"/>
      <name val="Cambria"/>
      <family val="1"/>
    </font>
    <font>
      <sz val="11.5"/>
      <color theme="1"/>
      <name val="Cambria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2"/>
      <scheme val="minor"/>
    </font>
    <font>
      <sz val="20"/>
      <color theme="1"/>
      <name val="Cambria"/>
      <family val="2"/>
      <scheme val="minor"/>
    </font>
    <font>
      <b/>
      <sz val="11"/>
      <color theme="1"/>
      <name val="Cambria"/>
      <family val="1"/>
      <scheme val="minor"/>
    </font>
    <font>
      <sz val="20"/>
      <color theme="1"/>
      <name val="Cambria"/>
      <family val="1"/>
      <scheme val="minor"/>
    </font>
    <font>
      <b/>
      <sz val="10"/>
      <color theme="1"/>
      <name val="Cambria"/>
      <family val="1"/>
      <scheme val="minor"/>
    </font>
    <font>
      <b/>
      <sz val="13"/>
      <color rgb="FF00CC00"/>
      <name val="Cambria"/>
      <family val="1"/>
      <scheme val="minor"/>
    </font>
    <font>
      <sz val="10"/>
      <color theme="1"/>
      <name val="Cambria"/>
      <family val="2"/>
      <scheme val="minor"/>
    </font>
    <font>
      <b/>
      <sz val="12"/>
      <color theme="1"/>
      <name val="Cambria"/>
      <family val="1"/>
      <scheme val="minor"/>
    </font>
    <font>
      <b/>
      <sz val="18"/>
      <color theme="1"/>
      <name val="Cambria"/>
      <family val="1"/>
      <scheme val="minor"/>
    </font>
    <font>
      <b/>
      <sz val="11"/>
      <name val="Cambria"/>
      <family val="1"/>
      <scheme val="minor"/>
    </font>
    <font>
      <b/>
      <sz val="12"/>
      <name val="Cambria"/>
      <family val="1"/>
      <scheme val="minor"/>
    </font>
    <font>
      <b/>
      <sz val="11"/>
      <color theme="0"/>
      <name val="Cambria"/>
      <family val="1"/>
      <scheme val="minor"/>
    </font>
    <font>
      <b/>
      <sz val="12"/>
      <color theme="0"/>
      <name val="Cambria"/>
      <family val="1"/>
      <scheme val="minor"/>
    </font>
    <font>
      <b/>
      <sz val="15"/>
      <color theme="8" tint="-0.499984740745262"/>
      <name val="Cambria"/>
      <family val="1"/>
      <scheme val="minor"/>
    </font>
    <font>
      <b/>
      <sz val="18"/>
      <color theme="8" tint="-0.499984740745262"/>
      <name val="Cambria"/>
      <family val="1"/>
      <scheme val="minor"/>
    </font>
    <font>
      <b/>
      <sz val="22"/>
      <color theme="1"/>
      <name val="Cambria"/>
      <family val="1"/>
      <scheme val="minor"/>
    </font>
    <font>
      <sz val="13"/>
      <color rgb="FF00CC00"/>
      <name val="Cambria"/>
      <family val="1"/>
      <scheme val="minor"/>
    </font>
    <font>
      <sz val="11"/>
      <color theme="1"/>
      <name val="Cambria"/>
      <family val="1"/>
      <scheme val="minor"/>
    </font>
    <font>
      <sz val="11"/>
      <name val="Cambria"/>
      <family val="1"/>
      <scheme val="minor"/>
    </font>
    <font>
      <sz val="15"/>
      <color theme="1"/>
      <name val="Cambria"/>
      <family val="1"/>
      <scheme val="minor"/>
    </font>
    <font>
      <b/>
      <sz val="17"/>
      <color theme="1"/>
      <name val="Cambria"/>
      <family val="1"/>
      <scheme val="minor"/>
    </font>
    <font>
      <sz val="12"/>
      <color rgb="FF00CC00"/>
      <name val="Cambria"/>
      <family val="2"/>
      <scheme val="minor"/>
    </font>
    <font>
      <sz val="12"/>
      <name val="Cambria"/>
      <family val="1"/>
      <scheme val="minor"/>
    </font>
    <font>
      <b/>
      <sz val="12"/>
      <color theme="1"/>
      <name val="Cambria"/>
      <family val="1"/>
    </font>
    <font>
      <sz val="13"/>
      <color theme="1"/>
      <name val="Cambria"/>
      <family val="1"/>
    </font>
    <font>
      <u/>
      <sz val="11"/>
      <color theme="1"/>
      <name val="Cambria"/>
      <family val="2"/>
      <scheme val="minor"/>
    </font>
    <font>
      <sz val="15"/>
      <color theme="1"/>
      <name val="Cambria"/>
      <family val="1"/>
    </font>
    <font>
      <b/>
      <sz val="16"/>
      <color theme="4" tint="-0.499984740745262"/>
      <name val="Cambria"/>
      <family val="1"/>
    </font>
    <font>
      <b/>
      <sz val="11"/>
      <name val="Cambria"/>
      <family val="1"/>
    </font>
    <font>
      <b/>
      <sz val="20"/>
      <color theme="4" tint="-0.499984740745262"/>
      <name val="Cambria"/>
      <family val="1"/>
    </font>
    <font>
      <b/>
      <sz val="20"/>
      <color theme="1"/>
      <name val="Cambria"/>
      <family val="1"/>
      <scheme val="minor"/>
    </font>
    <font>
      <b/>
      <sz val="10.5"/>
      <color theme="1"/>
      <name val="Cambria"/>
      <family val="1"/>
      <scheme val="minor"/>
    </font>
    <font>
      <b/>
      <sz val="20"/>
      <color theme="3" tint="-0.499984740745262"/>
      <name val="Cambria"/>
      <family val="1"/>
      <scheme val="minor"/>
    </font>
    <font>
      <b/>
      <sz val="22"/>
      <color theme="4" tint="-0.499984740745262"/>
      <name val="Cambria"/>
      <family val="1"/>
      <scheme val="minor"/>
    </font>
    <font>
      <sz val="11"/>
      <name val="Cambria"/>
      <family val="2"/>
      <scheme val="minor"/>
    </font>
    <font>
      <b/>
      <sz val="19"/>
      <color theme="1"/>
      <name val="Cambria"/>
      <family val="1"/>
      <scheme val="minor"/>
    </font>
    <font>
      <sz val="9"/>
      <color theme="1"/>
      <name val="Cambria"/>
      <family val="1"/>
      <scheme val="minor"/>
    </font>
    <font>
      <b/>
      <sz val="9"/>
      <color theme="1"/>
      <name val="Cambria"/>
      <family val="1"/>
      <scheme val="minor"/>
    </font>
    <font>
      <sz val="9"/>
      <color theme="1"/>
      <name val="Cambria"/>
      <family val="2"/>
      <scheme val="minor"/>
    </font>
    <font>
      <b/>
      <sz val="22"/>
      <color theme="4" tint="-0.499984740745262"/>
      <name val="Cambria"/>
      <family val="1"/>
    </font>
    <font>
      <sz val="12"/>
      <color rgb="FF000000"/>
      <name val="Cambria"/>
      <family val="1"/>
    </font>
    <font>
      <b/>
      <sz val="12"/>
      <color rgb="FF000000"/>
      <name val="Cambria"/>
      <family val="1"/>
    </font>
    <font>
      <b/>
      <sz val="17"/>
      <color theme="4" tint="-0.499984740745262"/>
      <name val="Cambria"/>
      <family val="1"/>
    </font>
    <font>
      <sz val="13.5"/>
      <color theme="1"/>
      <name val="Cambria"/>
      <family val="1"/>
    </font>
    <font>
      <b/>
      <sz val="13.5"/>
      <color theme="1"/>
      <name val="Cambria"/>
      <family val="1"/>
    </font>
    <font>
      <b/>
      <sz val="23"/>
      <color theme="1"/>
      <name val="Cambria"/>
      <family val="1"/>
      <scheme val="minor"/>
    </font>
    <font>
      <sz val="12"/>
      <color theme="1"/>
      <name val="Cambria"/>
      <family val="1"/>
      <scheme val="minor"/>
    </font>
    <font>
      <b/>
      <sz val="20"/>
      <color theme="8" tint="-0.499984740745262"/>
      <name val="Cambria"/>
      <family val="1"/>
      <scheme val="minor"/>
    </font>
    <font>
      <b/>
      <sz val="12.5"/>
      <color theme="1"/>
      <name val="Franklin Gothic Medium"/>
      <family val="2"/>
    </font>
    <font>
      <b/>
      <sz val="12.5"/>
      <color rgb="FF00CC00"/>
      <name val="Franklin Gothic Medium"/>
      <family val="2"/>
    </font>
    <font>
      <b/>
      <sz val="13"/>
      <color theme="8" tint="-0.499984740745262"/>
      <name val="Cambria"/>
      <family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</cellStyleXfs>
  <cellXfs count="263">
    <xf numFmtId="0" fontId="0" fillId="0" borderId="0" xfId="0"/>
    <xf numFmtId="0" fontId="4" fillId="0" borderId="0" xfId="0" applyFont="1" applyFill="1" applyBorder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 wrapText="1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0" fontId="5" fillId="0" borderId="0" xfId="0" applyFont="1" applyFill="1" applyAlignment="1"/>
    <xf numFmtId="0" fontId="3" fillId="0" borderId="0" xfId="0" applyFont="1" applyFill="1" applyBorder="1" applyAlignment="1"/>
    <xf numFmtId="0" fontId="5" fillId="0" borderId="0" xfId="0" applyFont="1" applyFill="1"/>
    <xf numFmtId="0" fontId="0" fillId="0" borderId="0" xfId="0" applyFill="1" applyAlignment="1"/>
    <xf numFmtId="0" fontId="0" fillId="0" borderId="0" xfId="0" applyFill="1" applyBorder="1" applyAlignment="1"/>
    <xf numFmtId="167" fontId="3" fillId="0" borderId="0" xfId="0" applyNumberFormat="1" applyFont="1"/>
    <xf numFmtId="0" fontId="0" fillId="0" borderId="0" xfId="0" applyFill="1"/>
    <xf numFmtId="0" fontId="0" fillId="0" borderId="0" xfId="0" applyFill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168" fontId="0" fillId="0" borderId="0" xfId="0" applyNumberForma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169" fontId="0" fillId="0" borderId="0" xfId="0" applyNumberFormat="1" applyBorder="1"/>
    <xf numFmtId="167" fontId="3" fillId="0" borderId="0" xfId="0" applyNumberFormat="1" applyFont="1" applyFill="1"/>
    <xf numFmtId="167" fontId="3" fillId="0" borderId="0" xfId="0" applyNumberFormat="1" applyFont="1" applyFill="1" applyBorder="1" applyAlignment="1"/>
    <xf numFmtId="167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/>
    <xf numFmtId="167" fontId="0" fillId="0" borderId="0" xfId="0" applyNumberFormat="1" applyFill="1" applyAlignment="1"/>
    <xf numFmtId="169" fontId="12" fillId="0" borderId="0" xfId="0" applyNumberFormat="1" applyFont="1" applyBorder="1" applyAlignment="1">
      <alignment vertical="center" wrapText="1"/>
    </xf>
    <xf numFmtId="0" fontId="0" fillId="0" borderId="0" xfId="0" applyBorder="1"/>
    <xf numFmtId="167" fontId="0" fillId="0" borderId="0" xfId="0" applyNumberFormat="1" applyBorder="1"/>
    <xf numFmtId="0" fontId="16" fillId="4" borderId="1" xfId="0" applyFont="1" applyFill="1" applyBorder="1" applyAlignment="1">
      <alignment horizontal="center" vertical="center"/>
    </xf>
    <xf numFmtId="167" fontId="16" fillId="4" borderId="1" xfId="0" applyNumberFormat="1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169" fontId="23" fillId="0" borderId="0" xfId="0" applyNumberFormat="1" applyFont="1" applyBorder="1" applyAlignment="1">
      <alignment vertical="center"/>
    </xf>
    <xf numFmtId="169" fontId="26" fillId="0" borderId="0" xfId="0" applyNumberFormat="1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169" fontId="16" fillId="0" borderId="0" xfId="0" applyNumberFormat="1" applyFont="1" applyFill="1" applyBorder="1" applyAlignment="1">
      <alignment horizontal="center" vertical="center"/>
    </xf>
    <xf numFmtId="167" fontId="3" fillId="7" borderId="1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167" fontId="16" fillId="0" borderId="0" xfId="0" applyNumberFormat="1" applyFont="1" applyFill="1" applyBorder="1" applyAlignment="1">
      <alignment horizontal="center" vertical="center"/>
    </xf>
    <xf numFmtId="167" fontId="16" fillId="0" borderId="0" xfId="1" applyNumberFormat="1" applyFont="1" applyFill="1" applyBorder="1" applyAlignment="1">
      <alignment horizontal="center" vertical="center"/>
    </xf>
    <xf numFmtId="169" fontId="13" fillId="0" borderId="0" xfId="0" applyNumberFormat="1" applyFont="1" applyFill="1" applyBorder="1" applyAlignment="1">
      <alignment vertical="center"/>
    </xf>
    <xf numFmtId="2" fontId="27" fillId="0" borderId="0" xfId="0" applyNumberFormat="1" applyFont="1" applyFill="1" applyBorder="1" applyAlignment="1">
      <alignment vertical="center"/>
    </xf>
    <xf numFmtId="1" fontId="27" fillId="0" borderId="0" xfId="0" applyNumberFormat="1" applyFont="1" applyFill="1" applyBorder="1" applyAlignment="1">
      <alignment vertical="center"/>
    </xf>
    <xf numFmtId="169" fontId="27" fillId="0" borderId="0" xfId="0" applyNumberFormat="1" applyFont="1" applyFill="1" applyBorder="1" applyAlignment="1">
      <alignment vertical="center"/>
    </xf>
    <xf numFmtId="167" fontId="1" fillId="0" borderId="4" xfId="0" applyNumberFormat="1" applyFont="1" applyFill="1" applyBorder="1" applyAlignment="1">
      <alignment horizontal="center"/>
    </xf>
    <xf numFmtId="167" fontId="1" fillId="0" borderId="4" xfId="0" applyNumberFormat="1" applyFont="1" applyFill="1" applyBorder="1" applyAlignment="1">
      <alignment horizontal="center" vertical="center"/>
    </xf>
    <xf numFmtId="167" fontId="6" fillId="0" borderId="6" xfId="0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167" fontId="1" fillId="0" borderId="9" xfId="0" applyNumberFormat="1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6" fillId="0" borderId="0" xfId="0" applyFont="1" applyFill="1" applyBorder="1" applyAlignment="1">
      <alignment vertical="center"/>
    </xf>
    <xf numFmtId="0" fontId="6" fillId="0" borderId="1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67" fontId="6" fillId="0" borderId="0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Border="1" applyAlignment="1">
      <alignment horizontal="center"/>
    </xf>
    <xf numFmtId="167" fontId="3" fillId="0" borderId="0" xfId="0" applyNumberFormat="1" applyFont="1" applyBorder="1"/>
    <xf numFmtId="0" fontId="5" fillId="0" borderId="0" xfId="0" applyFont="1" applyBorder="1"/>
    <xf numFmtId="167" fontId="0" fillId="0" borderId="0" xfId="0" applyNumberFormat="1" applyFont="1" applyBorder="1"/>
    <xf numFmtId="170" fontId="16" fillId="4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0" fontId="0" fillId="0" borderId="0" xfId="0" applyFont="1"/>
    <xf numFmtId="170" fontId="0" fillId="0" borderId="0" xfId="0" applyNumberFormat="1" applyAlignment="1">
      <alignment horizontal="center" vertical="center" wrapText="1"/>
    </xf>
    <xf numFmtId="170" fontId="0" fillId="0" borderId="0" xfId="0" applyNumberFormat="1" applyBorder="1"/>
    <xf numFmtId="167" fontId="0" fillId="0" borderId="0" xfId="0" applyNumberFormat="1" applyBorder="1" applyAlignment="1"/>
    <xf numFmtId="0" fontId="3" fillId="7" borderId="1" xfId="0" applyNumberFormat="1" applyFont="1" applyFill="1" applyBorder="1" applyAlignment="1">
      <alignment horizontal="center" vertical="center"/>
    </xf>
    <xf numFmtId="168" fontId="28" fillId="0" borderId="0" xfId="0" applyNumberFormat="1" applyFont="1" applyBorder="1" applyAlignment="1">
      <alignment vertical="center"/>
    </xf>
    <xf numFmtId="169" fontId="16" fillId="0" borderId="0" xfId="0" applyNumberFormat="1" applyFont="1" applyFill="1" applyBorder="1" applyAlignment="1">
      <alignment vertical="center"/>
    </xf>
    <xf numFmtId="168" fontId="3" fillId="7" borderId="1" xfId="0" applyNumberFormat="1" applyFont="1" applyFill="1" applyBorder="1" applyAlignment="1">
      <alignment horizontal="center" vertical="center"/>
    </xf>
    <xf numFmtId="168" fontId="0" fillId="0" borderId="0" xfId="0" applyNumberFormat="1" applyBorder="1"/>
    <xf numFmtId="170" fontId="17" fillId="4" borderId="1" xfId="0" applyNumberFormat="1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1" fillId="0" borderId="0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/>
    </xf>
    <xf numFmtId="167" fontId="17" fillId="0" borderId="0" xfId="1" applyNumberFormat="1" applyFont="1" applyFill="1" applyBorder="1" applyAlignment="1">
      <alignment horizontal="center" vertical="center"/>
    </xf>
    <xf numFmtId="169" fontId="17" fillId="0" borderId="0" xfId="0" applyNumberFormat="1" applyFont="1" applyFill="1" applyBorder="1" applyAlignment="1">
      <alignment horizontal="center" vertical="center"/>
    </xf>
    <xf numFmtId="0" fontId="32" fillId="0" borderId="0" xfId="0" applyFont="1"/>
    <xf numFmtId="0" fontId="32" fillId="0" borderId="0" xfId="0" applyFont="1" applyAlignment="1">
      <alignment horizontal="center" vertical="center" wrapText="1"/>
    </xf>
    <xf numFmtId="0" fontId="0" fillId="0" borderId="0" xfId="0" applyFont="1" applyFill="1"/>
    <xf numFmtId="0" fontId="32" fillId="0" borderId="0" xfId="0" applyFont="1" applyFill="1"/>
    <xf numFmtId="0" fontId="1" fillId="0" borderId="0" xfId="0" applyFont="1"/>
    <xf numFmtId="0" fontId="35" fillId="4" borderId="1" xfId="0" applyFont="1" applyFill="1" applyBorder="1" applyAlignment="1">
      <alignment horizontal="center" vertical="center"/>
    </xf>
    <xf numFmtId="167" fontId="35" fillId="4" borderId="1" xfId="0" applyNumberFormat="1" applyFont="1" applyFill="1" applyBorder="1" applyAlignment="1">
      <alignment horizontal="center" vertical="center"/>
    </xf>
    <xf numFmtId="167" fontId="35" fillId="4" borderId="1" xfId="1" applyNumberFormat="1" applyFont="1" applyFill="1" applyBorder="1" applyAlignment="1">
      <alignment horizontal="center" vertical="center"/>
    </xf>
    <xf numFmtId="169" fontId="35" fillId="4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 wrapText="1"/>
    </xf>
    <xf numFmtId="167" fontId="17" fillId="0" borderId="0" xfId="1" applyNumberFormat="1" applyFont="1" applyFill="1" applyBorder="1" applyAlignment="1">
      <alignment horizontal="center" vertical="center" wrapText="1"/>
    </xf>
    <xf numFmtId="169" fontId="17" fillId="0" borderId="0" xfId="0" applyNumberFormat="1" applyFont="1" applyFill="1" applyBorder="1" applyAlignment="1">
      <alignment horizontal="center" vertical="center" wrapText="1"/>
    </xf>
    <xf numFmtId="0" fontId="29" fillId="7" borderId="1" xfId="0" applyFont="1" applyFill="1" applyBorder="1" applyAlignment="1">
      <alignment horizontal="center" vertical="center"/>
    </xf>
    <xf numFmtId="167" fontId="29" fillId="7" borderId="1" xfId="0" applyNumberFormat="1" applyFont="1" applyFill="1" applyBorder="1" applyAlignment="1">
      <alignment horizontal="center" vertical="center"/>
    </xf>
    <xf numFmtId="167" fontId="29" fillId="7" borderId="1" xfId="1" applyNumberFormat="1" applyFont="1" applyFill="1" applyBorder="1" applyAlignment="1">
      <alignment horizontal="center" vertical="center"/>
    </xf>
    <xf numFmtId="169" fontId="29" fillId="7" borderId="1" xfId="0" applyNumberFormat="1" applyFont="1" applyFill="1" applyBorder="1" applyAlignment="1">
      <alignment horizontal="center" vertical="center"/>
    </xf>
    <xf numFmtId="0" fontId="31" fillId="0" borderId="0" xfId="0" quotePrefix="1" applyFont="1" applyFill="1" applyBorder="1" applyAlignment="1">
      <alignment horizontal="center" vertical="center"/>
    </xf>
    <xf numFmtId="170" fontId="29" fillId="0" borderId="0" xfId="0" applyNumberFormat="1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167" fontId="29" fillId="0" borderId="0" xfId="0" applyNumberFormat="1" applyFont="1" applyFill="1" applyBorder="1" applyAlignment="1">
      <alignment horizontal="center" vertical="center"/>
    </xf>
    <xf numFmtId="167" fontId="29" fillId="0" borderId="0" xfId="1" applyNumberFormat="1" applyFont="1" applyFill="1" applyBorder="1" applyAlignment="1">
      <alignment horizontal="center" vertical="center"/>
    </xf>
    <xf numFmtId="169" fontId="29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167" fontId="1" fillId="0" borderId="1" xfId="0" applyNumberFormat="1" applyFont="1" applyFill="1" applyBorder="1" applyAlignment="1">
      <alignment horizontal="center"/>
    </xf>
    <xf numFmtId="167" fontId="1" fillId="0" borderId="1" xfId="0" applyNumberFormat="1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/>
    </xf>
    <xf numFmtId="0" fontId="40" fillId="0" borderId="1" xfId="0" applyFont="1" applyBorder="1" applyAlignment="1">
      <alignment vertical="center" wrapText="1"/>
    </xf>
    <xf numFmtId="9" fontId="9" fillId="0" borderId="1" xfId="0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 wrapText="1"/>
    </xf>
    <xf numFmtId="164" fontId="43" fillId="0" borderId="1" xfId="0" applyNumberFormat="1" applyFont="1" applyBorder="1" applyAlignment="1">
      <alignment horizontal="center" vertical="center"/>
    </xf>
    <xf numFmtId="164" fontId="44" fillId="0" borderId="1" xfId="0" applyNumberFormat="1" applyFont="1" applyBorder="1" applyAlignment="1">
      <alignment horizontal="center" vertical="center"/>
    </xf>
    <xf numFmtId="164" fontId="43" fillId="0" borderId="1" xfId="0" applyNumberFormat="1" applyFont="1" applyBorder="1"/>
    <xf numFmtId="164" fontId="44" fillId="0" borderId="1" xfId="0" applyNumberFormat="1" applyFont="1" applyBorder="1"/>
    <xf numFmtId="164" fontId="45" fillId="0" borderId="1" xfId="0" applyNumberFormat="1" applyFont="1" applyBorder="1"/>
    <xf numFmtId="14" fontId="0" fillId="0" borderId="0" xfId="0" applyNumberFormat="1"/>
    <xf numFmtId="14" fontId="35" fillId="4" borderId="1" xfId="0" applyNumberFormat="1" applyFont="1" applyFill="1" applyBorder="1" applyAlignment="1">
      <alignment horizontal="center" vertical="center"/>
    </xf>
    <xf numFmtId="0" fontId="49" fillId="0" borderId="1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51" fillId="0" borderId="1" xfId="0" applyFont="1" applyBorder="1" applyAlignment="1">
      <alignment horizontal="center" vertical="center"/>
    </xf>
    <xf numFmtId="164" fontId="0" fillId="0" borderId="0" xfId="0" applyNumberFormat="1"/>
    <xf numFmtId="164" fontId="29" fillId="7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/>
    <xf numFmtId="164" fontId="3" fillId="0" borderId="1" xfId="0" applyNumberFormat="1" applyFont="1" applyBorder="1" applyAlignment="1">
      <alignment horizontal="center" vertical="center"/>
    </xf>
    <xf numFmtId="164" fontId="35" fillId="4" borderId="1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14" fontId="29" fillId="0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1" fontId="29" fillId="7" borderId="1" xfId="0" applyNumberFormat="1" applyFont="1" applyFill="1" applyBorder="1" applyAlignment="1">
      <alignment horizontal="center" vertical="center"/>
    </xf>
    <xf numFmtId="171" fontId="0" fillId="0" borderId="0" xfId="0" applyNumberFormat="1"/>
    <xf numFmtId="171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71" fontId="16" fillId="4" borderId="1" xfId="0" applyNumberFormat="1" applyFont="1" applyFill="1" applyBorder="1" applyAlignment="1">
      <alignment horizontal="center" vertical="center"/>
    </xf>
    <xf numFmtId="171" fontId="41" fillId="7" borderId="1" xfId="0" applyNumberFormat="1" applyFont="1" applyFill="1" applyBorder="1" applyAlignment="1">
      <alignment horizontal="center" vertical="center"/>
    </xf>
    <xf numFmtId="167" fontId="5" fillId="0" borderId="0" xfId="0" applyNumberFormat="1" applyFont="1" applyAlignment="1">
      <alignment horizontal="center" vertical="center" wrapText="1"/>
    </xf>
    <xf numFmtId="0" fontId="46" fillId="0" borderId="1" xfId="0" applyFont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7" fontId="0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right" vertical="center"/>
    </xf>
    <xf numFmtId="172" fontId="0" fillId="0" borderId="0" xfId="0" applyNumberFormat="1" applyBorder="1" applyAlignment="1">
      <alignment horizontal="right" vertical="center"/>
    </xf>
    <xf numFmtId="164" fontId="3" fillId="5" borderId="1" xfId="0" applyNumberFormat="1" applyFont="1" applyFill="1" applyBorder="1" applyAlignment="1">
      <alignment horizontal="center" vertical="center" wrapText="1"/>
    </xf>
    <xf numFmtId="164" fontId="3" fillId="5" borderId="1" xfId="2" applyNumberFormat="1" applyFont="1" applyFill="1" applyBorder="1" applyAlignment="1">
      <alignment horizontal="center" vertical="center" wrapText="1"/>
    </xf>
    <xf numFmtId="172" fontId="5" fillId="0" borderId="0" xfId="0" applyNumberFormat="1" applyFont="1" applyAlignment="1">
      <alignment horizontal="right" vertical="center" wrapText="1"/>
    </xf>
    <xf numFmtId="0" fontId="14" fillId="8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171" fontId="29" fillId="7" borderId="0" xfId="0" applyNumberFormat="1" applyFont="1" applyFill="1" applyBorder="1" applyAlignment="1">
      <alignment horizontal="center" vertical="center"/>
    </xf>
    <xf numFmtId="0" fontId="29" fillId="7" borderId="0" xfId="0" applyFont="1" applyFill="1" applyBorder="1" applyAlignment="1">
      <alignment horizontal="center" vertical="center"/>
    </xf>
    <xf numFmtId="167" fontId="29" fillId="7" borderId="0" xfId="0" applyNumberFormat="1" applyFont="1" applyFill="1" applyBorder="1" applyAlignment="1">
      <alignment horizontal="center" vertical="center"/>
    </xf>
    <xf numFmtId="167" fontId="29" fillId="7" borderId="0" xfId="1" applyNumberFormat="1" applyFont="1" applyFill="1" applyBorder="1" applyAlignment="1">
      <alignment horizontal="center" vertical="center"/>
    </xf>
    <xf numFmtId="164" fontId="29" fillId="7" borderId="0" xfId="0" applyNumberFormat="1" applyFont="1" applyFill="1" applyBorder="1" applyAlignment="1">
      <alignment horizontal="center" vertical="center"/>
    </xf>
    <xf numFmtId="169" fontId="29" fillId="7" borderId="0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 applyProtection="1"/>
    <xf numFmtId="164" fontId="53" fillId="7" borderId="1" xfId="2" applyNumberFormat="1" applyFont="1" applyFill="1" applyBorder="1"/>
    <xf numFmtId="164" fontId="53" fillId="7" borderId="1" xfId="2" applyNumberFormat="1" applyFont="1" applyFill="1" applyBorder="1" applyAlignment="1">
      <alignment horizontal="center" vertical="center" wrapText="1"/>
    </xf>
    <xf numFmtId="0" fontId="57" fillId="0" borderId="7" xfId="0" applyFont="1" applyFill="1" applyBorder="1" applyAlignment="1">
      <alignment horizontal="center" vertical="center" wrapText="1"/>
    </xf>
    <xf numFmtId="164" fontId="5" fillId="5" borderId="1" xfId="0" applyNumberFormat="1" applyFont="1" applyFill="1" applyBorder="1"/>
    <xf numFmtId="164" fontId="5" fillId="7" borderId="1" xfId="0" applyNumberFormat="1" applyFont="1" applyFill="1" applyBorder="1"/>
    <xf numFmtId="0" fontId="0" fillId="0" borderId="0" xfId="0" applyFont="1" applyAlignment="1">
      <alignment horizontal="center" vertical="center" wrapText="1"/>
    </xf>
    <xf numFmtId="0" fontId="9" fillId="3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164" fontId="56" fillId="0" borderId="7" xfId="0" applyNumberFormat="1" applyFont="1" applyBorder="1" applyAlignment="1">
      <alignment horizontal="center" vertical="center"/>
    </xf>
    <xf numFmtId="164" fontId="56" fillId="0" borderId="10" xfId="0" applyNumberFormat="1" applyFont="1" applyBorder="1" applyAlignment="1">
      <alignment horizontal="center" vertical="center"/>
    </xf>
    <xf numFmtId="2" fontId="27" fillId="8" borderId="7" xfId="0" applyNumberFormat="1" applyFont="1" applyFill="1" applyBorder="1" applyAlignment="1">
      <alignment horizontal="center" vertical="center"/>
    </xf>
    <xf numFmtId="2" fontId="27" fillId="8" borderId="10" xfId="0" applyNumberFormat="1" applyFont="1" applyFill="1" applyBorder="1" applyAlignment="1">
      <alignment horizontal="center" vertical="center"/>
    </xf>
    <xf numFmtId="164" fontId="56" fillId="0" borderId="1" xfId="2" applyNumberFormat="1" applyFont="1" applyBorder="1" applyAlignment="1">
      <alignment horizontal="center" vertical="center" wrapText="1"/>
    </xf>
    <xf numFmtId="0" fontId="40" fillId="0" borderId="2" xfId="0" applyFont="1" applyBorder="1" applyAlignment="1">
      <alignment horizontal="center" vertical="center" wrapText="1"/>
    </xf>
    <xf numFmtId="0" fontId="40" fillId="0" borderId="3" xfId="0" applyFont="1" applyBorder="1" applyAlignment="1">
      <alignment horizontal="center" vertical="center" wrapText="1"/>
    </xf>
    <xf numFmtId="0" fontId="40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2" fontId="27" fillId="8" borderId="1" xfId="0" applyNumberFormat="1" applyFont="1" applyFill="1" applyBorder="1" applyAlignment="1">
      <alignment horizontal="center" vertical="center"/>
    </xf>
    <xf numFmtId="1" fontId="27" fillId="8" borderId="1" xfId="0" applyNumberFormat="1" applyFont="1" applyFill="1" applyBorder="1" applyAlignment="1">
      <alignment horizontal="center" vertical="center"/>
    </xf>
    <xf numFmtId="169" fontId="52" fillId="8" borderId="1" xfId="0" applyNumberFormat="1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 wrapText="1"/>
    </xf>
    <xf numFmtId="0" fontId="9" fillId="8" borderId="6" xfId="0" applyFont="1" applyFill="1" applyBorder="1" applyAlignment="1">
      <alignment horizontal="center" vertical="center" wrapText="1"/>
    </xf>
    <xf numFmtId="164" fontId="55" fillId="3" borderId="1" xfId="0" applyNumberFormat="1" applyFont="1" applyFill="1" applyBorder="1" applyAlignment="1">
      <alignment horizontal="center" vertical="center"/>
    </xf>
    <xf numFmtId="164" fontId="55" fillId="2" borderId="7" xfId="0" applyNumberFormat="1" applyFont="1" applyFill="1" applyBorder="1" applyAlignment="1">
      <alignment horizontal="center" vertical="center"/>
    </xf>
    <xf numFmtId="164" fontId="55" fillId="2" borderId="10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 wrapText="1"/>
    </xf>
    <xf numFmtId="0" fontId="37" fillId="8" borderId="0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 vertical="center"/>
    </xf>
    <xf numFmtId="0" fontId="42" fillId="2" borderId="0" xfId="0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wrapText="1"/>
    </xf>
    <xf numFmtId="0" fontId="9" fillId="2" borderId="1" xfId="0" applyFont="1" applyFill="1" applyBorder="1" applyAlignment="1">
      <alignment horizontal="center" wrapText="1"/>
    </xf>
    <xf numFmtId="0" fontId="54" fillId="0" borderId="2" xfId="0" applyFont="1" applyFill="1" applyBorder="1" applyAlignment="1">
      <alignment horizontal="center" vertical="center" wrapText="1"/>
    </xf>
    <xf numFmtId="0" fontId="54" fillId="0" borderId="4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39" fillId="0" borderId="8" xfId="0" applyFont="1" applyBorder="1" applyAlignment="1">
      <alignment horizontal="center" vertical="center"/>
    </xf>
    <xf numFmtId="0" fontId="39" fillId="0" borderId="9" xfId="0" applyFont="1" applyBorder="1" applyAlignment="1">
      <alignment horizontal="center" vertical="center"/>
    </xf>
    <xf numFmtId="0" fontId="39" fillId="0" borderId="5" xfId="0" applyFont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3" fillId="0" borderId="8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14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47" fillId="0" borderId="7" xfId="0" applyFont="1" applyBorder="1" applyAlignment="1">
      <alignment horizontal="center" vertical="center" wrapText="1"/>
    </xf>
    <xf numFmtId="0" fontId="47" fillId="0" borderId="13" xfId="0" applyFont="1" applyBorder="1" applyAlignment="1">
      <alignment horizontal="center" vertical="center" wrapText="1"/>
    </xf>
    <xf numFmtId="0" fontId="47" fillId="0" borderId="10" xfId="0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2" fillId="4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2" fontId="22" fillId="8" borderId="8" xfId="0" applyNumberFormat="1" applyFont="1" applyFill="1" applyBorder="1" applyAlignment="1">
      <alignment horizontal="center" vertical="center"/>
    </xf>
    <xf numFmtId="2" fontId="22" fillId="8" borderId="11" xfId="0" applyNumberFormat="1" applyFont="1" applyFill="1" applyBorder="1" applyAlignment="1">
      <alignment horizontal="center" vertical="center"/>
    </xf>
    <xf numFmtId="2" fontId="22" fillId="8" borderId="9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8" borderId="12" xfId="0" applyNumberFormat="1" applyFont="1" applyFill="1" applyBorder="1" applyAlignment="1">
      <alignment horizontal="center" vertical="center"/>
    </xf>
    <xf numFmtId="2" fontId="22" fillId="8" borderId="6" xfId="0" applyNumberFormat="1" applyFont="1" applyFill="1" applyBorder="1" applyAlignment="1">
      <alignment horizontal="center" vertical="center"/>
    </xf>
    <xf numFmtId="1" fontId="22" fillId="8" borderId="7" xfId="0" applyNumberFormat="1" applyFont="1" applyFill="1" applyBorder="1" applyAlignment="1">
      <alignment horizontal="center" vertical="center"/>
    </xf>
    <xf numFmtId="1" fontId="22" fillId="8" borderId="10" xfId="0" applyNumberFormat="1" applyFont="1" applyFill="1" applyBorder="1" applyAlignment="1">
      <alignment horizontal="center" vertical="center"/>
    </xf>
    <xf numFmtId="169" fontId="22" fillId="8" borderId="7" xfId="0" applyNumberFormat="1" applyFont="1" applyFill="1" applyBorder="1" applyAlignment="1">
      <alignment horizontal="center" vertical="center"/>
    </xf>
    <xf numFmtId="169" fontId="22" fillId="8" borderId="10" xfId="0" applyNumberFormat="1" applyFont="1" applyFill="1" applyBorder="1" applyAlignment="1">
      <alignment horizontal="center" vertical="center"/>
    </xf>
    <xf numFmtId="2" fontId="27" fillId="8" borderId="8" xfId="0" applyNumberFormat="1" applyFont="1" applyFill="1" applyBorder="1" applyAlignment="1">
      <alignment horizontal="center" vertical="center"/>
    </xf>
    <xf numFmtId="2" fontId="27" fillId="8" borderId="11" xfId="0" applyNumberFormat="1" applyFont="1" applyFill="1" applyBorder="1" applyAlignment="1">
      <alignment horizontal="center" vertical="center"/>
    </xf>
    <xf numFmtId="2" fontId="27" fillId="8" borderId="5" xfId="0" applyNumberFormat="1" applyFont="1" applyFill="1" applyBorder="1" applyAlignment="1">
      <alignment horizontal="center" vertical="center"/>
    </xf>
    <xf numFmtId="2" fontId="27" fillId="8" borderId="12" xfId="0" applyNumberFormat="1" applyFont="1" applyFill="1" applyBorder="1" applyAlignment="1">
      <alignment horizontal="center" vertical="center"/>
    </xf>
  </cellXfs>
  <cellStyles count="3">
    <cellStyle name="Millares" xfId="1" builtinId="3"/>
    <cellStyle name="Moneda" xfId="2" builtinId="4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00CC00"/>
      <color rgb="FF0000E2"/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ataBaseContable!A1"/><Relationship Id="rId13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hyperlink" Target="#DBEmolumentos!A1"/><Relationship Id="rId17" Type="http://schemas.openxmlformats.org/officeDocument/2006/relationships/image" Target="../media/image10.png"/><Relationship Id="rId2" Type="http://schemas.openxmlformats.org/officeDocument/2006/relationships/hyperlink" Target="#'C'!A1"/><Relationship Id="rId16" Type="http://schemas.openxmlformats.org/officeDocument/2006/relationships/hyperlink" Target="#T!A1"/><Relationship Id="rId1" Type="http://schemas.openxmlformats.org/officeDocument/2006/relationships/image" Target="../media/image2.png"/><Relationship Id="rId6" Type="http://schemas.openxmlformats.org/officeDocument/2006/relationships/hyperlink" Target="#GI!A1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5" Type="http://schemas.openxmlformats.org/officeDocument/2006/relationships/image" Target="../media/image9.png"/><Relationship Id="rId10" Type="http://schemas.openxmlformats.org/officeDocument/2006/relationships/hyperlink" Target="#D!A1"/><Relationship Id="rId4" Type="http://schemas.openxmlformats.org/officeDocument/2006/relationships/hyperlink" Target="#E!A1"/><Relationship Id="rId9" Type="http://schemas.openxmlformats.org/officeDocument/2006/relationships/image" Target="../media/image6.png"/><Relationship Id="rId14" Type="http://schemas.openxmlformats.org/officeDocument/2006/relationships/hyperlink" Target="#User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464820</xdr:colOff>
      <xdr:row>1</xdr:row>
      <xdr:rowOff>83820</xdr:rowOff>
    </xdr:from>
    <xdr:to>
      <xdr:col>10</xdr:col>
      <xdr:colOff>617220</xdr:colOff>
      <xdr:row>9</xdr:row>
      <xdr:rowOff>83820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" y="259080"/>
          <a:ext cx="8686800" cy="14020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632460</xdr:colOff>
      <xdr:row>9</xdr:row>
      <xdr:rowOff>175217</xdr:rowOff>
    </xdr:from>
    <xdr:to>
      <xdr:col>3</xdr:col>
      <xdr:colOff>739140</xdr:colOff>
      <xdr:row>14</xdr:row>
      <xdr:rowOff>63732</xdr:rowOff>
    </xdr:to>
    <xdr:pic>
      <xdr:nvPicPr>
        <xdr:cNvPr id="7" name="imgC" hidden="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266" t="23910" r="33302" b="20581"/>
        <a:stretch/>
      </xdr:blipFill>
      <xdr:spPr>
        <a:xfrm>
          <a:off x="2339340" y="1752557"/>
          <a:ext cx="960120" cy="9629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205740</xdr:colOff>
      <xdr:row>10</xdr:row>
      <xdr:rowOff>1</xdr:rowOff>
    </xdr:from>
    <xdr:to>
      <xdr:col>5</xdr:col>
      <xdr:colOff>302006</xdr:colOff>
      <xdr:row>14</xdr:row>
      <xdr:rowOff>53340</xdr:rowOff>
    </xdr:to>
    <xdr:pic>
      <xdr:nvPicPr>
        <xdr:cNvPr id="13" name="imgE" hidden="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328" t="23850" r="33339" b="20804"/>
        <a:stretch/>
      </xdr:blipFill>
      <xdr:spPr>
        <a:xfrm>
          <a:off x="3619500" y="1752601"/>
          <a:ext cx="949706" cy="9524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655319</xdr:colOff>
      <xdr:row>14</xdr:row>
      <xdr:rowOff>213362</xdr:rowOff>
    </xdr:from>
    <xdr:to>
      <xdr:col>6</xdr:col>
      <xdr:colOff>774384</xdr:colOff>
      <xdr:row>18</xdr:row>
      <xdr:rowOff>175260</xdr:rowOff>
    </xdr:to>
    <xdr:pic>
      <xdr:nvPicPr>
        <xdr:cNvPr id="4" name="imgGI" hidden="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63" t="17442" r="15349" b="17590"/>
        <a:stretch/>
      </xdr:blipFill>
      <xdr:spPr>
        <a:xfrm>
          <a:off x="4922519" y="2865122"/>
          <a:ext cx="972505" cy="96773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190499</xdr:colOff>
      <xdr:row>14</xdr:row>
      <xdr:rowOff>205741</xdr:rowOff>
    </xdr:from>
    <xdr:to>
      <xdr:col>5</xdr:col>
      <xdr:colOff>304800</xdr:colOff>
      <xdr:row>18</xdr:row>
      <xdr:rowOff>172386</xdr:rowOff>
    </xdr:to>
    <xdr:pic>
      <xdr:nvPicPr>
        <xdr:cNvPr id="8" name="imgDataBaseContable" hidden="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13" t="17172" r="15299" b="17219"/>
        <a:stretch/>
      </xdr:blipFill>
      <xdr:spPr>
        <a:xfrm>
          <a:off x="3604259" y="2857501"/>
          <a:ext cx="967741" cy="97248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647699</xdr:colOff>
      <xdr:row>9</xdr:row>
      <xdr:rowOff>167639</xdr:rowOff>
    </xdr:from>
    <xdr:to>
      <xdr:col>6</xdr:col>
      <xdr:colOff>769932</xdr:colOff>
      <xdr:row>14</xdr:row>
      <xdr:rowOff>60960</xdr:rowOff>
    </xdr:to>
    <xdr:pic>
      <xdr:nvPicPr>
        <xdr:cNvPr id="11" name="imgD" hidden="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24" t="17076" r="14759" b="17444"/>
        <a:stretch/>
      </xdr:blipFill>
      <xdr:spPr>
        <a:xfrm>
          <a:off x="4914899" y="1744979"/>
          <a:ext cx="975673" cy="9677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632460</xdr:colOff>
      <xdr:row>15</xdr:row>
      <xdr:rowOff>2</xdr:rowOff>
    </xdr:from>
    <xdr:to>
      <xdr:col>3</xdr:col>
      <xdr:colOff>731520</xdr:colOff>
      <xdr:row>18</xdr:row>
      <xdr:rowOff>175262</xdr:rowOff>
    </xdr:to>
    <xdr:pic>
      <xdr:nvPicPr>
        <xdr:cNvPr id="14" name="imgDBEmolumentos" hidden="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674" t="17442" r="15359" b="17590"/>
        <a:stretch/>
      </xdr:blipFill>
      <xdr:spPr>
        <a:xfrm>
          <a:off x="2339340" y="2880362"/>
          <a:ext cx="952500" cy="9525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4</xdr:col>
      <xdr:colOff>434340</xdr:colOff>
      <xdr:row>20</xdr:row>
      <xdr:rowOff>22860</xdr:rowOff>
    </xdr:from>
    <xdr:to>
      <xdr:col>6</xdr:col>
      <xdr:colOff>647700</xdr:colOff>
      <xdr:row>22</xdr:row>
      <xdr:rowOff>167640</xdr:rowOff>
    </xdr:to>
    <xdr:sp macro="[0]!mostrarAutenticacion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48100" y="4091940"/>
          <a:ext cx="1920240" cy="495300"/>
        </a:xfrm>
        <a:prstGeom prst="roundRect">
          <a:avLst/>
        </a:prstGeom>
        <a:solidFill>
          <a:srgbClr val="FFC000"/>
        </a:solidFill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700" b="1">
              <a:solidFill>
                <a:sysClr val="windowText" lastClr="000000"/>
              </a:solidFill>
            </a:rPr>
            <a:t>INGRESAR</a:t>
          </a:r>
        </a:p>
      </xdr:txBody>
    </xdr:sp>
    <xdr:clientData/>
  </xdr:twoCellAnchor>
  <xdr:twoCellAnchor editAs="oneCell">
    <xdr:from>
      <xdr:col>7</xdr:col>
      <xdr:colOff>198120</xdr:colOff>
      <xdr:row>10</xdr:row>
      <xdr:rowOff>7621</xdr:rowOff>
    </xdr:from>
    <xdr:to>
      <xdr:col>8</xdr:col>
      <xdr:colOff>312420</xdr:colOff>
      <xdr:row>14</xdr:row>
      <xdr:rowOff>70542</xdr:rowOff>
    </xdr:to>
    <xdr:pic>
      <xdr:nvPicPr>
        <xdr:cNvPr id="10" name="imgUsers" hidden="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7DA7F45-86F4-4952-85FC-8A781231F9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647" t="22236" r="33823" b="22580"/>
        <a:stretch/>
      </xdr:blipFill>
      <xdr:spPr>
        <a:xfrm>
          <a:off x="6172200" y="1760221"/>
          <a:ext cx="967740" cy="9620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198119</xdr:colOff>
      <xdr:row>14</xdr:row>
      <xdr:rowOff>221420</xdr:rowOff>
    </xdr:from>
    <xdr:to>
      <xdr:col>8</xdr:col>
      <xdr:colOff>321294</xdr:colOff>
      <xdr:row>18</xdr:row>
      <xdr:rowOff>175260</xdr:rowOff>
    </xdr:to>
    <xdr:pic>
      <xdr:nvPicPr>
        <xdr:cNvPr id="15" name="imgT" hidden="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FF10267-830D-4615-96A8-769FD92392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137" t="24021" r="32941" b="20794"/>
        <a:stretch/>
      </xdr:blipFill>
      <xdr:spPr>
        <a:xfrm>
          <a:off x="6172199" y="2873180"/>
          <a:ext cx="976615" cy="9596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106680</xdr:colOff>
      <xdr:row>8</xdr:row>
      <xdr:rowOff>15240</xdr:rowOff>
    </xdr:from>
    <xdr:to>
      <xdr:col>10</xdr:col>
      <xdr:colOff>1287780</xdr:colOff>
      <xdr:row>11</xdr:row>
      <xdr:rowOff>0</xdr:rowOff>
    </xdr:to>
    <xdr:sp macro="[0]!ingresarRegistroContable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936480" y="1805940"/>
          <a:ext cx="1181100" cy="72390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chemeClr val="tx1"/>
              </a:solidFill>
            </a:rPr>
            <a:t>Ingresar</a:t>
          </a:r>
        </a:p>
      </xdr:txBody>
    </xdr:sp>
    <xdr:clientData/>
  </xdr:twoCellAnchor>
  <xdr:twoCellAnchor>
    <xdr:from>
      <xdr:col>1</xdr:col>
      <xdr:colOff>7621</xdr:colOff>
      <xdr:row>14</xdr:row>
      <xdr:rowOff>7620</xdr:rowOff>
    </xdr:from>
    <xdr:to>
      <xdr:col>3</xdr:col>
      <xdr:colOff>127635</xdr:colOff>
      <xdr:row>15</xdr:row>
      <xdr:rowOff>171450</xdr:rowOff>
    </xdr:to>
    <xdr:sp macro="[0]!buscarContabilidadIngresada" textlink="">
      <xdr:nvSpPr>
        <xdr:cNvPr id="7" name="btnConsulta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0021" y="3017520"/>
          <a:ext cx="1301114" cy="27051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3</xdr:col>
      <xdr:colOff>184785</xdr:colOff>
      <xdr:row>14</xdr:row>
      <xdr:rowOff>7620</xdr:rowOff>
    </xdr:from>
    <xdr:to>
      <xdr:col>5</xdr:col>
      <xdr:colOff>160020</xdr:colOff>
      <xdr:row>15</xdr:row>
      <xdr:rowOff>169545</xdr:rowOff>
    </xdr:to>
    <xdr:sp macro="[0]!buscarRegistroAModificar" textlink="">
      <xdr:nvSpPr>
        <xdr:cNvPr id="6" name="btnModific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18285" y="3017520"/>
          <a:ext cx="1392555" cy="268605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chemeClr val="tx1"/>
              </a:solidFill>
            </a:rPr>
            <a:t>Modificar</a:t>
          </a:r>
        </a:p>
      </xdr:txBody>
    </xdr:sp>
    <xdr:clientData/>
  </xdr:twoCellAnchor>
  <xdr:twoCellAnchor editAs="absolute">
    <xdr:from>
      <xdr:col>0</xdr:col>
      <xdr:colOff>150668</xdr:colOff>
      <xdr:row>2</xdr:row>
      <xdr:rowOff>16042</xdr:rowOff>
    </xdr:from>
    <xdr:to>
      <xdr:col>2</xdr:col>
      <xdr:colOff>260373</xdr:colOff>
      <xdr:row>3</xdr:row>
      <xdr:rowOff>160421</xdr:rowOff>
    </xdr:to>
    <xdr:sp macro="[0]!guardarArchivoExcel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50668" y="168442"/>
          <a:ext cx="1288800" cy="320842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</a:rPr>
            <a:t>GUARDAR</a:t>
          </a:r>
        </a:p>
      </xdr:txBody>
    </xdr:sp>
    <xdr:clientData/>
  </xdr:twoCellAnchor>
  <xdr:twoCellAnchor>
    <xdr:from>
      <xdr:col>10</xdr:col>
      <xdr:colOff>453936</xdr:colOff>
      <xdr:row>8</xdr:row>
      <xdr:rowOff>84364</xdr:rowOff>
    </xdr:from>
    <xdr:to>
      <xdr:col>10</xdr:col>
      <xdr:colOff>1945823</xdr:colOff>
      <xdr:row>9</xdr:row>
      <xdr:rowOff>91984</xdr:rowOff>
    </xdr:to>
    <xdr:sp macro="[0]!mostarBotones" textlink="">
      <xdr:nvSpPr>
        <xdr:cNvPr id="9" name="btnOpciones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707293" y="1894114"/>
          <a:ext cx="1491887" cy="347799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chemeClr val="tx1"/>
              </a:solidFill>
            </a:rPr>
            <a:t>Mostrar</a:t>
          </a:r>
          <a:r>
            <a:rPr lang="es-CO" sz="1200" b="1" baseline="0">
              <a:solidFill>
                <a:schemeClr val="tx1"/>
              </a:solidFill>
            </a:rPr>
            <a:t> Opciones</a:t>
          </a:r>
          <a:endParaRPr lang="es-CO" sz="1200" b="1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83031</xdr:colOff>
      <xdr:row>1</xdr:row>
      <xdr:rowOff>13074</xdr:rowOff>
    </xdr:from>
    <xdr:to>
      <xdr:col>11</xdr:col>
      <xdr:colOff>831980</xdr:colOff>
      <xdr:row>3</xdr:row>
      <xdr:rowOff>163285</xdr:rowOff>
    </xdr:to>
    <xdr:sp macro="[0]!ingresarEmolumen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892684" y="83054"/>
          <a:ext cx="1604255" cy="60896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ysClr val="windowText" lastClr="000000"/>
              </a:solidFill>
              <a:latin typeface="+mj-lt"/>
            </a:rPr>
            <a:t>Añadir Emolumentos</a:t>
          </a:r>
        </a:p>
      </xdr:txBody>
    </xdr:sp>
    <xdr:clientData/>
  </xdr:twoCellAnchor>
  <xdr:twoCellAnchor>
    <xdr:from>
      <xdr:col>10</xdr:col>
      <xdr:colOff>126625</xdr:colOff>
      <xdr:row>14</xdr:row>
      <xdr:rowOff>155510</xdr:rowOff>
    </xdr:from>
    <xdr:to>
      <xdr:col>12</xdr:col>
      <xdr:colOff>0</xdr:colOff>
      <xdr:row>18</xdr:row>
      <xdr:rowOff>62204</xdr:rowOff>
    </xdr:to>
    <xdr:sp macro="[0]!consultarIngresarEmolumento" textlink="">
      <xdr:nvSpPr>
        <xdr:cNvPr id="5" name="btnBuscarAñadirEmolument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936278" y="2744755"/>
          <a:ext cx="1583987" cy="54428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  <a:latin typeface="+mj-lt"/>
            </a:rPr>
            <a:t>Buscar</a:t>
          </a:r>
          <a:r>
            <a:rPr lang="es-CO" sz="1500" b="1" baseline="0">
              <a:solidFill>
                <a:sysClr val="windowText" lastClr="000000"/>
              </a:solidFill>
              <a:latin typeface="+mj-lt"/>
            </a:rPr>
            <a:t> Mes</a:t>
          </a:r>
          <a:endParaRPr lang="es-CO" sz="15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8021</xdr:colOff>
      <xdr:row>0</xdr:row>
      <xdr:rowOff>176462</xdr:rowOff>
    </xdr:from>
    <xdr:to>
      <xdr:col>16</xdr:col>
      <xdr:colOff>1204</xdr:colOff>
      <xdr:row>3</xdr:row>
      <xdr:rowOff>80209</xdr:rowOff>
    </xdr:to>
    <xdr:sp macro="[0]!imprimirHoja" textlink="">
      <xdr:nvSpPr>
        <xdr:cNvPr id="3" name="btnImprimi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79705" y="176462"/>
          <a:ext cx="1637499" cy="449179"/>
        </a:xfrm>
        <a:prstGeom prst="roundRect">
          <a:avLst/>
        </a:prstGeom>
        <a:solidFill>
          <a:srgbClr val="FFC000"/>
        </a:solidFill>
        <a:ln>
          <a:solidFill>
            <a:schemeClr val="bg1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800" b="1" u="none">
              <a:solidFill>
                <a:sysClr val="windowText" lastClr="000000"/>
              </a:solidFill>
              <a:latin typeface="+mj-lt"/>
            </a:rPr>
            <a:t>Imprimir</a:t>
          </a:r>
          <a:r>
            <a:rPr lang="es-CO" sz="1800" b="1" u="sng" baseline="0">
              <a:solidFill>
                <a:sysClr val="windowText" lastClr="000000"/>
              </a:solidFill>
              <a:latin typeface="+mj-lt"/>
            </a:rPr>
            <a:t> </a:t>
          </a:r>
          <a:endParaRPr lang="es-CO" sz="1800" b="1" u="sng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198120</xdr:colOff>
      <xdr:row>2</xdr:row>
      <xdr:rowOff>7620</xdr:rowOff>
    </xdr:from>
    <xdr:to>
      <xdr:col>11</xdr:col>
      <xdr:colOff>845820</xdr:colOff>
      <xdr:row>4</xdr:row>
      <xdr:rowOff>80210</xdr:rowOff>
    </xdr:to>
    <xdr:sp macro="[0]!consultarInformeMensual" textlink="">
      <xdr:nvSpPr>
        <xdr:cNvPr id="4" name="btnConsulta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534499" y="408673"/>
          <a:ext cx="1497932" cy="425516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10</xdr:col>
      <xdr:colOff>198120</xdr:colOff>
      <xdr:row>4</xdr:row>
      <xdr:rowOff>167640</xdr:rowOff>
    </xdr:from>
    <xdr:to>
      <xdr:col>11</xdr:col>
      <xdr:colOff>838200</xdr:colOff>
      <xdr:row>5</xdr:row>
      <xdr:rowOff>160020</xdr:rowOff>
    </xdr:to>
    <xdr:sp macro="[0]!imprimirHoja" textlink="">
      <xdr:nvSpPr>
        <xdr:cNvPr id="5" name="btnImprimi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430000" y="1455420"/>
          <a:ext cx="1493520" cy="358140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  <a:latin typeface="+mj-lt"/>
            </a:rPr>
            <a:t>IMPRIMIR</a:t>
          </a:r>
        </a:p>
      </xdr:txBody>
    </xdr:sp>
    <xdr:clientData/>
  </xdr:twoCellAnchor>
  <xdr:twoCellAnchor editAs="oneCell">
    <xdr:from>
      <xdr:col>1</xdr:col>
      <xdr:colOff>152401</xdr:colOff>
      <xdr:row>2</xdr:row>
      <xdr:rowOff>21992</xdr:rowOff>
    </xdr:from>
    <xdr:to>
      <xdr:col>3</xdr:col>
      <xdr:colOff>472441</xdr:colOff>
      <xdr:row>8</xdr:row>
      <xdr:rowOff>29049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5" t="13143" r="10857" b="21607"/>
        <a:stretch/>
      </xdr:blipFill>
      <xdr:spPr>
        <a:xfrm>
          <a:off x="320041" y="418232"/>
          <a:ext cx="1668780" cy="1416757"/>
        </a:xfrm>
        <a:prstGeom prst="rect">
          <a:avLst/>
        </a:prstGeom>
      </xdr:spPr>
    </xdr:pic>
    <xdr:clientData/>
  </xdr:twoCellAnchor>
  <xdr:twoCellAnchor editAs="oneCell">
    <xdr:from>
      <xdr:col>9</xdr:col>
      <xdr:colOff>379341</xdr:colOff>
      <xdr:row>119</xdr:row>
      <xdr:rowOff>14649</xdr:rowOff>
    </xdr:from>
    <xdr:to>
      <xdr:col>9</xdr:col>
      <xdr:colOff>2280232</xdr:colOff>
      <xdr:row>125</xdr:row>
      <xdr:rowOff>11014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2761" y="2955969"/>
          <a:ext cx="1900891" cy="1047927"/>
        </a:xfrm>
        <a:prstGeom prst="rect">
          <a:avLst/>
        </a:prstGeom>
      </xdr:spPr>
    </xdr:pic>
    <xdr:clientData/>
  </xdr:twoCellAnchor>
  <xdr:twoCellAnchor editAs="oneCell">
    <xdr:from>
      <xdr:col>6</xdr:col>
      <xdr:colOff>904380</xdr:colOff>
      <xdr:row>119</xdr:row>
      <xdr:rowOff>5222</xdr:rowOff>
    </xdr:from>
    <xdr:to>
      <xdr:col>8</xdr:col>
      <xdr:colOff>670560</xdr:colOff>
      <xdr:row>124</xdr:row>
      <xdr:rowOff>145677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027" y="7076134"/>
          <a:ext cx="1940121" cy="1036926"/>
        </a:xfrm>
        <a:prstGeom prst="rect">
          <a:avLst/>
        </a:prstGeom>
      </xdr:spPr>
    </xdr:pic>
    <xdr:clientData/>
  </xdr:twoCellAnchor>
  <xdr:twoCellAnchor>
    <xdr:from>
      <xdr:col>10</xdr:col>
      <xdr:colOff>191536</xdr:colOff>
      <xdr:row>6</xdr:row>
      <xdr:rowOff>75053</xdr:rowOff>
    </xdr:from>
    <xdr:to>
      <xdr:col>11</xdr:col>
      <xdr:colOff>839620</xdr:colOff>
      <xdr:row>7</xdr:row>
      <xdr:rowOff>120316</xdr:rowOff>
    </xdr:to>
    <xdr:sp macro="[0]!eliminarRegistrosDelInforme" textlink="">
      <xdr:nvSpPr>
        <xdr:cNvPr id="9" name="btnLimpiar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2526971" y="1383900"/>
          <a:ext cx="1499731" cy="314204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 u="none">
              <a:solidFill>
                <a:schemeClr val="tx1"/>
              </a:solidFill>
              <a:latin typeface="+mj-lt"/>
            </a:rPr>
            <a:t>LIMPIAR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472440</xdr:colOff>
      <xdr:row>1</xdr:row>
      <xdr:rowOff>7620</xdr:rowOff>
    </xdr:from>
    <xdr:to>
      <xdr:col>6</xdr:col>
      <xdr:colOff>2545080</xdr:colOff>
      <xdr:row>2</xdr:row>
      <xdr:rowOff>190500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64920" y="198120"/>
          <a:ext cx="6202680" cy="381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ysClr val="windowText" lastClr="000000"/>
              </a:solidFill>
            </a:rPr>
            <a:t>CÓDIGOS DE TRANSACCIONES POR INGRESOS Y EGRESOS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g" displayName="Ing" ref="B6:C45" totalsRowShown="0" headerRowBorderDxfId="10" tableBorderDxfId="9" totalsRowBorderDxfId="8">
  <autoFilter ref="B6:C45" xr:uid="{00000000-0009-0000-0100-000001000000}"/>
  <tableColumns count="2">
    <tableColumn id="1" xr3:uid="{00000000-0010-0000-0000-000001000000}" name="COD" dataDxfId="7"/>
    <tableColumn id="2" xr3:uid="{00000000-0010-0000-0000-000002000000}" name="Concepto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gr" displayName="Egr" ref="F6:G45" totalsRowShown="0" headerRowDxfId="5" headerRowBorderDxfId="4" tableBorderDxfId="3" totalsRowBorderDxfId="2">
  <autoFilter ref="F6:G45" xr:uid="{00000000-0009-0000-0100-000002000000}"/>
  <tableColumns count="2">
    <tableColumn id="1" xr3:uid="{00000000-0010-0000-0100-000001000000}" name="COD" dataDxfId="1"/>
    <tableColumn id="2" xr3:uid="{00000000-0010-0000-0100-000002000000}" name="Concept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ersonalizado 1">
      <a:majorFont>
        <a:latin typeface="Cambria"/>
        <a:ea typeface=""/>
        <a:cs typeface=""/>
      </a:majorFont>
      <a:minorFont>
        <a:latin typeface="Cambria"/>
        <a:ea typeface=""/>
        <a:cs typeface="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D12:N26"/>
  <sheetViews>
    <sheetView showGridLines="0" showRowColHeaders="0" tabSelected="1" zoomScaleNormal="100" zoomScaleSheetLayoutView="99" workbookViewId="0">
      <selection activeCell="J26" sqref="J26"/>
    </sheetView>
  </sheetViews>
  <sheetFormatPr baseColWidth="10" defaultRowHeight="13.8" x14ac:dyDescent="0.25"/>
  <cols>
    <col min="11" max="11" width="13.59765625" customWidth="1"/>
    <col min="14" max="14" width="12.8984375" customWidth="1"/>
  </cols>
  <sheetData>
    <row r="12" spans="11:14" ht="19.2" customHeight="1" x14ac:dyDescent="0.25">
      <c r="K12" s="183" t="s">
        <v>110</v>
      </c>
      <c r="L12" s="183"/>
      <c r="M12" s="183"/>
      <c r="N12" s="183"/>
    </row>
    <row r="13" spans="11:14" ht="18" customHeight="1" x14ac:dyDescent="0.25">
      <c r="K13" s="97" t="s">
        <v>102</v>
      </c>
      <c r="L13" s="182" t="s">
        <v>105</v>
      </c>
      <c r="M13" s="182"/>
      <c r="N13" s="182"/>
    </row>
    <row r="14" spans="11:14" ht="19.95" customHeight="1" x14ac:dyDescent="0.25">
      <c r="K14" s="97" t="s">
        <v>104</v>
      </c>
      <c r="L14" s="182" t="s">
        <v>112</v>
      </c>
      <c r="M14" s="182"/>
      <c r="N14" s="182"/>
    </row>
    <row r="15" spans="11:14" ht="18" customHeight="1" x14ac:dyDescent="0.25">
      <c r="K15" s="97" t="s">
        <v>103</v>
      </c>
      <c r="L15" s="182" t="s">
        <v>111</v>
      </c>
      <c r="M15" s="182"/>
      <c r="N15" s="182"/>
    </row>
    <row r="16" spans="11:14" ht="19.2" customHeight="1" x14ac:dyDescent="0.25">
      <c r="K16" s="97" t="s">
        <v>100</v>
      </c>
      <c r="L16" s="182" t="s">
        <v>115</v>
      </c>
      <c r="M16" s="182"/>
      <c r="N16" s="182"/>
    </row>
    <row r="17" spans="4:14" ht="22.95" customHeight="1" x14ac:dyDescent="0.25">
      <c r="K17" s="97" t="s">
        <v>101</v>
      </c>
      <c r="L17" s="182" t="s">
        <v>114</v>
      </c>
      <c r="M17" s="182"/>
      <c r="N17" s="182"/>
    </row>
    <row r="18" spans="4:14" ht="19.2" customHeight="1" x14ac:dyDescent="0.25">
      <c r="K18" s="97" t="s">
        <v>106</v>
      </c>
      <c r="L18" s="182" t="s">
        <v>108</v>
      </c>
      <c r="M18" s="182"/>
      <c r="N18" s="182"/>
    </row>
    <row r="19" spans="4:14" ht="18.600000000000001" customHeight="1" x14ac:dyDescent="0.25">
      <c r="K19" s="97" t="s">
        <v>107</v>
      </c>
      <c r="L19" s="182" t="s">
        <v>109</v>
      </c>
      <c r="M19" s="182"/>
      <c r="N19" s="182"/>
    </row>
    <row r="26" spans="4:14" x14ac:dyDescent="0.25">
      <c r="D26" s="181" t="s">
        <v>146</v>
      </c>
      <c r="E26" s="181"/>
      <c r="F26" s="181"/>
      <c r="G26" s="181"/>
      <c r="H26" s="181"/>
    </row>
  </sheetData>
  <sheetProtection algorithmName="SHA-512" hashValue="mE7R5OFw4eioqk01aaHkf9HPmBWqvKEo39pKhpnmIjIFy1w+rV3fsWECbmO32itEc73db2FXrDNRv+qx5V3rHg==" saltValue="xGLgW+8seCv05hZ9Yi09cw==" spinCount="100000" sheet="1" objects="1" scenarios="1"/>
  <protectedRanges>
    <protectedRange algorithmName="SHA-512" hashValue="I60uwXTjBMRlQKoCHtSCOajDY96qEDfKHm7rpNxM1hKso9a5Avkpx15K6gjrr7W1fRZcgtiDujECCf2saD2XYw==" saltValue="Rgjl0LWNLVNm/A+BxJ22Cw==" spinCount="100000" sqref="L13:N19" name="Datos de Registro"/>
  </protectedRanges>
  <mergeCells count="9">
    <mergeCell ref="D26:H26"/>
    <mergeCell ref="L15:N15"/>
    <mergeCell ref="L14:N14"/>
    <mergeCell ref="K12:N12"/>
    <mergeCell ref="L13:N13"/>
    <mergeCell ref="L17:N17"/>
    <mergeCell ref="L18:N18"/>
    <mergeCell ref="L19:N19"/>
    <mergeCell ref="L16:N16"/>
  </mergeCells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theme="4" tint="0.79998168889431442"/>
    <pageSetUpPr fitToPage="1"/>
  </sheetPr>
  <dimension ref="A1:N981"/>
  <sheetViews>
    <sheetView showGridLines="0" showRowColHeaders="0" zoomScale="98" zoomScaleNormal="98" workbookViewId="0">
      <selection activeCell="I11" sqref="I11:J11"/>
    </sheetView>
  </sheetViews>
  <sheetFormatPr baseColWidth="10" defaultRowHeight="13.8" x14ac:dyDescent="0.25"/>
  <cols>
    <col min="1" max="1" width="4" customWidth="1"/>
    <col min="2" max="2" width="11.5" style="69" customWidth="1"/>
    <col min="3" max="3" width="4" customWidth="1"/>
    <col min="4" max="5" width="8.69921875" customWidth="1"/>
    <col min="6" max="6" width="7.19921875" customWidth="1"/>
    <col min="7" max="7" width="32.8984375" customWidth="1"/>
    <col min="8" max="9" width="16.19921875" customWidth="1"/>
    <col min="10" max="10" width="20.69921875" customWidth="1"/>
    <col min="11" max="11" width="52.19921875" customWidth="1"/>
    <col min="12" max="12" width="8.19921875" customWidth="1"/>
    <col min="13" max="13" width="7.5" customWidth="1"/>
  </cols>
  <sheetData>
    <row r="1" spans="1:14" ht="5.4" customHeight="1" x14ac:dyDescent="0.25"/>
    <row r="2" spans="1:14" ht="6" customHeight="1" x14ac:dyDescent="0.25"/>
    <row r="3" spans="1:14" x14ac:dyDescent="0.25">
      <c r="I3" s="70"/>
    </row>
    <row r="5" spans="1:14" ht="7.2" customHeight="1" x14ac:dyDescent="0.25"/>
    <row r="6" spans="1:14" ht="30" customHeight="1" x14ac:dyDescent="0.25">
      <c r="B6" s="189" t="s">
        <v>129</v>
      </c>
      <c r="C6" s="190"/>
      <c r="D6" s="190"/>
      <c r="E6" s="190"/>
      <c r="F6" s="190"/>
      <c r="G6" s="190"/>
      <c r="H6" s="190"/>
      <c r="I6" s="191"/>
      <c r="J6" s="116">
        <v>2022</v>
      </c>
      <c r="K6" s="22"/>
      <c r="L6" s="4"/>
      <c r="M6" s="4"/>
      <c r="N6" s="4"/>
    </row>
    <row r="7" spans="1:14" ht="28.5" customHeight="1" x14ac:dyDescent="0.25">
      <c r="B7" s="196" t="s">
        <v>157</v>
      </c>
      <c r="C7" s="197"/>
      <c r="D7" s="188">
        <v>11996180</v>
      </c>
      <c r="E7" s="188"/>
      <c r="F7" s="5"/>
      <c r="G7" s="5"/>
      <c r="H7" s="5"/>
      <c r="I7" s="5"/>
      <c r="J7" s="5"/>
      <c r="K7" s="5"/>
      <c r="L7" s="5"/>
      <c r="M7" s="5"/>
      <c r="N7" s="5"/>
    </row>
    <row r="8" spans="1:14" x14ac:dyDescent="0.25">
      <c r="B8" s="71"/>
      <c r="C8" s="3"/>
      <c r="D8" s="89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ht="26.4" customHeight="1" x14ac:dyDescent="0.25">
      <c r="B9" s="205" t="s">
        <v>116</v>
      </c>
      <c r="C9" s="205"/>
      <c r="D9" s="205"/>
      <c r="E9" s="205"/>
      <c r="F9" s="205"/>
      <c r="G9" s="205"/>
      <c r="H9" s="205"/>
      <c r="I9" s="205"/>
      <c r="J9" s="205"/>
      <c r="K9" s="192"/>
      <c r="L9" s="30"/>
      <c r="M9" s="30"/>
      <c r="N9" s="3"/>
    </row>
    <row r="10" spans="1:14" ht="13.95" customHeight="1" x14ac:dyDescent="0.25">
      <c r="B10" s="68" t="s">
        <v>63</v>
      </c>
      <c r="C10" s="33" t="s">
        <v>62</v>
      </c>
      <c r="D10" s="34" t="s">
        <v>130</v>
      </c>
      <c r="E10" s="35" t="s">
        <v>126</v>
      </c>
      <c r="F10" s="202" t="s">
        <v>64</v>
      </c>
      <c r="G10" s="202"/>
      <c r="H10" s="36" t="s">
        <v>119</v>
      </c>
      <c r="I10" s="203" t="s">
        <v>125</v>
      </c>
      <c r="J10" s="203"/>
      <c r="K10" s="192"/>
      <c r="L10" s="30"/>
      <c r="M10" s="37"/>
      <c r="N10" s="37"/>
    </row>
    <row r="11" spans="1:14" ht="18" customHeight="1" x14ac:dyDescent="0.25">
      <c r="A11" s="88"/>
      <c r="B11" s="150"/>
      <c r="C11" s="74"/>
      <c r="D11" s="42"/>
      <c r="E11" s="42"/>
      <c r="F11" s="201" t="str">
        <f>IF(E11="","",IF(C11="I",VLOOKUP(E11,Ing[],2,TRUE),VLOOKUP(E11,Egr[],2,TRUE)))</f>
        <v/>
      </c>
      <c r="G11" s="201"/>
      <c r="H11" s="77"/>
      <c r="I11" s="204"/>
      <c r="J11" s="204"/>
      <c r="K11" s="23"/>
      <c r="M11" s="37"/>
      <c r="N11" s="37"/>
    </row>
    <row r="12" spans="1:14" ht="8.4" customHeight="1" x14ac:dyDescent="0.25">
      <c r="B12" s="72"/>
      <c r="C12" s="31"/>
      <c r="D12" s="32"/>
      <c r="E12" s="67"/>
      <c r="F12" s="32"/>
      <c r="G12" s="31"/>
      <c r="H12" s="23"/>
      <c r="I12" s="23"/>
      <c r="J12" s="23"/>
      <c r="K12" s="23"/>
      <c r="M12" s="12"/>
      <c r="N12" s="39"/>
    </row>
    <row r="13" spans="1:14" ht="13.95" customHeight="1" x14ac:dyDescent="0.25">
      <c r="B13" s="72"/>
      <c r="C13" s="31"/>
      <c r="D13" s="67"/>
      <c r="E13" s="32"/>
      <c r="F13" s="32"/>
      <c r="G13" s="31"/>
      <c r="H13" s="23"/>
      <c r="I13" s="23"/>
      <c r="J13" s="23"/>
      <c r="K13" s="23"/>
      <c r="M13" s="38"/>
      <c r="N13" s="38"/>
    </row>
    <row r="14" spans="1:14" ht="10.199999999999999" customHeight="1" x14ac:dyDescent="0.25">
      <c r="B14" s="72"/>
      <c r="C14" s="31"/>
      <c r="D14" s="32"/>
      <c r="E14" s="32"/>
      <c r="F14" s="32"/>
      <c r="G14" s="31"/>
      <c r="H14" s="23"/>
      <c r="I14" s="23"/>
      <c r="J14" s="23"/>
      <c r="K14" s="23"/>
      <c r="M14" s="38"/>
      <c r="N14" s="38"/>
    </row>
    <row r="15" spans="1:14" ht="8.4" customHeight="1" x14ac:dyDescent="0.25">
      <c r="C15" s="75"/>
      <c r="D15" s="78"/>
      <c r="E15" s="78"/>
      <c r="F15" s="73"/>
      <c r="G15" s="73"/>
      <c r="H15" s="199">
        <f>SUM(H21:H34)</f>
        <v>9300000</v>
      </c>
      <c r="I15" s="198">
        <f>SUM(I21:I34)</f>
        <v>6384200</v>
      </c>
      <c r="J15" s="184">
        <f>D7+H15-I15</f>
        <v>14911980</v>
      </c>
      <c r="K15" s="23"/>
      <c r="M15" s="38"/>
      <c r="N15" s="38"/>
    </row>
    <row r="16" spans="1:14" ht="13.95" customHeight="1" x14ac:dyDescent="0.25">
      <c r="C16" s="75"/>
      <c r="D16" s="31"/>
      <c r="E16" s="31"/>
      <c r="F16" s="73"/>
      <c r="G16" s="73"/>
      <c r="H16" s="200"/>
      <c r="I16" s="198"/>
      <c r="J16" s="185"/>
      <c r="K16" s="23"/>
      <c r="M16" s="38"/>
      <c r="N16" s="38"/>
    </row>
    <row r="17" spans="2:14" x14ac:dyDescent="0.25">
      <c r="B17" s="72"/>
      <c r="C17" s="31"/>
      <c r="D17" s="32"/>
      <c r="E17" s="32"/>
      <c r="F17" s="32"/>
      <c r="G17" s="31"/>
      <c r="H17" s="23"/>
      <c r="I17" s="23"/>
      <c r="J17" s="23"/>
      <c r="K17" s="23"/>
      <c r="M17" s="40"/>
      <c r="N17" s="40"/>
    </row>
    <row r="18" spans="2:14" ht="13.95" customHeight="1" x14ac:dyDescent="0.25">
      <c r="B18" s="193" t="s">
        <v>131</v>
      </c>
      <c r="C18" s="193"/>
      <c r="D18" s="193"/>
      <c r="E18" s="193"/>
      <c r="F18" s="193"/>
      <c r="G18" s="193"/>
      <c r="H18" s="193"/>
      <c r="I18" s="194">
        <v>2022</v>
      </c>
      <c r="J18" s="195" t="s">
        <v>245</v>
      </c>
      <c r="K18" s="186"/>
      <c r="L18" s="51"/>
      <c r="M18" s="38"/>
      <c r="N18" s="38"/>
    </row>
    <row r="19" spans="2:14" ht="13.95" customHeight="1" x14ac:dyDescent="0.25">
      <c r="B19" s="193"/>
      <c r="C19" s="193"/>
      <c r="D19" s="193"/>
      <c r="E19" s="193"/>
      <c r="F19" s="193"/>
      <c r="G19" s="193"/>
      <c r="H19" s="193"/>
      <c r="I19" s="194"/>
      <c r="J19" s="195"/>
      <c r="K19" s="187"/>
      <c r="L19" s="51"/>
      <c r="M19" s="38"/>
      <c r="N19" s="38"/>
    </row>
    <row r="20" spans="2:14" x14ac:dyDescent="0.25">
      <c r="B20" s="149" t="s">
        <v>63</v>
      </c>
      <c r="C20" s="33" t="s">
        <v>62</v>
      </c>
      <c r="D20" s="34" t="s">
        <v>127</v>
      </c>
      <c r="E20" s="34" t="s">
        <v>128</v>
      </c>
      <c r="F20" s="123" t="s">
        <v>126</v>
      </c>
      <c r="G20" s="123" t="s">
        <v>64</v>
      </c>
      <c r="H20" s="124" t="s">
        <v>65</v>
      </c>
      <c r="I20" s="124" t="s">
        <v>66</v>
      </c>
      <c r="J20" s="124" t="s">
        <v>67</v>
      </c>
      <c r="K20" s="124" t="s">
        <v>125</v>
      </c>
      <c r="L20" s="76"/>
    </row>
    <row r="21" spans="2:14" x14ac:dyDescent="0.25">
      <c r="B21" s="153">
        <v>44774</v>
      </c>
      <c r="C21" s="144" t="s">
        <v>123</v>
      </c>
      <c r="D21" s="155">
        <v>51</v>
      </c>
      <c r="E21" s="155"/>
      <c r="F21" s="155">
        <v>1</v>
      </c>
      <c r="G21" s="144" t="s">
        <v>5</v>
      </c>
      <c r="H21" s="160">
        <v>900000</v>
      </c>
      <c r="I21" s="160">
        <v>0</v>
      </c>
      <c r="J21" s="160">
        <f>D7+H21-I21</f>
        <v>12896180</v>
      </c>
      <c r="K21" s="144" t="s">
        <v>246</v>
      </c>
    </row>
    <row r="22" spans="2:14" x14ac:dyDescent="0.25">
      <c r="B22" s="153">
        <v>44775</v>
      </c>
      <c r="C22" s="144" t="s">
        <v>123</v>
      </c>
      <c r="D22" s="155">
        <v>52</v>
      </c>
      <c r="E22" s="155"/>
      <c r="F22" s="159">
        <v>2</v>
      </c>
      <c r="G22" s="144" t="s">
        <v>6</v>
      </c>
      <c r="H22" s="160">
        <v>800000</v>
      </c>
      <c r="I22" s="160">
        <v>0</v>
      </c>
      <c r="J22" s="160">
        <f>J21+H22-I22</f>
        <v>13696180</v>
      </c>
      <c r="K22" s="144" t="s">
        <v>247</v>
      </c>
    </row>
    <row r="23" spans="2:14" x14ac:dyDescent="0.25">
      <c r="B23" s="153">
        <v>44776</v>
      </c>
      <c r="C23" s="144" t="s">
        <v>123</v>
      </c>
      <c r="D23" s="155">
        <v>53</v>
      </c>
      <c r="E23" s="155"/>
      <c r="F23" s="155">
        <v>3</v>
      </c>
      <c r="G23" s="144" t="s">
        <v>7</v>
      </c>
      <c r="H23" s="160">
        <v>700000</v>
      </c>
      <c r="I23" s="160">
        <v>0</v>
      </c>
      <c r="J23" s="160">
        <f>J22+H23-I23</f>
        <v>14396180</v>
      </c>
      <c r="K23" s="144" t="s">
        <v>248</v>
      </c>
    </row>
    <row r="24" spans="2:14" x14ac:dyDescent="0.25">
      <c r="B24" s="153">
        <v>44777</v>
      </c>
      <c r="C24" s="144" t="s">
        <v>123</v>
      </c>
      <c r="D24" s="155">
        <v>54</v>
      </c>
      <c r="E24" s="155"/>
      <c r="F24" s="155">
        <v>4</v>
      </c>
      <c r="G24" s="144" t="s">
        <v>9</v>
      </c>
      <c r="H24" s="160">
        <v>600000</v>
      </c>
      <c r="I24" s="160">
        <v>0</v>
      </c>
      <c r="J24" s="160">
        <f>J23+H24-I24</f>
        <v>14996180</v>
      </c>
      <c r="K24" s="144" t="s">
        <v>249</v>
      </c>
    </row>
    <row r="25" spans="2:14" x14ac:dyDescent="0.25">
      <c r="B25" s="153">
        <v>44778</v>
      </c>
      <c r="C25" s="144" t="s">
        <v>123</v>
      </c>
      <c r="D25" s="155">
        <v>55</v>
      </c>
      <c r="E25" s="155"/>
      <c r="F25" s="155">
        <v>5</v>
      </c>
      <c r="G25" s="144" t="s">
        <v>155</v>
      </c>
      <c r="H25" s="160">
        <v>500000</v>
      </c>
      <c r="I25" s="160">
        <v>0</v>
      </c>
      <c r="J25" s="160">
        <f>J24+H25-I25</f>
        <v>15496180</v>
      </c>
      <c r="K25" s="144" t="s">
        <v>250</v>
      </c>
    </row>
    <row r="26" spans="2:14" x14ac:dyDescent="0.25">
      <c r="B26" s="154">
        <v>44779</v>
      </c>
      <c r="C26" s="156" t="s">
        <v>123</v>
      </c>
      <c r="D26" s="157">
        <v>56</v>
      </c>
      <c r="E26" s="157"/>
      <c r="F26" s="157">
        <v>6</v>
      </c>
      <c r="G26" s="156" t="s">
        <v>11</v>
      </c>
      <c r="H26" s="161">
        <v>400000</v>
      </c>
      <c r="I26" s="161">
        <v>0</v>
      </c>
      <c r="J26" s="161">
        <f>J25+H26-I26</f>
        <v>15896180</v>
      </c>
      <c r="K26" s="158" t="s">
        <v>251</v>
      </c>
    </row>
    <row r="27" spans="2:14" x14ac:dyDescent="0.25">
      <c r="B27" s="154">
        <v>44780</v>
      </c>
      <c r="C27" s="156" t="s">
        <v>122</v>
      </c>
      <c r="D27" s="157"/>
      <c r="E27" s="157">
        <v>49</v>
      </c>
      <c r="F27" s="157">
        <v>35</v>
      </c>
      <c r="G27" s="156" t="s">
        <v>40</v>
      </c>
      <c r="H27" s="161">
        <v>0</v>
      </c>
      <c r="I27" s="161">
        <v>2000000</v>
      </c>
      <c r="J27" s="161">
        <f>J26+H27-I27</f>
        <v>13896180</v>
      </c>
      <c r="K27" s="158" t="s">
        <v>252</v>
      </c>
    </row>
    <row r="28" spans="2:14" x14ac:dyDescent="0.25">
      <c r="B28" s="154">
        <v>44781</v>
      </c>
      <c r="C28" s="156" t="s">
        <v>122</v>
      </c>
      <c r="D28" s="157"/>
      <c r="E28" s="157">
        <v>50</v>
      </c>
      <c r="F28" s="157">
        <v>34</v>
      </c>
      <c r="G28" s="156" t="s">
        <v>39</v>
      </c>
      <c r="H28" s="161">
        <v>0</v>
      </c>
      <c r="I28" s="161">
        <v>3500000</v>
      </c>
      <c r="J28" s="161">
        <f>J27+H28-I28</f>
        <v>10396180</v>
      </c>
      <c r="K28" s="158" t="s">
        <v>253</v>
      </c>
    </row>
    <row r="29" spans="2:14" x14ac:dyDescent="0.25">
      <c r="B29" s="154">
        <v>44782</v>
      </c>
      <c r="C29" s="156" t="s">
        <v>123</v>
      </c>
      <c r="D29" s="157">
        <v>57</v>
      </c>
      <c r="E29" s="157"/>
      <c r="F29" s="157">
        <v>29</v>
      </c>
      <c r="G29" s="156" t="s">
        <v>26</v>
      </c>
      <c r="H29" s="161">
        <v>5000000</v>
      </c>
      <c r="I29" s="161">
        <v>0</v>
      </c>
      <c r="J29" s="161">
        <f>J28+H29-I29</f>
        <v>15396180</v>
      </c>
      <c r="K29" s="158" t="s">
        <v>254</v>
      </c>
    </row>
    <row r="30" spans="2:14" x14ac:dyDescent="0.25">
      <c r="B30" s="154">
        <v>44783</v>
      </c>
      <c r="C30" s="156" t="s">
        <v>122</v>
      </c>
      <c r="D30" s="157"/>
      <c r="E30" s="157">
        <v>51</v>
      </c>
      <c r="F30" s="157">
        <v>41</v>
      </c>
      <c r="G30" s="156" t="s">
        <v>45</v>
      </c>
      <c r="H30" s="161">
        <v>0</v>
      </c>
      <c r="I30" s="161">
        <v>500000</v>
      </c>
      <c r="J30" s="161">
        <f>J29+H30-I30</f>
        <v>14896180</v>
      </c>
      <c r="K30" s="158" t="s">
        <v>255</v>
      </c>
    </row>
    <row r="31" spans="2:14" x14ac:dyDescent="0.25">
      <c r="B31" s="154">
        <v>44803</v>
      </c>
      <c r="C31" s="156" t="s">
        <v>123</v>
      </c>
      <c r="D31" s="157">
        <v>58</v>
      </c>
      <c r="E31" s="157"/>
      <c r="F31" s="157">
        <v>11</v>
      </c>
      <c r="G31" s="156" t="s">
        <v>28</v>
      </c>
      <c r="H31" s="161">
        <v>400000</v>
      </c>
      <c r="I31" s="161">
        <v>0</v>
      </c>
      <c r="J31" s="161">
        <f>J30+H31-I31</f>
        <v>15296180</v>
      </c>
      <c r="K31" s="158" t="s">
        <v>181</v>
      </c>
    </row>
    <row r="32" spans="2:14" x14ac:dyDescent="0.25">
      <c r="B32" s="154">
        <v>44803</v>
      </c>
      <c r="C32" s="156" t="s">
        <v>122</v>
      </c>
      <c r="D32" s="157"/>
      <c r="E32" s="157">
        <v>52</v>
      </c>
      <c r="F32" s="157">
        <v>30</v>
      </c>
      <c r="G32" s="156" t="s">
        <v>35</v>
      </c>
      <c r="H32" s="161">
        <v>0</v>
      </c>
      <c r="I32" s="161">
        <v>84000</v>
      </c>
      <c r="J32" s="161">
        <f>J31+H32-I32</f>
        <v>15212180</v>
      </c>
      <c r="K32" s="158" t="s">
        <v>181</v>
      </c>
    </row>
    <row r="33" spans="2:11" x14ac:dyDescent="0.25">
      <c r="B33" s="154">
        <v>44803</v>
      </c>
      <c r="C33" s="156" t="s">
        <v>122</v>
      </c>
      <c r="D33" s="157"/>
      <c r="E33" s="157">
        <v>53</v>
      </c>
      <c r="F33" s="157">
        <v>31</v>
      </c>
      <c r="G33" s="156" t="s">
        <v>36</v>
      </c>
      <c r="H33" s="161">
        <v>0</v>
      </c>
      <c r="I33" s="161">
        <v>300200</v>
      </c>
      <c r="J33" s="161">
        <f>J32+H33-I33</f>
        <v>14911980</v>
      </c>
      <c r="K33" s="158" t="s">
        <v>181</v>
      </c>
    </row>
    <row r="34" spans="2:11" x14ac:dyDescent="0.25">
      <c r="B34" s="154"/>
      <c r="C34" s="156"/>
      <c r="D34" s="157"/>
      <c r="E34" s="157"/>
      <c r="F34" s="157"/>
      <c r="G34" s="156"/>
      <c r="H34" s="161"/>
      <c r="I34" s="161"/>
      <c r="J34" s="161"/>
      <c r="K34" s="158"/>
    </row>
    <row r="35" spans="2:11" x14ac:dyDescent="0.25">
      <c r="B35" s="154"/>
      <c r="C35" s="156"/>
      <c r="D35" s="157"/>
      <c r="E35" s="157"/>
      <c r="F35" s="157"/>
      <c r="G35" s="156"/>
      <c r="H35" s="161"/>
      <c r="I35" s="161"/>
      <c r="J35" s="161"/>
      <c r="K35" s="158"/>
    </row>
    <row r="36" spans="2:11" x14ac:dyDescent="0.25">
      <c r="B36" s="154"/>
      <c r="C36" s="156"/>
      <c r="D36" s="157"/>
      <c r="E36" s="157"/>
      <c r="F36" s="157"/>
      <c r="G36" s="156"/>
      <c r="H36" s="161"/>
      <c r="I36" s="161"/>
      <c r="J36" s="161"/>
      <c r="K36" s="158"/>
    </row>
    <row r="37" spans="2:11" x14ac:dyDescent="0.25">
      <c r="B37" s="154"/>
      <c r="C37" s="156"/>
      <c r="D37" s="157"/>
      <c r="E37" s="157"/>
      <c r="F37" s="157"/>
      <c r="G37" s="156"/>
      <c r="H37" s="161"/>
      <c r="I37" s="161"/>
      <c r="J37" s="161"/>
      <c r="K37" s="158"/>
    </row>
    <row r="38" spans="2:11" x14ac:dyDescent="0.25">
      <c r="B38" s="154"/>
      <c r="C38" s="156"/>
      <c r="D38" s="157"/>
      <c r="E38" s="157"/>
      <c r="F38" s="157"/>
      <c r="G38" s="156"/>
      <c r="H38" s="161"/>
      <c r="I38" s="161"/>
      <c r="J38" s="161"/>
      <c r="K38" s="158"/>
    </row>
    <row r="39" spans="2:11" x14ac:dyDescent="0.25">
      <c r="B39" s="154"/>
      <c r="C39" s="156"/>
      <c r="D39" s="157"/>
      <c r="E39" s="157"/>
      <c r="F39" s="157"/>
      <c r="G39" s="156"/>
      <c r="H39" s="161"/>
      <c r="I39" s="161"/>
      <c r="J39" s="161"/>
      <c r="K39" s="158"/>
    </row>
    <row r="40" spans="2:11" x14ac:dyDescent="0.25">
      <c r="B40" s="154"/>
      <c r="C40" s="156"/>
      <c r="D40" s="157"/>
      <c r="E40" s="157"/>
      <c r="F40" s="157"/>
      <c r="G40" s="156"/>
      <c r="H40" s="161"/>
      <c r="I40" s="161"/>
      <c r="J40" s="161"/>
      <c r="K40" s="158"/>
    </row>
    <row r="41" spans="2:11" x14ac:dyDescent="0.25">
      <c r="B41" s="154"/>
      <c r="C41" s="156"/>
      <c r="D41" s="157"/>
      <c r="E41" s="157"/>
      <c r="F41" s="157"/>
      <c r="G41" s="156"/>
      <c r="H41" s="161"/>
      <c r="I41" s="161"/>
      <c r="J41" s="161"/>
      <c r="K41" s="158"/>
    </row>
    <row r="42" spans="2:11" x14ac:dyDescent="0.25">
      <c r="B42" s="154"/>
      <c r="C42" s="156"/>
      <c r="D42" s="157"/>
      <c r="E42" s="157"/>
      <c r="F42" s="157"/>
      <c r="G42" s="156"/>
      <c r="H42" s="161"/>
      <c r="I42" s="161"/>
      <c r="J42" s="161"/>
      <c r="K42" s="158"/>
    </row>
    <row r="43" spans="2:11" x14ac:dyDescent="0.25">
      <c r="B43" s="153"/>
      <c r="C43" s="144"/>
      <c r="D43" s="155"/>
      <c r="E43" s="155"/>
      <c r="F43" s="155"/>
      <c r="G43" s="144"/>
      <c r="H43" s="160"/>
      <c r="I43" s="160"/>
      <c r="J43" s="160"/>
      <c r="K43" s="144"/>
    </row>
    <row r="44" spans="2:11" x14ac:dyDescent="0.25">
      <c r="B44" s="153"/>
      <c r="C44" s="144"/>
      <c r="D44" s="155"/>
      <c r="E44" s="155"/>
      <c r="F44" s="155"/>
      <c r="G44" s="144"/>
      <c r="H44" s="160"/>
      <c r="I44" s="160"/>
      <c r="J44" s="160"/>
      <c r="K44" s="144"/>
    </row>
    <row r="45" spans="2:11" x14ac:dyDescent="0.25">
      <c r="B45" s="153"/>
      <c r="C45" s="144"/>
      <c r="D45" s="155"/>
      <c r="E45" s="155"/>
      <c r="F45" s="155"/>
      <c r="G45" s="144"/>
      <c r="H45" s="160"/>
      <c r="I45" s="160"/>
      <c r="J45" s="160"/>
      <c r="K45" s="144"/>
    </row>
    <row r="46" spans="2:11" x14ac:dyDescent="0.25">
      <c r="B46" s="153"/>
      <c r="C46" s="144"/>
      <c r="D46" s="155"/>
      <c r="E46" s="155"/>
      <c r="F46" s="155"/>
      <c r="G46" s="144"/>
      <c r="H46" s="160"/>
      <c r="I46" s="160"/>
      <c r="J46" s="160"/>
      <c r="K46" s="144"/>
    </row>
    <row r="47" spans="2:11" x14ac:dyDescent="0.25">
      <c r="B47" s="153"/>
      <c r="C47" s="144"/>
      <c r="D47" s="155"/>
      <c r="E47" s="155"/>
      <c r="F47" s="155"/>
      <c r="G47" s="144"/>
      <c r="H47" s="160"/>
      <c r="I47" s="160"/>
      <c r="J47" s="160"/>
      <c r="K47" s="144"/>
    </row>
    <row r="48" spans="2:11" x14ac:dyDescent="0.25">
      <c r="B48" s="153"/>
      <c r="C48" s="144"/>
      <c r="D48" s="155"/>
      <c r="E48" s="155"/>
      <c r="F48" s="155"/>
      <c r="G48" s="144"/>
      <c r="H48" s="160"/>
      <c r="I48" s="160"/>
      <c r="J48" s="160"/>
      <c r="K48" s="144"/>
    </row>
    <row r="49" spans="2:11" x14ac:dyDescent="0.25">
      <c r="B49" s="153"/>
      <c r="C49" s="144"/>
      <c r="D49" s="155"/>
      <c r="E49" s="155"/>
      <c r="F49" s="155"/>
      <c r="G49" s="144"/>
      <c r="H49" s="160"/>
      <c r="I49" s="160"/>
      <c r="J49" s="160"/>
      <c r="K49" s="144"/>
    </row>
    <row r="50" spans="2:11" x14ac:dyDescent="0.25">
      <c r="B50" s="153"/>
      <c r="C50" s="144"/>
      <c r="D50" s="155"/>
      <c r="E50" s="155"/>
      <c r="F50" s="155"/>
      <c r="G50" s="144"/>
      <c r="H50" s="160"/>
      <c r="I50" s="160"/>
      <c r="J50" s="160"/>
      <c r="K50" s="144"/>
    </row>
    <row r="51" spans="2:11" x14ac:dyDescent="0.25">
      <c r="B51" s="153"/>
      <c r="C51" s="144"/>
      <c r="D51" s="155"/>
      <c r="E51" s="155"/>
      <c r="F51" s="155"/>
      <c r="G51" s="144"/>
      <c r="H51" s="160"/>
      <c r="I51" s="160"/>
      <c r="J51" s="160"/>
      <c r="K51" s="144"/>
    </row>
    <row r="52" spans="2:11" x14ac:dyDescent="0.25">
      <c r="B52" s="153"/>
      <c r="C52" s="144"/>
      <c r="D52" s="155"/>
      <c r="E52" s="155"/>
      <c r="F52" s="155"/>
      <c r="G52" s="144"/>
      <c r="H52" s="160"/>
      <c r="I52" s="160"/>
      <c r="J52" s="160"/>
      <c r="K52" s="144"/>
    </row>
    <row r="53" spans="2:11" x14ac:dyDescent="0.25">
      <c r="B53" s="153"/>
      <c r="C53" s="144"/>
      <c r="D53" s="155"/>
      <c r="E53" s="155"/>
      <c r="F53" s="155"/>
      <c r="G53" s="144"/>
      <c r="H53" s="160"/>
      <c r="I53" s="160"/>
      <c r="J53" s="160"/>
      <c r="K53" s="144"/>
    </row>
    <row r="54" spans="2:11" x14ac:dyDescent="0.25">
      <c r="B54" s="153"/>
      <c r="C54" s="144"/>
      <c r="D54" s="155"/>
      <c r="E54" s="155"/>
      <c r="F54" s="155"/>
      <c r="G54" s="144"/>
      <c r="H54" s="160"/>
      <c r="I54" s="160"/>
      <c r="J54" s="160"/>
      <c r="K54" s="144"/>
    </row>
    <row r="55" spans="2:11" x14ac:dyDescent="0.25">
      <c r="B55" s="153"/>
      <c r="C55" s="144"/>
      <c r="D55" s="155"/>
      <c r="E55" s="155"/>
      <c r="F55" s="155"/>
      <c r="G55" s="144"/>
      <c r="H55" s="160"/>
      <c r="I55" s="160"/>
      <c r="J55" s="160"/>
      <c r="K55" s="144"/>
    </row>
    <row r="56" spans="2:11" x14ac:dyDescent="0.25">
      <c r="B56" s="153"/>
      <c r="C56" s="144"/>
      <c r="D56" s="155"/>
      <c r="E56" s="155"/>
      <c r="F56" s="155"/>
      <c r="G56" s="144"/>
      <c r="H56" s="160"/>
      <c r="I56" s="160"/>
      <c r="J56" s="160"/>
      <c r="K56" s="144"/>
    </row>
    <row r="57" spans="2:11" x14ac:dyDescent="0.25">
      <c r="B57" s="153"/>
      <c r="C57" s="144"/>
      <c r="D57" s="155"/>
      <c r="E57" s="155"/>
      <c r="F57" s="155"/>
      <c r="G57" s="144"/>
      <c r="H57" s="160"/>
      <c r="I57" s="160"/>
      <c r="J57" s="160"/>
      <c r="K57" s="144"/>
    </row>
    <row r="58" spans="2:11" x14ac:dyDescent="0.25">
      <c r="B58" s="153"/>
      <c r="C58" s="144"/>
      <c r="D58" s="155"/>
      <c r="E58" s="155"/>
      <c r="F58" s="155"/>
      <c r="G58" s="144"/>
      <c r="H58" s="160"/>
      <c r="I58" s="160"/>
      <c r="J58" s="160"/>
      <c r="K58" s="144"/>
    </row>
    <row r="59" spans="2:11" x14ac:dyDescent="0.25">
      <c r="B59" s="153"/>
      <c r="C59" s="144"/>
      <c r="D59" s="155"/>
      <c r="E59" s="155"/>
      <c r="F59" s="155"/>
      <c r="G59" s="144"/>
      <c r="H59" s="160"/>
      <c r="I59" s="160"/>
      <c r="J59" s="160"/>
      <c r="K59" s="144"/>
    </row>
    <row r="60" spans="2:11" x14ac:dyDescent="0.25">
      <c r="B60" s="153"/>
      <c r="C60" s="144"/>
      <c r="D60" s="155"/>
      <c r="E60" s="155"/>
      <c r="F60" s="155"/>
      <c r="G60" s="144"/>
      <c r="H60" s="160"/>
      <c r="I60" s="160"/>
      <c r="J60" s="160"/>
      <c r="K60" s="144"/>
    </row>
    <row r="61" spans="2:11" x14ac:dyDescent="0.25">
      <c r="B61" s="153"/>
      <c r="C61" s="144"/>
      <c r="D61" s="155"/>
      <c r="E61" s="155"/>
      <c r="F61" s="155"/>
      <c r="G61" s="144"/>
      <c r="H61" s="160"/>
      <c r="I61" s="160"/>
      <c r="J61" s="160"/>
      <c r="K61" s="144"/>
    </row>
    <row r="62" spans="2:11" x14ac:dyDescent="0.25">
      <c r="B62" s="153"/>
      <c r="C62" s="144"/>
      <c r="D62" s="155"/>
      <c r="E62" s="155"/>
      <c r="F62" s="155"/>
      <c r="G62" s="144"/>
      <c r="H62" s="160"/>
      <c r="I62" s="160"/>
      <c r="J62" s="160"/>
      <c r="K62" s="144"/>
    </row>
    <row r="63" spans="2:11" x14ac:dyDescent="0.25">
      <c r="B63" s="153"/>
      <c r="C63" s="144"/>
      <c r="D63" s="155"/>
      <c r="E63" s="155"/>
      <c r="F63" s="155"/>
      <c r="G63" s="144"/>
      <c r="H63" s="160"/>
      <c r="I63" s="160"/>
      <c r="J63" s="160"/>
      <c r="K63" s="144"/>
    </row>
    <row r="64" spans="2:11" x14ac:dyDescent="0.25">
      <c r="B64" s="153"/>
      <c r="C64" s="144"/>
      <c r="D64" s="155"/>
      <c r="E64" s="155"/>
      <c r="F64" s="155"/>
      <c r="G64" s="144"/>
      <c r="H64" s="160"/>
      <c r="I64" s="160"/>
      <c r="J64" s="160"/>
      <c r="K64" s="144"/>
    </row>
    <row r="65" spans="2:11" x14ac:dyDescent="0.25">
      <c r="B65" s="153"/>
      <c r="C65" s="144"/>
      <c r="D65" s="155"/>
      <c r="E65" s="155"/>
      <c r="F65" s="155"/>
      <c r="G65" s="144"/>
      <c r="H65" s="160"/>
      <c r="I65" s="160"/>
      <c r="J65" s="160"/>
      <c r="K65" s="144"/>
    </row>
    <row r="66" spans="2:11" x14ac:dyDescent="0.25">
      <c r="B66" s="153"/>
      <c r="C66" s="144"/>
      <c r="D66" s="155"/>
      <c r="E66" s="155"/>
      <c r="F66" s="155"/>
      <c r="G66" s="144"/>
      <c r="H66" s="160"/>
      <c r="I66" s="160"/>
      <c r="J66" s="160"/>
      <c r="K66" s="144"/>
    </row>
    <row r="67" spans="2:11" x14ac:dyDescent="0.25">
      <c r="B67" s="153"/>
      <c r="C67" s="144"/>
      <c r="D67" s="155"/>
      <c r="E67" s="155"/>
      <c r="F67" s="155"/>
      <c r="G67" s="144"/>
      <c r="H67" s="160"/>
      <c r="I67" s="160"/>
      <c r="J67" s="160"/>
      <c r="K67" s="144"/>
    </row>
    <row r="68" spans="2:11" x14ac:dyDescent="0.25">
      <c r="B68" s="153"/>
      <c r="C68" s="144"/>
      <c r="D68" s="155"/>
      <c r="E68" s="155"/>
      <c r="F68" s="155"/>
      <c r="G68" s="144"/>
      <c r="H68" s="160"/>
      <c r="I68" s="160"/>
      <c r="J68" s="160"/>
      <c r="K68" s="144"/>
    </row>
    <row r="69" spans="2:11" x14ac:dyDescent="0.25">
      <c r="B69" s="153"/>
      <c r="C69" s="144"/>
      <c r="D69" s="155"/>
      <c r="E69" s="155"/>
      <c r="F69" s="155"/>
      <c r="G69" s="144"/>
      <c r="H69" s="160"/>
      <c r="I69" s="160"/>
      <c r="J69" s="160"/>
      <c r="K69" s="144"/>
    </row>
    <row r="70" spans="2:11" x14ac:dyDescent="0.25">
      <c r="B70" s="153"/>
      <c r="C70" s="144"/>
      <c r="D70" s="155"/>
      <c r="E70" s="155"/>
      <c r="F70" s="155"/>
      <c r="G70" s="144"/>
      <c r="H70" s="160"/>
      <c r="I70" s="160"/>
      <c r="J70" s="160"/>
      <c r="K70" s="144"/>
    </row>
    <row r="71" spans="2:11" x14ac:dyDescent="0.25">
      <c r="B71" s="153"/>
      <c r="C71" s="144"/>
      <c r="D71" s="155"/>
      <c r="E71" s="155"/>
      <c r="F71" s="155"/>
      <c r="G71" s="144"/>
      <c r="H71" s="160"/>
      <c r="I71" s="160"/>
      <c r="J71" s="160"/>
      <c r="K71" s="144"/>
    </row>
    <row r="72" spans="2:11" x14ac:dyDescent="0.25">
      <c r="B72" s="153"/>
      <c r="C72" s="144"/>
      <c r="D72" s="155"/>
      <c r="E72" s="155"/>
      <c r="F72" s="155"/>
      <c r="G72" s="144"/>
      <c r="H72" s="160"/>
      <c r="I72" s="160"/>
      <c r="J72" s="160"/>
      <c r="K72" s="144"/>
    </row>
    <row r="73" spans="2:11" x14ac:dyDescent="0.25">
      <c r="B73" s="153"/>
      <c r="C73" s="144"/>
      <c r="D73" s="155"/>
      <c r="E73" s="155"/>
      <c r="F73" s="155"/>
      <c r="G73" s="144"/>
      <c r="H73" s="160"/>
      <c r="I73" s="160"/>
      <c r="J73" s="160"/>
      <c r="K73" s="144"/>
    </row>
    <row r="74" spans="2:11" x14ac:dyDescent="0.25">
      <c r="B74" s="153"/>
      <c r="C74" s="144"/>
      <c r="D74" s="155"/>
      <c r="E74" s="155"/>
      <c r="F74" s="155"/>
      <c r="G74" s="144"/>
      <c r="H74" s="160"/>
      <c r="I74" s="160"/>
      <c r="J74" s="160"/>
      <c r="K74" s="144"/>
    </row>
    <row r="75" spans="2:11" x14ac:dyDescent="0.25">
      <c r="B75" s="153"/>
      <c r="C75" s="144"/>
      <c r="D75" s="155"/>
      <c r="E75" s="155"/>
      <c r="F75" s="155"/>
      <c r="G75" s="144"/>
      <c r="H75" s="160"/>
      <c r="I75" s="160"/>
      <c r="J75" s="160"/>
      <c r="K75" s="144"/>
    </row>
    <row r="76" spans="2:11" x14ac:dyDescent="0.25">
      <c r="B76" s="153"/>
      <c r="C76" s="144"/>
      <c r="D76" s="155"/>
      <c r="E76" s="155"/>
      <c r="F76" s="155"/>
      <c r="G76" s="144"/>
      <c r="H76" s="160"/>
      <c r="I76" s="160"/>
      <c r="J76" s="160"/>
      <c r="K76" s="144"/>
    </row>
    <row r="77" spans="2:11" x14ac:dyDescent="0.25">
      <c r="B77" s="153"/>
      <c r="C77" s="144"/>
      <c r="D77" s="155"/>
      <c r="E77" s="155"/>
      <c r="F77" s="155"/>
      <c r="G77" s="144"/>
      <c r="H77" s="160"/>
      <c r="I77" s="160"/>
      <c r="J77" s="160"/>
      <c r="K77" s="144"/>
    </row>
    <row r="78" spans="2:11" x14ac:dyDescent="0.25">
      <c r="B78" s="153"/>
      <c r="C78" s="144"/>
      <c r="D78" s="155"/>
      <c r="E78" s="155"/>
      <c r="F78" s="155"/>
      <c r="G78" s="144"/>
      <c r="H78" s="160"/>
      <c r="I78" s="160"/>
      <c r="J78" s="160"/>
      <c r="K78" s="144"/>
    </row>
    <row r="79" spans="2:11" x14ac:dyDescent="0.25">
      <c r="B79" s="153"/>
      <c r="C79" s="144"/>
      <c r="D79" s="155"/>
      <c r="E79" s="155"/>
      <c r="F79" s="155"/>
      <c r="G79" s="144"/>
      <c r="H79" s="160"/>
      <c r="I79" s="160"/>
      <c r="J79" s="160"/>
      <c r="K79" s="144"/>
    </row>
    <row r="80" spans="2:11" x14ac:dyDescent="0.25">
      <c r="B80" s="153"/>
      <c r="C80" s="144"/>
      <c r="D80" s="155"/>
      <c r="E80" s="155"/>
      <c r="F80" s="155"/>
      <c r="G80" s="144"/>
      <c r="H80" s="160"/>
      <c r="I80" s="160"/>
      <c r="J80" s="160"/>
      <c r="K80" s="144"/>
    </row>
    <row r="81" spans="2:11" x14ac:dyDescent="0.25">
      <c r="B81" s="153"/>
      <c r="C81" s="144"/>
      <c r="D81" s="155"/>
      <c r="E81" s="155"/>
      <c r="F81" s="155"/>
      <c r="G81" s="144"/>
      <c r="H81" s="160"/>
      <c r="I81" s="160"/>
      <c r="J81" s="160"/>
      <c r="K81" s="144"/>
    </row>
    <row r="82" spans="2:11" x14ac:dyDescent="0.25">
      <c r="B82" s="153"/>
      <c r="C82" s="144"/>
      <c r="D82" s="155"/>
      <c r="E82" s="155"/>
      <c r="F82" s="155"/>
      <c r="G82" s="144"/>
      <c r="H82" s="160"/>
      <c r="I82" s="160"/>
      <c r="J82" s="160"/>
      <c r="K82" s="144"/>
    </row>
    <row r="83" spans="2:11" x14ac:dyDescent="0.25">
      <c r="B83" s="153"/>
      <c r="C83" s="144"/>
      <c r="D83" s="155"/>
      <c r="E83" s="155"/>
      <c r="F83" s="155"/>
      <c r="G83" s="144"/>
      <c r="H83" s="160"/>
      <c r="I83" s="160"/>
      <c r="J83" s="160"/>
      <c r="K83" s="144"/>
    </row>
    <row r="84" spans="2:11" x14ac:dyDescent="0.25">
      <c r="B84" s="153"/>
      <c r="C84" s="144"/>
      <c r="D84" s="155"/>
      <c r="E84" s="155"/>
      <c r="F84" s="155"/>
      <c r="G84" s="144"/>
      <c r="H84" s="160"/>
      <c r="I84" s="160"/>
      <c r="J84" s="160"/>
      <c r="K84" s="144"/>
    </row>
    <row r="85" spans="2:11" x14ac:dyDescent="0.25">
      <c r="B85" s="153"/>
      <c r="C85" s="144"/>
      <c r="D85" s="155"/>
      <c r="E85" s="155"/>
      <c r="F85" s="155"/>
      <c r="G85" s="144"/>
      <c r="H85" s="160"/>
      <c r="I85" s="160"/>
      <c r="J85" s="160"/>
      <c r="K85" s="144"/>
    </row>
    <row r="86" spans="2:11" x14ac:dyDescent="0.25">
      <c r="B86" s="153"/>
      <c r="C86" s="144"/>
      <c r="D86" s="155"/>
      <c r="E86" s="155"/>
      <c r="F86" s="155"/>
      <c r="G86" s="144"/>
      <c r="H86" s="160"/>
      <c r="I86" s="160"/>
      <c r="J86" s="160"/>
      <c r="K86" s="144"/>
    </row>
    <row r="87" spans="2:11" x14ac:dyDescent="0.25">
      <c r="B87" s="153"/>
      <c r="C87" s="144"/>
      <c r="D87" s="155"/>
      <c r="E87" s="155"/>
      <c r="F87" s="155"/>
      <c r="G87" s="144"/>
      <c r="H87" s="160"/>
      <c r="I87" s="160"/>
      <c r="J87" s="160"/>
      <c r="K87" s="144"/>
    </row>
    <row r="88" spans="2:11" x14ac:dyDescent="0.25">
      <c r="B88" s="153"/>
      <c r="C88" s="144"/>
      <c r="D88" s="155"/>
      <c r="E88" s="155"/>
      <c r="F88" s="155"/>
      <c r="G88" s="144"/>
      <c r="H88" s="160"/>
      <c r="I88" s="160"/>
      <c r="J88" s="160"/>
      <c r="K88" s="144"/>
    </row>
    <row r="89" spans="2:11" x14ac:dyDescent="0.25">
      <c r="B89" s="153"/>
      <c r="C89" s="144"/>
      <c r="D89" s="155"/>
      <c r="E89" s="155"/>
      <c r="F89" s="155"/>
      <c r="G89" s="144"/>
      <c r="H89" s="160"/>
      <c r="I89" s="160"/>
      <c r="J89" s="160"/>
      <c r="K89" s="144"/>
    </row>
    <row r="90" spans="2:11" x14ac:dyDescent="0.25">
      <c r="B90" s="153"/>
      <c r="C90" s="144"/>
      <c r="D90" s="155"/>
      <c r="E90" s="155"/>
      <c r="F90" s="155"/>
      <c r="G90" s="144"/>
      <c r="H90" s="160"/>
      <c r="I90" s="160"/>
      <c r="J90" s="160"/>
      <c r="K90" s="144"/>
    </row>
    <row r="91" spans="2:11" x14ac:dyDescent="0.25">
      <c r="B91" s="153"/>
      <c r="C91" s="144"/>
      <c r="D91" s="155"/>
      <c r="E91" s="155"/>
      <c r="F91" s="155"/>
      <c r="G91" s="144"/>
      <c r="H91" s="160"/>
      <c r="I91" s="160"/>
      <c r="J91" s="160"/>
      <c r="K91" s="144"/>
    </row>
    <row r="92" spans="2:11" x14ac:dyDescent="0.25">
      <c r="B92" s="153"/>
      <c r="C92" s="144"/>
      <c r="D92" s="155"/>
      <c r="E92" s="155"/>
      <c r="F92" s="155"/>
      <c r="G92" s="144"/>
      <c r="H92" s="160"/>
      <c r="I92" s="160"/>
      <c r="J92" s="160"/>
      <c r="K92" s="144"/>
    </row>
    <row r="93" spans="2:11" x14ac:dyDescent="0.25">
      <c r="B93" s="153"/>
      <c r="C93" s="144"/>
      <c r="D93" s="155"/>
      <c r="E93" s="155"/>
      <c r="F93" s="155"/>
      <c r="G93" s="144"/>
      <c r="H93" s="160"/>
      <c r="I93" s="160"/>
      <c r="J93" s="160"/>
      <c r="K93" s="144"/>
    </row>
    <row r="94" spans="2:11" x14ac:dyDescent="0.25">
      <c r="B94" s="153"/>
      <c r="C94" s="144"/>
      <c r="D94" s="155"/>
      <c r="E94" s="155"/>
      <c r="F94" s="155"/>
      <c r="G94" s="144"/>
      <c r="H94" s="160"/>
      <c r="I94" s="160"/>
      <c r="J94" s="160"/>
      <c r="K94" s="144"/>
    </row>
    <row r="95" spans="2:11" x14ac:dyDescent="0.25">
      <c r="B95" s="153"/>
      <c r="C95" s="144"/>
      <c r="D95" s="155"/>
      <c r="E95" s="155"/>
      <c r="F95" s="155"/>
      <c r="G95" s="144"/>
      <c r="H95" s="160"/>
      <c r="I95" s="160"/>
      <c r="J95" s="160"/>
      <c r="K95" s="144"/>
    </row>
    <row r="96" spans="2:11" x14ac:dyDescent="0.25">
      <c r="B96" s="153"/>
      <c r="C96" s="144"/>
      <c r="D96" s="155"/>
      <c r="E96" s="155"/>
      <c r="F96" s="155"/>
      <c r="G96" s="144"/>
      <c r="H96" s="160"/>
      <c r="I96" s="160"/>
      <c r="J96" s="160"/>
      <c r="K96" s="144"/>
    </row>
    <row r="97" spans="2:11" x14ac:dyDescent="0.25">
      <c r="B97" s="153"/>
      <c r="C97" s="144"/>
      <c r="D97" s="155"/>
      <c r="E97" s="155"/>
      <c r="F97" s="155"/>
      <c r="G97" s="144"/>
      <c r="H97" s="160"/>
      <c r="I97" s="160"/>
      <c r="J97" s="160"/>
      <c r="K97" s="144"/>
    </row>
    <row r="98" spans="2:11" x14ac:dyDescent="0.25">
      <c r="B98" s="153"/>
      <c r="C98" s="144"/>
      <c r="D98" s="155"/>
      <c r="E98" s="155"/>
      <c r="F98" s="155"/>
      <c r="G98" s="144"/>
      <c r="H98" s="160"/>
      <c r="I98" s="160"/>
      <c r="J98" s="160"/>
      <c r="K98" s="144"/>
    </row>
    <row r="99" spans="2:11" x14ac:dyDescent="0.25">
      <c r="B99" s="153"/>
      <c r="C99" s="144"/>
      <c r="D99" s="155"/>
      <c r="E99" s="155"/>
      <c r="F99" s="155"/>
      <c r="G99" s="144"/>
      <c r="H99" s="160"/>
      <c r="I99" s="160"/>
      <c r="J99" s="160"/>
      <c r="K99" s="144"/>
    </row>
    <row r="100" spans="2:11" x14ac:dyDescent="0.25">
      <c r="B100" s="153"/>
      <c r="C100" s="144"/>
      <c r="D100" s="155"/>
      <c r="E100" s="155"/>
      <c r="F100" s="155"/>
      <c r="G100" s="144"/>
      <c r="H100" s="160"/>
      <c r="I100" s="160"/>
      <c r="J100" s="160"/>
      <c r="K100" s="144"/>
    </row>
    <row r="101" spans="2:11" x14ac:dyDescent="0.25">
      <c r="B101" s="153"/>
      <c r="C101" s="144"/>
      <c r="D101" s="155"/>
      <c r="E101" s="155"/>
      <c r="F101" s="155"/>
      <c r="G101" s="144"/>
      <c r="H101" s="160"/>
      <c r="I101" s="160"/>
      <c r="J101" s="160"/>
      <c r="K101" s="144"/>
    </row>
    <row r="102" spans="2:11" x14ac:dyDescent="0.25">
      <c r="B102" s="153"/>
      <c r="C102" s="144"/>
      <c r="D102" s="155"/>
      <c r="E102" s="155"/>
      <c r="F102" s="155"/>
      <c r="G102" s="144"/>
      <c r="H102" s="160"/>
      <c r="I102" s="160"/>
      <c r="J102" s="160"/>
      <c r="K102" s="144"/>
    </row>
    <row r="103" spans="2:11" x14ac:dyDescent="0.25">
      <c r="B103" s="153"/>
      <c r="C103" s="144"/>
      <c r="D103" s="155"/>
      <c r="E103" s="155"/>
      <c r="F103" s="155"/>
      <c r="G103" s="144"/>
      <c r="H103" s="160"/>
      <c r="I103" s="160"/>
      <c r="J103" s="160"/>
      <c r="K103" s="144"/>
    </row>
    <row r="104" spans="2:11" x14ac:dyDescent="0.25">
      <c r="B104" s="153"/>
      <c r="C104" s="144"/>
      <c r="D104" s="155"/>
      <c r="E104" s="155"/>
      <c r="F104" s="155"/>
      <c r="G104" s="144"/>
      <c r="H104" s="160"/>
      <c r="I104" s="160"/>
      <c r="J104" s="160"/>
      <c r="K104" s="144"/>
    </row>
    <row r="105" spans="2:11" x14ac:dyDescent="0.25">
      <c r="B105" s="153"/>
      <c r="C105" s="144"/>
      <c r="D105" s="155"/>
      <c r="E105" s="155"/>
      <c r="F105" s="155"/>
      <c r="G105" s="144"/>
      <c r="H105" s="160"/>
      <c r="I105" s="160"/>
      <c r="J105" s="160"/>
      <c r="K105" s="144"/>
    </row>
    <row r="106" spans="2:11" x14ac:dyDescent="0.25">
      <c r="B106" s="153"/>
      <c r="C106" s="144"/>
      <c r="D106" s="155"/>
      <c r="E106" s="155"/>
      <c r="F106" s="155"/>
      <c r="G106" s="144"/>
      <c r="H106" s="160"/>
      <c r="I106" s="160"/>
      <c r="J106" s="160"/>
      <c r="K106" s="144"/>
    </row>
    <row r="107" spans="2:11" x14ac:dyDescent="0.25">
      <c r="B107" s="153"/>
      <c r="C107" s="144"/>
      <c r="D107" s="155"/>
      <c r="E107" s="155"/>
      <c r="F107" s="155"/>
      <c r="G107" s="144"/>
      <c r="H107" s="160"/>
      <c r="I107" s="160"/>
      <c r="J107" s="160"/>
      <c r="K107" s="144"/>
    </row>
    <row r="108" spans="2:11" x14ac:dyDescent="0.25">
      <c r="B108" s="153"/>
      <c r="C108" s="144"/>
      <c r="D108" s="155"/>
      <c r="E108" s="155"/>
      <c r="F108" s="155"/>
      <c r="G108" s="144"/>
      <c r="H108" s="160"/>
      <c r="I108" s="160"/>
      <c r="J108" s="160"/>
      <c r="K108" s="144"/>
    </row>
    <row r="109" spans="2:11" x14ac:dyDescent="0.25">
      <c r="B109" s="153"/>
      <c r="C109" s="144"/>
      <c r="D109" s="155"/>
      <c r="E109" s="155"/>
      <c r="F109" s="155"/>
      <c r="G109" s="144"/>
      <c r="H109" s="160"/>
      <c r="I109" s="160"/>
      <c r="J109" s="160"/>
      <c r="K109" s="144"/>
    </row>
    <row r="110" spans="2:11" x14ac:dyDescent="0.25">
      <c r="B110" s="153"/>
      <c r="C110" s="144"/>
      <c r="D110" s="155"/>
      <c r="E110" s="155"/>
      <c r="F110" s="155"/>
      <c r="G110" s="144"/>
      <c r="H110" s="160"/>
      <c r="I110" s="160"/>
      <c r="J110" s="160"/>
      <c r="K110" s="144"/>
    </row>
    <row r="111" spans="2:11" x14ac:dyDescent="0.25">
      <c r="B111" s="153"/>
      <c r="C111" s="144"/>
      <c r="D111" s="155"/>
      <c r="E111" s="155"/>
      <c r="F111" s="155"/>
      <c r="G111" s="144"/>
      <c r="H111" s="160"/>
      <c r="I111" s="160"/>
      <c r="J111" s="160"/>
      <c r="K111" s="144"/>
    </row>
    <row r="112" spans="2:11" x14ac:dyDescent="0.25">
      <c r="B112" s="153"/>
      <c r="C112" s="144"/>
      <c r="D112" s="155"/>
      <c r="E112" s="155"/>
      <c r="F112" s="155"/>
      <c r="G112" s="144"/>
      <c r="H112" s="160"/>
      <c r="I112" s="160"/>
      <c r="J112" s="160"/>
      <c r="K112" s="144"/>
    </row>
    <row r="113" spans="2:11" x14ac:dyDescent="0.25">
      <c r="B113" s="153"/>
      <c r="C113" s="144"/>
      <c r="D113" s="155"/>
      <c r="E113" s="155"/>
      <c r="F113" s="155"/>
      <c r="G113" s="144"/>
      <c r="H113" s="160"/>
      <c r="I113" s="160"/>
      <c r="J113" s="160"/>
      <c r="K113" s="144"/>
    </row>
    <row r="114" spans="2:11" x14ac:dyDescent="0.25">
      <c r="B114" s="153"/>
      <c r="C114" s="144"/>
      <c r="D114" s="155"/>
      <c r="E114" s="155"/>
      <c r="F114" s="155"/>
      <c r="G114" s="144"/>
      <c r="H114" s="160"/>
      <c r="I114" s="160"/>
      <c r="J114" s="160"/>
      <c r="K114" s="144"/>
    </row>
    <row r="115" spans="2:11" x14ac:dyDescent="0.25">
      <c r="B115" s="153"/>
      <c r="C115" s="144"/>
      <c r="D115" s="155"/>
      <c r="E115" s="155"/>
      <c r="F115" s="155"/>
      <c r="G115" s="144"/>
      <c r="H115" s="160"/>
      <c r="I115" s="160"/>
      <c r="J115" s="160"/>
      <c r="K115" s="144"/>
    </row>
    <row r="116" spans="2:11" x14ac:dyDescent="0.25">
      <c r="B116" s="153"/>
      <c r="C116" s="144"/>
      <c r="D116" s="155"/>
      <c r="E116" s="155"/>
      <c r="F116" s="155"/>
      <c r="G116" s="144"/>
      <c r="H116" s="160"/>
      <c r="I116" s="160"/>
      <c r="J116" s="160"/>
      <c r="K116" s="144"/>
    </row>
    <row r="117" spans="2:11" x14ac:dyDescent="0.25">
      <c r="B117" s="153"/>
      <c r="C117" s="144"/>
      <c r="D117" s="155"/>
      <c r="E117" s="155"/>
      <c r="F117" s="155"/>
      <c r="G117" s="144"/>
      <c r="H117" s="160"/>
      <c r="I117" s="160"/>
      <c r="J117" s="160"/>
      <c r="K117" s="144"/>
    </row>
    <row r="118" spans="2:11" x14ac:dyDescent="0.25">
      <c r="B118" s="153"/>
      <c r="C118" s="144"/>
      <c r="D118" s="155"/>
      <c r="E118" s="155"/>
      <c r="F118" s="155"/>
      <c r="G118" s="144"/>
      <c r="H118" s="160"/>
      <c r="I118" s="160"/>
      <c r="J118" s="160"/>
      <c r="K118" s="144"/>
    </row>
    <row r="119" spans="2:11" x14ac:dyDescent="0.25">
      <c r="B119" s="153"/>
      <c r="C119" s="144"/>
      <c r="D119" s="155"/>
      <c r="E119" s="155"/>
      <c r="F119" s="155"/>
      <c r="G119" s="144"/>
      <c r="H119" s="160"/>
      <c r="I119" s="160"/>
      <c r="J119" s="160"/>
      <c r="K119" s="144"/>
    </row>
    <row r="120" spans="2:11" x14ac:dyDescent="0.25">
      <c r="B120" s="153"/>
      <c r="C120" s="144"/>
      <c r="D120" s="155"/>
      <c r="E120" s="155"/>
      <c r="F120" s="155"/>
      <c r="G120" s="144"/>
      <c r="H120" s="160"/>
      <c r="I120" s="160"/>
      <c r="J120" s="160"/>
      <c r="K120" s="144"/>
    </row>
    <row r="121" spans="2:11" x14ac:dyDescent="0.25">
      <c r="B121" s="132"/>
    </row>
    <row r="122" spans="2:11" x14ac:dyDescent="0.25">
      <c r="B122" s="132"/>
    </row>
    <row r="123" spans="2:11" x14ac:dyDescent="0.25">
      <c r="B123" s="132"/>
    </row>
    <row r="124" spans="2:11" x14ac:dyDescent="0.25">
      <c r="B124" s="132"/>
    </row>
    <row r="125" spans="2:11" x14ac:dyDescent="0.25">
      <c r="B125" s="132"/>
    </row>
    <row r="126" spans="2:11" x14ac:dyDescent="0.25">
      <c r="B126" s="132"/>
    </row>
    <row r="127" spans="2:11" x14ac:dyDescent="0.25">
      <c r="B127" s="132"/>
    </row>
    <row r="128" spans="2:11" x14ac:dyDescent="0.25">
      <c r="B128" s="132"/>
    </row>
    <row r="129" spans="2:2" x14ac:dyDescent="0.25">
      <c r="B129" s="132"/>
    </row>
    <row r="130" spans="2:2" x14ac:dyDescent="0.25">
      <c r="B130" s="132"/>
    </row>
    <row r="131" spans="2:2" x14ac:dyDescent="0.25">
      <c r="B131" s="132"/>
    </row>
    <row r="132" spans="2:2" x14ac:dyDescent="0.25">
      <c r="B132" s="132"/>
    </row>
    <row r="133" spans="2:2" x14ac:dyDescent="0.25">
      <c r="B133" s="132"/>
    </row>
    <row r="134" spans="2:2" x14ac:dyDescent="0.25">
      <c r="B134" s="132"/>
    </row>
    <row r="135" spans="2:2" x14ac:dyDescent="0.25">
      <c r="B135" s="132"/>
    </row>
    <row r="136" spans="2:2" x14ac:dyDescent="0.25">
      <c r="B136" s="132"/>
    </row>
    <row r="137" spans="2:2" x14ac:dyDescent="0.25">
      <c r="B137" s="132"/>
    </row>
    <row r="138" spans="2:2" x14ac:dyDescent="0.25">
      <c r="B138" s="132"/>
    </row>
    <row r="139" spans="2:2" x14ac:dyDescent="0.25">
      <c r="B139" s="132"/>
    </row>
    <row r="140" spans="2:2" x14ac:dyDescent="0.25">
      <c r="B140" s="132"/>
    </row>
    <row r="141" spans="2:2" x14ac:dyDescent="0.25">
      <c r="B141" s="132"/>
    </row>
    <row r="142" spans="2:2" x14ac:dyDescent="0.25">
      <c r="B142" s="132"/>
    </row>
    <row r="143" spans="2:2" x14ac:dyDescent="0.25">
      <c r="B143" s="132"/>
    </row>
    <row r="144" spans="2:2" x14ac:dyDescent="0.25">
      <c r="B144" s="132"/>
    </row>
    <row r="145" spans="2:2" x14ac:dyDescent="0.25">
      <c r="B145" s="132"/>
    </row>
    <row r="146" spans="2:2" x14ac:dyDescent="0.25">
      <c r="B146" s="132"/>
    </row>
    <row r="147" spans="2:2" x14ac:dyDescent="0.25">
      <c r="B147" s="132"/>
    </row>
    <row r="148" spans="2:2" x14ac:dyDescent="0.25">
      <c r="B148" s="132"/>
    </row>
    <row r="149" spans="2:2" x14ac:dyDescent="0.25">
      <c r="B149" s="132"/>
    </row>
    <row r="150" spans="2:2" x14ac:dyDescent="0.25">
      <c r="B150" s="132"/>
    </row>
    <row r="151" spans="2:2" x14ac:dyDescent="0.25">
      <c r="B151" s="132"/>
    </row>
    <row r="152" spans="2:2" x14ac:dyDescent="0.25">
      <c r="B152" s="132"/>
    </row>
    <row r="153" spans="2:2" x14ac:dyDescent="0.25">
      <c r="B153" s="132"/>
    </row>
    <row r="154" spans="2:2" x14ac:dyDescent="0.25">
      <c r="B154" s="132"/>
    </row>
    <row r="155" spans="2:2" x14ac:dyDescent="0.25">
      <c r="B155" s="132"/>
    </row>
    <row r="156" spans="2:2" x14ac:dyDescent="0.25">
      <c r="B156" s="132"/>
    </row>
    <row r="157" spans="2:2" x14ac:dyDescent="0.25">
      <c r="B157" s="132"/>
    </row>
    <row r="158" spans="2:2" x14ac:dyDescent="0.25">
      <c r="B158" s="132"/>
    </row>
    <row r="159" spans="2:2" x14ac:dyDescent="0.25">
      <c r="B159" s="132"/>
    </row>
    <row r="160" spans="2:2" x14ac:dyDescent="0.25">
      <c r="B160" s="132"/>
    </row>
    <row r="161" spans="2:2" x14ac:dyDescent="0.25">
      <c r="B161" s="132"/>
    </row>
    <row r="162" spans="2:2" x14ac:dyDescent="0.25">
      <c r="B162" s="132"/>
    </row>
    <row r="163" spans="2:2" x14ac:dyDescent="0.25">
      <c r="B163" s="132"/>
    </row>
    <row r="164" spans="2:2" x14ac:dyDescent="0.25">
      <c r="B164" s="132"/>
    </row>
    <row r="165" spans="2:2" x14ac:dyDescent="0.25">
      <c r="B165" s="132"/>
    </row>
    <row r="166" spans="2:2" x14ac:dyDescent="0.25">
      <c r="B166" s="132"/>
    </row>
    <row r="167" spans="2:2" x14ac:dyDescent="0.25">
      <c r="B167" s="132"/>
    </row>
    <row r="168" spans="2:2" x14ac:dyDescent="0.25">
      <c r="B168" s="132"/>
    </row>
    <row r="169" spans="2:2" x14ac:dyDescent="0.25">
      <c r="B169" s="132"/>
    </row>
    <row r="170" spans="2:2" x14ac:dyDescent="0.25">
      <c r="B170" s="132"/>
    </row>
    <row r="171" spans="2:2" x14ac:dyDescent="0.25">
      <c r="B171" s="132"/>
    </row>
    <row r="172" spans="2:2" x14ac:dyDescent="0.25">
      <c r="B172" s="132"/>
    </row>
    <row r="173" spans="2:2" x14ac:dyDescent="0.25">
      <c r="B173" s="132"/>
    </row>
    <row r="174" spans="2:2" x14ac:dyDescent="0.25">
      <c r="B174" s="132"/>
    </row>
    <row r="175" spans="2:2" x14ac:dyDescent="0.25">
      <c r="B175" s="132"/>
    </row>
    <row r="176" spans="2:2" x14ac:dyDescent="0.25">
      <c r="B176" s="132"/>
    </row>
    <row r="177" spans="2:2" x14ac:dyDescent="0.25">
      <c r="B177" s="132"/>
    </row>
    <row r="178" spans="2:2" x14ac:dyDescent="0.25">
      <c r="B178" s="132"/>
    </row>
    <row r="179" spans="2:2" x14ac:dyDescent="0.25">
      <c r="B179" s="132"/>
    </row>
    <row r="180" spans="2:2" x14ac:dyDescent="0.25">
      <c r="B180" s="132"/>
    </row>
    <row r="181" spans="2:2" x14ac:dyDescent="0.25">
      <c r="B181" s="132"/>
    </row>
    <row r="182" spans="2:2" x14ac:dyDescent="0.25">
      <c r="B182" s="132"/>
    </row>
    <row r="183" spans="2:2" x14ac:dyDescent="0.25">
      <c r="B183" s="132"/>
    </row>
    <row r="184" spans="2:2" x14ac:dyDescent="0.25">
      <c r="B184" s="132"/>
    </row>
    <row r="185" spans="2:2" x14ac:dyDescent="0.25">
      <c r="B185" s="132"/>
    </row>
    <row r="186" spans="2:2" x14ac:dyDescent="0.25">
      <c r="B186" s="132"/>
    </row>
    <row r="187" spans="2:2" x14ac:dyDescent="0.25">
      <c r="B187" s="132"/>
    </row>
    <row r="188" spans="2:2" x14ac:dyDescent="0.25">
      <c r="B188" s="132"/>
    </row>
    <row r="189" spans="2:2" x14ac:dyDescent="0.25">
      <c r="B189" s="132"/>
    </row>
    <row r="190" spans="2:2" x14ac:dyDescent="0.25">
      <c r="B190" s="132"/>
    </row>
    <row r="191" spans="2:2" x14ac:dyDescent="0.25">
      <c r="B191" s="132"/>
    </row>
    <row r="192" spans="2:2" x14ac:dyDescent="0.25">
      <c r="B192" s="132"/>
    </row>
    <row r="193" spans="2:2" x14ac:dyDescent="0.25">
      <c r="B193" s="132"/>
    </row>
    <row r="194" spans="2:2" x14ac:dyDescent="0.25">
      <c r="B194" s="132"/>
    </row>
    <row r="195" spans="2:2" x14ac:dyDescent="0.25">
      <c r="B195" s="132"/>
    </row>
    <row r="196" spans="2:2" x14ac:dyDescent="0.25">
      <c r="B196" s="132"/>
    </row>
    <row r="197" spans="2:2" x14ac:dyDescent="0.25">
      <c r="B197" s="132"/>
    </row>
    <row r="198" spans="2:2" x14ac:dyDescent="0.25">
      <c r="B198" s="132"/>
    </row>
    <row r="199" spans="2:2" x14ac:dyDescent="0.25">
      <c r="B199" s="132"/>
    </row>
    <row r="200" spans="2:2" x14ac:dyDescent="0.25">
      <c r="B200" s="132"/>
    </row>
    <row r="201" spans="2:2" x14ac:dyDescent="0.25">
      <c r="B201" s="132"/>
    </row>
    <row r="202" spans="2:2" x14ac:dyDescent="0.25">
      <c r="B202" s="132"/>
    </row>
    <row r="203" spans="2:2" x14ac:dyDescent="0.25">
      <c r="B203" s="132"/>
    </row>
    <row r="204" spans="2:2" x14ac:dyDescent="0.25">
      <c r="B204" s="132"/>
    </row>
    <row r="205" spans="2:2" x14ac:dyDescent="0.25">
      <c r="B205" s="132"/>
    </row>
    <row r="206" spans="2:2" x14ac:dyDescent="0.25">
      <c r="B206" s="132"/>
    </row>
    <row r="207" spans="2:2" x14ac:dyDescent="0.25">
      <c r="B207" s="132"/>
    </row>
    <row r="208" spans="2:2" x14ac:dyDescent="0.25">
      <c r="B208" s="132"/>
    </row>
    <row r="209" spans="2:2" x14ac:dyDescent="0.25">
      <c r="B209" s="132"/>
    </row>
    <row r="210" spans="2:2" x14ac:dyDescent="0.25">
      <c r="B210" s="132"/>
    </row>
    <row r="211" spans="2:2" x14ac:dyDescent="0.25">
      <c r="B211" s="132"/>
    </row>
    <row r="212" spans="2:2" x14ac:dyDescent="0.25">
      <c r="B212" s="132"/>
    </row>
    <row r="213" spans="2:2" x14ac:dyDescent="0.25">
      <c r="B213" s="132"/>
    </row>
    <row r="214" spans="2:2" x14ac:dyDescent="0.25">
      <c r="B214" s="132"/>
    </row>
    <row r="215" spans="2:2" x14ac:dyDescent="0.25">
      <c r="B215" s="132"/>
    </row>
    <row r="216" spans="2:2" x14ac:dyDescent="0.25">
      <c r="B216" s="132"/>
    </row>
    <row r="217" spans="2:2" x14ac:dyDescent="0.25">
      <c r="B217" s="132"/>
    </row>
    <row r="218" spans="2:2" x14ac:dyDescent="0.25">
      <c r="B218" s="132"/>
    </row>
    <row r="219" spans="2:2" x14ac:dyDescent="0.25">
      <c r="B219" s="132"/>
    </row>
    <row r="220" spans="2:2" x14ac:dyDescent="0.25">
      <c r="B220" s="132"/>
    </row>
    <row r="221" spans="2:2" x14ac:dyDescent="0.25">
      <c r="B221" s="132"/>
    </row>
    <row r="222" spans="2:2" x14ac:dyDescent="0.25">
      <c r="B222" s="132"/>
    </row>
    <row r="223" spans="2:2" x14ac:dyDescent="0.25">
      <c r="B223" s="132"/>
    </row>
    <row r="224" spans="2:2" x14ac:dyDescent="0.25">
      <c r="B224" s="132"/>
    </row>
    <row r="225" spans="2:2" x14ac:dyDescent="0.25">
      <c r="B225" s="132"/>
    </row>
    <row r="226" spans="2:2" x14ac:dyDescent="0.25">
      <c r="B226" s="132"/>
    </row>
    <row r="227" spans="2:2" x14ac:dyDescent="0.25">
      <c r="B227" s="132"/>
    </row>
    <row r="228" spans="2:2" x14ac:dyDescent="0.25">
      <c r="B228" s="132"/>
    </row>
    <row r="229" spans="2:2" x14ac:dyDescent="0.25">
      <c r="B229" s="132"/>
    </row>
    <row r="230" spans="2:2" x14ac:dyDescent="0.25">
      <c r="B230" s="132"/>
    </row>
    <row r="231" spans="2:2" x14ac:dyDescent="0.25">
      <c r="B231" s="132"/>
    </row>
    <row r="232" spans="2:2" x14ac:dyDescent="0.25">
      <c r="B232" s="132"/>
    </row>
    <row r="233" spans="2:2" x14ac:dyDescent="0.25">
      <c r="B233" s="132"/>
    </row>
    <row r="234" spans="2:2" x14ac:dyDescent="0.25">
      <c r="B234" s="132"/>
    </row>
    <row r="235" spans="2:2" x14ac:dyDescent="0.25">
      <c r="B235" s="132"/>
    </row>
    <row r="236" spans="2:2" x14ac:dyDescent="0.25">
      <c r="B236" s="132"/>
    </row>
    <row r="237" spans="2:2" x14ac:dyDescent="0.25">
      <c r="B237" s="132"/>
    </row>
    <row r="238" spans="2:2" x14ac:dyDescent="0.25">
      <c r="B238" s="132"/>
    </row>
    <row r="239" spans="2:2" x14ac:dyDescent="0.25">
      <c r="B239" s="132"/>
    </row>
    <row r="240" spans="2:2" x14ac:dyDescent="0.25">
      <c r="B240" s="132"/>
    </row>
    <row r="241" spans="2:2" x14ac:dyDescent="0.25">
      <c r="B241" s="132"/>
    </row>
    <row r="242" spans="2:2" x14ac:dyDescent="0.25">
      <c r="B242" s="132"/>
    </row>
    <row r="243" spans="2:2" x14ac:dyDescent="0.25">
      <c r="B243" s="132"/>
    </row>
    <row r="244" spans="2:2" x14ac:dyDescent="0.25">
      <c r="B244" s="132"/>
    </row>
    <row r="245" spans="2:2" x14ac:dyDescent="0.25">
      <c r="B245" s="132"/>
    </row>
    <row r="246" spans="2:2" x14ac:dyDescent="0.25">
      <c r="B246" s="132"/>
    </row>
    <row r="247" spans="2:2" x14ac:dyDescent="0.25">
      <c r="B247" s="132"/>
    </row>
    <row r="248" spans="2:2" x14ac:dyDescent="0.25">
      <c r="B248" s="132"/>
    </row>
    <row r="249" spans="2:2" x14ac:dyDescent="0.25">
      <c r="B249" s="132"/>
    </row>
    <row r="250" spans="2:2" x14ac:dyDescent="0.25">
      <c r="B250" s="132"/>
    </row>
    <row r="251" spans="2:2" x14ac:dyDescent="0.25">
      <c r="B251" s="132"/>
    </row>
    <row r="252" spans="2:2" x14ac:dyDescent="0.25">
      <c r="B252" s="132"/>
    </row>
    <row r="253" spans="2:2" x14ac:dyDescent="0.25">
      <c r="B253" s="132"/>
    </row>
    <row r="254" spans="2:2" x14ac:dyDescent="0.25">
      <c r="B254" s="132"/>
    </row>
    <row r="255" spans="2:2" x14ac:dyDescent="0.25">
      <c r="B255" s="132"/>
    </row>
    <row r="256" spans="2:2" x14ac:dyDescent="0.25">
      <c r="B256" s="132"/>
    </row>
    <row r="257" spans="2:2" x14ac:dyDescent="0.25">
      <c r="B257" s="132"/>
    </row>
    <row r="258" spans="2:2" x14ac:dyDescent="0.25">
      <c r="B258" s="132"/>
    </row>
    <row r="259" spans="2:2" x14ac:dyDescent="0.25">
      <c r="B259" s="132"/>
    </row>
    <row r="260" spans="2:2" x14ac:dyDescent="0.25">
      <c r="B260" s="132"/>
    </row>
    <row r="261" spans="2:2" x14ac:dyDescent="0.25">
      <c r="B261" s="132"/>
    </row>
    <row r="262" spans="2:2" x14ac:dyDescent="0.25">
      <c r="B262" s="132"/>
    </row>
    <row r="263" spans="2:2" x14ac:dyDescent="0.25">
      <c r="B263" s="132"/>
    </row>
    <row r="264" spans="2:2" x14ac:dyDescent="0.25">
      <c r="B264" s="132"/>
    </row>
    <row r="265" spans="2:2" x14ac:dyDescent="0.25">
      <c r="B265" s="132"/>
    </row>
    <row r="266" spans="2:2" x14ac:dyDescent="0.25">
      <c r="B266" s="132"/>
    </row>
    <row r="267" spans="2:2" x14ac:dyDescent="0.25">
      <c r="B267" s="132"/>
    </row>
    <row r="268" spans="2:2" x14ac:dyDescent="0.25">
      <c r="B268" s="132"/>
    </row>
    <row r="269" spans="2:2" x14ac:dyDescent="0.25">
      <c r="B269" s="132"/>
    </row>
    <row r="270" spans="2:2" x14ac:dyDescent="0.25">
      <c r="B270" s="132"/>
    </row>
    <row r="271" spans="2:2" x14ac:dyDescent="0.25">
      <c r="B271" s="132"/>
    </row>
    <row r="272" spans="2:2" x14ac:dyDescent="0.25">
      <c r="B272" s="132"/>
    </row>
    <row r="273" spans="2:2" x14ac:dyDescent="0.25">
      <c r="B273" s="132"/>
    </row>
    <row r="274" spans="2:2" x14ac:dyDescent="0.25">
      <c r="B274" s="132"/>
    </row>
    <row r="275" spans="2:2" x14ac:dyDescent="0.25">
      <c r="B275" s="132"/>
    </row>
    <row r="276" spans="2:2" x14ac:dyDescent="0.25">
      <c r="B276" s="132"/>
    </row>
    <row r="277" spans="2:2" x14ac:dyDescent="0.25">
      <c r="B277" s="132"/>
    </row>
    <row r="278" spans="2:2" x14ac:dyDescent="0.25">
      <c r="B278" s="132"/>
    </row>
    <row r="279" spans="2:2" x14ac:dyDescent="0.25">
      <c r="B279" s="132"/>
    </row>
    <row r="280" spans="2:2" x14ac:dyDescent="0.25">
      <c r="B280" s="132"/>
    </row>
    <row r="281" spans="2:2" x14ac:dyDescent="0.25">
      <c r="B281" s="132"/>
    </row>
    <row r="282" spans="2:2" x14ac:dyDescent="0.25">
      <c r="B282" s="132"/>
    </row>
    <row r="283" spans="2:2" x14ac:dyDescent="0.25">
      <c r="B283" s="132"/>
    </row>
    <row r="284" spans="2:2" x14ac:dyDescent="0.25">
      <c r="B284" s="132"/>
    </row>
    <row r="285" spans="2:2" x14ac:dyDescent="0.25">
      <c r="B285" s="132"/>
    </row>
    <row r="286" spans="2:2" x14ac:dyDescent="0.25">
      <c r="B286" s="132"/>
    </row>
    <row r="287" spans="2:2" x14ac:dyDescent="0.25">
      <c r="B287" s="132"/>
    </row>
    <row r="288" spans="2:2" x14ac:dyDescent="0.25">
      <c r="B288" s="132"/>
    </row>
    <row r="289" spans="2:2" x14ac:dyDescent="0.25">
      <c r="B289" s="132"/>
    </row>
    <row r="290" spans="2:2" x14ac:dyDescent="0.25">
      <c r="B290" s="132"/>
    </row>
    <row r="291" spans="2:2" x14ac:dyDescent="0.25">
      <c r="B291" s="132"/>
    </row>
    <row r="292" spans="2:2" x14ac:dyDescent="0.25">
      <c r="B292" s="132"/>
    </row>
    <row r="293" spans="2:2" x14ac:dyDescent="0.25">
      <c r="B293" s="132"/>
    </row>
    <row r="294" spans="2:2" x14ac:dyDescent="0.25">
      <c r="B294" s="132"/>
    </row>
    <row r="295" spans="2:2" x14ac:dyDescent="0.25">
      <c r="B295" s="132"/>
    </row>
    <row r="296" spans="2:2" x14ac:dyDescent="0.25">
      <c r="B296" s="132"/>
    </row>
    <row r="297" spans="2:2" x14ac:dyDescent="0.25">
      <c r="B297" s="132"/>
    </row>
    <row r="298" spans="2:2" x14ac:dyDescent="0.25">
      <c r="B298" s="132"/>
    </row>
    <row r="299" spans="2:2" x14ac:dyDescent="0.25">
      <c r="B299" s="132"/>
    </row>
    <row r="300" spans="2:2" x14ac:dyDescent="0.25">
      <c r="B300" s="132"/>
    </row>
    <row r="301" spans="2:2" x14ac:dyDescent="0.25">
      <c r="B301" s="132"/>
    </row>
    <row r="302" spans="2:2" x14ac:dyDescent="0.25">
      <c r="B302" s="132"/>
    </row>
    <row r="303" spans="2:2" x14ac:dyDescent="0.25">
      <c r="B303" s="132"/>
    </row>
    <row r="304" spans="2:2" x14ac:dyDescent="0.25">
      <c r="B304" s="132"/>
    </row>
    <row r="305" spans="2:2" x14ac:dyDescent="0.25">
      <c r="B305" s="132"/>
    </row>
    <row r="306" spans="2:2" x14ac:dyDescent="0.25">
      <c r="B306" s="132"/>
    </row>
    <row r="307" spans="2:2" x14ac:dyDescent="0.25">
      <c r="B307" s="132"/>
    </row>
    <row r="308" spans="2:2" x14ac:dyDescent="0.25">
      <c r="B308" s="132"/>
    </row>
    <row r="309" spans="2:2" x14ac:dyDescent="0.25">
      <c r="B309" s="132"/>
    </row>
    <row r="310" spans="2:2" x14ac:dyDescent="0.25">
      <c r="B310" s="132"/>
    </row>
    <row r="311" spans="2:2" x14ac:dyDescent="0.25">
      <c r="B311" s="132"/>
    </row>
    <row r="312" spans="2:2" x14ac:dyDescent="0.25">
      <c r="B312" s="132"/>
    </row>
    <row r="313" spans="2:2" x14ac:dyDescent="0.25">
      <c r="B313" s="132"/>
    </row>
    <row r="314" spans="2:2" x14ac:dyDescent="0.25">
      <c r="B314" s="132"/>
    </row>
    <row r="315" spans="2:2" x14ac:dyDescent="0.25">
      <c r="B315" s="132"/>
    </row>
    <row r="316" spans="2:2" x14ac:dyDescent="0.25">
      <c r="B316" s="132"/>
    </row>
    <row r="317" spans="2:2" x14ac:dyDescent="0.25">
      <c r="B317" s="132"/>
    </row>
    <row r="318" spans="2:2" x14ac:dyDescent="0.25">
      <c r="B318" s="132"/>
    </row>
    <row r="319" spans="2:2" x14ac:dyDescent="0.25">
      <c r="B319" s="132"/>
    </row>
    <row r="320" spans="2:2" x14ac:dyDescent="0.25">
      <c r="B320" s="132"/>
    </row>
    <row r="321" spans="2:2" x14ac:dyDescent="0.25">
      <c r="B321" s="132"/>
    </row>
    <row r="322" spans="2:2" x14ac:dyDescent="0.25">
      <c r="B322" s="132"/>
    </row>
    <row r="323" spans="2:2" x14ac:dyDescent="0.25">
      <c r="B323" s="132"/>
    </row>
    <row r="324" spans="2:2" x14ac:dyDescent="0.25">
      <c r="B324" s="132"/>
    </row>
    <row r="325" spans="2:2" x14ac:dyDescent="0.25">
      <c r="B325" s="132"/>
    </row>
    <row r="326" spans="2:2" x14ac:dyDescent="0.25">
      <c r="B326" s="132"/>
    </row>
    <row r="327" spans="2:2" x14ac:dyDescent="0.25">
      <c r="B327" s="132"/>
    </row>
    <row r="328" spans="2:2" x14ac:dyDescent="0.25">
      <c r="B328" s="132"/>
    </row>
    <row r="329" spans="2:2" x14ac:dyDescent="0.25">
      <c r="B329" s="132"/>
    </row>
    <row r="330" spans="2:2" x14ac:dyDescent="0.25">
      <c r="B330" s="132"/>
    </row>
    <row r="331" spans="2:2" x14ac:dyDescent="0.25">
      <c r="B331" s="132"/>
    </row>
    <row r="332" spans="2:2" x14ac:dyDescent="0.25">
      <c r="B332" s="132"/>
    </row>
    <row r="333" spans="2:2" x14ac:dyDescent="0.25">
      <c r="B333" s="132"/>
    </row>
    <row r="334" spans="2:2" x14ac:dyDescent="0.25">
      <c r="B334" s="132"/>
    </row>
    <row r="335" spans="2:2" x14ac:dyDescent="0.25">
      <c r="B335" s="132"/>
    </row>
    <row r="336" spans="2:2" x14ac:dyDescent="0.25">
      <c r="B336" s="132"/>
    </row>
    <row r="337" spans="2:2" x14ac:dyDescent="0.25">
      <c r="B337" s="132"/>
    </row>
    <row r="338" spans="2:2" x14ac:dyDescent="0.25">
      <c r="B338" s="132"/>
    </row>
    <row r="339" spans="2:2" x14ac:dyDescent="0.25">
      <c r="B339" s="132"/>
    </row>
    <row r="340" spans="2:2" x14ac:dyDescent="0.25">
      <c r="B340" s="132"/>
    </row>
    <row r="341" spans="2:2" x14ac:dyDescent="0.25">
      <c r="B341" s="132"/>
    </row>
    <row r="342" spans="2:2" x14ac:dyDescent="0.25">
      <c r="B342" s="132"/>
    </row>
    <row r="343" spans="2:2" x14ac:dyDescent="0.25">
      <c r="B343" s="132"/>
    </row>
    <row r="344" spans="2:2" x14ac:dyDescent="0.25">
      <c r="B344" s="132"/>
    </row>
    <row r="345" spans="2:2" x14ac:dyDescent="0.25">
      <c r="B345" s="132"/>
    </row>
    <row r="346" spans="2:2" x14ac:dyDescent="0.25">
      <c r="B346" s="132"/>
    </row>
    <row r="347" spans="2:2" x14ac:dyDescent="0.25">
      <c r="B347" s="132"/>
    </row>
    <row r="348" spans="2:2" x14ac:dyDescent="0.25">
      <c r="B348" s="132"/>
    </row>
    <row r="349" spans="2:2" x14ac:dyDescent="0.25">
      <c r="B349" s="132"/>
    </row>
    <row r="350" spans="2:2" x14ac:dyDescent="0.25">
      <c r="B350" s="132"/>
    </row>
    <row r="351" spans="2:2" x14ac:dyDescent="0.25">
      <c r="B351" s="132"/>
    </row>
    <row r="352" spans="2:2" x14ac:dyDescent="0.25">
      <c r="B352" s="132"/>
    </row>
    <row r="353" spans="2:2" x14ac:dyDescent="0.25">
      <c r="B353" s="132"/>
    </row>
    <row r="354" spans="2:2" x14ac:dyDescent="0.25">
      <c r="B354" s="132"/>
    </row>
    <row r="355" spans="2:2" x14ac:dyDescent="0.25">
      <c r="B355" s="132"/>
    </row>
    <row r="356" spans="2:2" x14ac:dyDescent="0.25">
      <c r="B356" s="132"/>
    </row>
    <row r="357" spans="2:2" x14ac:dyDescent="0.25">
      <c r="B357" s="132"/>
    </row>
    <row r="358" spans="2:2" x14ac:dyDescent="0.25">
      <c r="B358" s="132"/>
    </row>
    <row r="359" spans="2:2" x14ac:dyDescent="0.25">
      <c r="B359" s="132"/>
    </row>
    <row r="360" spans="2:2" x14ac:dyDescent="0.25">
      <c r="B360" s="132"/>
    </row>
    <row r="361" spans="2:2" x14ac:dyDescent="0.25">
      <c r="B361" s="132"/>
    </row>
    <row r="362" spans="2:2" x14ac:dyDescent="0.25">
      <c r="B362" s="132"/>
    </row>
    <row r="363" spans="2:2" x14ac:dyDescent="0.25">
      <c r="B363" s="132"/>
    </row>
    <row r="364" spans="2:2" x14ac:dyDescent="0.25">
      <c r="B364" s="132"/>
    </row>
    <row r="365" spans="2:2" x14ac:dyDescent="0.25">
      <c r="B365" s="132"/>
    </row>
    <row r="366" spans="2:2" x14ac:dyDescent="0.25">
      <c r="B366" s="132"/>
    </row>
    <row r="367" spans="2:2" x14ac:dyDescent="0.25">
      <c r="B367" s="132"/>
    </row>
    <row r="368" spans="2:2" x14ac:dyDescent="0.25">
      <c r="B368" s="132"/>
    </row>
    <row r="369" spans="2:2" x14ac:dyDescent="0.25">
      <c r="B369" s="132"/>
    </row>
    <row r="370" spans="2:2" x14ac:dyDescent="0.25">
      <c r="B370" s="132"/>
    </row>
    <row r="371" spans="2:2" x14ac:dyDescent="0.25">
      <c r="B371" s="132"/>
    </row>
    <row r="372" spans="2:2" x14ac:dyDescent="0.25">
      <c r="B372" s="132"/>
    </row>
    <row r="373" spans="2:2" x14ac:dyDescent="0.25">
      <c r="B373" s="132"/>
    </row>
    <row r="374" spans="2:2" x14ac:dyDescent="0.25">
      <c r="B374" s="132"/>
    </row>
    <row r="375" spans="2:2" x14ac:dyDescent="0.25">
      <c r="B375" s="132"/>
    </row>
    <row r="376" spans="2:2" x14ac:dyDescent="0.25">
      <c r="B376" s="132"/>
    </row>
    <row r="377" spans="2:2" x14ac:dyDescent="0.25">
      <c r="B377" s="132"/>
    </row>
    <row r="378" spans="2:2" x14ac:dyDescent="0.25">
      <c r="B378" s="132"/>
    </row>
    <row r="379" spans="2:2" x14ac:dyDescent="0.25">
      <c r="B379" s="132"/>
    </row>
    <row r="380" spans="2:2" x14ac:dyDescent="0.25">
      <c r="B380" s="132"/>
    </row>
    <row r="381" spans="2:2" x14ac:dyDescent="0.25">
      <c r="B381" s="132"/>
    </row>
    <row r="382" spans="2:2" x14ac:dyDescent="0.25">
      <c r="B382" s="132"/>
    </row>
    <row r="383" spans="2:2" x14ac:dyDescent="0.25">
      <c r="B383" s="132"/>
    </row>
    <row r="384" spans="2:2" x14ac:dyDescent="0.25">
      <c r="B384" s="132"/>
    </row>
    <row r="385" spans="2:2" x14ac:dyDescent="0.25">
      <c r="B385" s="132"/>
    </row>
    <row r="386" spans="2:2" x14ac:dyDescent="0.25">
      <c r="B386" s="132"/>
    </row>
    <row r="387" spans="2:2" x14ac:dyDescent="0.25">
      <c r="B387" s="132"/>
    </row>
    <row r="388" spans="2:2" x14ac:dyDescent="0.25">
      <c r="B388" s="132"/>
    </row>
    <row r="389" spans="2:2" x14ac:dyDescent="0.25">
      <c r="B389" s="132"/>
    </row>
    <row r="390" spans="2:2" x14ac:dyDescent="0.25">
      <c r="B390" s="132"/>
    </row>
    <row r="391" spans="2:2" x14ac:dyDescent="0.25">
      <c r="B391" s="132"/>
    </row>
    <row r="392" spans="2:2" x14ac:dyDescent="0.25">
      <c r="B392" s="132"/>
    </row>
    <row r="393" spans="2:2" x14ac:dyDescent="0.25">
      <c r="B393" s="132"/>
    </row>
    <row r="394" spans="2:2" x14ac:dyDescent="0.25">
      <c r="B394" s="132"/>
    </row>
    <row r="395" spans="2:2" x14ac:dyDescent="0.25">
      <c r="B395" s="132"/>
    </row>
    <row r="396" spans="2:2" x14ac:dyDescent="0.25">
      <c r="B396" s="132"/>
    </row>
    <row r="397" spans="2:2" x14ac:dyDescent="0.25">
      <c r="B397" s="132"/>
    </row>
    <row r="398" spans="2:2" x14ac:dyDescent="0.25">
      <c r="B398" s="132"/>
    </row>
    <row r="399" spans="2:2" x14ac:dyDescent="0.25">
      <c r="B399" s="132"/>
    </row>
    <row r="400" spans="2:2" x14ac:dyDescent="0.25">
      <c r="B400" s="132"/>
    </row>
    <row r="401" spans="2:2" x14ac:dyDescent="0.25">
      <c r="B401" s="132"/>
    </row>
    <row r="402" spans="2:2" x14ac:dyDescent="0.25">
      <c r="B402" s="132"/>
    </row>
    <row r="403" spans="2:2" x14ac:dyDescent="0.25">
      <c r="B403" s="132"/>
    </row>
    <row r="404" spans="2:2" x14ac:dyDescent="0.25">
      <c r="B404" s="132"/>
    </row>
    <row r="405" spans="2:2" x14ac:dyDescent="0.25">
      <c r="B405" s="132"/>
    </row>
    <row r="406" spans="2:2" x14ac:dyDescent="0.25">
      <c r="B406" s="132"/>
    </row>
    <row r="407" spans="2:2" x14ac:dyDescent="0.25">
      <c r="B407" s="132"/>
    </row>
    <row r="408" spans="2:2" x14ac:dyDescent="0.25">
      <c r="B408" s="132"/>
    </row>
    <row r="409" spans="2:2" x14ac:dyDescent="0.25">
      <c r="B409" s="132"/>
    </row>
    <row r="410" spans="2:2" x14ac:dyDescent="0.25">
      <c r="B410" s="132"/>
    </row>
    <row r="411" spans="2:2" x14ac:dyDescent="0.25">
      <c r="B411" s="132"/>
    </row>
    <row r="412" spans="2:2" x14ac:dyDescent="0.25">
      <c r="B412" s="132"/>
    </row>
    <row r="413" spans="2:2" x14ac:dyDescent="0.25">
      <c r="B413" s="132"/>
    </row>
    <row r="414" spans="2:2" x14ac:dyDescent="0.25">
      <c r="B414" s="132"/>
    </row>
    <row r="415" spans="2:2" x14ac:dyDescent="0.25">
      <c r="B415" s="132"/>
    </row>
    <row r="416" spans="2:2" x14ac:dyDescent="0.25">
      <c r="B416" s="132"/>
    </row>
    <row r="417" spans="2:2" x14ac:dyDescent="0.25">
      <c r="B417" s="132"/>
    </row>
    <row r="418" spans="2:2" x14ac:dyDescent="0.25">
      <c r="B418" s="132"/>
    </row>
    <row r="419" spans="2:2" x14ac:dyDescent="0.25">
      <c r="B419" s="132"/>
    </row>
    <row r="420" spans="2:2" x14ac:dyDescent="0.25">
      <c r="B420" s="132"/>
    </row>
    <row r="421" spans="2:2" x14ac:dyDescent="0.25">
      <c r="B421" s="132"/>
    </row>
    <row r="422" spans="2:2" x14ac:dyDescent="0.25">
      <c r="B422" s="132"/>
    </row>
    <row r="423" spans="2:2" x14ac:dyDescent="0.25">
      <c r="B423" s="132"/>
    </row>
    <row r="424" spans="2:2" x14ac:dyDescent="0.25">
      <c r="B424" s="132"/>
    </row>
    <row r="425" spans="2:2" x14ac:dyDescent="0.25">
      <c r="B425" s="132"/>
    </row>
    <row r="426" spans="2:2" x14ac:dyDescent="0.25">
      <c r="B426" s="132"/>
    </row>
    <row r="427" spans="2:2" x14ac:dyDescent="0.25">
      <c r="B427" s="132"/>
    </row>
    <row r="428" spans="2:2" x14ac:dyDescent="0.25">
      <c r="B428" s="132"/>
    </row>
    <row r="429" spans="2:2" x14ac:dyDescent="0.25">
      <c r="B429" s="132"/>
    </row>
    <row r="430" spans="2:2" x14ac:dyDescent="0.25">
      <c r="B430" s="132"/>
    </row>
    <row r="431" spans="2:2" x14ac:dyDescent="0.25">
      <c r="B431" s="132"/>
    </row>
    <row r="432" spans="2:2" x14ac:dyDescent="0.25">
      <c r="B432" s="132"/>
    </row>
    <row r="433" spans="2:2" x14ac:dyDescent="0.25">
      <c r="B433" s="132"/>
    </row>
    <row r="434" spans="2:2" x14ac:dyDescent="0.25">
      <c r="B434" s="132"/>
    </row>
    <row r="435" spans="2:2" x14ac:dyDescent="0.25">
      <c r="B435" s="132"/>
    </row>
    <row r="436" spans="2:2" x14ac:dyDescent="0.25">
      <c r="B436" s="132"/>
    </row>
    <row r="437" spans="2:2" x14ac:dyDescent="0.25">
      <c r="B437" s="132"/>
    </row>
    <row r="438" spans="2:2" x14ac:dyDescent="0.25">
      <c r="B438" s="132"/>
    </row>
    <row r="439" spans="2:2" x14ac:dyDescent="0.25">
      <c r="B439" s="132"/>
    </row>
    <row r="440" spans="2:2" x14ac:dyDescent="0.25">
      <c r="B440" s="132"/>
    </row>
    <row r="441" spans="2:2" x14ac:dyDescent="0.25">
      <c r="B441" s="132"/>
    </row>
    <row r="442" spans="2:2" x14ac:dyDescent="0.25">
      <c r="B442" s="132"/>
    </row>
    <row r="443" spans="2:2" x14ac:dyDescent="0.25">
      <c r="B443" s="132"/>
    </row>
    <row r="444" spans="2:2" x14ac:dyDescent="0.25">
      <c r="B444" s="132"/>
    </row>
    <row r="445" spans="2:2" x14ac:dyDescent="0.25">
      <c r="B445" s="132"/>
    </row>
    <row r="446" spans="2:2" x14ac:dyDescent="0.25">
      <c r="B446" s="132"/>
    </row>
    <row r="447" spans="2:2" x14ac:dyDescent="0.25">
      <c r="B447" s="132"/>
    </row>
    <row r="448" spans="2:2" x14ac:dyDescent="0.25">
      <c r="B448" s="132"/>
    </row>
    <row r="449" spans="2:2" x14ac:dyDescent="0.25">
      <c r="B449" s="132"/>
    </row>
    <row r="450" spans="2:2" x14ac:dyDescent="0.25">
      <c r="B450" s="132"/>
    </row>
    <row r="451" spans="2:2" x14ac:dyDescent="0.25">
      <c r="B451" s="132"/>
    </row>
    <row r="452" spans="2:2" x14ac:dyDescent="0.25">
      <c r="B452" s="132"/>
    </row>
    <row r="453" spans="2:2" x14ac:dyDescent="0.25">
      <c r="B453" s="132"/>
    </row>
    <row r="454" spans="2:2" x14ac:dyDescent="0.25">
      <c r="B454" s="132"/>
    </row>
    <row r="455" spans="2:2" x14ac:dyDescent="0.25">
      <c r="B455" s="132"/>
    </row>
    <row r="456" spans="2:2" x14ac:dyDescent="0.25">
      <c r="B456" s="132"/>
    </row>
    <row r="457" spans="2:2" x14ac:dyDescent="0.25">
      <c r="B457" s="132"/>
    </row>
    <row r="458" spans="2:2" x14ac:dyDescent="0.25">
      <c r="B458" s="132"/>
    </row>
    <row r="459" spans="2:2" x14ac:dyDescent="0.25">
      <c r="B459" s="132"/>
    </row>
    <row r="460" spans="2:2" x14ac:dyDescent="0.25">
      <c r="B460" s="132"/>
    </row>
    <row r="461" spans="2:2" x14ac:dyDescent="0.25">
      <c r="B461" s="132"/>
    </row>
    <row r="462" spans="2:2" x14ac:dyDescent="0.25">
      <c r="B462" s="132"/>
    </row>
    <row r="463" spans="2:2" x14ac:dyDescent="0.25">
      <c r="B463" s="132"/>
    </row>
    <row r="464" spans="2:2" x14ac:dyDescent="0.25">
      <c r="B464" s="132"/>
    </row>
    <row r="465" spans="2:2" x14ac:dyDescent="0.25">
      <c r="B465" s="132"/>
    </row>
    <row r="466" spans="2:2" x14ac:dyDescent="0.25">
      <c r="B466" s="132"/>
    </row>
    <row r="467" spans="2:2" x14ac:dyDescent="0.25">
      <c r="B467" s="132"/>
    </row>
    <row r="468" spans="2:2" x14ac:dyDescent="0.25">
      <c r="B468" s="132"/>
    </row>
    <row r="469" spans="2:2" x14ac:dyDescent="0.25">
      <c r="B469" s="132"/>
    </row>
    <row r="470" spans="2:2" x14ac:dyDescent="0.25">
      <c r="B470" s="132"/>
    </row>
    <row r="471" spans="2:2" x14ac:dyDescent="0.25">
      <c r="B471" s="132"/>
    </row>
    <row r="472" spans="2:2" x14ac:dyDescent="0.25">
      <c r="B472" s="132"/>
    </row>
    <row r="473" spans="2:2" x14ac:dyDescent="0.25">
      <c r="B473" s="132"/>
    </row>
    <row r="474" spans="2:2" x14ac:dyDescent="0.25">
      <c r="B474" s="132"/>
    </row>
    <row r="475" spans="2:2" x14ac:dyDescent="0.25">
      <c r="B475" s="132"/>
    </row>
    <row r="476" spans="2:2" x14ac:dyDescent="0.25">
      <c r="B476" s="132"/>
    </row>
    <row r="477" spans="2:2" x14ac:dyDescent="0.25">
      <c r="B477" s="132"/>
    </row>
    <row r="478" spans="2:2" x14ac:dyDescent="0.25">
      <c r="B478" s="132"/>
    </row>
    <row r="479" spans="2:2" x14ac:dyDescent="0.25">
      <c r="B479" s="132"/>
    </row>
    <row r="480" spans="2:2" x14ac:dyDescent="0.25">
      <c r="B480" s="132"/>
    </row>
    <row r="481" spans="2:2" x14ac:dyDescent="0.25">
      <c r="B481" s="132"/>
    </row>
    <row r="482" spans="2:2" x14ac:dyDescent="0.25">
      <c r="B482" s="132"/>
    </row>
    <row r="483" spans="2:2" x14ac:dyDescent="0.25">
      <c r="B483" s="132"/>
    </row>
    <row r="484" spans="2:2" x14ac:dyDescent="0.25">
      <c r="B484" s="132"/>
    </row>
    <row r="485" spans="2:2" x14ac:dyDescent="0.25">
      <c r="B485" s="132"/>
    </row>
    <row r="486" spans="2:2" x14ac:dyDescent="0.25">
      <c r="B486" s="132"/>
    </row>
    <row r="487" spans="2:2" x14ac:dyDescent="0.25">
      <c r="B487" s="132"/>
    </row>
    <row r="488" spans="2:2" x14ac:dyDescent="0.25">
      <c r="B488" s="132"/>
    </row>
    <row r="489" spans="2:2" x14ac:dyDescent="0.25">
      <c r="B489" s="132"/>
    </row>
    <row r="490" spans="2:2" x14ac:dyDescent="0.25">
      <c r="B490" s="132"/>
    </row>
    <row r="491" spans="2:2" x14ac:dyDescent="0.25">
      <c r="B491" s="132"/>
    </row>
    <row r="492" spans="2:2" x14ac:dyDescent="0.25">
      <c r="B492" s="132"/>
    </row>
    <row r="493" spans="2:2" x14ac:dyDescent="0.25">
      <c r="B493" s="132"/>
    </row>
    <row r="494" spans="2:2" x14ac:dyDescent="0.25">
      <c r="B494" s="132"/>
    </row>
    <row r="495" spans="2:2" x14ac:dyDescent="0.25">
      <c r="B495" s="132"/>
    </row>
    <row r="496" spans="2:2" x14ac:dyDescent="0.25">
      <c r="B496" s="132"/>
    </row>
    <row r="497" spans="2:2" x14ac:dyDescent="0.25">
      <c r="B497" s="132"/>
    </row>
    <row r="498" spans="2:2" x14ac:dyDescent="0.25">
      <c r="B498" s="132"/>
    </row>
    <row r="499" spans="2:2" x14ac:dyDescent="0.25">
      <c r="B499" s="132"/>
    </row>
    <row r="500" spans="2:2" x14ac:dyDescent="0.25">
      <c r="B500" s="132"/>
    </row>
    <row r="501" spans="2:2" x14ac:dyDescent="0.25">
      <c r="B501" s="132"/>
    </row>
    <row r="502" spans="2:2" x14ac:dyDescent="0.25">
      <c r="B502" s="132"/>
    </row>
    <row r="503" spans="2:2" x14ac:dyDescent="0.25">
      <c r="B503" s="132"/>
    </row>
    <row r="504" spans="2:2" x14ac:dyDescent="0.25">
      <c r="B504" s="132"/>
    </row>
    <row r="505" spans="2:2" x14ac:dyDescent="0.25">
      <c r="B505" s="132"/>
    </row>
    <row r="506" spans="2:2" x14ac:dyDescent="0.25">
      <c r="B506" s="132"/>
    </row>
    <row r="507" spans="2:2" x14ac:dyDescent="0.25">
      <c r="B507" s="132"/>
    </row>
    <row r="508" spans="2:2" x14ac:dyDescent="0.25">
      <c r="B508" s="132"/>
    </row>
    <row r="509" spans="2:2" x14ac:dyDescent="0.25">
      <c r="B509" s="132"/>
    </row>
    <row r="510" spans="2:2" x14ac:dyDescent="0.25">
      <c r="B510" s="132"/>
    </row>
    <row r="511" spans="2:2" x14ac:dyDescent="0.25">
      <c r="B511" s="132"/>
    </row>
    <row r="512" spans="2:2" x14ac:dyDescent="0.25">
      <c r="B512" s="132"/>
    </row>
    <row r="513" spans="2:2" x14ac:dyDescent="0.25">
      <c r="B513" s="132"/>
    </row>
    <row r="514" spans="2:2" x14ac:dyDescent="0.25">
      <c r="B514" s="132"/>
    </row>
    <row r="515" spans="2:2" x14ac:dyDescent="0.25">
      <c r="B515" s="132"/>
    </row>
    <row r="516" spans="2:2" x14ac:dyDescent="0.25">
      <c r="B516" s="132"/>
    </row>
    <row r="517" spans="2:2" x14ac:dyDescent="0.25">
      <c r="B517" s="132"/>
    </row>
    <row r="518" spans="2:2" x14ac:dyDescent="0.25">
      <c r="B518" s="132"/>
    </row>
    <row r="519" spans="2:2" x14ac:dyDescent="0.25">
      <c r="B519" s="132"/>
    </row>
    <row r="520" spans="2:2" x14ac:dyDescent="0.25">
      <c r="B520" s="132"/>
    </row>
    <row r="521" spans="2:2" x14ac:dyDescent="0.25">
      <c r="B521" s="132"/>
    </row>
    <row r="522" spans="2:2" x14ac:dyDescent="0.25">
      <c r="B522" s="132"/>
    </row>
    <row r="523" spans="2:2" x14ac:dyDescent="0.25">
      <c r="B523" s="132"/>
    </row>
    <row r="524" spans="2:2" x14ac:dyDescent="0.25">
      <c r="B524" s="132"/>
    </row>
    <row r="525" spans="2:2" x14ac:dyDescent="0.25">
      <c r="B525" s="132"/>
    </row>
    <row r="526" spans="2:2" x14ac:dyDescent="0.25">
      <c r="B526" s="132"/>
    </row>
    <row r="527" spans="2:2" x14ac:dyDescent="0.25">
      <c r="B527" s="132"/>
    </row>
    <row r="528" spans="2:2" x14ac:dyDescent="0.25">
      <c r="B528" s="132"/>
    </row>
    <row r="529" spans="2:2" x14ac:dyDescent="0.25">
      <c r="B529" s="132"/>
    </row>
    <row r="530" spans="2:2" x14ac:dyDescent="0.25">
      <c r="B530" s="132"/>
    </row>
    <row r="531" spans="2:2" x14ac:dyDescent="0.25">
      <c r="B531" s="132"/>
    </row>
    <row r="532" spans="2:2" x14ac:dyDescent="0.25">
      <c r="B532" s="132"/>
    </row>
    <row r="533" spans="2:2" x14ac:dyDescent="0.25">
      <c r="B533" s="132"/>
    </row>
    <row r="534" spans="2:2" x14ac:dyDescent="0.25">
      <c r="B534" s="132"/>
    </row>
    <row r="535" spans="2:2" x14ac:dyDescent="0.25">
      <c r="B535" s="132"/>
    </row>
    <row r="536" spans="2:2" x14ac:dyDescent="0.25">
      <c r="B536" s="132"/>
    </row>
    <row r="537" spans="2:2" x14ac:dyDescent="0.25">
      <c r="B537" s="132"/>
    </row>
    <row r="538" spans="2:2" x14ac:dyDescent="0.25">
      <c r="B538" s="132"/>
    </row>
    <row r="539" spans="2:2" x14ac:dyDescent="0.25">
      <c r="B539" s="132"/>
    </row>
    <row r="540" spans="2:2" x14ac:dyDescent="0.25">
      <c r="B540" s="132"/>
    </row>
    <row r="541" spans="2:2" x14ac:dyDescent="0.25">
      <c r="B541" s="132"/>
    </row>
    <row r="542" spans="2:2" x14ac:dyDescent="0.25">
      <c r="B542" s="132"/>
    </row>
    <row r="543" spans="2:2" x14ac:dyDescent="0.25">
      <c r="B543" s="132"/>
    </row>
    <row r="544" spans="2:2" x14ac:dyDescent="0.25">
      <c r="B544" s="132"/>
    </row>
    <row r="545" spans="2:2" x14ac:dyDescent="0.25">
      <c r="B545" s="132"/>
    </row>
    <row r="546" spans="2:2" x14ac:dyDescent="0.25">
      <c r="B546" s="132"/>
    </row>
    <row r="547" spans="2:2" x14ac:dyDescent="0.25">
      <c r="B547" s="132"/>
    </row>
    <row r="548" spans="2:2" x14ac:dyDescent="0.25">
      <c r="B548" s="132"/>
    </row>
    <row r="549" spans="2:2" x14ac:dyDescent="0.25">
      <c r="B549" s="132"/>
    </row>
    <row r="550" spans="2:2" x14ac:dyDescent="0.25">
      <c r="B550" s="132"/>
    </row>
    <row r="551" spans="2:2" x14ac:dyDescent="0.25">
      <c r="B551" s="132"/>
    </row>
    <row r="552" spans="2:2" x14ac:dyDescent="0.25">
      <c r="B552" s="132"/>
    </row>
    <row r="553" spans="2:2" x14ac:dyDescent="0.25">
      <c r="B553" s="132"/>
    </row>
    <row r="554" spans="2:2" x14ac:dyDescent="0.25">
      <c r="B554" s="132"/>
    </row>
    <row r="555" spans="2:2" x14ac:dyDescent="0.25">
      <c r="B555" s="132"/>
    </row>
    <row r="556" spans="2:2" x14ac:dyDescent="0.25">
      <c r="B556" s="132"/>
    </row>
    <row r="557" spans="2:2" x14ac:dyDescent="0.25">
      <c r="B557" s="132"/>
    </row>
    <row r="558" spans="2:2" x14ac:dyDescent="0.25">
      <c r="B558" s="132"/>
    </row>
    <row r="559" spans="2:2" x14ac:dyDescent="0.25">
      <c r="B559" s="132"/>
    </row>
    <row r="560" spans="2:2" x14ac:dyDescent="0.25">
      <c r="B560" s="132"/>
    </row>
    <row r="561" spans="2:2" x14ac:dyDescent="0.25">
      <c r="B561" s="132"/>
    </row>
    <row r="562" spans="2:2" x14ac:dyDescent="0.25">
      <c r="B562" s="132"/>
    </row>
    <row r="563" spans="2:2" x14ac:dyDescent="0.25">
      <c r="B563" s="132"/>
    </row>
    <row r="564" spans="2:2" x14ac:dyDescent="0.25">
      <c r="B564" s="132"/>
    </row>
    <row r="565" spans="2:2" x14ac:dyDescent="0.25">
      <c r="B565" s="132"/>
    </row>
    <row r="566" spans="2:2" x14ac:dyDescent="0.25">
      <c r="B566" s="132"/>
    </row>
    <row r="567" spans="2:2" x14ac:dyDescent="0.25">
      <c r="B567" s="132"/>
    </row>
    <row r="568" spans="2:2" x14ac:dyDescent="0.25">
      <c r="B568" s="132"/>
    </row>
    <row r="569" spans="2:2" x14ac:dyDescent="0.25">
      <c r="B569" s="132"/>
    </row>
    <row r="570" spans="2:2" x14ac:dyDescent="0.25">
      <c r="B570" s="132"/>
    </row>
    <row r="571" spans="2:2" x14ac:dyDescent="0.25">
      <c r="B571" s="132"/>
    </row>
    <row r="572" spans="2:2" x14ac:dyDescent="0.25">
      <c r="B572" s="132"/>
    </row>
    <row r="573" spans="2:2" x14ac:dyDescent="0.25">
      <c r="B573" s="132"/>
    </row>
    <row r="574" spans="2:2" x14ac:dyDescent="0.25">
      <c r="B574" s="132"/>
    </row>
    <row r="575" spans="2:2" x14ac:dyDescent="0.25">
      <c r="B575" s="132"/>
    </row>
    <row r="576" spans="2:2" x14ac:dyDescent="0.25">
      <c r="B576" s="132"/>
    </row>
    <row r="577" spans="2:2" x14ac:dyDescent="0.25">
      <c r="B577" s="132"/>
    </row>
    <row r="578" spans="2:2" x14ac:dyDescent="0.25">
      <c r="B578" s="132"/>
    </row>
    <row r="579" spans="2:2" x14ac:dyDescent="0.25">
      <c r="B579" s="132"/>
    </row>
    <row r="580" spans="2:2" x14ac:dyDescent="0.25">
      <c r="B580" s="132"/>
    </row>
    <row r="581" spans="2:2" x14ac:dyDescent="0.25">
      <c r="B581" s="132"/>
    </row>
    <row r="582" spans="2:2" x14ac:dyDescent="0.25">
      <c r="B582" s="132"/>
    </row>
    <row r="583" spans="2:2" x14ac:dyDescent="0.25">
      <c r="B583" s="132"/>
    </row>
    <row r="584" spans="2:2" x14ac:dyDescent="0.25">
      <c r="B584" s="132"/>
    </row>
    <row r="585" spans="2:2" x14ac:dyDescent="0.25">
      <c r="B585" s="132"/>
    </row>
    <row r="586" spans="2:2" x14ac:dyDescent="0.25">
      <c r="B586" s="132"/>
    </row>
    <row r="587" spans="2:2" x14ac:dyDescent="0.25">
      <c r="B587" s="132"/>
    </row>
    <row r="588" spans="2:2" x14ac:dyDescent="0.25">
      <c r="B588" s="132"/>
    </row>
    <row r="589" spans="2:2" x14ac:dyDescent="0.25">
      <c r="B589" s="132"/>
    </row>
    <row r="590" spans="2:2" x14ac:dyDescent="0.25">
      <c r="B590" s="132"/>
    </row>
    <row r="591" spans="2:2" x14ac:dyDescent="0.25">
      <c r="B591" s="132"/>
    </row>
    <row r="592" spans="2:2" x14ac:dyDescent="0.25">
      <c r="B592" s="132"/>
    </row>
    <row r="593" spans="2:2" x14ac:dyDescent="0.25">
      <c r="B593" s="132"/>
    </row>
    <row r="594" spans="2:2" x14ac:dyDescent="0.25">
      <c r="B594" s="132"/>
    </row>
    <row r="595" spans="2:2" x14ac:dyDescent="0.25">
      <c r="B595" s="132"/>
    </row>
    <row r="596" spans="2:2" x14ac:dyDescent="0.25">
      <c r="B596" s="132"/>
    </row>
    <row r="597" spans="2:2" x14ac:dyDescent="0.25">
      <c r="B597" s="132"/>
    </row>
    <row r="598" spans="2:2" x14ac:dyDescent="0.25">
      <c r="B598" s="132"/>
    </row>
    <row r="599" spans="2:2" x14ac:dyDescent="0.25">
      <c r="B599" s="132"/>
    </row>
    <row r="600" spans="2:2" x14ac:dyDescent="0.25">
      <c r="B600" s="132"/>
    </row>
    <row r="601" spans="2:2" x14ac:dyDescent="0.25">
      <c r="B601" s="132"/>
    </row>
    <row r="602" spans="2:2" x14ac:dyDescent="0.25">
      <c r="B602" s="132"/>
    </row>
    <row r="603" spans="2:2" x14ac:dyDescent="0.25">
      <c r="B603" s="132"/>
    </row>
    <row r="604" spans="2:2" x14ac:dyDescent="0.25">
      <c r="B604" s="132"/>
    </row>
    <row r="605" spans="2:2" x14ac:dyDescent="0.25">
      <c r="B605" s="132"/>
    </row>
    <row r="606" spans="2:2" x14ac:dyDescent="0.25">
      <c r="B606" s="132"/>
    </row>
    <row r="607" spans="2:2" x14ac:dyDescent="0.25">
      <c r="B607" s="132"/>
    </row>
    <row r="608" spans="2:2" x14ac:dyDescent="0.25">
      <c r="B608" s="132"/>
    </row>
    <row r="609" spans="2:2" x14ac:dyDescent="0.25">
      <c r="B609" s="132"/>
    </row>
    <row r="610" spans="2:2" x14ac:dyDescent="0.25">
      <c r="B610" s="132"/>
    </row>
    <row r="611" spans="2:2" x14ac:dyDescent="0.25">
      <c r="B611" s="132"/>
    </row>
    <row r="612" spans="2:2" x14ac:dyDescent="0.25">
      <c r="B612" s="132"/>
    </row>
    <row r="613" spans="2:2" x14ac:dyDescent="0.25">
      <c r="B613" s="132"/>
    </row>
    <row r="614" spans="2:2" x14ac:dyDescent="0.25">
      <c r="B614" s="132"/>
    </row>
    <row r="615" spans="2:2" x14ac:dyDescent="0.25">
      <c r="B615" s="132"/>
    </row>
    <row r="616" spans="2:2" x14ac:dyDescent="0.25">
      <c r="B616" s="132"/>
    </row>
    <row r="617" spans="2:2" x14ac:dyDescent="0.25">
      <c r="B617" s="132"/>
    </row>
    <row r="618" spans="2:2" x14ac:dyDescent="0.25">
      <c r="B618" s="132"/>
    </row>
    <row r="619" spans="2:2" x14ac:dyDescent="0.25">
      <c r="B619" s="132"/>
    </row>
    <row r="620" spans="2:2" x14ac:dyDescent="0.25">
      <c r="B620" s="132"/>
    </row>
    <row r="621" spans="2:2" x14ac:dyDescent="0.25">
      <c r="B621" s="132"/>
    </row>
    <row r="622" spans="2:2" x14ac:dyDescent="0.25">
      <c r="B622" s="132"/>
    </row>
    <row r="623" spans="2:2" x14ac:dyDescent="0.25">
      <c r="B623" s="132"/>
    </row>
    <row r="624" spans="2:2" x14ac:dyDescent="0.25">
      <c r="B624" s="132"/>
    </row>
    <row r="625" spans="2:2" x14ac:dyDescent="0.25">
      <c r="B625" s="132"/>
    </row>
    <row r="626" spans="2:2" x14ac:dyDescent="0.25">
      <c r="B626" s="132"/>
    </row>
    <row r="627" spans="2:2" x14ac:dyDescent="0.25">
      <c r="B627" s="132"/>
    </row>
    <row r="628" spans="2:2" x14ac:dyDescent="0.25">
      <c r="B628" s="132"/>
    </row>
    <row r="629" spans="2:2" x14ac:dyDescent="0.25">
      <c r="B629" s="132"/>
    </row>
    <row r="630" spans="2:2" x14ac:dyDescent="0.25">
      <c r="B630" s="132"/>
    </row>
    <row r="631" spans="2:2" x14ac:dyDescent="0.25">
      <c r="B631" s="132"/>
    </row>
    <row r="632" spans="2:2" x14ac:dyDescent="0.25">
      <c r="B632" s="132"/>
    </row>
    <row r="633" spans="2:2" x14ac:dyDescent="0.25">
      <c r="B633" s="132"/>
    </row>
    <row r="634" spans="2:2" x14ac:dyDescent="0.25">
      <c r="B634" s="132"/>
    </row>
    <row r="635" spans="2:2" x14ac:dyDescent="0.25">
      <c r="B635" s="132"/>
    </row>
    <row r="636" spans="2:2" x14ac:dyDescent="0.25">
      <c r="B636" s="132"/>
    </row>
    <row r="637" spans="2:2" x14ac:dyDescent="0.25">
      <c r="B637" s="132"/>
    </row>
    <row r="638" spans="2:2" x14ac:dyDescent="0.25">
      <c r="B638" s="132"/>
    </row>
    <row r="639" spans="2:2" x14ac:dyDescent="0.25">
      <c r="B639" s="132"/>
    </row>
    <row r="640" spans="2:2" x14ac:dyDescent="0.25">
      <c r="B640" s="132"/>
    </row>
    <row r="641" spans="2:2" x14ac:dyDescent="0.25">
      <c r="B641" s="132"/>
    </row>
    <row r="642" spans="2:2" x14ac:dyDescent="0.25">
      <c r="B642" s="132"/>
    </row>
    <row r="643" spans="2:2" x14ac:dyDescent="0.25">
      <c r="B643" s="132"/>
    </row>
    <row r="644" spans="2:2" x14ac:dyDescent="0.25">
      <c r="B644" s="132"/>
    </row>
    <row r="645" spans="2:2" x14ac:dyDescent="0.25">
      <c r="B645" s="132"/>
    </row>
    <row r="646" spans="2:2" x14ac:dyDescent="0.25">
      <c r="B646" s="132"/>
    </row>
    <row r="647" spans="2:2" x14ac:dyDescent="0.25">
      <c r="B647" s="132"/>
    </row>
    <row r="648" spans="2:2" x14ac:dyDescent="0.25">
      <c r="B648" s="132"/>
    </row>
    <row r="649" spans="2:2" x14ac:dyDescent="0.25">
      <c r="B649" s="132"/>
    </row>
    <row r="650" spans="2:2" x14ac:dyDescent="0.25">
      <c r="B650" s="132"/>
    </row>
    <row r="651" spans="2:2" x14ac:dyDescent="0.25">
      <c r="B651" s="132"/>
    </row>
    <row r="652" spans="2:2" x14ac:dyDescent="0.25">
      <c r="B652" s="132"/>
    </row>
    <row r="653" spans="2:2" x14ac:dyDescent="0.25">
      <c r="B653" s="132"/>
    </row>
    <row r="654" spans="2:2" x14ac:dyDescent="0.25">
      <c r="B654" s="132"/>
    </row>
    <row r="655" spans="2:2" x14ac:dyDescent="0.25">
      <c r="B655" s="132"/>
    </row>
    <row r="656" spans="2:2" x14ac:dyDescent="0.25">
      <c r="B656" s="132"/>
    </row>
    <row r="657" spans="2:2" x14ac:dyDescent="0.25">
      <c r="B657" s="132"/>
    </row>
    <row r="658" spans="2:2" x14ac:dyDescent="0.25">
      <c r="B658" s="132"/>
    </row>
    <row r="659" spans="2:2" x14ac:dyDescent="0.25">
      <c r="B659" s="132"/>
    </row>
    <row r="660" spans="2:2" x14ac:dyDescent="0.25">
      <c r="B660" s="132"/>
    </row>
    <row r="661" spans="2:2" x14ac:dyDescent="0.25">
      <c r="B661" s="132"/>
    </row>
    <row r="662" spans="2:2" x14ac:dyDescent="0.25">
      <c r="B662" s="132"/>
    </row>
    <row r="663" spans="2:2" x14ac:dyDescent="0.25">
      <c r="B663" s="132"/>
    </row>
    <row r="664" spans="2:2" x14ac:dyDescent="0.25">
      <c r="B664" s="132"/>
    </row>
    <row r="665" spans="2:2" x14ac:dyDescent="0.25">
      <c r="B665" s="132"/>
    </row>
    <row r="666" spans="2:2" x14ac:dyDescent="0.25">
      <c r="B666" s="132"/>
    </row>
    <row r="667" spans="2:2" x14ac:dyDescent="0.25">
      <c r="B667" s="132"/>
    </row>
    <row r="668" spans="2:2" x14ac:dyDescent="0.25">
      <c r="B668" s="132"/>
    </row>
    <row r="669" spans="2:2" x14ac:dyDescent="0.25">
      <c r="B669" s="132"/>
    </row>
    <row r="670" spans="2:2" x14ac:dyDescent="0.25">
      <c r="B670" s="132"/>
    </row>
    <row r="671" spans="2:2" x14ac:dyDescent="0.25">
      <c r="B671" s="132"/>
    </row>
    <row r="672" spans="2:2" x14ac:dyDescent="0.25">
      <c r="B672" s="132"/>
    </row>
    <row r="673" spans="2:2" x14ac:dyDescent="0.25">
      <c r="B673" s="132"/>
    </row>
    <row r="674" spans="2:2" x14ac:dyDescent="0.25">
      <c r="B674" s="132"/>
    </row>
    <row r="675" spans="2:2" x14ac:dyDescent="0.25">
      <c r="B675" s="132"/>
    </row>
    <row r="676" spans="2:2" x14ac:dyDescent="0.25">
      <c r="B676" s="132"/>
    </row>
    <row r="677" spans="2:2" x14ac:dyDescent="0.25">
      <c r="B677" s="132"/>
    </row>
    <row r="678" spans="2:2" x14ac:dyDescent="0.25">
      <c r="B678" s="132"/>
    </row>
    <row r="679" spans="2:2" x14ac:dyDescent="0.25">
      <c r="B679" s="132"/>
    </row>
    <row r="680" spans="2:2" x14ac:dyDescent="0.25">
      <c r="B680" s="132"/>
    </row>
    <row r="681" spans="2:2" x14ac:dyDescent="0.25">
      <c r="B681" s="132"/>
    </row>
    <row r="682" spans="2:2" x14ac:dyDescent="0.25">
      <c r="B682" s="132"/>
    </row>
    <row r="683" spans="2:2" x14ac:dyDescent="0.25">
      <c r="B683" s="132"/>
    </row>
    <row r="684" spans="2:2" x14ac:dyDescent="0.25">
      <c r="B684" s="132"/>
    </row>
    <row r="685" spans="2:2" x14ac:dyDescent="0.25">
      <c r="B685" s="132"/>
    </row>
    <row r="686" spans="2:2" x14ac:dyDescent="0.25">
      <c r="B686" s="132"/>
    </row>
    <row r="687" spans="2:2" x14ac:dyDescent="0.25">
      <c r="B687" s="132"/>
    </row>
    <row r="688" spans="2:2" x14ac:dyDescent="0.25">
      <c r="B688" s="132"/>
    </row>
    <row r="689" spans="2:2" x14ac:dyDescent="0.25">
      <c r="B689" s="132"/>
    </row>
    <row r="690" spans="2:2" x14ac:dyDescent="0.25">
      <c r="B690" s="132"/>
    </row>
    <row r="691" spans="2:2" x14ac:dyDescent="0.25">
      <c r="B691" s="132"/>
    </row>
    <row r="692" spans="2:2" x14ac:dyDescent="0.25">
      <c r="B692" s="132"/>
    </row>
    <row r="693" spans="2:2" x14ac:dyDescent="0.25">
      <c r="B693" s="132"/>
    </row>
    <row r="694" spans="2:2" x14ac:dyDescent="0.25">
      <c r="B694" s="132"/>
    </row>
    <row r="695" spans="2:2" x14ac:dyDescent="0.25">
      <c r="B695" s="132"/>
    </row>
    <row r="696" spans="2:2" x14ac:dyDescent="0.25">
      <c r="B696" s="132"/>
    </row>
    <row r="697" spans="2:2" x14ac:dyDescent="0.25">
      <c r="B697" s="132"/>
    </row>
    <row r="698" spans="2:2" x14ac:dyDescent="0.25">
      <c r="B698" s="132"/>
    </row>
    <row r="699" spans="2:2" x14ac:dyDescent="0.25">
      <c r="B699" s="132"/>
    </row>
    <row r="700" spans="2:2" x14ac:dyDescent="0.25">
      <c r="B700" s="132"/>
    </row>
    <row r="701" spans="2:2" x14ac:dyDescent="0.25">
      <c r="B701" s="132"/>
    </row>
    <row r="702" spans="2:2" x14ac:dyDescent="0.25">
      <c r="B702" s="132"/>
    </row>
    <row r="703" spans="2:2" x14ac:dyDescent="0.25">
      <c r="B703" s="132"/>
    </row>
    <row r="704" spans="2:2" x14ac:dyDescent="0.25">
      <c r="B704" s="132"/>
    </row>
    <row r="705" spans="2:2" x14ac:dyDescent="0.25">
      <c r="B705" s="132"/>
    </row>
    <row r="706" spans="2:2" x14ac:dyDescent="0.25">
      <c r="B706" s="132"/>
    </row>
    <row r="707" spans="2:2" x14ac:dyDescent="0.25">
      <c r="B707" s="132"/>
    </row>
    <row r="708" spans="2:2" x14ac:dyDescent="0.25">
      <c r="B708" s="132"/>
    </row>
    <row r="709" spans="2:2" x14ac:dyDescent="0.25">
      <c r="B709" s="132"/>
    </row>
    <row r="710" spans="2:2" x14ac:dyDescent="0.25">
      <c r="B710" s="132"/>
    </row>
    <row r="711" spans="2:2" x14ac:dyDescent="0.25">
      <c r="B711" s="132"/>
    </row>
    <row r="712" spans="2:2" x14ac:dyDescent="0.25">
      <c r="B712" s="132"/>
    </row>
    <row r="713" spans="2:2" x14ac:dyDescent="0.25">
      <c r="B713" s="132"/>
    </row>
    <row r="714" spans="2:2" x14ac:dyDescent="0.25">
      <c r="B714" s="132"/>
    </row>
    <row r="715" spans="2:2" x14ac:dyDescent="0.25">
      <c r="B715" s="132"/>
    </row>
    <row r="716" spans="2:2" x14ac:dyDescent="0.25">
      <c r="B716" s="132"/>
    </row>
    <row r="717" spans="2:2" x14ac:dyDescent="0.25">
      <c r="B717" s="132"/>
    </row>
    <row r="718" spans="2:2" x14ac:dyDescent="0.25">
      <c r="B718" s="132"/>
    </row>
    <row r="719" spans="2:2" x14ac:dyDescent="0.25">
      <c r="B719" s="132"/>
    </row>
    <row r="720" spans="2:2" x14ac:dyDescent="0.25">
      <c r="B720" s="132"/>
    </row>
    <row r="721" spans="2:2" x14ac:dyDescent="0.25">
      <c r="B721" s="132"/>
    </row>
    <row r="722" spans="2:2" x14ac:dyDescent="0.25">
      <c r="B722" s="132"/>
    </row>
    <row r="723" spans="2:2" x14ac:dyDescent="0.25">
      <c r="B723" s="132"/>
    </row>
    <row r="724" spans="2:2" x14ac:dyDescent="0.25">
      <c r="B724" s="132"/>
    </row>
    <row r="725" spans="2:2" x14ac:dyDescent="0.25">
      <c r="B725" s="132"/>
    </row>
    <row r="726" spans="2:2" x14ac:dyDescent="0.25">
      <c r="B726" s="132"/>
    </row>
    <row r="727" spans="2:2" x14ac:dyDescent="0.25">
      <c r="B727" s="132"/>
    </row>
    <row r="728" spans="2:2" x14ac:dyDescent="0.25">
      <c r="B728" s="132"/>
    </row>
    <row r="729" spans="2:2" x14ac:dyDescent="0.25">
      <c r="B729" s="132"/>
    </row>
    <row r="730" spans="2:2" x14ac:dyDescent="0.25">
      <c r="B730" s="132"/>
    </row>
    <row r="731" spans="2:2" x14ac:dyDescent="0.25">
      <c r="B731" s="132"/>
    </row>
    <row r="732" spans="2:2" x14ac:dyDescent="0.25">
      <c r="B732" s="132"/>
    </row>
    <row r="733" spans="2:2" x14ac:dyDescent="0.25">
      <c r="B733" s="132"/>
    </row>
    <row r="734" spans="2:2" x14ac:dyDescent="0.25">
      <c r="B734" s="132"/>
    </row>
    <row r="735" spans="2:2" x14ac:dyDescent="0.25">
      <c r="B735" s="132"/>
    </row>
    <row r="736" spans="2:2" x14ac:dyDescent="0.25">
      <c r="B736" s="132"/>
    </row>
    <row r="737" spans="2:2" x14ac:dyDescent="0.25">
      <c r="B737" s="132"/>
    </row>
    <row r="738" spans="2:2" x14ac:dyDescent="0.25">
      <c r="B738" s="132"/>
    </row>
    <row r="739" spans="2:2" x14ac:dyDescent="0.25">
      <c r="B739" s="132"/>
    </row>
    <row r="740" spans="2:2" x14ac:dyDescent="0.25">
      <c r="B740" s="132"/>
    </row>
    <row r="741" spans="2:2" x14ac:dyDescent="0.25">
      <c r="B741" s="132"/>
    </row>
    <row r="742" spans="2:2" x14ac:dyDescent="0.25">
      <c r="B742" s="132"/>
    </row>
    <row r="743" spans="2:2" x14ac:dyDescent="0.25">
      <c r="B743" s="132"/>
    </row>
    <row r="744" spans="2:2" x14ac:dyDescent="0.25">
      <c r="B744" s="132"/>
    </row>
    <row r="745" spans="2:2" x14ac:dyDescent="0.25">
      <c r="B745" s="132"/>
    </row>
    <row r="746" spans="2:2" x14ac:dyDescent="0.25">
      <c r="B746" s="132"/>
    </row>
    <row r="747" spans="2:2" x14ac:dyDescent="0.25">
      <c r="B747" s="132"/>
    </row>
    <row r="748" spans="2:2" x14ac:dyDescent="0.25">
      <c r="B748" s="132"/>
    </row>
    <row r="749" spans="2:2" x14ac:dyDescent="0.25">
      <c r="B749" s="132"/>
    </row>
    <row r="750" spans="2:2" x14ac:dyDescent="0.25">
      <c r="B750" s="132"/>
    </row>
    <row r="751" spans="2:2" x14ac:dyDescent="0.25">
      <c r="B751" s="132"/>
    </row>
    <row r="752" spans="2:2" x14ac:dyDescent="0.25">
      <c r="B752" s="132"/>
    </row>
    <row r="753" spans="2:2" x14ac:dyDescent="0.25">
      <c r="B753" s="132"/>
    </row>
    <row r="754" spans="2:2" x14ac:dyDescent="0.25">
      <c r="B754" s="132"/>
    </row>
    <row r="755" spans="2:2" x14ac:dyDescent="0.25">
      <c r="B755" s="132"/>
    </row>
    <row r="756" spans="2:2" x14ac:dyDescent="0.25">
      <c r="B756" s="132"/>
    </row>
    <row r="757" spans="2:2" x14ac:dyDescent="0.25">
      <c r="B757" s="132"/>
    </row>
    <row r="758" spans="2:2" x14ac:dyDescent="0.25">
      <c r="B758" s="132"/>
    </row>
    <row r="759" spans="2:2" x14ac:dyDescent="0.25">
      <c r="B759" s="132"/>
    </row>
    <row r="760" spans="2:2" x14ac:dyDescent="0.25">
      <c r="B760" s="132"/>
    </row>
    <row r="761" spans="2:2" x14ac:dyDescent="0.25">
      <c r="B761" s="132"/>
    </row>
    <row r="762" spans="2:2" x14ac:dyDescent="0.25">
      <c r="B762" s="132"/>
    </row>
    <row r="763" spans="2:2" x14ac:dyDescent="0.25">
      <c r="B763" s="132"/>
    </row>
    <row r="764" spans="2:2" x14ac:dyDescent="0.25">
      <c r="B764" s="132"/>
    </row>
    <row r="765" spans="2:2" x14ac:dyDescent="0.25">
      <c r="B765" s="132"/>
    </row>
    <row r="766" spans="2:2" x14ac:dyDescent="0.25">
      <c r="B766" s="132"/>
    </row>
    <row r="767" spans="2:2" x14ac:dyDescent="0.25">
      <c r="B767" s="132"/>
    </row>
    <row r="768" spans="2:2" x14ac:dyDescent="0.25">
      <c r="B768" s="132"/>
    </row>
    <row r="769" spans="2:2" x14ac:dyDescent="0.25">
      <c r="B769" s="132"/>
    </row>
    <row r="770" spans="2:2" x14ac:dyDescent="0.25">
      <c r="B770" s="132"/>
    </row>
    <row r="771" spans="2:2" x14ac:dyDescent="0.25">
      <c r="B771" s="132"/>
    </row>
    <row r="772" spans="2:2" x14ac:dyDescent="0.25">
      <c r="B772" s="132"/>
    </row>
    <row r="773" spans="2:2" x14ac:dyDescent="0.25">
      <c r="B773" s="132"/>
    </row>
    <row r="774" spans="2:2" x14ac:dyDescent="0.25">
      <c r="B774" s="132"/>
    </row>
    <row r="775" spans="2:2" x14ac:dyDescent="0.25">
      <c r="B775" s="132"/>
    </row>
    <row r="776" spans="2:2" x14ac:dyDescent="0.25">
      <c r="B776" s="132"/>
    </row>
    <row r="777" spans="2:2" x14ac:dyDescent="0.25">
      <c r="B777" s="132"/>
    </row>
    <row r="778" spans="2:2" x14ac:dyDescent="0.25">
      <c r="B778" s="132"/>
    </row>
    <row r="779" spans="2:2" x14ac:dyDescent="0.25">
      <c r="B779" s="132"/>
    </row>
    <row r="780" spans="2:2" x14ac:dyDescent="0.25">
      <c r="B780" s="132"/>
    </row>
    <row r="781" spans="2:2" x14ac:dyDescent="0.25">
      <c r="B781" s="132"/>
    </row>
    <row r="782" spans="2:2" x14ac:dyDescent="0.25">
      <c r="B782" s="132"/>
    </row>
    <row r="783" spans="2:2" x14ac:dyDescent="0.25">
      <c r="B783" s="132"/>
    </row>
    <row r="784" spans="2:2" x14ac:dyDescent="0.25">
      <c r="B784" s="132"/>
    </row>
    <row r="785" spans="2:2" x14ac:dyDescent="0.25">
      <c r="B785" s="132"/>
    </row>
    <row r="786" spans="2:2" x14ac:dyDescent="0.25">
      <c r="B786" s="132"/>
    </row>
    <row r="787" spans="2:2" x14ac:dyDescent="0.25">
      <c r="B787" s="132"/>
    </row>
    <row r="788" spans="2:2" x14ac:dyDescent="0.25">
      <c r="B788" s="132"/>
    </row>
    <row r="789" spans="2:2" x14ac:dyDescent="0.25">
      <c r="B789" s="132"/>
    </row>
    <row r="790" spans="2:2" x14ac:dyDescent="0.25">
      <c r="B790" s="132"/>
    </row>
    <row r="791" spans="2:2" x14ac:dyDescent="0.25">
      <c r="B791" s="132"/>
    </row>
    <row r="792" spans="2:2" x14ac:dyDescent="0.25">
      <c r="B792" s="132"/>
    </row>
    <row r="793" spans="2:2" x14ac:dyDescent="0.25">
      <c r="B793" s="132"/>
    </row>
    <row r="794" spans="2:2" x14ac:dyDescent="0.25">
      <c r="B794" s="132"/>
    </row>
    <row r="795" spans="2:2" x14ac:dyDescent="0.25">
      <c r="B795" s="132"/>
    </row>
    <row r="796" spans="2:2" x14ac:dyDescent="0.25">
      <c r="B796" s="132"/>
    </row>
    <row r="797" spans="2:2" x14ac:dyDescent="0.25">
      <c r="B797" s="132"/>
    </row>
    <row r="798" spans="2:2" x14ac:dyDescent="0.25">
      <c r="B798" s="132"/>
    </row>
    <row r="799" spans="2:2" x14ac:dyDescent="0.25">
      <c r="B799" s="132"/>
    </row>
    <row r="800" spans="2:2" x14ac:dyDescent="0.25">
      <c r="B800" s="132"/>
    </row>
    <row r="801" spans="2:2" x14ac:dyDescent="0.25">
      <c r="B801" s="132"/>
    </row>
    <row r="802" spans="2:2" x14ac:dyDescent="0.25">
      <c r="B802" s="132"/>
    </row>
    <row r="803" spans="2:2" x14ac:dyDescent="0.25">
      <c r="B803" s="132"/>
    </row>
    <row r="804" spans="2:2" x14ac:dyDescent="0.25">
      <c r="B804" s="132"/>
    </row>
    <row r="805" spans="2:2" x14ac:dyDescent="0.25">
      <c r="B805" s="132"/>
    </row>
    <row r="806" spans="2:2" x14ac:dyDescent="0.25">
      <c r="B806" s="132"/>
    </row>
    <row r="807" spans="2:2" x14ac:dyDescent="0.25">
      <c r="B807" s="132"/>
    </row>
    <row r="808" spans="2:2" x14ac:dyDescent="0.25">
      <c r="B808" s="132"/>
    </row>
    <row r="809" spans="2:2" x14ac:dyDescent="0.25">
      <c r="B809" s="132"/>
    </row>
    <row r="810" spans="2:2" x14ac:dyDescent="0.25">
      <c r="B810" s="132"/>
    </row>
    <row r="811" spans="2:2" x14ac:dyDescent="0.25">
      <c r="B811" s="132"/>
    </row>
    <row r="812" spans="2:2" x14ac:dyDescent="0.25">
      <c r="B812" s="132"/>
    </row>
    <row r="813" spans="2:2" x14ac:dyDescent="0.25">
      <c r="B813" s="132"/>
    </row>
    <row r="814" spans="2:2" x14ac:dyDescent="0.25">
      <c r="B814" s="132"/>
    </row>
    <row r="815" spans="2:2" x14ac:dyDescent="0.25">
      <c r="B815" s="132"/>
    </row>
    <row r="816" spans="2:2" x14ac:dyDescent="0.25">
      <c r="B816" s="132"/>
    </row>
    <row r="817" spans="2:2" x14ac:dyDescent="0.25">
      <c r="B817" s="132"/>
    </row>
    <row r="818" spans="2:2" x14ac:dyDescent="0.25">
      <c r="B818" s="132"/>
    </row>
    <row r="819" spans="2:2" x14ac:dyDescent="0.25">
      <c r="B819" s="132"/>
    </row>
    <row r="820" spans="2:2" x14ac:dyDescent="0.25">
      <c r="B820" s="132"/>
    </row>
    <row r="821" spans="2:2" x14ac:dyDescent="0.25">
      <c r="B821" s="132"/>
    </row>
    <row r="822" spans="2:2" x14ac:dyDescent="0.25">
      <c r="B822" s="132"/>
    </row>
    <row r="823" spans="2:2" x14ac:dyDescent="0.25">
      <c r="B823" s="132"/>
    </row>
    <row r="824" spans="2:2" x14ac:dyDescent="0.25">
      <c r="B824" s="132"/>
    </row>
    <row r="825" spans="2:2" x14ac:dyDescent="0.25">
      <c r="B825" s="132"/>
    </row>
    <row r="826" spans="2:2" x14ac:dyDescent="0.25">
      <c r="B826" s="132"/>
    </row>
    <row r="827" spans="2:2" x14ac:dyDescent="0.25">
      <c r="B827" s="132"/>
    </row>
    <row r="828" spans="2:2" x14ac:dyDescent="0.25">
      <c r="B828" s="132"/>
    </row>
    <row r="829" spans="2:2" x14ac:dyDescent="0.25">
      <c r="B829" s="132"/>
    </row>
    <row r="830" spans="2:2" x14ac:dyDescent="0.25">
      <c r="B830" s="132"/>
    </row>
    <row r="831" spans="2:2" x14ac:dyDescent="0.25">
      <c r="B831" s="132"/>
    </row>
    <row r="832" spans="2:2" x14ac:dyDescent="0.25">
      <c r="B832" s="132"/>
    </row>
    <row r="833" spans="2:2" x14ac:dyDescent="0.25">
      <c r="B833" s="132"/>
    </row>
    <row r="834" spans="2:2" x14ac:dyDescent="0.25">
      <c r="B834" s="132"/>
    </row>
    <row r="835" spans="2:2" x14ac:dyDescent="0.25">
      <c r="B835" s="132"/>
    </row>
    <row r="836" spans="2:2" x14ac:dyDescent="0.25">
      <c r="B836" s="132"/>
    </row>
    <row r="837" spans="2:2" x14ac:dyDescent="0.25">
      <c r="B837" s="132"/>
    </row>
    <row r="838" spans="2:2" x14ac:dyDescent="0.25">
      <c r="B838" s="132"/>
    </row>
    <row r="839" spans="2:2" x14ac:dyDescent="0.25">
      <c r="B839" s="132"/>
    </row>
    <row r="840" spans="2:2" x14ac:dyDescent="0.25">
      <c r="B840" s="132"/>
    </row>
    <row r="841" spans="2:2" x14ac:dyDescent="0.25">
      <c r="B841" s="132"/>
    </row>
    <row r="842" spans="2:2" x14ac:dyDescent="0.25">
      <c r="B842" s="132"/>
    </row>
    <row r="843" spans="2:2" x14ac:dyDescent="0.25">
      <c r="B843" s="132"/>
    </row>
    <row r="844" spans="2:2" x14ac:dyDescent="0.25">
      <c r="B844" s="132"/>
    </row>
    <row r="845" spans="2:2" x14ac:dyDescent="0.25">
      <c r="B845" s="132"/>
    </row>
    <row r="846" spans="2:2" x14ac:dyDescent="0.25">
      <c r="B846" s="132"/>
    </row>
    <row r="847" spans="2:2" x14ac:dyDescent="0.25">
      <c r="B847" s="132"/>
    </row>
    <row r="848" spans="2:2" x14ac:dyDescent="0.25">
      <c r="B848" s="132"/>
    </row>
    <row r="849" spans="2:2" x14ac:dyDescent="0.25">
      <c r="B849" s="132"/>
    </row>
    <row r="850" spans="2:2" x14ac:dyDescent="0.25">
      <c r="B850" s="132"/>
    </row>
    <row r="851" spans="2:2" x14ac:dyDescent="0.25">
      <c r="B851" s="132"/>
    </row>
    <row r="852" spans="2:2" x14ac:dyDescent="0.25">
      <c r="B852" s="132"/>
    </row>
    <row r="853" spans="2:2" x14ac:dyDescent="0.25">
      <c r="B853" s="132"/>
    </row>
    <row r="854" spans="2:2" x14ac:dyDescent="0.25">
      <c r="B854" s="132"/>
    </row>
    <row r="855" spans="2:2" x14ac:dyDescent="0.25">
      <c r="B855" s="132"/>
    </row>
    <row r="856" spans="2:2" x14ac:dyDescent="0.25">
      <c r="B856" s="132"/>
    </row>
    <row r="857" spans="2:2" x14ac:dyDescent="0.25">
      <c r="B857" s="132"/>
    </row>
    <row r="858" spans="2:2" x14ac:dyDescent="0.25">
      <c r="B858" s="132"/>
    </row>
    <row r="859" spans="2:2" x14ac:dyDescent="0.25">
      <c r="B859" s="132"/>
    </row>
    <row r="860" spans="2:2" x14ac:dyDescent="0.25">
      <c r="B860" s="132"/>
    </row>
    <row r="861" spans="2:2" x14ac:dyDescent="0.25">
      <c r="B861" s="132"/>
    </row>
    <row r="862" spans="2:2" x14ac:dyDescent="0.25">
      <c r="B862" s="132"/>
    </row>
    <row r="863" spans="2:2" x14ac:dyDescent="0.25">
      <c r="B863" s="132"/>
    </row>
    <row r="864" spans="2:2" x14ac:dyDescent="0.25">
      <c r="B864" s="132"/>
    </row>
    <row r="865" spans="2:2" x14ac:dyDescent="0.25">
      <c r="B865" s="132"/>
    </row>
    <row r="866" spans="2:2" x14ac:dyDescent="0.25">
      <c r="B866" s="132"/>
    </row>
    <row r="867" spans="2:2" x14ac:dyDescent="0.25">
      <c r="B867" s="132"/>
    </row>
    <row r="868" spans="2:2" x14ac:dyDescent="0.25">
      <c r="B868" s="132"/>
    </row>
    <row r="869" spans="2:2" x14ac:dyDescent="0.25">
      <c r="B869" s="132"/>
    </row>
    <row r="870" spans="2:2" x14ac:dyDescent="0.25">
      <c r="B870" s="132"/>
    </row>
    <row r="871" spans="2:2" x14ac:dyDescent="0.25">
      <c r="B871" s="132"/>
    </row>
    <row r="872" spans="2:2" x14ac:dyDescent="0.25">
      <c r="B872" s="132"/>
    </row>
    <row r="873" spans="2:2" x14ac:dyDescent="0.25">
      <c r="B873" s="132"/>
    </row>
    <row r="874" spans="2:2" x14ac:dyDescent="0.25">
      <c r="B874" s="132"/>
    </row>
    <row r="875" spans="2:2" x14ac:dyDescent="0.25">
      <c r="B875" s="132"/>
    </row>
    <row r="876" spans="2:2" x14ac:dyDescent="0.25">
      <c r="B876" s="132"/>
    </row>
    <row r="877" spans="2:2" x14ac:dyDescent="0.25">
      <c r="B877" s="132"/>
    </row>
    <row r="878" spans="2:2" x14ac:dyDescent="0.25">
      <c r="B878" s="132"/>
    </row>
    <row r="879" spans="2:2" x14ac:dyDescent="0.25">
      <c r="B879" s="132"/>
    </row>
    <row r="880" spans="2:2" x14ac:dyDescent="0.25">
      <c r="B880" s="132"/>
    </row>
    <row r="881" spans="2:2" x14ac:dyDescent="0.25">
      <c r="B881" s="132"/>
    </row>
    <row r="882" spans="2:2" x14ac:dyDescent="0.25">
      <c r="B882" s="132"/>
    </row>
    <row r="883" spans="2:2" x14ac:dyDescent="0.25">
      <c r="B883" s="132"/>
    </row>
    <row r="884" spans="2:2" x14ac:dyDescent="0.25">
      <c r="B884" s="132"/>
    </row>
    <row r="885" spans="2:2" x14ac:dyDescent="0.25">
      <c r="B885" s="132"/>
    </row>
    <row r="886" spans="2:2" x14ac:dyDescent="0.25">
      <c r="B886" s="132"/>
    </row>
    <row r="887" spans="2:2" x14ac:dyDescent="0.25">
      <c r="B887" s="132"/>
    </row>
    <row r="888" spans="2:2" x14ac:dyDescent="0.25">
      <c r="B888" s="132"/>
    </row>
    <row r="889" spans="2:2" x14ac:dyDescent="0.25">
      <c r="B889" s="132"/>
    </row>
    <row r="890" spans="2:2" x14ac:dyDescent="0.25">
      <c r="B890" s="132"/>
    </row>
    <row r="891" spans="2:2" x14ac:dyDescent="0.25">
      <c r="B891" s="132"/>
    </row>
    <row r="892" spans="2:2" x14ac:dyDescent="0.25">
      <c r="B892" s="132"/>
    </row>
    <row r="893" spans="2:2" x14ac:dyDescent="0.25">
      <c r="B893" s="132"/>
    </row>
    <row r="894" spans="2:2" x14ac:dyDescent="0.25">
      <c r="B894" s="132"/>
    </row>
    <row r="895" spans="2:2" x14ac:dyDescent="0.25">
      <c r="B895" s="132"/>
    </row>
    <row r="896" spans="2:2" x14ac:dyDescent="0.25">
      <c r="B896" s="132"/>
    </row>
    <row r="897" spans="2:2" x14ac:dyDescent="0.25">
      <c r="B897" s="132"/>
    </row>
    <row r="898" spans="2:2" x14ac:dyDescent="0.25">
      <c r="B898" s="132"/>
    </row>
    <row r="899" spans="2:2" x14ac:dyDescent="0.25">
      <c r="B899" s="132"/>
    </row>
    <row r="900" spans="2:2" x14ac:dyDescent="0.25">
      <c r="B900" s="132"/>
    </row>
    <row r="901" spans="2:2" x14ac:dyDescent="0.25">
      <c r="B901" s="132"/>
    </row>
    <row r="902" spans="2:2" x14ac:dyDescent="0.25">
      <c r="B902" s="132"/>
    </row>
    <row r="903" spans="2:2" x14ac:dyDescent="0.25">
      <c r="B903" s="132"/>
    </row>
    <row r="904" spans="2:2" x14ac:dyDescent="0.25">
      <c r="B904" s="132"/>
    </row>
    <row r="905" spans="2:2" x14ac:dyDescent="0.25">
      <c r="B905" s="132"/>
    </row>
    <row r="906" spans="2:2" x14ac:dyDescent="0.25">
      <c r="B906" s="132"/>
    </row>
    <row r="907" spans="2:2" x14ac:dyDescent="0.25">
      <c r="B907" s="132"/>
    </row>
    <row r="908" spans="2:2" x14ac:dyDescent="0.25">
      <c r="B908" s="132"/>
    </row>
    <row r="909" spans="2:2" x14ac:dyDescent="0.25">
      <c r="B909" s="132"/>
    </row>
    <row r="910" spans="2:2" x14ac:dyDescent="0.25">
      <c r="B910" s="132"/>
    </row>
    <row r="911" spans="2:2" x14ac:dyDescent="0.25">
      <c r="B911" s="132"/>
    </row>
    <row r="912" spans="2:2" x14ac:dyDescent="0.25">
      <c r="B912" s="132"/>
    </row>
    <row r="913" spans="2:2" x14ac:dyDescent="0.25">
      <c r="B913" s="132"/>
    </row>
    <row r="914" spans="2:2" x14ac:dyDescent="0.25">
      <c r="B914" s="132"/>
    </row>
    <row r="915" spans="2:2" x14ac:dyDescent="0.25">
      <c r="B915" s="132"/>
    </row>
    <row r="916" spans="2:2" x14ac:dyDescent="0.25">
      <c r="B916" s="132"/>
    </row>
    <row r="917" spans="2:2" x14ac:dyDescent="0.25">
      <c r="B917" s="132"/>
    </row>
    <row r="918" spans="2:2" x14ac:dyDescent="0.25">
      <c r="B918" s="132"/>
    </row>
    <row r="919" spans="2:2" x14ac:dyDescent="0.25">
      <c r="B919" s="132"/>
    </row>
    <row r="920" spans="2:2" x14ac:dyDescent="0.25">
      <c r="B920" s="132"/>
    </row>
    <row r="921" spans="2:2" x14ac:dyDescent="0.25">
      <c r="B921" s="132"/>
    </row>
    <row r="922" spans="2:2" x14ac:dyDescent="0.25">
      <c r="B922" s="132"/>
    </row>
    <row r="923" spans="2:2" x14ac:dyDescent="0.25">
      <c r="B923" s="132"/>
    </row>
    <row r="924" spans="2:2" x14ac:dyDescent="0.25">
      <c r="B924" s="132"/>
    </row>
    <row r="925" spans="2:2" x14ac:dyDescent="0.25">
      <c r="B925" s="132"/>
    </row>
    <row r="926" spans="2:2" x14ac:dyDescent="0.25">
      <c r="B926" s="132"/>
    </row>
    <row r="927" spans="2:2" x14ac:dyDescent="0.25">
      <c r="B927" s="132"/>
    </row>
    <row r="928" spans="2:2" x14ac:dyDescent="0.25">
      <c r="B928" s="132"/>
    </row>
    <row r="929" spans="2:2" x14ac:dyDescent="0.25">
      <c r="B929" s="132"/>
    </row>
    <row r="930" spans="2:2" x14ac:dyDescent="0.25">
      <c r="B930" s="132"/>
    </row>
    <row r="931" spans="2:2" x14ac:dyDescent="0.25">
      <c r="B931" s="132"/>
    </row>
    <row r="932" spans="2:2" x14ac:dyDescent="0.25">
      <c r="B932" s="132"/>
    </row>
    <row r="933" spans="2:2" x14ac:dyDescent="0.25">
      <c r="B933" s="132"/>
    </row>
    <row r="934" spans="2:2" x14ac:dyDescent="0.25">
      <c r="B934" s="132"/>
    </row>
    <row r="935" spans="2:2" x14ac:dyDescent="0.25">
      <c r="B935" s="132"/>
    </row>
    <row r="936" spans="2:2" x14ac:dyDescent="0.25">
      <c r="B936" s="132"/>
    </row>
    <row r="937" spans="2:2" x14ac:dyDescent="0.25">
      <c r="B937" s="132"/>
    </row>
    <row r="938" spans="2:2" x14ac:dyDescent="0.25">
      <c r="B938" s="132"/>
    </row>
    <row r="939" spans="2:2" x14ac:dyDescent="0.25">
      <c r="B939" s="132"/>
    </row>
    <row r="940" spans="2:2" x14ac:dyDescent="0.25">
      <c r="B940" s="132"/>
    </row>
    <row r="941" spans="2:2" x14ac:dyDescent="0.25">
      <c r="B941" s="132"/>
    </row>
    <row r="942" spans="2:2" x14ac:dyDescent="0.25">
      <c r="B942" s="132"/>
    </row>
    <row r="943" spans="2:2" x14ac:dyDescent="0.25">
      <c r="B943" s="132"/>
    </row>
    <row r="944" spans="2:2" x14ac:dyDescent="0.25">
      <c r="B944" s="132"/>
    </row>
    <row r="945" spans="2:2" x14ac:dyDescent="0.25">
      <c r="B945" s="132"/>
    </row>
    <row r="946" spans="2:2" x14ac:dyDescent="0.25">
      <c r="B946" s="132"/>
    </row>
    <row r="947" spans="2:2" x14ac:dyDescent="0.25">
      <c r="B947" s="132"/>
    </row>
    <row r="948" spans="2:2" x14ac:dyDescent="0.25">
      <c r="B948" s="132"/>
    </row>
    <row r="949" spans="2:2" x14ac:dyDescent="0.25">
      <c r="B949" s="132"/>
    </row>
    <row r="950" spans="2:2" x14ac:dyDescent="0.25">
      <c r="B950" s="132"/>
    </row>
    <row r="951" spans="2:2" x14ac:dyDescent="0.25">
      <c r="B951" s="132"/>
    </row>
    <row r="952" spans="2:2" x14ac:dyDescent="0.25">
      <c r="B952" s="132"/>
    </row>
    <row r="953" spans="2:2" x14ac:dyDescent="0.25">
      <c r="B953" s="132"/>
    </row>
    <row r="954" spans="2:2" x14ac:dyDescent="0.25">
      <c r="B954" s="132"/>
    </row>
    <row r="955" spans="2:2" x14ac:dyDescent="0.25">
      <c r="B955" s="132"/>
    </row>
    <row r="956" spans="2:2" x14ac:dyDescent="0.25">
      <c r="B956" s="132"/>
    </row>
    <row r="957" spans="2:2" x14ac:dyDescent="0.25">
      <c r="B957" s="132"/>
    </row>
    <row r="958" spans="2:2" x14ac:dyDescent="0.25">
      <c r="B958" s="132"/>
    </row>
    <row r="959" spans="2:2" x14ac:dyDescent="0.25">
      <c r="B959" s="132"/>
    </row>
    <row r="960" spans="2:2" x14ac:dyDescent="0.25">
      <c r="B960" s="132"/>
    </row>
    <row r="961" spans="2:2" x14ac:dyDescent="0.25">
      <c r="B961" s="132"/>
    </row>
    <row r="962" spans="2:2" x14ac:dyDescent="0.25">
      <c r="B962" s="132"/>
    </row>
    <row r="963" spans="2:2" x14ac:dyDescent="0.25">
      <c r="B963" s="132"/>
    </row>
    <row r="964" spans="2:2" x14ac:dyDescent="0.25">
      <c r="B964" s="132"/>
    </row>
    <row r="965" spans="2:2" x14ac:dyDescent="0.25">
      <c r="B965" s="132"/>
    </row>
    <row r="966" spans="2:2" x14ac:dyDescent="0.25">
      <c r="B966" s="132"/>
    </row>
    <row r="967" spans="2:2" x14ac:dyDescent="0.25">
      <c r="B967" s="132"/>
    </row>
    <row r="968" spans="2:2" x14ac:dyDescent="0.25">
      <c r="B968" s="132"/>
    </row>
    <row r="969" spans="2:2" x14ac:dyDescent="0.25">
      <c r="B969" s="132"/>
    </row>
    <row r="970" spans="2:2" x14ac:dyDescent="0.25">
      <c r="B970" s="132"/>
    </row>
    <row r="971" spans="2:2" x14ac:dyDescent="0.25">
      <c r="B971" s="132"/>
    </row>
    <row r="972" spans="2:2" x14ac:dyDescent="0.25">
      <c r="B972" s="132"/>
    </row>
    <row r="973" spans="2:2" x14ac:dyDescent="0.25">
      <c r="B973" s="132"/>
    </row>
    <row r="974" spans="2:2" x14ac:dyDescent="0.25">
      <c r="B974" s="132"/>
    </row>
    <row r="975" spans="2:2" x14ac:dyDescent="0.25">
      <c r="B975" s="132"/>
    </row>
    <row r="976" spans="2:2" x14ac:dyDescent="0.25">
      <c r="B976" s="132"/>
    </row>
    <row r="977" spans="2:2" x14ac:dyDescent="0.25">
      <c r="B977" s="132"/>
    </row>
    <row r="978" spans="2:2" x14ac:dyDescent="0.25">
      <c r="B978" s="132"/>
    </row>
    <row r="979" spans="2:2" x14ac:dyDescent="0.25">
      <c r="B979" s="132"/>
    </row>
    <row r="980" spans="2:2" x14ac:dyDescent="0.25">
      <c r="B980" s="132"/>
    </row>
    <row r="981" spans="2:2" x14ac:dyDescent="0.25">
      <c r="B981" s="132"/>
    </row>
  </sheetData>
  <sheetProtection algorithmName="SHA-512" hashValue="hcUMSuKWK/XXCoXyXsK2DJUAjwQU+oxXS3RtBVSGwiOqJH6xT8hfoG5vGY1zZ4gXaJLGxwcqM0RqY6shf7bXPg==" saltValue="Za8yMLuUBQhIytFBm6R9ZA==" spinCount="100000" sheet="1" objects="1" scenarios="1"/>
  <protectedRanges>
    <protectedRange sqref="E11" name="INDICAR CÓDIGO DE T"/>
    <protectedRange sqref="B11" name="INGRESAR FECHA"/>
    <protectedRange sqref="C11" name="SELECCIONAR EI"/>
    <protectedRange sqref="H11" name="INGRESAR VALOR"/>
    <protectedRange sqref="I11" name="INGRESAR DETALLE DEL REGISTRO"/>
    <protectedRange algorithmName="SHA-512" hashValue="6NPGQKdr2kNe5+Zr8C/J1i62BIVxGt7jAIPldTNQL5qPFMHzEJVnCPdCSoY5a3c9sJuYAlYrVGHH83yboBxqgw==" saltValue="0cPcCSebn9GmXpXmiHoSFw==" spinCount="100000" sqref="J6" name="INDICAR AÑO VIGENTE"/>
    <protectedRange algorithmName="SHA-512" hashValue="PjTgoqqa+eGFffeOC+8sRsd4Yzi5i6R0MB1dA46QN4/OgI4zTV84tLA0LVOOyiXFjDw5/59C902zxRQrMX18lg==" saltValue="m0lEXCoIogCFtqEwrSSlzQ==" spinCount="100000" sqref="D7" name="INDICAR SALDO QUE VIENE"/>
    <protectedRange sqref="J18" name="SELECCIONAR MES PARA CONSULTA"/>
    <protectedRange algorithmName="SHA-512" hashValue="+wEc4S81LBCBntY7rtTeId7aCQXfavyMDVKTZtf2wyikvE5GhQ3S1iUQcc8BBoDLiUc5Pg4Sa+0dZBjX8EvCvQ==" saltValue="gZ/YenIHv53y9JIuoT2/dQ==" spinCount="100000" sqref="I18" name="SELECCIONAR AÑO DE CONSULTA"/>
  </protectedRanges>
  <mergeCells count="16">
    <mergeCell ref="J15:J16"/>
    <mergeCell ref="K18:K19"/>
    <mergeCell ref="D7:E7"/>
    <mergeCell ref="B6:I6"/>
    <mergeCell ref="K9:K10"/>
    <mergeCell ref="B18:H19"/>
    <mergeCell ref="I18:I19"/>
    <mergeCell ref="J18:J19"/>
    <mergeCell ref="B7:C7"/>
    <mergeCell ref="I15:I16"/>
    <mergeCell ref="H15:H16"/>
    <mergeCell ref="F11:G11"/>
    <mergeCell ref="F10:G10"/>
    <mergeCell ref="I10:J10"/>
    <mergeCell ref="I11:J11"/>
    <mergeCell ref="B9:J9"/>
  </mergeCells>
  <dataValidations count="6">
    <dataValidation type="list" allowBlank="1" showInputMessage="1" showErrorMessage="1" sqref="K6" xr:uid="{00000000-0002-0000-0100-000000000000}">
      <formula1>"Enero,Febrero,Marzo,Abril,Mayo,Junio,Julio,Agosto,Septiembre,Octubre,Noviembre,Diciembre"</formula1>
    </dataValidation>
    <dataValidation type="list" allowBlank="1" showInputMessage="1" showErrorMessage="1" error="El valor ingresado no corresponde" prompt="Seleccione el mes" sqref="J18:J19" xr:uid="{00000000-0002-0000-0100-000001000000}">
      <formula1>"Enero,Febrero,Marzo,Abril,Mayo,Junio,Julio,Agosto,Septiembre,Octubre,Noviembre,Diciembre"</formula1>
    </dataValidation>
    <dataValidation allowBlank="1" showInputMessage="1" showErrorMessage="1" promptTitle="Saldo año anterior" prompt="En este campo se debe añadir el saldo final del año inmediatamente anterior" sqref="D7:E7" xr:uid="{00000000-0002-0000-0100-000002000000}"/>
    <dataValidation type="list" allowBlank="1" showInputMessage="1" showErrorMessage="1" errorTitle="Error" error="El valor ingresado no corresponde" promptTitle="Año presente" prompt="En esta celda se debe indicar el año del cual se está registrando la contabilidad" sqref="J6" xr:uid="{00000000-0002-0000-0100-000003000000}">
      <formula1>"2022,2023,2024,2025"</formula1>
    </dataValidation>
    <dataValidation type="list" allowBlank="1" showInputMessage="1" showErrorMessage="1" sqref="E11" xr:uid="{00000000-0002-0000-0100-000004000000}">
      <formula1>INDIRECT($C$11)</formula1>
    </dataValidation>
    <dataValidation type="list" allowBlank="1" showInputMessage="1" showErrorMessage="1" promptTitle="Seleccionar Año" prompt="A continuación seleccione el año para consulta" sqref="I18:I19" xr:uid="{00000000-0002-0000-0100-000005000000}">
      <formula1>"2022,2023,2024,2025"</formula1>
    </dataValidation>
  </dataValidations>
  <pageMargins left="0.70866141732283472" right="0.70866141732283472" top="0.39370078740157483" bottom="0.74803149606299213" header="0.31496062992125984" footer="0.31496062992125984"/>
  <pageSetup paperSize="9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6000000}">
          <x14:formula1>
            <xm:f>D!$I$6:$I$7</xm:f>
          </x14:formula1>
          <xm:sqref>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4" tint="0.79998168889431442"/>
  </sheetPr>
  <dimension ref="A1:S38"/>
  <sheetViews>
    <sheetView showGridLines="0" showRowColHeaders="0" zoomScale="95" zoomScaleNormal="95" workbookViewId="0">
      <selection activeCell="B2" sqref="B2:J2"/>
    </sheetView>
  </sheetViews>
  <sheetFormatPr baseColWidth="10" defaultRowHeight="13.8" x14ac:dyDescent="0.25"/>
  <cols>
    <col min="1" max="1" width="2.69921875" customWidth="1"/>
    <col min="2" max="2" width="10.59765625" customWidth="1"/>
    <col min="3" max="3" width="16.59765625" customWidth="1"/>
    <col min="4" max="4" width="13.19921875" customWidth="1"/>
    <col min="5" max="6" width="13.09765625" customWidth="1"/>
    <col min="7" max="7" width="13.19921875" customWidth="1"/>
    <col min="8" max="8" width="13.19921875" bestFit="1" customWidth="1"/>
    <col min="9" max="9" width="13.09765625" customWidth="1"/>
    <col min="10" max="10" width="13.69921875" customWidth="1"/>
  </cols>
  <sheetData>
    <row r="1" spans="1:19" ht="6" customHeight="1" x14ac:dyDescent="0.2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0" customHeight="1" x14ac:dyDescent="0.25">
      <c r="A2" s="12"/>
      <c r="B2" s="206" t="s">
        <v>138</v>
      </c>
      <c r="C2" s="207"/>
      <c r="D2" s="207"/>
      <c r="E2" s="207"/>
      <c r="F2" s="207"/>
      <c r="G2" s="207"/>
      <c r="H2" s="207"/>
      <c r="I2" s="207"/>
      <c r="J2" s="207"/>
      <c r="K2" s="12"/>
      <c r="L2" s="12"/>
      <c r="M2" s="12"/>
      <c r="N2" s="12"/>
      <c r="O2" s="12"/>
      <c r="P2" s="12"/>
      <c r="Q2" s="12"/>
      <c r="R2" s="12"/>
      <c r="S2" s="12"/>
    </row>
    <row r="3" spans="1:19" ht="6" customHeight="1" x14ac:dyDescent="0.25">
      <c r="A3" s="12"/>
      <c r="B3" s="13"/>
      <c r="C3" s="13"/>
      <c r="D3" s="13"/>
      <c r="E3" s="13"/>
      <c r="F3" s="13"/>
      <c r="G3" s="13"/>
      <c r="H3" s="13"/>
      <c r="I3" s="13"/>
      <c r="J3" s="13"/>
      <c r="K3" s="12"/>
      <c r="L3" s="12"/>
      <c r="M3" s="12"/>
      <c r="N3" s="12"/>
      <c r="O3" s="12"/>
      <c r="P3" s="12"/>
      <c r="Q3" s="12"/>
      <c r="R3" s="12"/>
      <c r="S3" s="12"/>
    </row>
    <row r="4" spans="1:19" ht="21.6" customHeight="1" x14ac:dyDescent="0.25">
      <c r="A4" s="12"/>
      <c r="B4" s="176" t="s">
        <v>245</v>
      </c>
      <c r="C4" s="21">
        <v>2022</v>
      </c>
      <c r="D4" s="13"/>
      <c r="E4" s="13"/>
      <c r="F4" s="13"/>
      <c r="G4" s="13"/>
      <c r="H4" s="13"/>
      <c r="I4" s="117">
        <v>0.05</v>
      </c>
      <c r="J4" s="13"/>
      <c r="K4" s="12"/>
      <c r="L4" s="12"/>
      <c r="M4" s="12"/>
      <c r="N4" s="12"/>
      <c r="O4" s="12"/>
      <c r="P4" s="12"/>
      <c r="Q4" s="12"/>
      <c r="R4" s="12"/>
      <c r="S4" s="12"/>
    </row>
    <row r="5" spans="1:19" ht="31.95" customHeight="1" x14ac:dyDescent="0.25">
      <c r="A5" s="12"/>
      <c r="B5" s="125" t="s">
        <v>3</v>
      </c>
      <c r="C5" s="120" t="s">
        <v>73</v>
      </c>
      <c r="D5" s="120" t="s">
        <v>80</v>
      </c>
      <c r="E5" s="120" t="s">
        <v>74</v>
      </c>
      <c r="F5" s="120" t="s">
        <v>75</v>
      </c>
      <c r="G5" s="120" t="s">
        <v>76</v>
      </c>
      <c r="H5" s="14" t="s">
        <v>77</v>
      </c>
      <c r="I5" s="120" t="s">
        <v>78</v>
      </c>
      <c r="J5" s="120" t="s">
        <v>79</v>
      </c>
      <c r="K5" s="12"/>
      <c r="L5" s="12"/>
      <c r="M5" s="12"/>
      <c r="N5" s="12"/>
      <c r="O5" s="12"/>
      <c r="P5" s="12"/>
      <c r="Q5" s="12"/>
      <c r="R5" s="12"/>
      <c r="S5" s="12"/>
    </row>
    <row r="6" spans="1:19" ht="15" x14ac:dyDescent="0.25">
      <c r="A6" s="12"/>
      <c r="B6" s="14" t="s">
        <v>141</v>
      </c>
      <c r="C6" s="173"/>
      <c r="D6" s="162">
        <f>C6*10%</f>
        <v>0</v>
      </c>
      <c r="E6" s="162">
        <f>C6*6%</f>
        <v>0</v>
      </c>
      <c r="F6" s="162">
        <f>C6*5%</f>
        <v>0</v>
      </c>
      <c r="G6" s="162">
        <f>C6*21%</f>
        <v>0</v>
      </c>
      <c r="H6" s="162">
        <f>C6-D6-E6-F6</f>
        <v>0</v>
      </c>
      <c r="I6" s="163">
        <f>H6*$I$4/100%</f>
        <v>0</v>
      </c>
      <c r="J6" s="162">
        <f>H6-(H6*$I$4/100%)</f>
        <v>0</v>
      </c>
      <c r="K6" s="12"/>
      <c r="L6" s="12"/>
      <c r="M6" s="12"/>
      <c r="N6" s="12"/>
      <c r="O6" s="12"/>
      <c r="P6" s="12"/>
      <c r="Q6" s="12"/>
      <c r="R6" s="12"/>
      <c r="S6" s="12"/>
    </row>
    <row r="7" spans="1:19" ht="15" x14ac:dyDescent="0.25">
      <c r="A7" s="12"/>
      <c r="B7" s="14" t="s">
        <v>142</v>
      </c>
      <c r="C7" s="173"/>
      <c r="D7" s="162">
        <f t="shared" ref="D7:D10" si="0">C7*10%</f>
        <v>0</v>
      </c>
      <c r="E7" s="162">
        <f t="shared" ref="E7:E10" si="1">C7*6%</f>
        <v>0</v>
      </c>
      <c r="F7" s="162">
        <f t="shared" ref="F7:F10" si="2">C7*5%</f>
        <v>0</v>
      </c>
      <c r="G7" s="162">
        <f t="shared" ref="G7:G10" si="3">C7*21%</f>
        <v>0</v>
      </c>
      <c r="H7" s="162">
        <f t="shared" ref="H7:H10" si="4">C7-D7-E7-F7</f>
        <v>0</v>
      </c>
      <c r="I7" s="163">
        <f t="shared" ref="I7:I10" si="5">H7*$I$4/100%</f>
        <v>0</v>
      </c>
      <c r="J7" s="162">
        <f>H7-(H7*$I$4/100%)</f>
        <v>0</v>
      </c>
      <c r="K7" s="12"/>
      <c r="L7" s="12"/>
      <c r="M7" s="12"/>
      <c r="N7" s="12"/>
      <c r="O7" s="12"/>
      <c r="P7" s="12"/>
      <c r="Q7" s="12"/>
      <c r="R7" s="12"/>
      <c r="S7" s="12"/>
    </row>
    <row r="8" spans="1:19" ht="15" x14ac:dyDescent="0.25">
      <c r="A8" s="12"/>
      <c r="B8" s="14" t="s">
        <v>143</v>
      </c>
      <c r="C8" s="173"/>
      <c r="D8" s="162">
        <f t="shared" si="0"/>
        <v>0</v>
      </c>
      <c r="E8" s="162">
        <f t="shared" si="1"/>
        <v>0</v>
      </c>
      <c r="F8" s="162">
        <f t="shared" si="2"/>
        <v>0</v>
      </c>
      <c r="G8" s="162">
        <f t="shared" si="3"/>
        <v>0</v>
      </c>
      <c r="H8" s="162">
        <f t="shared" si="4"/>
        <v>0</v>
      </c>
      <c r="I8" s="163">
        <f t="shared" si="5"/>
        <v>0</v>
      </c>
      <c r="J8" s="162">
        <f>H8-(H8*$I$4/100%)</f>
        <v>0</v>
      </c>
      <c r="K8" s="12"/>
      <c r="L8" s="12"/>
      <c r="M8" s="12"/>
      <c r="N8" s="12"/>
      <c r="O8" s="12"/>
      <c r="P8" s="12"/>
      <c r="Q8" s="12"/>
      <c r="R8" s="12"/>
      <c r="S8" s="12"/>
    </row>
    <row r="9" spans="1:19" ht="15" x14ac:dyDescent="0.25">
      <c r="A9" s="12"/>
      <c r="B9" s="14" t="s">
        <v>144</v>
      </c>
      <c r="C9" s="173"/>
      <c r="D9" s="162">
        <f t="shared" si="0"/>
        <v>0</v>
      </c>
      <c r="E9" s="162">
        <f t="shared" si="1"/>
        <v>0</v>
      </c>
      <c r="F9" s="162">
        <f t="shared" si="2"/>
        <v>0</v>
      </c>
      <c r="G9" s="162">
        <f t="shared" si="3"/>
        <v>0</v>
      </c>
      <c r="H9" s="162">
        <f t="shared" si="4"/>
        <v>0</v>
      </c>
      <c r="I9" s="163">
        <f t="shared" si="5"/>
        <v>0</v>
      </c>
      <c r="J9" s="162">
        <f>H9-(H9*$I$4/100%)</f>
        <v>0</v>
      </c>
      <c r="K9" s="12"/>
      <c r="L9" s="12"/>
      <c r="M9" s="12"/>
      <c r="N9" s="12"/>
      <c r="O9" s="12"/>
      <c r="P9" s="12"/>
      <c r="Q9" s="12"/>
      <c r="R9" s="12"/>
      <c r="S9" s="12"/>
    </row>
    <row r="10" spans="1:19" ht="15" x14ac:dyDescent="0.25">
      <c r="A10" s="12"/>
      <c r="B10" s="14" t="s">
        <v>145</v>
      </c>
      <c r="C10" s="173"/>
      <c r="D10" s="162">
        <f t="shared" si="0"/>
        <v>0</v>
      </c>
      <c r="E10" s="162">
        <f t="shared" si="1"/>
        <v>0</v>
      </c>
      <c r="F10" s="162">
        <f t="shared" si="2"/>
        <v>0</v>
      </c>
      <c r="G10" s="162">
        <f t="shared" si="3"/>
        <v>0</v>
      </c>
      <c r="H10" s="162">
        <f t="shared" si="4"/>
        <v>0</v>
      </c>
      <c r="I10" s="163">
        <f t="shared" si="5"/>
        <v>0</v>
      </c>
      <c r="J10" s="162">
        <f>H10-(H10*$I$4/100%)</f>
        <v>0</v>
      </c>
      <c r="K10" s="12"/>
      <c r="L10" s="12"/>
      <c r="M10" s="12"/>
      <c r="N10" s="12"/>
      <c r="O10" s="12"/>
      <c r="P10" s="12"/>
      <c r="Q10" s="12"/>
      <c r="R10" s="12"/>
      <c r="S10" s="12"/>
    </row>
    <row r="11" spans="1:19" ht="5.4" customHeight="1" x14ac:dyDescent="0.25">
      <c r="A11" s="12"/>
      <c r="B11" s="16"/>
      <c r="C11" s="15"/>
      <c r="D11" s="15"/>
      <c r="E11" s="15"/>
      <c r="F11" s="15"/>
      <c r="G11" s="15"/>
      <c r="H11" s="15"/>
      <c r="I11" s="15"/>
      <c r="J11" s="15"/>
      <c r="K11" s="12"/>
      <c r="L11" s="12"/>
      <c r="M11" s="12"/>
      <c r="N11" s="12"/>
      <c r="O11" s="12"/>
      <c r="P11" s="12"/>
      <c r="Q11" s="12"/>
      <c r="R11" s="12"/>
      <c r="S11" s="12"/>
    </row>
    <row r="12" spans="1:19" x14ac:dyDescent="0.25">
      <c r="A12" s="12"/>
      <c r="B12" s="12"/>
      <c r="C12" s="12"/>
      <c r="F12" s="210" t="s">
        <v>82</v>
      </c>
      <c r="G12" s="119" t="s">
        <v>83</v>
      </c>
      <c r="H12" s="119" t="s">
        <v>81</v>
      </c>
      <c r="I12" s="119" t="s">
        <v>84</v>
      </c>
      <c r="J12" s="119" t="s">
        <v>79</v>
      </c>
      <c r="K12" s="12"/>
      <c r="L12" s="12"/>
      <c r="M12" s="12"/>
      <c r="N12" s="12"/>
      <c r="O12" s="12"/>
      <c r="P12" s="12"/>
      <c r="Q12" s="12"/>
      <c r="R12" s="12"/>
      <c r="S12" s="12"/>
    </row>
    <row r="13" spans="1:19" ht="14.4" x14ac:dyDescent="0.25">
      <c r="A13" s="12"/>
      <c r="B13" s="12"/>
      <c r="C13" s="12"/>
      <c r="F13" s="210"/>
      <c r="G13" s="177">
        <f>SUM(C6:C10)</f>
        <v>0</v>
      </c>
      <c r="H13" s="177">
        <f>SUM(D6+D7+D8+D9+D10+E6+E7+E8+E9+E10+F6+F7+F8+F9+F10)</f>
        <v>0</v>
      </c>
      <c r="I13" s="177">
        <f>SUM(I6:I10)</f>
        <v>0</v>
      </c>
      <c r="J13" s="177">
        <f>SUM(J6:J10)</f>
        <v>0</v>
      </c>
      <c r="K13" s="12"/>
      <c r="L13" s="12"/>
      <c r="M13" s="12"/>
      <c r="N13" s="12"/>
      <c r="O13" s="12"/>
      <c r="P13" s="12"/>
      <c r="Q13" s="12"/>
      <c r="R13" s="12"/>
      <c r="S13" s="12"/>
    </row>
    <row r="14" spans="1:19" ht="5.4" customHeight="1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 x14ac:dyDescent="0.25">
      <c r="A15" s="12"/>
      <c r="B15" s="12"/>
      <c r="C15" s="12"/>
      <c r="D15" s="12"/>
      <c r="E15" s="12"/>
      <c r="F15" s="12"/>
      <c r="G15" s="90"/>
      <c r="H15" s="12"/>
      <c r="I15" s="12"/>
      <c r="J15" s="91"/>
      <c r="K15" s="12"/>
      <c r="L15" s="12"/>
      <c r="M15" s="12"/>
      <c r="N15" s="12"/>
      <c r="O15" s="12"/>
      <c r="P15" s="12"/>
      <c r="Q15" s="12"/>
      <c r="R15" s="12"/>
      <c r="S15" s="12"/>
    </row>
    <row r="16" spans="1:19" ht="12.6" customHeight="1" x14ac:dyDescent="0.25">
      <c r="A16" s="12"/>
      <c r="B16" s="208" t="s">
        <v>137</v>
      </c>
      <c r="C16" s="209"/>
      <c r="D16" s="209"/>
      <c r="E16" s="209"/>
      <c r="F16" s="209"/>
      <c r="G16" s="209"/>
      <c r="H16" s="209"/>
      <c r="I16" s="209"/>
      <c r="J16" s="209"/>
      <c r="K16" s="12"/>
      <c r="L16" s="12"/>
      <c r="M16" s="12"/>
      <c r="N16" s="12"/>
      <c r="O16" s="12"/>
      <c r="P16" s="12"/>
      <c r="Q16" s="12"/>
      <c r="R16" s="12"/>
      <c r="S16" s="12"/>
    </row>
    <row r="17" spans="1:19" ht="17.399999999999999" customHeight="1" x14ac:dyDescent="0.25">
      <c r="A17" s="12"/>
      <c r="B17" s="209"/>
      <c r="C17" s="209"/>
      <c r="D17" s="209"/>
      <c r="E17" s="209"/>
      <c r="F17" s="209"/>
      <c r="G17" s="209"/>
      <c r="H17" s="209"/>
      <c r="I17" s="209"/>
      <c r="J17" s="209"/>
      <c r="K17" s="12"/>
      <c r="L17" s="12"/>
      <c r="M17" s="12"/>
      <c r="N17" s="12"/>
      <c r="O17" s="12"/>
      <c r="P17" s="12"/>
      <c r="Q17" s="12"/>
      <c r="R17" s="12"/>
      <c r="S17" s="12"/>
    </row>
    <row r="18" spans="1:19" ht="6" customHeight="1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 ht="22.2" customHeight="1" x14ac:dyDescent="0.25">
      <c r="A19" s="12"/>
      <c r="B19" s="212" t="s">
        <v>113</v>
      </c>
      <c r="C19" s="213"/>
      <c r="D19" s="13"/>
      <c r="E19" s="13"/>
      <c r="F19" s="13"/>
      <c r="G19" s="13"/>
      <c r="H19" s="13"/>
      <c r="I19" s="117">
        <v>0.05</v>
      </c>
      <c r="J19" s="13"/>
      <c r="K19" s="12"/>
      <c r="L19" s="12"/>
      <c r="M19" s="12"/>
      <c r="N19" s="12"/>
      <c r="O19" s="12"/>
      <c r="P19" s="12"/>
      <c r="Q19" s="12"/>
      <c r="R19" s="12"/>
      <c r="S19" s="12"/>
    </row>
    <row r="20" spans="1:19" ht="30" customHeight="1" x14ac:dyDescent="0.25">
      <c r="A20" s="12"/>
      <c r="B20" s="126" t="s">
        <v>3</v>
      </c>
      <c r="C20" s="121" t="s">
        <v>73</v>
      </c>
      <c r="D20" s="121" t="s">
        <v>80</v>
      </c>
      <c r="E20" s="121" t="s">
        <v>74</v>
      </c>
      <c r="F20" s="121" t="s">
        <v>75</v>
      </c>
      <c r="G20" s="121" t="s">
        <v>76</v>
      </c>
      <c r="H20" s="122" t="s">
        <v>77</v>
      </c>
      <c r="I20" s="121" t="s">
        <v>78</v>
      </c>
      <c r="J20" s="121" t="s">
        <v>79</v>
      </c>
      <c r="K20" s="12"/>
      <c r="L20" s="12"/>
      <c r="M20" s="12"/>
      <c r="N20" s="12"/>
      <c r="O20" s="12"/>
      <c r="P20" s="12"/>
      <c r="Q20" s="12"/>
      <c r="R20" s="12"/>
      <c r="S20" s="12"/>
    </row>
    <row r="21" spans="1:19" ht="15" x14ac:dyDescent="0.25">
      <c r="A21" s="12"/>
      <c r="B21" s="114" t="s">
        <v>141</v>
      </c>
      <c r="C21" s="174">
        <v>10000</v>
      </c>
      <c r="D21" s="175">
        <f>C21*10%</f>
        <v>1000</v>
      </c>
      <c r="E21" s="175">
        <f>C21*6%</f>
        <v>600</v>
      </c>
      <c r="F21" s="175">
        <f>C21*5%</f>
        <v>500</v>
      </c>
      <c r="G21" s="175">
        <f>C21*21%</f>
        <v>2100</v>
      </c>
      <c r="H21" s="175">
        <f>C21-D21-E21-F21</f>
        <v>7900</v>
      </c>
      <c r="I21" s="175">
        <f>H21*$I$4/100%</f>
        <v>395</v>
      </c>
      <c r="J21" s="175">
        <f>H21-(H21*$I$4/100%)</f>
        <v>7505</v>
      </c>
      <c r="K21" s="12"/>
      <c r="L21" s="12"/>
      <c r="M21" s="12"/>
      <c r="N21" s="12"/>
      <c r="O21" s="12"/>
      <c r="P21" s="12"/>
      <c r="Q21" s="12"/>
      <c r="R21" s="12"/>
      <c r="S21" s="12"/>
    </row>
    <row r="22" spans="1:19" ht="15" x14ac:dyDescent="0.25">
      <c r="A22" s="12"/>
      <c r="B22" s="114" t="s">
        <v>142</v>
      </c>
      <c r="C22" s="174">
        <v>10000</v>
      </c>
      <c r="D22" s="175">
        <f t="shared" ref="D22:D25" si="6">C22*10%</f>
        <v>1000</v>
      </c>
      <c r="E22" s="175">
        <f t="shared" ref="E22:E25" si="7">C22*6%</f>
        <v>600</v>
      </c>
      <c r="F22" s="175">
        <f t="shared" ref="F22:F25" si="8">C22*5%</f>
        <v>500</v>
      </c>
      <c r="G22" s="175">
        <f t="shared" ref="G22:G25" si="9">C22*21%</f>
        <v>2100</v>
      </c>
      <c r="H22" s="175">
        <f t="shared" ref="H22:H25" si="10">C22-D22-E22-F22</f>
        <v>7900</v>
      </c>
      <c r="I22" s="175">
        <f t="shared" ref="I22:I25" si="11">H22*$I$4/100%</f>
        <v>395</v>
      </c>
      <c r="J22" s="175">
        <f>H22-(H22*$I$4/100%)</f>
        <v>7505</v>
      </c>
      <c r="K22" s="12"/>
      <c r="L22" s="12"/>
      <c r="M22" s="12"/>
      <c r="N22" s="12"/>
      <c r="O22" s="12"/>
      <c r="P22" s="12"/>
      <c r="Q22" s="12"/>
      <c r="R22" s="12"/>
      <c r="S22" s="12"/>
    </row>
    <row r="23" spans="1:19" ht="15" x14ac:dyDescent="0.25">
      <c r="A23" s="12"/>
      <c r="B23" s="114" t="s">
        <v>143</v>
      </c>
      <c r="C23" s="174">
        <v>10000</v>
      </c>
      <c r="D23" s="175">
        <f t="shared" si="6"/>
        <v>1000</v>
      </c>
      <c r="E23" s="175">
        <f t="shared" si="7"/>
        <v>600</v>
      </c>
      <c r="F23" s="175">
        <f t="shared" si="8"/>
        <v>500</v>
      </c>
      <c r="G23" s="175">
        <f t="shared" si="9"/>
        <v>2100</v>
      </c>
      <c r="H23" s="175">
        <f t="shared" si="10"/>
        <v>7900</v>
      </c>
      <c r="I23" s="175">
        <f t="shared" si="11"/>
        <v>395</v>
      </c>
      <c r="J23" s="175">
        <f>H23-(H23*$I$4/100%)</f>
        <v>7505</v>
      </c>
      <c r="K23" s="12"/>
      <c r="L23" s="12"/>
      <c r="M23" s="12"/>
      <c r="N23" s="12"/>
      <c r="O23" s="12"/>
      <c r="P23" s="12"/>
      <c r="Q23" s="12"/>
      <c r="R23" s="12"/>
      <c r="S23" s="12"/>
    </row>
    <row r="24" spans="1:19" ht="15" x14ac:dyDescent="0.25">
      <c r="A24" s="12"/>
      <c r="B24" s="114" t="s">
        <v>144</v>
      </c>
      <c r="C24" s="174">
        <v>10000</v>
      </c>
      <c r="D24" s="175">
        <f t="shared" si="6"/>
        <v>1000</v>
      </c>
      <c r="E24" s="175">
        <f t="shared" si="7"/>
        <v>600</v>
      </c>
      <c r="F24" s="175">
        <f t="shared" si="8"/>
        <v>500</v>
      </c>
      <c r="G24" s="175">
        <f t="shared" si="9"/>
        <v>2100</v>
      </c>
      <c r="H24" s="175">
        <f t="shared" si="10"/>
        <v>7900</v>
      </c>
      <c r="I24" s="175">
        <f t="shared" si="11"/>
        <v>395</v>
      </c>
      <c r="J24" s="175">
        <f>H24-(H24*$I$4/100%)</f>
        <v>7505</v>
      </c>
      <c r="K24" s="12"/>
      <c r="L24" s="12"/>
      <c r="M24" s="12"/>
      <c r="N24" s="12"/>
      <c r="O24" s="12"/>
      <c r="P24" s="12"/>
      <c r="Q24" s="12"/>
      <c r="R24" s="12"/>
      <c r="S24" s="12"/>
    </row>
    <row r="25" spans="1:19" ht="15" x14ac:dyDescent="0.25">
      <c r="A25" s="12"/>
      <c r="B25" s="114" t="s">
        <v>145</v>
      </c>
      <c r="C25" s="174">
        <v>10000</v>
      </c>
      <c r="D25" s="175">
        <f t="shared" si="6"/>
        <v>1000</v>
      </c>
      <c r="E25" s="175">
        <f t="shared" si="7"/>
        <v>600</v>
      </c>
      <c r="F25" s="175">
        <f t="shared" si="8"/>
        <v>500</v>
      </c>
      <c r="G25" s="175">
        <f t="shared" si="9"/>
        <v>2100</v>
      </c>
      <c r="H25" s="175">
        <f t="shared" si="10"/>
        <v>7900</v>
      </c>
      <c r="I25" s="175">
        <f t="shared" si="11"/>
        <v>395</v>
      </c>
      <c r="J25" s="175">
        <f>H25-(H25*$I$4/100%)</f>
        <v>7505</v>
      </c>
      <c r="K25" s="12"/>
      <c r="L25" s="12"/>
      <c r="M25" s="12"/>
      <c r="N25" s="12"/>
      <c r="O25" s="12"/>
      <c r="P25" s="12"/>
      <c r="Q25" s="12"/>
      <c r="R25" s="12"/>
      <c r="S25" s="12"/>
    </row>
    <row r="26" spans="1:19" ht="5.4" customHeight="1" x14ac:dyDescent="0.25">
      <c r="A26" s="12"/>
      <c r="B26" s="16"/>
      <c r="C26" s="15"/>
      <c r="D26" s="15"/>
      <c r="E26" s="15"/>
      <c r="F26" s="15"/>
      <c r="G26" s="15"/>
      <c r="H26" s="15"/>
      <c r="I26" s="15"/>
      <c r="J26" s="15"/>
      <c r="K26" s="12"/>
      <c r="L26" s="12"/>
      <c r="M26" s="12"/>
      <c r="N26" s="12"/>
      <c r="O26" s="12"/>
      <c r="P26" s="12"/>
      <c r="Q26" s="12"/>
      <c r="R26" s="12"/>
      <c r="S26" s="12"/>
    </row>
    <row r="27" spans="1:19" x14ac:dyDescent="0.25">
      <c r="A27" s="12"/>
      <c r="B27" s="12"/>
      <c r="C27" s="12"/>
      <c r="F27" s="211" t="s">
        <v>82</v>
      </c>
      <c r="G27" s="118" t="s">
        <v>83</v>
      </c>
      <c r="H27" s="118" t="s">
        <v>81</v>
      </c>
      <c r="I27" s="118" t="s">
        <v>84</v>
      </c>
      <c r="J27" s="118" t="s">
        <v>79</v>
      </c>
      <c r="K27" s="12"/>
      <c r="L27" s="12"/>
      <c r="M27" s="12"/>
      <c r="N27" s="12"/>
      <c r="O27" s="12"/>
      <c r="P27" s="12"/>
      <c r="Q27" s="12"/>
      <c r="R27" s="12"/>
      <c r="S27" s="12"/>
    </row>
    <row r="28" spans="1:19" ht="14.4" x14ac:dyDescent="0.25">
      <c r="A28" s="12"/>
      <c r="B28" s="12"/>
      <c r="C28" s="12"/>
      <c r="F28" s="211"/>
      <c r="G28" s="178">
        <f>SUM(C21:C25)</f>
        <v>50000</v>
      </c>
      <c r="H28" s="178">
        <f>SUM(D21+D22+D23+D24+D25+E21+E22+E23+E24+E25+F21+F22+F23+F24+F25)</f>
        <v>10500</v>
      </c>
      <c r="I28" s="178">
        <f>SUM(I21:I25)</f>
        <v>1975</v>
      </c>
      <c r="J28" s="178">
        <f>SUM(J21:J25)</f>
        <v>37525</v>
      </c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</sheetData>
  <sheetProtection algorithmName="SHA-512" hashValue="9R4qmY38Y+yNEtjwNqF+b9hDNKIa6qn0y6nAqz5ea0dBUfP5ZLXCXxhp6SZpnsf4Zky6KG6qJftJasD7XxJ2qg==" saltValue="tPHWXsoyuBPib+6eCe90fA==" spinCount="100000" sheet="1" objects="1" scenarios="1"/>
  <protectedRanges>
    <protectedRange sqref="C4" name="SELECCIONAR AÑO PARA INGRESO DE E"/>
    <protectedRange algorithmName="SHA-512" hashValue="jBUQv6mAuiz209eOqF5GhbIFrduB1PI+qcXm+GZGzf5VCXKQWuMNLqd6gEhu71c5hYTKulQamCu6vHRMp79BjQ==" saltValue="CKmGyfOjbEHDOv3Z81dRBw==" spinCount="100000" sqref="I4 I19" name="MODIFICAR PORCENTAJE"/>
    <protectedRange sqref="B4" name="SELECCIONAR MES PARA INGRESO"/>
    <protectedRange sqref="B19" name="SELECCIONAR MES PARA CONSULTA"/>
    <protectedRange sqref="C6:C10" name="INGRESAR EMOLUMENTOS POR SEMANA"/>
  </protectedRanges>
  <mergeCells count="5">
    <mergeCell ref="B2:J2"/>
    <mergeCell ref="B16:J17"/>
    <mergeCell ref="F12:F13"/>
    <mergeCell ref="F27:F28"/>
    <mergeCell ref="B19:C19"/>
  </mergeCells>
  <dataValidations count="2">
    <dataValidation type="list" allowBlank="1" showInputMessage="1" showErrorMessage="1" sqref="B4 B19" xr:uid="{00000000-0002-0000-0200-000000000000}">
      <formula1>"Enero,Febrero,Marzo,Abril,Mayo,Junio,Julio,Agosto,Septiembre,Octubre,Noviembre,Diciembre"</formula1>
    </dataValidation>
    <dataValidation type="list" allowBlank="1" showInputMessage="1" showErrorMessage="1" sqref="C4" xr:uid="{00000000-0002-0000-0200-000001000000}">
      <formula1>"2022,2023,2024,2025"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theme="4" tint="0.79998168889431442"/>
    <pageSetUpPr fitToPage="1"/>
  </sheetPr>
  <dimension ref="B2:Q74"/>
  <sheetViews>
    <sheetView showGridLines="0" showRowColHeaders="0" zoomScale="93" zoomScaleNormal="93" workbookViewId="0">
      <selection activeCell="N79" sqref="N79"/>
    </sheetView>
  </sheetViews>
  <sheetFormatPr baseColWidth="10" defaultRowHeight="13.8" x14ac:dyDescent="0.25"/>
  <cols>
    <col min="1" max="1" width="1.69921875" customWidth="1"/>
    <col min="2" max="2" width="4.69921875" customWidth="1"/>
    <col min="3" max="3" width="33.69921875" customWidth="1"/>
    <col min="4" max="6" width="10.69921875" customWidth="1"/>
    <col min="7" max="7" width="10.59765625" customWidth="1"/>
    <col min="8" max="16" width="10.69921875" customWidth="1"/>
  </cols>
  <sheetData>
    <row r="2" spans="2:16" ht="13.95" customHeight="1" x14ac:dyDescent="0.25">
      <c r="E2" s="222" t="s">
        <v>140</v>
      </c>
      <c r="F2" s="222"/>
      <c r="G2" s="222"/>
      <c r="H2" s="222"/>
      <c r="I2" s="222"/>
      <c r="J2" s="222"/>
      <c r="K2" s="222"/>
      <c r="L2" s="222"/>
      <c r="M2" s="222"/>
    </row>
    <row r="3" spans="2:16" ht="15" customHeight="1" x14ac:dyDescent="0.25">
      <c r="B3" s="218">
        <v>2022</v>
      </c>
      <c r="C3" s="219"/>
      <c r="E3" s="222"/>
      <c r="F3" s="222"/>
      <c r="G3" s="222"/>
      <c r="H3" s="222"/>
      <c r="I3" s="222"/>
      <c r="J3" s="222"/>
      <c r="K3" s="222"/>
      <c r="L3" s="222"/>
      <c r="M3" s="222"/>
    </row>
    <row r="4" spans="2:16" ht="13.95" customHeight="1" x14ac:dyDescent="0.25">
      <c r="B4" s="220"/>
      <c r="C4" s="221"/>
    </row>
    <row r="5" spans="2:16" ht="22.8" x14ac:dyDescent="0.25">
      <c r="B5" s="214" t="s">
        <v>0</v>
      </c>
      <c r="C5" s="214"/>
      <c r="D5" s="214"/>
      <c r="E5" s="214"/>
      <c r="F5" s="214"/>
      <c r="G5" s="214"/>
      <c r="H5" s="214"/>
      <c r="I5" s="214"/>
      <c r="J5" s="214"/>
      <c r="K5" s="214"/>
      <c r="L5" s="214"/>
      <c r="M5" s="214"/>
      <c r="N5" s="214"/>
      <c r="O5" s="214"/>
      <c r="P5" s="214"/>
    </row>
    <row r="6" spans="2:16" x14ac:dyDescent="0.25">
      <c r="B6" s="18" t="s">
        <v>8</v>
      </c>
      <c r="C6" s="18" t="s">
        <v>64</v>
      </c>
      <c r="D6" s="18" t="s">
        <v>85</v>
      </c>
      <c r="E6" s="18" t="s">
        <v>87</v>
      </c>
      <c r="F6" s="18" t="s">
        <v>86</v>
      </c>
      <c r="G6" s="18" t="s">
        <v>88</v>
      </c>
      <c r="H6" s="18" t="s">
        <v>89</v>
      </c>
      <c r="I6" s="18" t="s">
        <v>90</v>
      </c>
      <c r="J6" s="18" t="s">
        <v>91</v>
      </c>
      <c r="K6" s="18" t="s">
        <v>92</v>
      </c>
      <c r="L6" s="19" t="s">
        <v>93</v>
      </c>
      <c r="M6" s="18" t="s">
        <v>94</v>
      </c>
      <c r="N6" s="19" t="s">
        <v>95</v>
      </c>
      <c r="O6" s="18" t="s">
        <v>96</v>
      </c>
      <c r="P6" s="18" t="s">
        <v>97</v>
      </c>
    </row>
    <row r="7" spans="2:16" x14ac:dyDescent="0.25">
      <c r="B7" s="112">
        <v>1</v>
      </c>
      <c r="C7" s="44" t="s">
        <v>5</v>
      </c>
      <c r="D7" s="127">
        <f>SUMIFS(DataBaseContable!$H:$H,DataBaseContable!$F:$F,"="&amp;T!$B7,DataBaseContable!$B:$B,"&gt;="&amp;$B$3&amp;"/01/01",DataBaseContable!$B:$B,"&lt;="&amp;EOMONTH($B$3&amp;"/01/01",0))</f>
        <v>20900</v>
      </c>
      <c r="E7" s="127">
        <f>SUMIFS(DataBaseContable!$H:$H,DataBaseContable!$F:$F,"="&amp;T!$B7,DataBaseContable!$B:$B,"&gt;="&amp;$B$3&amp;"/02/01",DataBaseContable!$B:$B,"&lt;="&amp;EOMONTH($B$3&amp;"/02/01",0))</f>
        <v>340000</v>
      </c>
      <c r="F7" s="127">
        <f>SUMIFS(DataBaseContable!$H:$H,DataBaseContable!$F:$F,"="&amp;T!$B7,DataBaseContable!$B:$B,"&gt;="&amp;$B$3&amp;"/03/01",DataBaseContable!$B:$B,"&lt;="&amp;EOMONTH($B$3&amp;"/03/01",0))</f>
        <v>1530000</v>
      </c>
      <c r="G7" s="127">
        <f>SUMIFS(DataBaseContable!$H:$H,DataBaseContable!$F:$F,"="&amp;T!$B7,DataBaseContable!$B:$B,"&gt;="&amp;$B$3&amp;"/04/01",DataBaseContable!$B:$B,"&lt;="&amp;EOMONTH($B$3&amp;"/04/01",0))</f>
        <v>0</v>
      </c>
      <c r="H7" s="127">
        <f>SUMIFS(DataBaseContable!$H:$H,DataBaseContable!$F:$F,"="&amp;T!$B7,DataBaseContable!$B:$B,"&gt;="&amp;$B$3&amp;"/05/01",DataBaseContable!$B:$B,"&lt;="&amp;EOMONTH($B$3&amp;"/05/01",0))</f>
        <v>100000</v>
      </c>
      <c r="I7" s="127">
        <f>SUMIFS(DataBaseContable!$H:$H,DataBaseContable!$F:$F,"="&amp;T!$B7,DataBaseContable!$B:$B,"&gt;="&amp;$B$3&amp;"/06/01",DataBaseContable!$B:$B,"&lt;="&amp;EOMONTH($B$3&amp;"/06/01",0))</f>
        <v>1000000</v>
      </c>
      <c r="J7" s="127">
        <f>SUMIFS(DataBaseContable!$H:$H,DataBaseContable!$F:$F,"="&amp;T!$B7,DataBaseContable!$B:$B,"&gt;="&amp;$B$3&amp;"/07/01",DataBaseContable!$B:$B,"&lt;="&amp;EOMONTH($B$3&amp;"/07/01",0))</f>
        <v>10000</v>
      </c>
      <c r="K7" s="127">
        <f>SUMIFS(DataBaseContable!$H:$H,DataBaseContable!$F:$F,"="&amp;T!$B7,DataBaseContable!$B:$B,"&gt;="&amp;$B$3&amp;"/08/01",DataBaseContable!$B:$B,"&lt;="&amp;EOMONTH($B$3&amp;"/08/01",0))</f>
        <v>900000</v>
      </c>
      <c r="L7" s="127">
        <f>SUMIFS(DataBaseContable!$H:$H,DataBaseContable!$F:$F,"="&amp;T!$B7,DataBaseContable!$B:$B,"&gt;="&amp;$B$3&amp;"/09/01",DataBaseContable!$B:$B,"&lt;="&amp;EOMONTH($B$3&amp;"/09/01",0))</f>
        <v>0</v>
      </c>
      <c r="M7" s="127">
        <f>SUMIFS(DataBaseContable!$H:$H,DataBaseContable!$F:$F,"="&amp;T!$B7,DataBaseContable!$B:$B,"&gt;="&amp;$B$3&amp;"/10/01",DataBaseContable!$B:$B,"&lt;="&amp;EOMONTH($B$3&amp;"/10/01",0))</f>
        <v>0</v>
      </c>
      <c r="N7" s="127">
        <f>SUMIFS(DataBaseContable!$H:$H,DataBaseContable!$F:$F,"="&amp;T!$B7,DataBaseContable!$B:$B,"&gt;="&amp;$B$3&amp;"/11/01",DataBaseContable!$B:$B,"&lt;="&amp;EOMONTH($B$3&amp;"/11/01",0))</f>
        <v>0</v>
      </c>
      <c r="O7" s="127">
        <f>SUMIFS(DataBaseContable!$H:$H,DataBaseContable!$F:$F,"="&amp;T!$B7,DataBaseContable!$B:$B,"&gt;="&amp;$B$3&amp;"/12/01",DataBaseContable!$B:$B,"&lt;="&amp;EOMONTH($B$3&amp;"/12/01",0))</f>
        <v>0</v>
      </c>
      <c r="P7" s="128">
        <f>SUM(D7:O7)</f>
        <v>3900900</v>
      </c>
    </row>
    <row r="8" spans="2:16" x14ac:dyDescent="0.25">
      <c r="B8" s="112">
        <v>2</v>
      </c>
      <c r="C8" s="44" t="s">
        <v>6</v>
      </c>
      <c r="D8" s="127">
        <f>SUMIFS(DataBaseContable!$H:$H,DataBaseContable!$F:$F,"="&amp;T!$B8,DataBaseContable!$B:$B,"&gt;="&amp;$B$3&amp;"/01/01",DataBaseContable!$B:$B,"&lt;="&amp;EOMONTH($B$3&amp;"/01/01",0))</f>
        <v>15000</v>
      </c>
      <c r="E8" s="127">
        <f>SUMIFS(DataBaseContable!$H:$H,DataBaseContable!$F:$F,"="&amp;T!$B8,DataBaseContable!$B:$B,"&gt;="&amp;$B$3&amp;"/02/01",DataBaseContable!$B:$B,"&lt;="&amp;EOMONTH($B$3&amp;"/02/01",0))</f>
        <v>0</v>
      </c>
      <c r="F8" s="127">
        <f>SUMIFS(DataBaseContable!$H:$H,DataBaseContable!$F:$F,"="&amp;T!$B8,DataBaseContable!$B:$B,"&gt;="&amp;$B$3&amp;"/03/01",DataBaseContable!$B:$B,"&lt;="&amp;EOMONTH($B$3&amp;"/03/01",0))</f>
        <v>2500000</v>
      </c>
      <c r="G8" s="127">
        <f>SUMIFS(DataBaseContable!$H:$H,DataBaseContable!$F:$F,"="&amp;T!$B8,DataBaseContable!$B:$B,"&gt;="&amp;$B$3&amp;"/04/01",DataBaseContable!$B:$B,"&lt;="&amp;EOMONTH($B$3&amp;"/04/01",0))</f>
        <v>0</v>
      </c>
      <c r="H8" s="127">
        <f>SUMIFS(DataBaseContable!$H:$H,DataBaseContable!$F:$F,"="&amp;T!$B8,DataBaseContable!$B:$B,"&gt;="&amp;$B$3&amp;"/05/01",DataBaseContable!$B:$B,"&lt;="&amp;EOMONTH($B$3&amp;"/05/01",0))</f>
        <v>200000</v>
      </c>
      <c r="I8" s="127">
        <f>SUMIFS(DataBaseContable!$H:$H,DataBaseContable!$F:$F,"="&amp;T!$B8,DataBaseContable!$B:$B,"&gt;="&amp;$B$3&amp;"/06/01",DataBaseContable!$B:$B,"&lt;="&amp;EOMONTH($B$3&amp;"/06/01",0))</f>
        <v>500000</v>
      </c>
      <c r="J8" s="127">
        <f>SUMIFS(DataBaseContable!$H:$H,DataBaseContable!$F:$F,"="&amp;T!$B8,DataBaseContable!$B:$B,"&gt;="&amp;$B$3&amp;"/07/01",DataBaseContable!$B:$B,"&lt;="&amp;EOMONTH($B$3&amp;"/07/01",0))</f>
        <v>20000</v>
      </c>
      <c r="K8" s="127">
        <f>SUMIFS(DataBaseContable!$H:$H,DataBaseContable!$F:$F,"="&amp;T!$B8,DataBaseContable!$B:$B,"&gt;="&amp;$B$3&amp;"/08/01",DataBaseContable!$B:$B,"&lt;="&amp;EOMONTH($B$3&amp;"/08/01",0))</f>
        <v>800000</v>
      </c>
      <c r="L8" s="127">
        <f>SUMIFS(DataBaseContable!$H:$H,DataBaseContable!$F:$F,"="&amp;T!$B8,DataBaseContable!$B:$B,"&gt;="&amp;$B$3&amp;"/09/01",DataBaseContable!$B:$B,"&lt;="&amp;EOMONTH($B$3&amp;"/09/01",0))</f>
        <v>0</v>
      </c>
      <c r="M8" s="127">
        <f>SUMIFS(DataBaseContable!$H:$H,DataBaseContable!$F:$F,"="&amp;T!$B8,DataBaseContable!$B:$B,"&gt;="&amp;$B$3&amp;"/10/01",DataBaseContable!$B:$B,"&lt;="&amp;EOMONTH($B$3&amp;"/10/01",0))</f>
        <v>0</v>
      </c>
      <c r="N8" s="127">
        <f>SUMIFS(DataBaseContable!$H:$H,DataBaseContable!$F:$F,"="&amp;T!$B8,DataBaseContable!$B:$B,"&gt;="&amp;$B$3&amp;"/11/01",DataBaseContable!$B:$B,"&lt;="&amp;EOMONTH($B$3&amp;"/11/01",0))</f>
        <v>0</v>
      </c>
      <c r="O8" s="127">
        <f>SUMIFS(DataBaseContable!$H:$H,DataBaseContable!$F:$F,"="&amp;T!$B8,DataBaseContable!$B:$B,"&gt;="&amp;$B$3&amp;"/12/01",DataBaseContable!$B:$B,"&lt;="&amp;EOMONTH($B$3&amp;"/12/01",0))</f>
        <v>0</v>
      </c>
      <c r="P8" s="128">
        <f t="shared" ref="P8:P38" si="0">SUM(D8:O8)</f>
        <v>4035000</v>
      </c>
    </row>
    <row r="9" spans="2:16" x14ac:dyDescent="0.25">
      <c r="B9" s="112">
        <v>3</v>
      </c>
      <c r="C9" s="44" t="s">
        <v>7</v>
      </c>
      <c r="D9" s="127">
        <f>SUMIFS(DataBaseContable!$H:$H,DataBaseContable!$F:$F,"="&amp;T!$B9,DataBaseContable!$B:$B,"&gt;="&amp;$B$3&amp;"/01/01",DataBaseContable!$B:$B,"&lt;="&amp;EOMONTH($B$3&amp;"/01/01",0))</f>
        <v>89700</v>
      </c>
      <c r="E9" s="127">
        <f>SUMIFS(DataBaseContable!$H:$H,DataBaseContable!$F:$F,"="&amp;T!$B9,DataBaseContable!$B:$B,"&gt;="&amp;$B$3&amp;"/02/01",DataBaseContable!$B:$B,"&lt;="&amp;EOMONTH($B$3&amp;"/02/01",0))</f>
        <v>0</v>
      </c>
      <c r="F9" s="127">
        <f>SUMIFS(DataBaseContable!$H:$H,DataBaseContable!$F:$F,"="&amp;T!$B9,DataBaseContable!$B:$B,"&gt;="&amp;$B$3&amp;"/03/01",DataBaseContable!$B:$B,"&lt;="&amp;EOMONTH($B$3&amp;"/03/01",0))</f>
        <v>3500000</v>
      </c>
      <c r="G9" s="127">
        <f>SUMIFS(DataBaseContable!$H:$H,DataBaseContable!$F:$F,"="&amp;T!$B9,DataBaseContable!$B:$B,"&gt;="&amp;$B$3&amp;"/04/01",DataBaseContable!$B:$B,"&lt;="&amp;EOMONTH($B$3&amp;"/04/01",0))</f>
        <v>189000</v>
      </c>
      <c r="H9" s="127">
        <f>SUMIFS(DataBaseContable!$H:$H,DataBaseContable!$F:$F,"="&amp;T!$B9,DataBaseContable!$B:$B,"&gt;="&amp;$B$3&amp;"/05/01",DataBaseContable!$B:$B,"&lt;="&amp;EOMONTH($B$3&amp;"/05/01",0))</f>
        <v>300000</v>
      </c>
      <c r="I9" s="127">
        <f>SUMIFS(DataBaseContable!$H:$H,DataBaseContable!$F:$F,"="&amp;T!$B9,DataBaseContable!$B:$B,"&gt;="&amp;$B$3&amp;"/06/01",DataBaseContable!$B:$B,"&lt;="&amp;EOMONTH($B$3&amp;"/06/01",0))</f>
        <v>600000</v>
      </c>
      <c r="J9" s="127">
        <f>SUMIFS(DataBaseContable!$H:$H,DataBaseContable!$F:$F,"="&amp;T!$B9,DataBaseContable!$B:$B,"&gt;="&amp;$B$3&amp;"/07/01",DataBaseContable!$B:$B,"&lt;="&amp;EOMONTH($B$3&amp;"/07/01",0))</f>
        <v>30000</v>
      </c>
      <c r="K9" s="127">
        <f>SUMIFS(DataBaseContable!$H:$H,DataBaseContable!$F:$F,"="&amp;T!$B9,DataBaseContable!$B:$B,"&gt;="&amp;$B$3&amp;"/08/01",DataBaseContable!$B:$B,"&lt;="&amp;EOMONTH($B$3&amp;"/08/01",0))</f>
        <v>700000</v>
      </c>
      <c r="L9" s="127">
        <f>SUMIFS(DataBaseContable!$H:$H,DataBaseContable!$F:$F,"="&amp;T!$B9,DataBaseContable!$B:$B,"&gt;="&amp;$B$3&amp;"/09/01",DataBaseContable!$B:$B,"&lt;="&amp;EOMONTH($B$3&amp;"/09/01",0))</f>
        <v>0</v>
      </c>
      <c r="M9" s="127">
        <f>SUMIFS(DataBaseContable!$H:$H,DataBaseContable!$F:$F,"="&amp;T!$B9,DataBaseContable!$B:$B,"&gt;="&amp;$B$3&amp;"/10/01",DataBaseContable!$B:$B,"&lt;="&amp;EOMONTH($B$3&amp;"/10/01",0))</f>
        <v>0</v>
      </c>
      <c r="N9" s="127">
        <f>SUMIFS(DataBaseContable!$H:$H,DataBaseContable!$F:$F,"="&amp;T!$B9,DataBaseContable!$B:$B,"&gt;="&amp;$B$3&amp;"/11/01",DataBaseContable!$B:$B,"&lt;="&amp;EOMONTH($B$3&amp;"/11/01",0))</f>
        <v>0</v>
      </c>
      <c r="O9" s="127">
        <f>SUMIFS(DataBaseContable!$H:$H,DataBaseContable!$F:$F,"="&amp;T!$B9,DataBaseContable!$B:$B,"&gt;="&amp;$B$3&amp;"/12/01",DataBaseContable!$B:$B,"&lt;="&amp;EOMONTH($B$3&amp;"/12/01",0))</f>
        <v>0</v>
      </c>
      <c r="P9" s="128">
        <f t="shared" si="0"/>
        <v>5408700</v>
      </c>
    </row>
    <row r="10" spans="2:16" x14ac:dyDescent="0.25">
      <c r="B10" s="112">
        <v>4</v>
      </c>
      <c r="C10" s="44" t="s">
        <v>9</v>
      </c>
      <c r="D10" s="127">
        <f>SUMIFS(DataBaseContable!$H:$H,DataBaseContable!$F:$F,"="&amp;T!$B10,DataBaseContable!$B:$B,"&gt;="&amp;$B$3&amp;"/01/01",DataBaseContable!$B:$B,"&lt;="&amp;EOMONTH($B$3&amp;"/01/01",0))</f>
        <v>67500</v>
      </c>
      <c r="E10" s="127">
        <f>SUMIFS(DataBaseContable!$H:$H,DataBaseContable!$F:$F,"="&amp;T!$B10,DataBaseContable!$B:$B,"&gt;="&amp;$B$3&amp;"/02/01",DataBaseContable!$B:$B,"&lt;="&amp;EOMONTH($B$3&amp;"/02/01",0))</f>
        <v>0</v>
      </c>
      <c r="F10" s="127">
        <f>SUMIFS(DataBaseContable!$H:$H,DataBaseContable!$F:$F,"="&amp;T!$B10,DataBaseContable!$B:$B,"&gt;="&amp;$B$3&amp;"/03/01",DataBaseContable!$B:$B,"&lt;="&amp;EOMONTH($B$3&amp;"/03/01",0))</f>
        <v>0</v>
      </c>
      <c r="G10" s="127">
        <f>SUMIFS(DataBaseContable!$H:$H,DataBaseContable!$F:$F,"="&amp;T!$B10,DataBaseContable!$B:$B,"&gt;="&amp;$B$3&amp;"/04/01",DataBaseContable!$B:$B,"&lt;="&amp;EOMONTH($B$3&amp;"/04/01",0))</f>
        <v>0</v>
      </c>
      <c r="H10" s="127">
        <f>SUMIFS(DataBaseContable!$H:$H,DataBaseContable!$F:$F,"="&amp;T!$B10,DataBaseContable!$B:$B,"&gt;="&amp;$B$3&amp;"/05/01",DataBaseContable!$B:$B,"&lt;="&amp;EOMONTH($B$3&amp;"/05/01",0))</f>
        <v>400000</v>
      </c>
      <c r="I10" s="127">
        <f>SUMIFS(DataBaseContable!$H:$H,DataBaseContable!$F:$F,"="&amp;T!$B10,DataBaseContable!$B:$B,"&gt;="&amp;$B$3&amp;"/06/01",DataBaseContable!$B:$B,"&lt;="&amp;EOMONTH($B$3&amp;"/06/01",0))</f>
        <v>700000</v>
      </c>
      <c r="J10" s="127">
        <f>SUMIFS(DataBaseContable!$H:$H,DataBaseContable!$F:$F,"="&amp;T!$B10,DataBaseContable!$B:$B,"&gt;="&amp;$B$3&amp;"/07/01",DataBaseContable!$B:$B,"&lt;="&amp;EOMONTH($B$3&amp;"/07/01",0))</f>
        <v>40000</v>
      </c>
      <c r="K10" s="127">
        <f>SUMIFS(DataBaseContable!$H:$H,DataBaseContable!$F:$F,"="&amp;T!$B10,DataBaseContable!$B:$B,"&gt;="&amp;$B$3&amp;"/08/01",DataBaseContable!$B:$B,"&lt;="&amp;EOMONTH($B$3&amp;"/08/01",0))</f>
        <v>600000</v>
      </c>
      <c r="L10" s="127">
        <f>SUMIFS(DataBaseContable!$H:$H,DataBaseContable!$F:$F,"="&amp;T!$B10,DataBaseContable!$B:$B,"&gt;="&amp;$B$3&amp;"/09/01",DataBaseContable!$B:$B,"&lt;="&amp;EOMONTH($B$3&amp;"/09/01",0))</f>
        <v>0</v>
      </c>
      <c r="M10" s="127">
        <f>SUMIFS(DataBaseContable!$H:$H,DataBaseContable!$F:$F,"="&amp;T!$B10,DataBaseContable!$B:$B,"&gt;="&amp;$B$3&amp;"/10/01",DataBaseContable!$B:$B,"&lt;="&amp;EOMONTH($B$3&amp;"/10/01",0))</f>
        <v>0</v>
      </c>
      <c r="N10" s="127">
        <f>SUMIFS(DataBaseContable!$H:$H,DataBaseContable!$F:$F,"="&amp;T!$B10,DataBaseContable!$B:$B,"&gt;="&amp;$B$3&amp;"/11/01",DataBaseContable!$B:$B,"&lt;="&amp;EOMONTH($B$3&amp;"/11/01",0))</f>
        <v>0</v>
      </c>
      <c r="O10" s="127">
        <f>SUMIFS(DataBaseContable!$H:$H,DataBaseContable!$F:$F,"="&amp;T!$B10,DataBaseContable!$B:$B,"&gt;="&amp;$B$3&amp;"/12/01",DataBaseContable!$B:$B,"&lt;="&amp;EOMONTH($B$3&amp;"/12/01",0))</f>
        <v>0</v>
      </c>
      <c r="P10" s="128">
        <f t="shared" si="0"/>
        <v>1807500</v>
      </c>
    </row>
    <row r="11" spans="2:16" x14ac:dyDescent="0.25">
      <c r="B11" s="112">
        <v>5</v>
      </c>
      <c r="C11" s="44" t="s">
        <v>10</v>
      </c>
      <c r="D11" s="127">
        <f>SUMIFS(DataBaseContable!$H:$H,DataBaseContable!$F:$F,"="&amp;T!$B11,DataBaseContable!$B:$B,"&gt;="&amp;$B$3&amp;"/01/01",DataBaseContable!$B:$B,"&lt;="&amp;EOMONTH($B$3&amp;"/01/01",0))</f>
        <v>0</v>
      </c>
      <c r="E11" s="127">
        <f>SUMIFS(DataBaseContable!$H:$H,DataBaseContable!$F:$F,"="&amp;T!$B11,DataBaseContable!$B:$B,"&gt;="&amp;$B$3&amp;"/02/01",DataBaseContable!$B:$B,"&lt;="&amp;EOMONTH($B$3&amp;"/02/01",0))</f>
        <v>0</v>
      </c>
      <c r="F11" s="127">
        <f>SUMIFS(DataBaseContable!$H:$H,DataBaseContable!$F:$F,"="&amp;T!$B11,DataBaseContable!$B:$B,"&gt;="&amp;$B$3&amp;"/03/01",DataBaseContable!$B:$B,"&lt;="&amp;EOMONTH($B$3&amp;"/03/01",0))</f>
        <v>0</v>
      </c>
      <c r="G11" s="127">
        <f>SUMIFS(DataBaseContable!$H:$H,DataBaseContable!$F:$F,"="&amp;T!$B11,DataBaseContable!$B:$B,"&gt;="&amp;$B$3&amp;"/04/01",DataBaseContable!$B:$B,"&lt;="&amp;EOMONTH($B$3&amp;"/04/01",0))</f>
        <v>98600</v>
      </c>
      <c r="H11" s="127">
        <f>SUMIFS(DataBaseContable!$H:$H,DataBaseContable!$F:$F,"="&amp;T!$B11,DataBaseContable!$B:$B,"&gt;="&amp;$B$3&amp;"/05/01",DataBaseContable!$B:$B,"&lt;="&amp;EOMONTH($B$3&amp;"/05/01",0))</f>
        <v>500000</v>
      </c>
      <c r="I11" s="127">
        <f>SUMIFS(DataBaseContable!$H:$H,DataBaseContable!$F:$F,"="&amp;T!$B11,DataBaseContable!$B:$B,"&gt;="&amp;$B$3&amp;"/06/01",DataBaseContable!$B:$B,"&lt;="&amp;EOMONTH($B$3&amp;"/06/01",0))</f>
        <v>0</v>
      </c>
      <c r="J11" s="127">
        <f>SUMIFS(DataBaseContable!$H:$H,DataBaseContable!$F:$F,"="&amp;T!$B11,DataBaseContable!$B:$B,"&gt;="&amp;$B$3&amp;"/07/01",DataBaseContable!$B:$B,"&lt;="&amp;EOMONTH($B$3&amp;"/07/01",0))</f>
        <v>50000</v>
      </c>
      <c r="K11" s="127">
        <f>SUMIFS(DataBaseContable!$H:$H,DataBaseContable!$F:$F,"="&amp;T!$B11,DataBaseContable!$B:$B,"&gt;="&amp;$B$3&amp;"/08/01",DataBaseContable!$B:$B,"&lt;="&amp;EOMONTH($B$3&amp;"/08/01",0))</f>
        <v>500000</v>
      </c>
      <c r="L11" s="127">
        <f>SUMIFS(DataBaseContable!$H:$H,DataBaseContable!$F:$F,"="&amp;T!$B11,DataBaseContable!$B:$B,"&gt;="&amp;$B$3&amp;"/09/01",DataBaseContable!$B:$B,"&lt;="&amp;EOMONTH($B$3&amp;"/09/01",0))</f>
        <v>0</v>
      </c>
      <c r="M11" s="127">
        <f>SUMIFS(DataBaseContable!$H:$H,DataBaseContable!$F:$F,"="&amp;T!$B11,DataBaseContable!$B:$B,"&gt;="&amp;$B$3&amp;"/10/01",DataBaseContable!$B:$B,"&lt;="&amp;EOMONTH($B$3&amp;"/10/01",0))</f>
        <v>0</v>
      </c>
      <c r="N11" s="127">
        <f>SUMIFS(DataBaseContable!$H:$H,DataBaseContable!$F:$F,"="&amp;T!$B11,DataBaseContable!$B:$B,"&gt;="&amp;$B$3&amp;"/11/01",DataBaseContable!$B:$B,"&lt;="&amp;EOMONTH($B$3&amp;"/11/01",0))</f>
        <v>0</v>
      </c>
      <c r="O11" s="127">
        <f>SUMIFS(DataBaseContable!$H:$H,DataBaseContable!$F:$F,"="&amp;T!$B11,DataBaseContable!$B:$B,"&gt;="&amp;$B$3&amp;"/12/01",DataBaseContable!$B:$B,"&lt;="&amp;EOMONTH($B$3&amp;"/12/01",0))</f>
        <v>0</v>
      </c>
      <c r="P11" s="128">
        <f t="shared" si="0"/>
        <v>1148600</v>
      </c>
    </row>
    <row r="12" spans="2:16" x14ac:dyDescent="0.25">
      <c r="B12" s="112">
        <v>6</v>
      </c>
      <c r="C12" s="44" t="s">
        <v>11</v>
      </c>
      <c r="D12" s="127">
        <f>SUMIFS(DataBaseContable!$H:$H,DataBaseContable!$F:$F,"="&amp;T!$B12,DataBaseContable!$B:$B,"&gt;="&amp;$B$3&amp;"/01/01",DataBaseContable!$B:$B,"&lt;="&amp;EOMONTH($B$3&amp;"/01/01",0))</f>
        <v>238900</v>
      </c>
      <c r="E12" s="127">
        <f>SUMIFS(DataBaseContable!$H:$H,DataBaseContable!$F:$F,"="&amp;T!$B12,DataBaseContable!$B:$B,"&gt;="&amp;$B$3&amp;"/02/01",DataBaseContable!$B:$B,"&lt;="&amp;EOMONTH($B$3&amp;"/02/01",0))</f>
        <v>0</v>
      </c>
      <c r="F12" s="127">
        <f>SUMIFS(DataBaseContable!$H:$H,DataBaseContable!$F:$F,"="&amp;T!$B12,DataBaseContable!$B:$B,"&gt;="&amp;$B$3&amp;"/03/01",DataBaseContable!$B:$B,"&lt;="&amp;EOMONTH($B$3&amp;"/03/01",0))</f>
        <v>0</v>
      </c>
      <c r="G12" s="127">
        <f>SUMIFS(DataBaseContable!$H:$H,DataBaseContable!$F:$F,"="&amp;T!$B12,DataBaseContable!$B:$B,"&gt;="&amp;$B$3&amp;"/04/01",DataBaseContable!$B:$B,"&lt;="&amp;EOMONTH($B$3&amp;"/04/01",0))</f>
        <v>0</v>
      </c>
      <c r="H12" s="127">
        <f>SUMIFS(DataBaseContable!$H:$H,DataBaseContable!$F:$F,"="&amp;T!$B12,DataBaseContable!$B:$B,"&gt;="&amp;$B$3&amp;"/05/01",DataBaseContable!$B:$B,"&lt;="&amp;EOMONTH($B$3&amp;"/05/01",0))</f>
        <v>0</v>
      </c>
      <c r="I12" s="127">
        <f>SUMIFS(DataBaseContable!$H:$H,DataBaseContable!$F:$F,"="&amp;T!$B12,DataBaseContable!$B:$B,"&gt;="&amp;$B$3&amp;"/06/01",DataBaseContable!$B:$B,"&lt;="&amp;EOMONTH($B$3&amp;"/06/01",0))</f>
        <v>500000</v>
      </c>
      <c r="J12" s="127">
        <f>SUMIFS(DataBaseContable!$H:$H,DataBaseContable!$F:$F,"="&amp;T!$B12,DataBaseContable!$B:$B,"&gt;="&amp;$B$3&amp;"/07/01",DataBaseContable!$B:$B,"&lt;="&amp;EOMONTH($B$3&amp;"/07/01",0))</f>
        <v>0</v>
      </c>
      <c r="K12" s="127">
        <f>SUMIFS(DataBaseContable!$H:$H,DataBaseContable!$F:$F,"="&amp;T!$B12,DataBaseContable!$B:$B,"&gt;="&amp;$B$3&amp;"/08/01",DataBaseContable!$B:$B,"&lt;="&amp;EOMONTH($B$3&amp;"/08/01",0))</f>
        <v>400000</v>
      </c>
      <c r="L12" s="127">
        <f>SUMIFS(DataBaseContable!$H:$H,DataBaseContable!$F:$F,"="&amp;T!$B12,DataBaseContable!$B:$B,"&gt;="&amp;$B$3&amp;"/09/01",DataBaseContable!$B:$B,"&lt;="&amp;EOMONTH($B$3&amp;"/09/01",0))</f>
        <v>0</v>
      </c>
      <c r="M12" s="127">
        <f>SUMIFS(DataBaseContable!$H:$H,DataBaseContable!$F:$F,"="&amp;T!$B12,DataBaseContable!$B:$B,"&gt;="&amp;$B$3&amp;"/10/01",DataBaseContable!$B:$B,"&lt;="&amp;EOMONTH($B$3&amp;"/10/01",0))</f>
        <v>0</v>
      </c>
      <c r="N12" s="127">
        <f>SUMIFS(DataBaseContable!$H:$H,DataBaseContable!$F:$F,"="&amp;T!$B12,DataBaseContable!$B:$B,"&gt;="&amp;$B$3&amp;"/11/01",DataBaseContable!$B:$B,"&lt;="&amp;EOMONTH($B$3&amp;"/11/01",0))</f>
        <v>0</v>
      </c>
      <c r="O12" s="127">
        <f>SUMIFS(DataBaseContable!$H:$H,DataBaseContable!$F:$F,"="&amp;T!$B12,DataBaseContable!$B:$B,"&gt;="&amp;$B$3&amp;"/12/01",DataBaseContable!$B:$B,"&lt;="&amp;EOMONTH($B$3&amp;"/12/01",0))</f>
        <v>0</v>
      </c>
      <c r="P12" s="128">
        <f t="shared" si="0"/>
        <v>1138900</v>
      </c>
    </row>
    <row r="13" spans="2:16" x14ac:dyDescent="0.25">
      <c r="B13" s="112">
        <v>7</v>
      </c>
      <c r="C13" s="44" t="s">
        <v>12</v>
      </c>
      <c r="D13" s="127">
        <f>SUMIFS(DataBaseContable!$H:$H,DataBaseContable!$F:$F,"="&amp;T!$B13,DataBaseContable!$B:$B,"&gt;="&amp;$B$3&amp;"/01/01",DataBaseContable!$B:$B,"&lt;="&amp;EOMONTH($B$3&amp;"/01/01",0))</f>
        <v>0</v>
      </c>
      <c r="E13" s="127">
        <f>SUMIFS(DataBaseContable!$H:$H,DataBaseContable!$F:$F,"="&amp;T!$B13,DataBaseContable!$B:$B,"&gt;="&amp;$B$3&amp;"/02/01",DataBaseContable!$B:$B,"&lt;="&amp;EOMONTH($B$3&amp;"/02/01",0))</f>
        <v>0</v>
      </c>
      <c r="F13" s="127">
        <f>SUMIFS(DataBaseContable!$H:$H,DataBaseContable!$F:$F,"="&amp;T!$B13,DataBaseContable!$B:$B,"&gt;="&amp;$B$3&amp;"/03/01",DataBaseContable!$B:$B,"&lt;="&amp;EOMONTH($B$3&amp;"/03/01",0))</f>
        <v>0</v>
      </c>
      <c r="G13" s="127">
        <f>SUMIFS(DataBaseContable!$H:$H,DataBaseContable!$F:$F,"="&amp;T!$B13,DataBaseContable!$B:$B,"&gt;="&amp;$B$3&amp;"/04/01",DataBaseContable!$B:$B,"&lt;="&amp;EOMONTH($B$3&amp;"/04/01",0))</f>
        <v>0</v>
      </c>
      <c r="H13" s="127">
        <f>SUMIFS(DataBaseContable!$H:$H,DataBaseContable!$F:$F,"="&amp;T!$B13,DataBaseContable!$B:$B,"&gt;="&amp;$B$3&amp;"/05/01",DataBaseContable!$B:$B,"&lt;="&amp;EOMONTH($B$3&amp;"/05/01",0))</f>
        <v>0</v>
      </c>
      <c r="I13" s="127">
        <f>SUMIFS(DataBaseContable!$H:$H,DataBaseContable!$F:$F,"="&amp;T!$B13,DataBaseContable!$B:$B,"&gt;="&amp;$B$3&amp;"/06/01",DataBaseContable!$B:$B,"&lt;="&amp;EOMONTH($B$3&amp;"/06/01",0))</f>
        <v>400000</v>
      </c>
      <c r="J13" s="127">
        <f>SUMIFS(DataBaseContable!$H:$H,DataBaseContable!$F:$F,"="&amp;T!$B13,DataBaseContable!$B:$B,"&gt;="&amp;$B$3&amp;"/07/01",DataBaseContable!$B:$B,"&lt;="&amp;EOMONTH($B$3&amp;"/07/01",0))</f>
        <v>0</v>
      </c>
      <c r="K13" s="127">
        <f>SUMIFS(DataBaseContable!$H:$H,DataBaseContable!$F:$F,"="&amp;T!$B13,DataBaseContable!$B:$B,"&gt;="&amp;$B$3&amp;"/08/01",DataBaseContable!$B:$B,"&lt;="&amp;EOMONTH($B$3&amp;"/08/01",0))</f>
        <v>0</v>
      </c>
      <c r="L13" s="127">
        <f>SUMIFS(DataBaseContable!$H:$H,DataBaseContable!$F:$F,"="&amp;T!$B13,DataBaseContable!$B:$B,"&gt;="&amp;$B$3&amp;"/09/01",DataBaseContable!$B:$B,"&lt;="&amp;EOMONTH($B$3&amp;"/09/01",0))</f>
        <v>0</v>
      </c>
      <c r="M13" s="127">
        <f>SUMIFS(DataBaseContable!$H:$H,DataBaseContable!$F:$F,"="&amp;T!$B13,DataBaseContable!$B:$B,"&gt;="&amp;$B$3&amp;"/10/01",DataBaseContable!$B:$B,"&lt;="&amp;EOMONTH($B$3&amp;"/10/01",0))</f>
        <v>0</v>
      </c>
      <c r="N13" s="127">
        <f>SUMIFS(DataBaseContable!$H:$H,DataBaseContable!$F:$F,"="&amp;T!$B13,DataBaseContable!$B:$B,"&gt;="&amp;$B$3&amp;"/11/01",DataBaseContable!$B:$B,"&lt;="&amp;EOMONTH($B$3&amp;"/11/01",0))</f>
        <v>0</v>
      </c>
      <c r="O13" s="127">
        <f>SUMIFS(DataBaseContable!$H:$H,DataBaseContable!$F:$F,"="&amp;T!$B13,DataBaseContable!$B:$B,"&gt;="&amp;$B$3&amp;"/12/01",DataBaseContable!$B:$B,"&lt;="&amp;EOMONTH($B$3&amp;"/12/01",0))</f>
        <v>0</v>
      </c>
      <c r="P13" s="128">
        <f t="shared" si="0"/>
        <v>400000</v>
      </c>
    </row>
    <row r="14" spans="2:16" x14ac:dyDescent="0.25">
      <c r="B14" s="112">
        <v>8</v>
      </c>
      <c r="C14" s="44" t="s">
        <v>27</v>
      </c>
      <c r="D14" s="127">
        <f>SUMIFS(DataBaseContable!$H:$H,DataBaseContable!$F:$F,"="&amp;T!$B14,DataBaseContable!$B:$B,"&gt;="&amp;$B$3&amp;"/01/01",DataBaseContable!$B:$B,"&lt;="&amp;EOMONTH($B$3&amp;"/01/01",0))</f>
        <v>0</v>
      </c>
      <c r="E14" s="127">
        <f>SUMIFS(DataBaseContable!$H:$H,DataBaseContable!$F:$F,"="&amp;T!$B14,DataBaseContable!$B:$B,"&gt;="&amp;$B$3&amp;"/02/01",DataBaseContable!$B:$B,"&lt;="&amp;EOMONTH($B$3&amp;"/02/01",0))</f>
        <v>0</v>
      </c>
      <c r="F14" s="127">
        <f>SUMIFS(DataBaseContable!$H:$H,DataBaseContable!$F:$F,"="&amp;T!$B14,DataBaseContable!$B:$B,"&gt;="&amp;$B$3&amp;"/03/01",DataBaseContable!$B:$B,"&lt;="&amp;EOMONTH($B$3&amp;"/03/01",0))</f>
        <v>0</v>
      </c>
      <c r="G14" s="127">
        <f>SUMIFS(DataBaseContable!$H:$H,DataBaseContable!$F:$F,"="&amp;T!$B14,DataBaseContable!$B:$B,"&gt;="&amp;$B$3&amp;"/04/01",DataBaseContable!$B:$B,"&lt;="&amp;EOMONTH($B$3&amp;"/04/01",0))</f>
        <v>546000</v>
      </c>
      <c r="H14" s="127">
        <f>SUMIFS(DataBaseContable!$H:$H,DataBaseContable!$F:$F,"="&amp;T!$B14,DataBaseContable!$B:$B,"&gt;="&amp;$B$3&amp;"/05/01",DataBaseContable!$B:$B,"&lt;="&amp;EOMONTH($B$3&amp;"/05/01",0))</f>
        <v>0</v>
      </c>
      <c r="I14" s="127">
        <f>SUMIFS(DataBaseContable!$H:$H,DataBaseContable!$F:$F,"="&amp;T!$B14,DataBaseContable!$B:$B,"&gt;="&amp;$B$3&amp;"/06/01",DataBaseContable!$B:$B,"&lt;="&amp;EOMONTH($B$3&amp;"/06/01",0))</f>
        <v>300000</v>
      </c>
      <c r="J14" s="127">
        <f>SUMIFS(DataBaseContable!$H:$H,DataBaseContable!$F:$F,"="&amp;T!$B14,DataBaseContable!$B:$B,"&gt;="&amp;$B$3&amp;"/07/01",DataBaseContable!$B:$B,"&lt;="&amp;EOMONTH($B$3&amp;"/07/01",0))</f>
        <v>0</v>
      </c>
      <c r="K14" s="127">
        <f>SUMIFS(DataBaseContable!$H:$H,DataBaseContable!$F:$F,"="&amp;T!$B14,DataBaseContable!$B:$B,"&gt;="&amp;$B$3&amp;"/08/01",DataBaseContable!$B:$B,"&lt;="&amp;EOMONTH($B$3&amp;"/08/01",0))</f>
        <v>0</v>
      </c>
      <c r="L14" s="127">
        <f>SUMIFS(DataBaseContable!$H:$H,DataBaseContable!$F:$F,"="&amp;T!$B14,DataBaseContable!$B:$B,"&gt;="&amp;$B$3&amp;"/09/01",DataBaseContable!$B:$B,"&lt;="&amp;EOMONTH($B$3&amp;"/09/01",0))</f>
        <v>0</v>
      </c>
      <c r="M14" s="127">
        <f>SUMIFS(DataBaseContable!$H:$H,DataBaseContable!$F:$F,"="&amp;T!$B14,DataBaseContable!$B:$B,"&gt;="&amp;$B$3&amp;"/10/01",DataBaseContable!$B:$B,"&lt;="&amp;EOMONTH($B$3&amp;"/10/01",0))</f>
        <v>0</v>
      </c>
      <c r="N14" s="127">
        <f>SUMIFS(DataBaseContable!$H:$H,DataBaseContable!$F:$F,"="&amp;T!$B14,DataBaseContable!$B:$B,"&gt;="&amp;$B$3&amp;"/11/01",DataBaseContable!$B:$B,"&lt;="&amp;EOMONTH($B$3&amp;"/11/01",0))</f>
        <v>0</v>
      </c>
      <c r="O14" s="127">
        <f>SUMIFS(DataBaseContable!$H:$H,DataBaseContable!$F:$F,"="&amp;T!$B14,DataBaseContable!$B:$B,"&gt;="&amp;$B$3&amp;"/12/01",DataBaseContable!$B:$B,"&lt;="&amp;EOMONTH($B$3&amp;"/12/01",0))</f>
        <v>0</v>
      </c>
      <c r="P14" s="128">
        <f t="shared" si="0"/>
        <v>846000</v>
      </c>
    </row>
    <row r="15" spans="2:16" x14ac:dyDescent="0.25">
      <c r="B15" s="112">
        <v>9</v>
      </c>
      <c r="C15" s="44" t="s">
        <v>13</v>
      </c>
      <c r="D15" s="127">
        <f>SUMIFS(DataBaseContable!$H:$H,DataBaseContable!$F:$F,"="&amp;T!$B15,DataBaseContable!$B:$B,"&gt;="&amp;$B$3&amp;"/01/01",DataBaseContable!$B:$B,"&lt;="&amp;EOMONTH($B$3&amp;"/01/01",0))</f>
        <v>0</v>
      </c>
      <c r="E15" s="127">
        <f>SUMIFS(DataBaseContable!$H:$H,DataBaseContable!$F:$F,"="&amp;T!$B15,DataBaseContable!$B:$B,"&gt;="&amp;$B$3&amp;"/02/01",DataBaseContable!$B:$B,"&lt;="&amp;EOMONTH($B$3&amp;"/02/01",0))</f>
        <v>0</v>
      </c>
      <c r="F15" s="127">
        <f>SUMIFS(DataBaseContable!$H:$H,DataBaseContable!$F:$F,"="&amp;T!$B15,DataBaseContable!$B:$B,"&gt;="&amp;$B$3&amp;"/03/01",DataBaseContable!$B:$B,"&lt;="&amp;EOMONTH($B$3&amp;"/03/01",0))</f>
        <v>0</v>
      </c>
      <c r="G15" s="127">
        <f>SUMIFS(DataBaseContable!$H:$H,DataBaseContable!$F:$F,"="&amp;T!$B15,DataBaseContable!$B:$B,"&gt;="&amp;$B$3&amp;"/04/01",DataBaseContable!$B:$B,"&lt;="&amp;EOMONTH($B$3&amp;"/04/01",0))</f>
        <v>0</v>
      </c>
      <c r="H15" s="127">
        <f>SUMIFS(DataBaseContable!$H:$H,DataBaseContable!$F:$F,"="&amp;T!$B15,DataBaseContable!$B:$B,"&gt;="&amp;$B$3&amp;"/05/01",DataBaseContable!$B:$B,"&lt;="&amp;EOMONTH($B$3&amp;"/05/01",0))</f>
        <v>0</v>
      </c>
      <c r="I15" s="127">
        <f>SUMIFS(DataBaseContable!$H:$H,DataBaseContable!$F:$F,"="&amp;T!$B15,DataBaseContable!$B:$B,"&gt;="&amp;$B$3&amp;"/06/01",DataBaseContable!$B:$B,"&lt;="&amp;EOMONTH($B$3&amp;"/06/01",0))</f>
        <v>0</v>
      </c>
      <c r="J15" s="127">
        <f>SUMIFS(DataBaseContable!$H:$H,DataBaseContable!$F:$F,"="&amp;T!$B15,DataBaseContable!$B:$B,"&gt;="&amp;$B$3&amp;"/07/01",DataBaseContable!$B:$B,"&lt;="&amp;EOMONTH($B$3&amp;"/07/01",0))</f>
        <v>0</v>
      </c>
      <c r="K15" s="127">
        <f>SUMIFS(DataBaseContable!$H:$H,DataBaseContable!$F:$F,"="&amp;T!$B15,DataBaseContable!$B:$B,"&gt;="&amp;$B$3&amp;"/08/01",DataBaseContable!$B:$B,"&lt;="&amp;EOMONTH($B$3&amp;"/08/01",0))</f>
        <v>0</v>
      </c>
      <c r="L15" s="127">
        <f>SUMIFS(DataBaseContable!$H:$H,DataBaseContable!$F:$F,"="&amp;T!$B15,DataBaseContable!$B:$B,"&gt;="&amp;$B$3&amp;"/09/01",DataBaseContable!$B:$B,"&lt;="&amp;EOMONTH($B$3&amp;"/09/01",0))</f>
        <v>0</v>
      </c>
      <c r="M15" s="127">
        <f>SUMIFS(DataBaseContable!$H:$H,DataBaseContable!$F:$F,"="&amp;T!$B15,DataBaseContable!$B:$B,"&gt;="&amp;$B$3&amp;"/10/01",DataBaseContable!$B:$B,"&lt;="&amp;EOMONTH($B$3&amp;"/10/01",0))</f>
        <v>0</v>
      </c>
      <c r="N15" s="127">
        <f>SUMIFS(DataBaseContable!$H:$H,DataBaseContable!$F:$F,"="&amp;T!$B15,DataBaseContable!$B:$B,"&gt;="&amp;$B$3&amp;"/11/01",DataBaseContable!$B:$B,"&lt;="&amp;EOMONTH($B$3&amp;"/11/01",0))</f>
        <v>0</v>
      </c>
      <c r="O15" s="127">
        <f>SUMIFS(DataBaseContable!$H:$H,DataBaseContable!$F:$F,"="&amp;T!$B15,DataBaseContable!$B:$B,"&gt;="&amp;$B$3&amp;"/12/01",DataBaseContable!$B:$B,"&lt;="&amp;EOMONTH($B$3&amp;"/12/01",0))</f>
        <v>0</v>
      </c>
      <c r="P15" s="128">
        <f t="shared" si="0"/>
        <v>0</v>
      </c>
    </row>
    <row r="16" spans="2:16" x14ac:dyDescent="0.25">
      <c r="B16" s="112">
        <v>10</v>
      </c>
      <c r="C16" s="44" t="s">
        <v>14</v>
      </c>
      <c r="D16" s="127">
        <f>SUMIFS(DataBaseContable!$H:$H,DataBaseContable!$F:$F,"="&amp;T!$B16,DataBaseContable!$B:$B,"&gt;="&amp;$B$3&amp;"/01/01",DataBaseContable!$B:$B,"&lt;="&amp;EOMONTH($B$3&amp;"/01/01",0))</f>
        <v>0</v>
      </c>
      <c r="E16" s="127">
        <f>SUMIFS(DataBaseContable!$H:$H,DataBaseContable!$F:$F,"="&amp;T!$B16,DataBaseContable!$B:$B,"&gt;="&amp;$B$3&amp;"/02/01",DataBaseContable!$B:$B,"&lt;="&amp;EOMONTH($B$3&amp;"/02/01",0))</f>
        <v>0</v>
      </c>
      <c r="F16" s="127">
        <f>SUMIFS(DataBaseContable!$H:$H,DataBaseContable!$F:$F,"="&amp;T!$B16,DataBaseContable!$B:$B,"&gt;="&amp;$B$3&amp;"/03/01",DataBaseContable!$B:$B,"&lt;="&amp;EOMONTH($B$3&amp;"/03/01",0))</f>
        <v>0</v>
      </c>
      <c r="G16" s="127">
        <f>SUMIFS(DataBaseContable!$H:$H,DataBaseContable!$F:$F,"="&amp;T!$B16,DataBaseContable!$B:$B,"&gt;="&amp;$B$3&amp;"/04/01",DataBaseContable!$B:$B,"&lt;="&amp;EOMONTH($B$3&amp;"/04/01",0))</f>
        <v>0</v>
      </c>
      <c r="H16" s="127">
        <f>SUMIFS(DataBaseContable!$H:$H,DataBaseContable!$F:$F,"="&amp;T!$B16,DataBaseContable!$B:$B,"&gt;="&amp;$B$3&amp;"/05/01",DataBaseContable!$B:$B,"&lt;="&amp;EOMONTH($B$3&amp;"/05/01",0))</f>
        <v>0</v>
      </c>
      <c r="I16" s="127">
        <f>SUMIFS(DataBaseContable!$H:$H,DataBaseContable!$F:$F,"="&amp;T!$B16,DataBaseContable!$B:$B,"&gt;="&amp;$B$3&amp;"/06/01",DataBaseContable!$B:$B,"&lt;="&amp;EOMONTH($B$3&amp;"/06/01",0))</f>
        <v>0</v>
      </c>
      <c r="J16" s="127">
        <f>SUMIFS(DataBaseContable!$H:$H,DataBaseContable!$F:$F,"="&amp;T!$B16,DataBaseContable!$B:$B,"&gt;="&amp;$B$3&amp;"/07/01",DataBaseContable!$B:$B,"&lt;="&amp;EOMONTH($B$3&amp;"/07/01",0))</f>
        <v>0</v>
      </c>
      <c r="K16" s="127">
        <f>SUMIFS(DataBaseContable!$H:$H,DataBaseContable!$F:$F,"="&amp;T!$B16,DataBaseContable!$B:$B,"&gt;="&amp;$B$3&amp;"/08/01",DataBaseContable!$B:$B,"&lt;="&amp;EOMONTH($B$3&amp;"/08/01",0))</f>
        <v>0</v>
      </c>
      <c r="L16" s="127">
        <f>SUMIFS(DataBaseContable!$H:$H,DataBaseContable!$F:$F,"="&amp;T!$B16,DataBaseContable!$B:$B,"&gt;="&amp;$B$3&amp;"/09/01",DataBaseContable!$B:$B,"&lt;="&amp;EOMONTH($B$3&amp;"/09/01",0))</f>
        <v>0</v>
      </c>
      <c r="M16" s="127">
        <f>SUMIFS(DataBaseContable!$H:$H,DataBaseContable!$F:$F,"="&amp;T!$B16,DataBaseContable!$B:$B,"&gt;="&amp;$B$3&amp;"/10/01",DataBaseContable!$B:$B,"&lt;="&amp;EOMONTH($B$3&amp;"/10/01",0))</f>
        <v>0</v>
      </c>
      <c r="N16" s="127">
        <f>SUMIFS(DataBaseContable!$H:$H,DataBaseContable!$F:$F,"="&amp;T!$B16,DataBaseContable!$B:$B,"&gt;="&amp;$B$3&amp;"/11/01",DataBaseContable!$B:$B,"&lt;="&amp;EOMONTH($B$3&amp;"/11/01",0))</f>
        <v>0</v>
      </c>
      <c r="O16" s="127">
        <f>SUMIFS(DataBaseContable!$H:$H,DataBaseContable!$F:$F,"="&amp;T!$B16,DataBaseContable!$B:$B,"&gt;="&amp;$B$3&amp;"/12/01",DataBaseContable!$B:$B,"&lt;="&amp;EOMONTH($B$3&amp;"/12/01",0))</f>
        <v>0</v>
      </c>
      <c r="P16" s="128">
        <f t="shared" si="0"/>
        <v>0</v>
      </c>
    </row>
    <row r="17" spans="2:17" x14ac:dyDescent="0.25">
      <c r="B17" s="112">
        <v>11</v>
      </c>
      <c r="C17" s="44" t="s">
        <v>28</v>
      </c>
      <c r="D17" s="127">
        <f>SUMIFS(DataBaseContable!$H:$H,DataBaseContable!$F:$F,"="&amp;T!$B17,DataBaseContable!$B:$B,"&gt;="&amp;$B$3&amp;"/01/01",DataBaseContable!$B:$B,"&lt;="&amp;EOMONTH($B$3&amp;"/01/01",0))</f>
        <v>50000</v>
      </c>
      <c r="E17" s="127">
        <f>SUMIFS(DataBaseContable!$H:$H,DataBaseContable!$F:$F,"="&amp;T!$B17,DataBaseContable!$B:$B,"&gt;="&amp;$B$3&amp;"/02/01",DataBaseContable!$B:$B,"&lt;="&amp;EOMONTH($B$3&amp;"/02/01",0))</f>
        <v>80000</v>
      </c>
      <c r="F17" s="127">
        <f>SUMIFS(DataBaseContable!$H:$H,DataBaseContable!$F:$F,"="&amp;T!$B17,DataBaseContable!$B:$B,"&gt;="&amp;$B$3&amp;"/03/01",DataBaseContable!$B:$B,"&lt;="&amp;EOMONTH($B$3&amp;"/03/01",0))</f>
        <v>120000</v>
      </c>
      <c r="G17" s="127">
        <f>SUMIFS(DataBaseContable!$H:$H,DataBaseContable!$F:$F,"="&amp;T!$B17,DataBaseContable!$B:$B,"&gt;="&amp;$B$3&amp;"/04/01",DataBaseContable!$B:$B,"&lt;="&amp;EOMONTH($B$3&amp;"/04/01",0))</f>
        <v>200000</v>
      </c>
      <c r="H17" s="127">
        <f>SUMIFS(DataBaseContable!$H:$H,DataBaseContable!$F:$F,"="&amp;T!$B17,DataBaseContable!$B:$B,"&gt;="&amp;$B$3&amp;"/05/01",DataBaseContable!$B:$B,"&lt;="&amp;EOMONTH($B$3&amp;"/05/01",0))</f>
        <v>200000</v>
      </c>
      <c r="I17" s="127">
        <f>SUMIFS(DataBaseContable!$H:$H,DataBaseContable!$F:$F,"="&amp;T!$B17,DataBaseContable!$B:$B,"&gt;="&amp;$B$3&amp;"/06/01",DataBaseContable!$B:$B,"&lt;="&amp;EOMONTH($B$3&amp;"/06/01",0))</f>
        <v>240000</v>
      </c>
      <c r="J17" s="127">
        <f>SUMIFS(DataBaseContable!$H:$H,DataBaseContable!$F:$F,"="&amp;T!$B17,DataBaseContable!$B:$B,"&gt;="&amp;$B$3&amp;"/07/01",DataBaseContable!$B:$B,"&lt;="&amp;EOMONTH($B$3&amp;"/07/01",0))</f>
        <v>350000</v>
      </c>
      <c r="K17" s="127">
        <f>SUMIFS(DataBaseContable!$H:$H,DataBaseContable!$F:$F,"="&amp;T!$B17,DataBaseContable!$B:$B,"&gt;="&amp;$B$3&amp;"/08/01",DataBaseContable!$B:$B,"&lt;="&amp;EOMONTH($B$3&amp;"/08/01",0))</f>
        <v>400000</v>
      </c>
      <c r="L17" s="127">
        <f>SUMIFS(DataBaseContable!$H:$H,DataBaseContable!$F:$F,"="&amp;T!$B17,DataBaseContable!$B:$B,"&gt;="&amp;$B$3&amp;"/09/01",DataBaseContable!$B:$B,"&lt;="&amp;EOMONTH($B$3&amp;"/09/01",0))</f>
        <v>0</v>
      </c>
      <c r="M17" s="127">
        <f>SUMIFS(DataBaseContable!$H:$H,DataBaseContable!$F:$F,"="&amp;T!$B17,DataBaseContable!$B:$B,"&gt;="&amp;$B$3&amp;"/10/01",DataBaseContable!$B:$B,"&lt;="&amp;EOMONTH($B$3&amp;"/10/01",0))</f>
        <v>0</v>
      </c>
      <c r="N17" s="127">
        <f>SUMIFS(DataBaseContable!$H:$H,DataBaseContable!$F:$F,"="&amp;T!$B17,DataBaseContable!$B:$B,"&gt;="&amp;$B$3&amp;"/11/01",DataBaseContable!$B:$B,"&lt;="&amp;EOMONTH($B$3&amp;"/11/01",0))</f>
        <v>0</v>
      </c>
      <c r="O17" s="127">
        <f>SUMIFS(DataBaseContable!$H:$H,DataBaseContable!$F:$F,"="&amp;T!$B17,DataBaseContable!$B:$B,"&gt;="&amp;$B$3&amp;"/12/01",DataBaseContable!$B:$B,"&lt;="&amp;EOMONTH($B$3&amp;"/12/01",0))</f>
        <v>0</v>
      </c>
      <c r="P17" s="128">
        <f t="shared" si="0"/>
        <v>1640000</v>
      </c>
    </row>
    <row r="18" spans="2:17" x14ac:dyDescent="0.25">
      <c r="B18" s="112">
        <v>12</v>
      </c>
      <c r="C18" s="44" t="s">
        <v>15</v>
      </c>
      <c r="D18" s="127">
        <f>SUMIFS(DataBaseContable!$H:$H,DataBaseContable!$F:$F,"="&amp;T!$B18,DataBaseContable!$B:$B,"&gt;="&amp;$B$3&amp;"/01/01",DataBaseContable!$B:$B,"&lt;="&amp;EOMONTH($B$3&amp;"/01/01",0))</f>
        <v>0</v>
      </c>
      <c r="E18" s="127">
        <f>SUMIFS(DataBaseContable!$H:$H,DataBaseContable!$F:$F,"="&amp;T!$B18,DataBaseContable!$B:$B,"&gt;="&amp;$B$3&amp;"/02/01",DataBaseContable!$B:$B,"&lt;="&amp;EOMONTH($B$3&amp;"/02/01",0))</f>
        <v>456000</v>
      </c>
      <c r="F18" s="127">
        <f>SUMIFS(DataBaseContable!$H:$H,DataBaseContable!$F:$F,"="&amp;T!$B18,DataBaseContable!$B:$B,"&gt;="&amp;$B$3&amp;"/03/01",DataBaseContable!$B:$B,"&lt;="&amp;EOMONTH($B$3&amp;"/03/01",0))</f>
        <v>0</v>
      </c>
      <c r="G18" s="127">
        <f>SUMIFS(DataBaseContable!$H:$H,DataBaseContable!$F:$F,"="&amp;T!$B18,DataBaseContable!$B:$B,"&gt;="&amp;$B$3&amp;"/04/01",DataBaseContable!$B:$B,"&lt;="&amp;EOMONTH($B$3&amp;"/04/01",0))</f>
        <v>0</v>
      </c>
      <c r="H18" s="127">
        <f>SUMIFS(DataBaseContable!$H:$H,DataBaseContable!$F:$F,"="&amp;T!$B18,DataBaseContable!$B:$B,"&gt;="&amp;$B$3&amp;"/05/01",DataBaseContable!$B:$B,"&lt;="&amp;EOMONTH($B$3&amp;"/05/01",0))</f>
        <v>0</v>
      </c>
      <c r="I18" s="127">
        <f>SUMIFS(DataBaseContable!$H:$H,DataBaseContable!$F:$F,"="&amp;T!$B18,DataBaseContable!$B:$B,"&gt;="&amp;$B$3&amp;"/06/01",DataBaseContable!$B:$B,"&lt;="&amp;EOMONTH($B$3&amp;"/06/01",0))</f>
        <v>0</v>
      </c>
      <c r="J18" s="127">
        <f>SUMIFS(DataBaseContable!$H:$H,DataBaseContable!$F:$F,"="&amp;T!$B18,DataBaseContable!$B:$B,"&gt;="&amp;$B$3&amp;"/07/01",DataBaseContable!$B:$B,"&lt;="&amp;EOMONTH($B$3&amp;"/07/01",0))</f>
        <v>0</v>
      </c>
      <c r="K18" s="127">
        <f>SUMIFS(DataBaseContable!$H:$H,DataBaseContable!$F:$F,"="&amp;T!$B18,DataBaseContable!$B:$B,"&gt;="&amp;$B$3&amp;"/08/01",DataBaseContable!$B:$B,"&lt;="&amp;EOMONTH($B$3&amp;"/08/01",0))</f>
        <v>0</v>
      </c>
      <c r="L18" s="127">
        <f>SUMIFS(DataBaseContable!$H:$H,DataBaseContable!$F:$F,"="&amp;T!$B18,DataBaseContable!$B:$B,"&gt;="&amp;$B$3&amp;"/09/01",DataBaseContable!$B:$B,"&lt;="&amp;EOMONTH($B$3&amp;"/09/01",0))</f>
        <v>0</v>
      </c>
      <c r="M18" s="127">
        <f>SUMIFS(DataBaseContable!$H:$H,DataBaseContable!$F:$F,"="&amp;T!$B18,DataBaseContable!$B:$B,"&gt;="&amp;$B$3&amp;"/10/01",DataBaseContable!$B:$B,"&lt;="&amp;EOMONTH($B$3&amp;"/10/01",0))</f>
        <v>0</v>
      </c>
      <c r="N18" s="127">
        <f>SUMIFS(DataBaseContable!$H:$H,DataBaseContable!$F:$F,"="&amp;T!$B18,DataBaseContable!$B:$B,"&gt;="&amp;$B$3&amp;"/11/01",DataBaseContable!$B:$B,"&lt;="&amp;EOMONTH($B$3&amp;"/11/01",0))</f>
        <v>0</v>
      </c>
      <c r="O18" s="127">
        <f>SUMIFS(DataBaseContable!$H:$H,DataBaseContable!$F:$F,"="&amp;T!$B18,DataBaseContable!$B:$B,"&gt;="&amp;$B$3&amp;"/12/01",DataBaseContable!$B:$B,"&lt;="&amp;EOMONTH($B$3&amp;"/12/01",0))</f>
        <v>0</v>
      </c>
      <c r="P18" s="128">
        <f t="shared" si="0"/>
        <v>456000</v>
      </c>
    </row>
    <row r="19" spans="2:17" x14ac:dyDescent="0.25">
      <c r="B19" s="112">
        <v>13</v>
      </c>
      <c r="C19" s="44" t="s">
        <v>16</v>
      </c>
      <c r="D19" s="127">
        <f>SUMIFS(DataBaseContable!$H:$H,DataBaseContable!$F:$F,"="&amp;T!$B19,DataBaseContable!$B:$B,"&gt;="&amp;$B$3&amp;"/01/01",DataBaseContable!$B:$B,"&lt;="&amp;EOMONTH($B$3&amp;"/01/01",0))</f>
        <v>0</v>
      </c>
      <c r="E19" s="127">
        <f>SUMIFS(DataBaseContable!$H:$H,DataBaseContable!$F:$F,"="&amp;T!$B19,DataBaseContable!$B:$B,"&gt;="&amp;$B$3&amp;"/02/01",DataBaseContable!$B:$B,"&lt;="&amp;EOMONTH($B$3&amp;"/02/01",0))</f>
        <v>634000</v>
      </c>
      <c r="F19" s="127">
        <f>SUMIFS(DataBaseContable!$H:$H,DataBaseContable!$F:$F,"="&amp;T!$B19,DataBaseContable!$B:$B,"&gt;="&amp;$B$3&amp;"/03/01",DataBaseContable!$B:$B,"&lt;="&amp;EOMONTH($B$3&amp;"/03/01",0))</f>
        <v>0</v>
      </c>
      <c r="G19" s="127">
        <f>SUMIFS(DataBaseContable!$H:$H,DataBaseContable!$F:$F,"="&amp;T!$B19,DataBaseContable!$B:$B,"&gt;="&amp;$B$3&amp;"/04/01",DataBaseContable!$B:$B,"&lt;="&amp;EOMONTH($B$3&amp;"/04/01",0))</f>
        <v>0</v>
      </c>
      <c r="H19" s="127">
        <f>SUMIFS(DataBaseContable!$H:$H,DataBaseContable!$F:$F,"="&amp;T!$B19,DataBaseContable!$B:$B,"&gt;="&amp;$B$3&amp;"/05/01",DataBaseContable!$B:$B,"&lt;="&amp;EOMONTH($B$3&amp;"/05/01",0))</f>
        <v>0</v>
      </c>
      <c r="I19" s="127">
        <f>SUMIFS(DataBaseContable!$H:$H,DataBaseContable!$F:$F,"="&amp;T!$B19,DataBaseContable!$B:$B,"&gt;="&amp;$B$3&amp;"/06/01",DataBaseContable!$B:$B,"&lt;="&amp;EOMONTH($B$3&amp;"/06/01",0))</f>
        <v>0</v>
      </c>
      <c r="J19" s="127">
        <f>SUMIFS(DataBaseContable!$H:$H,DataBaseContable!$F:$F,"="&amp;T!$B19,DataBaseContable!$B:$B,"&gt;="&amp;$B$3&amp;"/07/01",DataBaseContable!$B:$B,"&lt;="&amp;EOMONTH($B$3&amp;"/07/01",0))</f>
        <v>0</v>
      </c>
      <c r="K19" s="127">
        <f>SUMIFS(DataBaseContable!$H:$H,DataBaseContable!$F:$F,"="&amp;T!$B19,DataBaseContable!$B:$B,"&gt;="&amp;$B$3&amp;"/08/01",DataBaseContable!$B:$B,"&lt;="&amp;EOMONTH($B$3&amp;"/08/01",0))</f>
        <v>0</v>
      </c>
      <c r="L19" s="127">
        <f>SUMIFS(DataBaseContable!$H:$H,DataBaseContable!$F:$F,"="&amp;T!$B19,DataBaseContable!$B:$B,"&gt;="&amp;$B$3&amp;"/09/01",DataBaseContable!$B:$B,"&lt;="&amp;EOMONTH($B$3&amp;"/09/01",0))</f>
        <v>0</v>
      </c>
      <c r="M19" s="127">
        <f>SUMIFS(DataBaseContable!$H:$H,DataBaseContable!$F:$F,"="&amp;T!$B19,DataBaseContable!$B:$B,"&gt;="&amp;$B$3&amp;"/10/01",DataBaseContable!$B:$B,"&lt;="&amp;EOMONTH($B$3&amp;"/10/01",0))</f>
        <v>0</v>
      </c>
      <c r="N19" s="127">
        <f>SUMIFS(DataBaseContable!$H:$H,DataBaseContable!$F:$F,"="&amp;T!$B19,DataBaseContable!$B:$B,"&gt;="&amp;$B$3&amp;"/11/01",DataBaseContable!$B:$B,"&lt;="&amp;EOMONTH($B$3&amp;"/11/01",0))</f>
        <v>0</v>
      </c>
      <c r="O19" s="127">
        <f>SUMIFS(DataBaseContable!$H:$H,DataBaseContable!$F:$F,"="&amp;T!$B19,DataBaseContable!$B:$B,"&gt;="&amp;$B$3&amp;"/12/01",DataBaseContable!$B:$B,"&lt;="&amp;EOMONTH($B$3&amp;"/12/01",0))</f>
        <v>0</v>
      </c>
      <c r="P19" s="128">
        <f t="shared" si="0"/>
        <v>634000</v>
      </c>
    </row>
    <row r="20" spans="2:17" x14ac:dyDescent="0.25">
      <c r="B20" s="112">
        <v>14</v>
      </c>
      <c r="C20" s="44" t="s">
        <v>29</v>
      </c>
      <c r="D20" s="127">
        <f>SUMIFS(DataBaseContable!$H:$H,DataBaseContable!$F:$F,"="&amp;T!$B20,DataBaseContable!$B:$B,"&gt;="&amp;$B$3&amp;"/01/01",DataBaseContable!$B:$B,"&lt;="&amp;EOMONTH($B$3&amp;"/01/01",0))</f>
        <v>0</v>
      </c>
      <c r="E20" s="127">
        <f>SUMIFS(DataBaseContable!$H:$H,DataBaseContable!$F:$F,"="&amp;T!$B20,DataBaseContable!$B:$B,"&gt;="&amp;$B$3&amp;"/02/01",DataBaseContable!$B:$B,"&lt;="&amp;EOMONTH($B$3&amp;"/02/01",0))</f>
        <v>230000</v>
      </c>
      <c r="F20" s="127">
        <f>SUMIFS(DataBaseContable!$H:$H,DataBaseContable!$F:$F,"="&amp;T!$B20,DataBaseContable!$B:$B,"&gt;="&amp;$B$3&amp;"/03/01",DataBaseContable!$B:$B,"&lt;="&amp;EOMONTH($B$3&amp;"/03/01",0))</f>
        <v>360000</v>
      </c>
      <c r="G20" s="127">
        <f>SUMIFS(DataBaseContable!$H:$H,DataBaseContable!$F:$F,"="&amp;T!$B20,DataBaseContable!$B:$B,"&gt;="&amp;$B$3&amp;"/04/01",DataBaseContable!$B:$B,"&lt;="&amp;EOMONTH($B$3&amp;"/04/01",0))</f>
        <v>0</v>
      </c>
      <c r="H20" s="127">
        <f>SUMIFS(DataBaseContable!$H:$H,DataBaseContable!$F:$F,"="&amp;T!$B20,DataBaseContable!$B:$B,"&gt;="&amp;$B$3&amp;"/05/01",DataBaseContable!$B:$B,"&lt;="&amp;EOMONTH($B$3&amp;"/05/01",0))</f>
        <v>0</v>
      </c>
      <c r="I20" s="127">
        <f>SUMIFS(DataBaseContable!$H:$H,DataBaseContable!$F:$F,"="&amp;T!$B20,DataBaseContable!$B:$B,"&gt;="&amp;$B$3&amp;"/06/01",DataBaseContable!$B:$B,"&lt;="&amp;EOMONTH($B$3&amp;"/06/01",0))</f>
        <v>0</v>
      </c>
      <c r="J20" s="127">
        <f>SUMIFS(DataBaseContable!$H:$H,DataBaseContable!$F:$F,"="&amp;T!$B20,DataBaseContable!$B:$B,"&gt;="&amp;$B$3&amp;"/07/01",DataBaseContable!$B:$B,"&lt;="&amp;EOMONTH($B$3&amp;"/07/01",0))</f>
        <v>0</v>
      </c>
      <c r="K20" s="127">
        <f>SUMIFS(DataBaseContable!$H:$H,DataBaseContable!$F:$F,"="&amp;T!$B20,DataBaseContable!$B:$B,"&gt;="&amp;$B$3&amp;"/08/01",DataBaseContable!$B:$B,"&lt;="&amp;EOMONTH($B$3&amp;"/08/01",0))</f>
        <v>0</v>
      </c>
      <c r="L20" s="127">
        <f>SUMIFS(DataBaseContable!$H:$H,DataBaseContable!$F:$F,"="&amp;T!$B20,DataBaseContable!$B:$B,"&gt;="&amp;$B$3&amp;"/09/01",DataBaseContable!$B:$B,"&lt;="&amp;EOMONTH($B$3&amp;"/09/01",0))</f>
        <v>0</v>
      </c>
      <c r="M20" s="127">
        <f>SUMIFS(DataBaseContable!$H:$H,DataBaseContable!$F:$F,"="&amp;T!$B20,DataBaseContable!$B:$B,"&gt;="&amp;$B$3&amp;"/10/01",DataBaseContable!$B:$B,"&lt;="&amp;EOMONTH($B$3&amp;"/10/01",0))</f>
        <v>0</v>
      </c>
      <c r="N20" s="127">
        <f>SUMIFS(DataBaseContable!$H:$H,DataBaseContable!$F:$F,"="&amp;T!$B20,DataBaseContable!$B:$B,"&gt;="&amp;$B$3&amp;"/11/01",DataBaseContable!$B:$B,"&lt;="&amp;EOMONTH($B$3&amp;"/11/01",0))</f>
        <v>0</v>
      </c>
      <c r="O20" s="127">
        <f>SUMIFS(DataBaseContable!$H:$H,DataBaseContable!$F:$F,"="&amp;T!$B20,DataBaseContable!$B:$B,"&gt;="&amp;$B$3&amp;"/12/01",DataBaseContable!$B:$B,"&lt;="&amp;EOMONTH($B$3&amp;"/12/01",0))</f>
        <v>0</v>
      </c>
      <c r="P20" s="128">
        <f t="shared" si="0"/>
        <v>590000</v>
      </c>
    </row>
    <row r="21" spans="2:17" ht="15" x14ac:dyDescent="0.25">
      <c r="B21" s="112">
        <v>15</v>
      </c>
      <c r="C21" s="44" t="s">
        <v>17</v>
      </c>
      <c r="D21" s="127">
        <f>SUMIFS(DataBaseContable!$H:$H,DataBaseContable!$F:$F,"="&amp;T!$B21,DataBaseContable!$B:$B,"&gt;="&amp;$B$3&amp;"/01/01",DataBaseContable!$B:$B,"&lt;="&amp;EOMONTH($B$3&amp;"/01/01",0))</f>
        <v>0</v>
      </c>
      <c r="E21" s="127">
        <f>SUMIFS(DataBaseContable!$H:$H,DataBaseContable!$F:$F,"="&amp;T!$B21,DataBaseContable!$B:$B,"&gt;="&amp;$B$3&amp;"/02/01",DataBaseContable!$B:$B,"&lt;="&amp;EOMONTH($B$3&amp;"/02/01",0))</f>
        <v>0</v>
      </c>
      <c r="F21" s="127">
        <f>SUMIFS(DataBaseContable!$H:$H,DataBaseContable!$F:$F,"="&amp;T!$B21,DataBaseContable!$B:$B,"&gt;="&amp;$B$3&amp;"/03/01",DataBaseContable!$B:$B,"&lt;="&amp;EOMONTH($B$3&amp;"/03/01",0))</f>
        <v>640700</v>
      </c>
      <c r="G21" s="127">
        <f>SUMIFS(DataBaseContable!$H:$H,DataBaseContable!$F:$F,"="&amp;T!$B21,DataBaseContable!$B:$B,"&gt;="&amp;$B$3&amp;"/04/01",DataBaseContable!$B:$B,"&lt;="&amp;EOMONTH($B$3&amp;"/04/01",0))</f>
        <v>0</v>
      </c>
      <c r="H21" s="127">
        <f>SUMIFS(DataBaseContable!$H:$H,DataBaseContable!$F:$F,"="&amp;T!$B21,DataBaseContable!$B:$B,"&gt;="&amp;$B$3&amp;"/05/01",DataBaseContable!$B:$B,"&lt;="&amp;EOMONTH($B$3&amp;"/05/01",0))</f>
        <v>0</v>
      </c>
      <c r="I21" s="127">
        <f>SUMIFS(DataBaseContable!$H:$H,DataBaseContable!$F:$F,"="&amp;T!$B21,DataBaseContable!$B:$B,"&gt;="&amp;$B$3&amp;"/06/01",DataBaseContable!$B:$B,"&lt;="&amp;EOMONTH($B$3&amp;"/06/01",0))</f>
        <v>0</v>
      </c>
      <c r="J21" s="127">
        <f>SUMIFS(DataBaseContable!$H:$H,DataBaseContable!$F:$F,"="&amp;T!$B21,DataBaseContable!$B:$B,"&gt;="&amp;$B$3&amp;"/07/01",DataBaseContable!$B:$B,"&lt;="&amp;EOMONTH($B$3&amp;"/07/01",0))</f>
        <v>0</v>
      </c>
      <c r="K21" s="127">
        <f>SUMIFS(DataBaseContable!$H:$H,DataBaseContable!$F:$F,"="&amp;T!$B21,DataBaseContable!$B:$B,"&gt;="&amp;$B$3&amp;"/08/01",DataBaseContable!$B:$B,"&lt;="&amp;EOMONTH($B$3&amp;"/08/01",0))</f>
        <v>0</v>
      </c>
      <c r="L21" s="127">
        <f>SUMIFS(DataBaseContable!$H:$H,DataBaseContable!$F:$F,"="&amp;T!$B21,DataBaseContable!$B:$B,"&gt;="&amp;$B$3&amp;"/09/01",DataBaseContable!$B:$B,"&lt;="&amp;EOMONTH($B$3&amp;"/09/01",0))</f>
        <v>0</v>
      </c>
      <c r="M21" s="127">
        <f>SUMIFS(DataBaseContable!$H:$H,DataBaseContable!$F:$F,"="&amp;T!$B21,DataBaseContable!$B:$B,"&gt;="&amp;$B$3&amp;"/10/01",DataBaseContable!$B:$B,"&lt;="&amp;EOMONTH($B$3&amp;"/10/01",0))</f>
        <v>0</v>
      </c>
      <c r="N21" s="127">
        <f>SUMIFS(DataBaseContable!$H:$H,DataBaseContable!$F:$F,"="&amp;T!$B21,DataBaseContable!$B:$B,"&gt;="&amp;$B$3&amp;"/11/01",DataBaseContable!$B:$B,"&lt;="&amp;EOMONTH($B$3&amp;"/11/01",0))</f>
        <v>0</v>
      </c>
      <c r="O21" s="127">
        <f>SUMIFS(DataBaseContable!$H:$H,DataBaseContable!$F:$F,"="&amp;T!$B21,DataBaseContable!$B:$B,"&gt;="&amp;$B$3&amp;"/12/01",DataBaseContable!$B:$B,"&lt;="&amp;EOMONTH($B$3&amp;"/12/01",0))</f>
        <v>0</v>
      </c>
      <c r="P21" s="128">
        <f t="shared" si="0"/>
        <v>640700</v>
      </c>
      <c r="Q21" s="17"/>
    </row>
    <row r="22" spans="2:17" ht="15" x14ac:dyDescent="0.25">
      <c r="B22" s="112">
        <v>16</v>
      </c>
      <c r="C22" s="44" t="s">
        <v>30</v>
      </c>
      <c r="D22" s="127">
        <f>SUMIFS(DataBaseContable!$H:$H,DataBaseContable!$F:$F,"="&amp;T!$B22,DataBaseContable!$B:$B,"&gt;="&amp;$B$3&amp;"/01/01",DataBaseContable!$B:$B,"&lt;="&amp;EOMONTH($B$3&amp;"/01/01",0))</f>
        <v>0</v>
      </c>
      <c r="E22" s="127">
        <f>SUMIFS(DataBaseContable!$H:$H,DataBaseContable!$F:$F,"="&amp;T!$B22,DataBaseContable!$B:$B,"&gt;="&amp;$B$3&amp;"/02/01",DataBaseContable!$B:$B,"&lt;="&amp;EOMONTH($B$3&amp;"/02/01",0))</f>
        <v>0</v>
      </c>
      <c r="F22" s="127">
        <f>SUMIFS(DataBaseContable!$H:$H,DataBaseContable!$F:$F,"="&amp;T!$B22,DataBaseContable!$B:$B,"&gt;="&amp;$B$3&amp;"/03/01",DataBaseContable!$B:$B,"&lt;="&amp;EOMONTH($B$3&amp;"/03/01",0))</f>
        <v>0</v>
      </c>
      <c r="G22" s="127">
        <f>SUMIFS(DataBaseContable!$H:$H,DataBaseContable!$F:$F,"="&amp;T!$B22,DataBaseContable!$B:$B,"&gt;="&amp;$B$3&amp;"/04/01",DataBaseContable!$B:$B,"&lt;="&amp;EOMONTH($B$3&amp;"/04/01",0))</f>
        <v>0</v>
      </c>
      <c r="H22" s="127">
        <f>SUMIFS(DataBaseContable!$H:$H,DataBaseContable!$F:$F,"="&amp;T!$B22,DataBaseContable!$B:$B,"&gt;="&amp;$B$3&amp;"/05/01",DataBaseContable!$B:$B,"&lt;="&amp;EOMONTH($B$3&amp;"/05/01",0))</f>
        <v>0</v>
      </c>
      <c r="I22" s="127">
        <f>SUMIFS(DataBaseContable!$H:$H,DataBaseContable!$F:$F,"="&amp;T!$B22,DataBaseContable!$B:$B,"&gt;="&amp;$B$3&amp;"/06/01",DataBaseContable!$B:$B,"&lt;="&amp;EOMONTH($B$3&amp;"/06/01",0))</f>
        <v>0</v>
      </c>
      <c r="J22" s="127">
        <f>SUMIFS(DataBaseContable!$H:$H,DataBaseContable!$F:$F,"="&amp;T!$B22,DataBaseContable!$B:$B,"&gt;="&amp;$B$3&amp;"/07/01",DataBaseContable!$B:$B,"&lt;="&amp;EOMONTH($B$3&amp;"/07/01",0))</f>
        <v>0</v>
      </c>
      <c r="K22" s="127">
        <f>SUMIFS(DataBaseContable!$H:$H,DataBaseContable!$F:$F,"="&amp;T!$B22,DataBaseContable!$B:$B,"&gt;="&amp;$B$3&amp;"/08/01",DataBaseContable!$B:$B,"&lt;="&amp;EOMONTH($B$3&amp;"/08/01",0))</f>
        <v>0</v>
      </c>
      <c r="L22" s="127">
        <f>SUMIFS(DataBaseContable!$H:$H,DataBaseContable!$F:$F,"="&amp;T!$B22,DataBaseContable!$B:$B,"&gt;="&amp;$B$3&amp;"/09/01",DataBaseContable!$B:$B,"&lt;="&amp;EOMONTH($B$3&amp;"/09/01",0))</f>
        <v>0</v>
      </c>
      <c r="M22" s="127">
        <f>SUMIFS(DataBaseContable!$H:$H,DataBaseContable!$F:$F,"="&amp;T!$B22,DataBaseContable!$B:$B,"&gt;="&amp;$B$3&amp;"/10/01",DataBaseContable!$B:$B,"&lt;="&amp;EOMONTH($B$3&amp;"/10/01",0))</f>
        <v>0</v>
      </c>
      <c r="N22" s="127">
        <f>SUMIFS(DataBaseContable!$H:$H,DataBaseContable!$F:$F,"="&amp;T!$B22,DataBaseContable!$B:$B,"&gt;="&amp;$B$3&amp;"/11/01",DataBaseContable!$B:$B,"&lt;="&amp;EOMONTH($B$3&amp;"/11/01",0))</f>
        <v>0</v>
      </c>
      <c r="O22" s="127">
        <f>SUMIFS(DataBaseContable!$H:$H,DataBaseContable!$F:$F,"="&amp;T!$B22,DataBaseContable!$B:$B,"&gt;="&amp;$B$3&amp;"/12/01",DataBaseContable!$B:$B,"&lt;="&amp;EOMONTH($B$3&amp;"/12/01",0))</f>
        <v>0</v>
      </c>
      <c r="P22" s="128">
        <f t="shared" si="0"/>
        <v>0</v>
      </c>
      <c r="Q22" s="17"/>
    </row>
    <row r="23" spans="2:17" ht="15" x14ac:dyDescent="0.25">
      <c r="B23" s="112">
        <v>17</v>
      </c>
      <c r="C23" s="44" t="s">
        <v>31</v>
      </c>
      <c r="D23" s="127">
        <f>SUMIFS(DataBaseContable!$H:$H,DataBaseContable!$F:$F,"="&amp;T!$B23,DataBaseContable!$B:$B,"&gt;="&amp;$B$3&amp;"/01/01",DataBaseContable!$B:$B,"&lt;="&amp;EOMONTH($B$3&amp;"/01/01",0))</f>
        <v>0</v>
      </c>
      <c r="E23" s="127">
        <f>SUMIFS(DataBaseContable!$H:$H,DataBaseContable!$F:$F,"="&amp;T!$B23,DataBaseContable!$B:$B,"&gt;="&amp;$B$3&amp;"/02/01",DataBaseContable!$B:$B,"&lt;="&amp;EOMONTH($B$3&amp;"/02/01",0))</f>
        <v>0</v>
      </c>
      <c r="F23" s="127">
        <f>SUMIFS(DataBaseContable!$H:$H,DataBaseContable!$F:$F,"="&amp;T!$B23,DataBaseContable!$B:$B,"&gt;="&amp;$B$3&amp;"/03/01",DataBaseContable!$B:$B,"&lt;="&amp;EOMONTH($B$3&amp;"/03/01",0))</f>
        <v>0</v>
      </c>
      <c r="G23" s="127">
        <f>SUMIFS(DataBaseContable!$H:$H,DataBaseContable!$F:$F,"="&amp;T!$B23,DataBaseContable!$B:$B,"&gt;="&amp;$B$3&amp;"/04/01",DataBaseContable!$B:$B,"&lt;="&amp;EOMONTH($B$3&amp;"/04/01",0))</f>
        <v>0</v>
      </c>
      <c r="H23" s="127">
        <f>SUMIFS(DataBaseContable!$H:$H,DataBaseContable!$F:$F,"="&amp;T!$B23,DataBaseContable!$B:$B,"&gt;="&amp;$B$3&amp;"/05/01",DataBaseContable!$B:$B,"&lt;="&amp;EOMONTH($B$3&amp;"/05/01",0))</f>
        <v>0</v>
      </c>
      <c r="I23" s="127">
        <f>SUMIFS(DataBaseContable!$H:$H,DataBaseContable!$F:$F,"="&amp;T!$B23,DataBaseContable!$B:$B,"&gt;="&amp;$B$3&amp;"/06/01",DataBaseContable!$B:$B,"&lt;="&amp;EOMONTH($B$3&amp;"/06/01",0))</f>
        <v>0</v>
      </c>
      <c r="J23" s="127">
        <f>SUMIFS(DataBaseContable!$H:$H,DataBaseContable!$F:$F,"="&amp;T!$B23,DataBaseContable!$B:$B,"&gt;="&amp;$B$3&amp;"/07/01",DataBaseContable!$B:$B,"&lt;="&amp;EOMONTH($B$3&amp;"/07/01",0))</f>
        <v>0</v>
      </c>
      <c r="K23" s="127">
        <f>SUMIFS(DataBaseContable!$H:$H,DataBaseContable!$F:$F,"="&amp;T!$B23,DataBaseContable!$B:$B,"&gt;="&amp;$B$3&amp;"/08/01",DataBaseContable!$B:$B,"&lt;="&amp;EOMONTH($B$3&amp;"/08/01",0))</f>
        <v>0</v>
      </c>
      <c r="L23" s="127">
        <f>SUMIFS(DataBaseContable!$H:$H,DataBaseContable!$F:$F,"="&amp;T!$B23,DataBaseContable!$B:$B,"&gt;="&amp;$B$3&amp;"/09/01",DataBaseContable!$B:$B,"&lt;="&amp;EOMONTH($B$3&amp;"/09/01",0))</f>
        <v>0</v>
      </c>
      <c r="M23" s="127">
        <f>SUMIFS(DataBaseContable!$H:$H,DataBaseContable!$F:$F,"="&amp;T!$B23,DataBaseContable!$B:$B,"&gt;="&amp;$B$3&amp;"/10/01",DataBaseContable!$B:$B,"&lt;="&amp;EOMONTH($B$3&amp;"/10/01",0))</f>
        <v>0</v>
      </c>
      <c r="N23" s="127">
        <f>SUMIFS(DataBaseContable!$H:$H,DataBaseContable!$F:$F,"="&amp;T!$B23,DataBaseContable!$B:$B,"&gt;="&amp;$B$3&amp;"/11/01",DataBaseContable!$B:$B,"&lt;="&amp;EOMONTH($B$3&amp;"/11/01",0))</f>
        <v>0</v>
      </c>
      <c r="O23" s="127">
        <f>SUMIFS(DataBaseContable!$H:$H,DataBaseContable!$F:$F,"="&amp;T!$B23,DataBaseContable!$B:$B,"&gt;="&amp;$B$3&amp;"/12/01",DataBaseContable!$B:$B,"&lt;="&amp;EOMONTH($B$3&amp;"/12/01",0))</f>
        <v>0</v>
      </c>
      <c r="P23" s="128">
        <f t="shared" si="0"/>
        <v>0</v>
      </c>
      <c r="Q23" s="17"/>
    </row>
    <row r="24" spans="2:17" ht="15" x14ac:dyDescent="0.25">
      <c r="B24" s="112">
        <v>18</v>
      </c>
      <c r="C24" s="44" t="s">
        <v>32</v>
      </c>
      <c r="D24" s="127">
        <f>SUMIFS(DataBaseContable!$H:$H,DataBaseContable!$F:$F,"="&amp;T!$B24,DataBaseContable!$B:$B,"&gt;="&amp;$B$3&amp;"/01/01",DataBaseContable!$B:$B,"&lt;="&amp;EOMONTH($B$3&amp;"/01/01",0))</f>
        <v>0</v>
      </c>
      <c r="E24" s="127">
        <f>SUMIFS(DataBaseContable!$H:$H,DataBaseContable!$F:$F,"="&amp;T!$B24,DataBaseContable!$B:$B,"&gt;="&amp;$B$3&amp;"/02/01",DataBaseContable!$B:$B,"&lt;="&amp;EOMONTH($B$3&amp;"/02/01",0))</f>
        <v>0</v>
      </c>
      <c r="F24" s="127">
        <f>SUMIFS(DataBaseContable!$H:$H,DataBaseContable!$F:$F,"="&amp;T!$B24,DataBaseContable!$B:$B,"&gt;="&amp;$B$3&amp;"/03/01",DataBaseContable!$B:$B,"&lt;="&amp;EOMONTH($B$3&amp;"/03/01",0))</f>
        <v>0</v>
      </c>
      <c r="G24" s="127">
        <f>SUMIFS(DataBaseContable!$H:$H,DataBaseContable!$F:$F,"="&amp;T!$B24,DataBaseContable!$B:$B,"&gt;="&amp;$B$3&amp;"/04/01",DataBaseContable!$B:$B,"&lt;="&amp;EOMONTH($B$3&amp;"/04/01",0))</f>
        <v>230500</v>
      </c>
      <c r="H24" s="127">
        <f>SUMIFS(DataBaseContable!$H:$H,DataBaseContable!$F:$F,"="&amp;T!$B24,DataBaseContable!$B:$B,"&gt;="&amp;$B$3&amp;"/05/01",DataBaseContable!$B:$B,"&lt;="&amp;EOMONTH($B$3&amp;"/05/01",0))</f>
        <v>0</v>
      </c>
      <c r="I24" s="127">
        <f>SUMIFS(DataBaseContable!$H:$H,DataBaseContable!$F:$F,"="&amp;T!$B24,DataBaseContable!$B:$B,"&gt;="&amp;$B$3&amp;"/06/01",DataBaseContable!$B:$B,"&lt;="&amp;EOMONTH($B$3&amp;"/06/01",0))</f>
        <v>0</v>
      </c>
      <c r="J24" s="127">
        <f>SUMIFS(DataBaseContable!$H:$H,DataBaseContable!$F:$F,"="&amp;T!$B24,DataBaseContable!$B:$B,"&gt;="&amp;$B$3&amp;"/07/01",DataBaseContable!$B:$B,"&lt;="&amp;EOMONTH($B$3&amp;"/07/01",0))</f>
        <v>0</v>
      </c>
      <c r="K24" s="127">
        <f>SUMIFS(DataBaseContable!$H:$H,DataBaseContable!$F:$F,"="&amp;T!$B24,DataBaseContable!$B:$B,"&gt;="&amp;$B$3&amp;"/08/01",DataBaseContable!$B:$B,"&lt;="&amp;EOMONTH($B$3&amp;"/08/01",0))</f>
        <v>0</v>
      </c>
      <c r="L24" s="127">
        <f>SUMIFS(DataBaseContable!$H:$H,DataBaseContable!$F:$F,"="&amp;T!$B24,DataBaseContable!$B:$B,"&gt;="&amp;$B$3&amp;"/09/01",DataBaseContable!$B:$B,"&lt;="&amp;EOMONTH($B$3&amp;"/09/01",0))</f>
        <v>0</v>
      </c>
      <c r="M24" s="127">
        <f>SUMIFS(DataBaseContable!$H:$H,DataBaseContable!$F:$F,"="&amp;T!$B24,DataBaseContable!$B:$B,"&gt;="&amp;$B$3&amp;"/10/01",DataBaseContable!$B:$B,"&lt;="&amp;EOMONTH($B$3&amp;"/10/01",0))</f>
        <v>0</v>
      </c>
      <c r="N24" s="127">
        <f>SUMIFS(DataBaseContable!$H:$H,DataBaseContable!$F:$F,"="&amp;T!$B24,DataBaseContable!$B:$B,"&gt;="&amp;$B$3&amp;"/11/01",DataBaseContable!$B:$B,"&lt;="&amp;EOMONTH($B$3&amp;"/11/01",0))</f>
        <v>0</v>
      </c>
      <c r="O24" s="127">
        <f>SUMIFS(DataBaseContable!$H:$H,DataBaseContable!$F:$F,"="&amp;T!$B24,DataBaseContable!$B:$B,"&gt;="&amp;$B$3&amp;"/12/01",DataBaseContable!$B:$B,"&lt;="&amp;EOMONTH($B$3&amp;"/12/01",0))</f>
        <v>0</v>
      </c>
      <c r="P24" s="128">
        <f t="shared" si="0"/>
        <v>230500</v>
      </c>
      <c r="Q24" s="17"/>
    </row>
    <row r="25" spans="2:17" ht="15" x14ac:dyDescent="0.25">
      <c r="B25" s="112">
        <v>19</v>
      </c>
      <c r="C25" s="44" t="s">
        <v>33</v>
      </c>
      <c r="D25" s="127">
        <f>SUMIFS(DataBaseContable!$H:$H,DataBaseContable!$F:$F,"="&amp;T!$B25,DataBaseContable!$B:$B,"&gt;="&amp;$B$3&amp;"/01/01",DataBaseContable!$B:$B,"&lt;="&amp;EOMONTH($B$3&amp;"/01/01",0))</f>
        <v>0</v>
      </c>
      <c r="E25" s="127">
        <f>SUMIFS(DataBaseContable!$H:$H,DataBaseContable!$F:$F,"="&amp;T!$B25,DataBaseContable!$B:$B,"&gt;="&amp;$B$3&amp;"/02/01",DataBaseContable!$B:$B,"&lt;="&amp;EOMONTH($B$3&amp;"/02/01",0))</f>
        <v>0</v>
      </c>
      <c r="F25" s="127">
        <f>SUMIFS(DataBaseContable!$H:$H,DataBaseContable!$F:$F,"="&amp;T!$B25,DataBaseContable!$B:$B,"&gt;="&amp;$B$3&amp;"/03/01",DataBaseContable!$B:$B,"&lt;="&amp;EOMONTH($B$3&amp;"/03/01",0))</f>
        <v>0</v>
      </c>
      <c r="G25" s="127">
        <f>SUMIFS(DataBaseContable!$H:$H,DataBaseContable!$F:$F,"="&amp;T!$B25,DataBaseContable!$B:$B,"&gt;="&amp;$B$3&amp;"/04/01",DataBaseContable!$B:$B,"&lt;="&amp;EOMONTH($B$3&amp;"/04/01",0))</f>
        <v>0</v>
      </c>
      <c r="H25" s="127">
        <f>SUMIFS(DataBaseContable!$H:$H,DataBaseContable!$F:$F,"="&amp;T!$B25,DataBaseContable!$B:$B,"&gt;="&amp;$B$3&amp;"/05/01",DataBaseContable!$B:$B,"&lt;="&amp;EOMONTH($B$3&amp;"/05/01",0))</f>
        <v>0</v>
      </c>
      <c r="I25" s="127">
        <f>SUMIFS(DataBaseContable!$H:$H,DataBaseContable!$F:$F,"="&amp;T!$B25,DataBaseContable!$B:$B,"&gt;="&amp;$B$3&amp;"/06/01",DataBaseContable!$B:$B,"&lt;="&amp;EOMONTH($B$3&amp;"/06/01",0))</f>
        <v>0</v>
      </c>
      <c r="J25" s="127">
        <f>SUMIFS(DataBaseContable!$H:$H,DataBaseContable!$F:$F,"="&amp;T!$B25,DataBaseContable!$B:$B,"&gt;="&amp;$B$3&amp;"/07/01",DataBaseContable!$B:$B,"&lt;="&amp;EOMONTH($B$3&amp;"/07/01",0))</f>
        <v>0</v>
      </c>
      <c r="K25" s="127">
        <f>SUMIFS(DataBaseContable!$H:$H,DataBaseContable!$F:$F,"="&amp;T!$B25,DataBaseContable!$B:$B,"&gt;="&amp;$B$3&amp;"/08/01",DataBaseContable!$B:$B,"&lt;="&amp;EOMONTH($B$3&amp;"/08/01",0))</f>
        <v>0</v>
      </c>
      <c r="L25" s="127">
        <f>SUMIFS(DataBaseContable!$H:$H,DataBaseContable!$F:$F,"="&amp;T!$B25,DataBaseContable!$B:$B,"&gt;="&amp;$B$3&amp;"/09/01",DataBaseContable!$B:$B,"&lt;="&amp;EOMONTH($B$3&amp;"/09/01",0))</f>
        <v>0</v>
      </c>
      <c r="M25" s="127">
        <f>SUMIFS(DataBaseContable!$H:$H,DataBaseContable!$F:$F,"="&amp;T!$B25,DataBaseContable!$B:$B,"&gt;="&amp;$B$3&amp;"/10/01",DataBaseContable!$B:$B,"&lt;="&amp;EOMONTH($B$3&amp;"/10/01",0))</f>
        <v>0</v>
      </c>
      <c r="N25" s="127">
        <f>SUMIFS(DataBaseContable!$H:$H,DataBaseContable!$F:$F,"="&amp;T!$B25,DataBaseContable!$B:$B,"&gt;="&amp;$B$3&amp;"/11/01",DataBaseContable!$B:$B,"&lt;="&amp;EOMONTH($B$3&amp;"/11/01",0))</f>
        <v>0</v>
      </c>
      <c r="O25" s="127">
        <f>SUMIFS(DataBaseContable!$H:$H,DataBaseContable!$F:$F,"="&amp;T!$B25,DataBaseContable!$B:$B,"&gt;="&amp;$B$3&amp;"/12/01",DataBaseContable!$B:$B,"&lt;="&amp;EOMONTH($B$3&amp;"/12/01",0))</f>
        <v>0</v>
      </c>
      <c r="P25" s="128">
        <f t="shared" si="0"/>
        <v>0</v>
      </c>
      <c r="Q25" s="17"/>
    </row>
    <row r="26" spans="2:17" ht="15" x14ac:dyDescent="0.25">
      <c r="B26" s="112">
        <v>20</v>
      </c>
      <c r="C26" s="44" t="s">
        <v>18</v>
      </c>
      <c r="D26" s="127">
        <f>SUMIFS(DataBaseContable!$H:$H,DataBaseContable!$F:$F,"="&amp;T!$B26,DataBaseContable!$B:$B,"&gt;="&amp;$B$3&amp;"/01/01",DataBaseContable!$B:$B,"&lt;="&amp;EOMONTH($B$3&amp;"/01/01",0))</f>
        <v>0</v>
      </c>
      <c r="E26" s="127">
        <f>SUMIFS(DataBaseContable!$H:$H,DataBaseContable!$F:$F,"="&amp;T!$B26,DataBaseContable!$B:$B,"&gt;="&amp;$B$3&amp;"/02/01",DataBaseContable!$B:$B,"&lt;="&amp;EOMONTH($B$3&amp;"/02/01",0))</f>
        <v>0</v>
      </c>
      <c r="F26" s="127">
        <f>SUMIFS(DataBaseContable!$H:$H,DataBaseContable!$F:$F,"="&amp;T!$B26,DataBaseContable!$B:$B,"&gt;="&amp;$B$3&amp;"/03/01",DataBaseContable!$B:$B,"&lt;="&amp;EOMONTH($B$3&amp;"/03/01",0))</f>
        <v>0</v>
      </c>
      <c r="G26" s="127">
        <f>SUMIFS(DataBaseContable!$H:$H,DataBaseContable!$F:$F,"="&amp;T!$B26,DataBaseContable!$B:$B,"&gt;="&amp;$B$3&amp;"/04/01",DataBaseContable!$B:$B,"&lt;="&amp;EOMONTH($B$3&amp;"/04/01",0))</f>
        <v>0</v>
      </c>
      <c r="H26" s="127">
        <f>SUMIFS(DataBaseContable!$H:$H,DataBaseContable!$F:$F,"="&amp;T!$B26,DataBaseContable!$B:$B,"&gt;="&amp;$B$3&amp;"/05/01",DataBaseContable!$B:$B,"&lt;="&amp;EOMONTH($B$3&amp;"/05/01",0))</f>
        <v>0</v>
      </c>
      <c r="I26" s="127">
        <f>SUMIFS(DataBaseContable!$H:$H,DataBaseContable!$F:$F,"="&amp;T!$B26,DataBaseContable!$B:$B,"&gt;="&amp;$B$3&amp;"/06/01",DataBaseContable!$B:$B,"&lt;="&amp;EOMONTH($B$3&amp;"/06/01",0))</f>
        <v>0</v>
      </c>
      <c r="J26" s="127">
        <f>SUMIFS(DataBaseContable!$H:$H,DataBaseContable!$F:$F,"="&amp;T!$B26,DataBaseContable!$B:$B,"&gt;="&amp;$B$3&amp;"/07/01",DataBaseContable!$B:$B,"&lt;="&amp;EOMONTH($B$3&amp;"/07/01",0))</f>
        <v>0</v>
      </c>
      <c r="K26" s="127">
        <f>SUMIFS(DataBaseContable!$H:$H,DataBaseContable!$F:$F,"="&amp;T!$B26,DataBaseContable!$B:$B,"&gt;="&amp;$B$3&amp;"/08/01",DataBaseContable!$B:$B,"&lt;="&amp;EOMONTH($B$3&amp;"/08/01",0))</f>
        <v>0</v>
      </c>
      <c r="L26" s="127">
        <f>SUMIFS(DataBaseContable!$H:$H,DataBaseContable!$F:$F,"="&amp;T!$B26,DataBaseContable!$B:$B,"&gt;="&amp;$B$3&amp;"/09/01",DataBaseContable!$B:$B,"&lt;="&amp;EOMONTH($B$3&amp;"/09/01",0))</f>
        <v>0</v>
      </c>
      <c r="M26" s="127">
        <f>SUMIFS(DataBaseContable!$H:$H,DataBaseContable!$F:$F,"="&amp;T!$B26,DataBaseContable!$B:$B,"&gt;="&amp;$B$3&amp;"/10/01",DataBaseContable!$B:$B,"&lt;="&amp;EOMONTH($B$3&amp;"/10/01",0))</f>
        <v>0</v>
      </c>
      <c r="N26" s="127">
        <f>SUMIFS(DataBaseContable!$H:$H,DataBaseContable!$F:$F,"="&amp;T!$B26,DataBaseContable!$B:$B,"&gt;="&amp;$B$3&amp;"/11/01",DataBaseContable!$B:$B,"&lt;="&amp;EOMONTH($B$3&amp;"/11/01",0))</f>
        <v>0</v>
      </c>
      <c r="O26" s="127">
        <f>SUMIFS(DataBaseContable!$H:$H,DataBaseContable!$F:$F,"="&amp;T!$B26,DataBaseContable!$B:$B,"&gt;="&amp;$B$3&amp;"/12/01",DataBaseContable!$B:$B,"&lt;="&amp;EOMONTH($B$3&amp;"/12/01",0))</f>
        <v>0</v>
      </c>
      <c r="P26" s="128">
        <f t="shared" si="0"/>
        <v>0</v>
      </c>
      <c r="Q26" s="17"/>
    </row>
    <row r="27" spans="2:17" ht="15" x14ac:dyDescent="0.25">
      <c r="B27" s="112">
        <v>21</v>
      </c>
      <c r="C27" s="44" t="s">
        <v>19</v>
      </c>
      <c r="D27" s="127">
        <f>SUMIFS(DataBaseContable!$H:$H,DataBaseContable!$F:$F,"="&amp;T!$B27,DataBaseContable!$B:$B,"&gt;="&amp;$B$3&amp;"/01/01",DataBaseContable!$B:$B,"&lt;="&amp;EOMONTH($B$3&amp;"/01/01",0))</f>
        <v>0</v>
      </c>
      <c r="E27" s="127">
        <f>SUMIFS(DataBaseContable!$H:$H,DataBaseContable!$F:$F,"="&amp;T!$B27,DataBaseContable!$B:$B,"&gt;="&amp;$B$3&amp;"/02/01",DataBaseContable!$B:$B,"&lt;="&amp;EOMONTH($B$3&amp;"/02/01",0))</f>
        <v>0</v>
      </c>
      <c r="F27" s="127">
        <f>SUMIFS(DataBaseContable!$H:$H,DataBaseContable!$F:$F,"="&amp;T!$B27,DataBaseContable!$B:$B,"&gt;="&amp;$B$3&amp;"/03/01",DataBaseContable!$B:$B,"&lt;="&amp;EOMONTH($B$3&amp;"/03/01",0))</f>
        <v>0</v>
      </c>
      <c r="G27" s="127">
        <f>SUMIFS(DataBaseContable!$H:$H,DataBaseContable!$F:$F,"="&amp;T!$B27,DataBaseContable!$B:$B,"&gt;="&amp;$B$3&amp;"/04/01",DataBaseContable!$B:$B,"&lt;="&amp;EOMONTH($B$3&amp;"/04/01",0))</f>
        <v>0</v>
      </c>
      <c r="H27" s="127">
        <f>SUMIFS(DataBaseContable!$H:$H,DataBaseContable!$F:$F,"="&amp;T!$B27,DataBaseContable!$B:$B,"&gt;="&amp;$B$3&amp;"/05/01",DataBaseContable!$B:$B,"&lt;="&amp;EOMONTH($B$3&amp;"/05/01",0))</f>
        <v>0</v>
      </c>
      <c r="I27" s="127">
        <f>SUMIFS(DataBaseContable!$H:$H,DataBaseContable!$F:$F,"="&amp;T!$B27,DataBaseContable!$B:$B,"&gt;="&amp;$B$3&amp;"/06/01",DataBaseContable!$B:$B,"&lt;="&amp;EOMONTH($B$3&amp;"/06/01",0))</f>
        <v>0</v>
      </c>
      <c r="J27" s="127">
        <f>SUMIFS(DataBaseContable!$H:$H,DataBaseContable!$F:$F,"="&amp;T!$B27,DataBaseContable!$B:$B,"&gt;="&amp;$B$3&amp;"/07/01",DataBaseContable!$B:$B,"&lt;="&amp;EOMONTH($B$3&amp;"/07/01",0))</f>
        <v>0</v>
      </c>
      <c r="K27" s="127">
        <f>SUMIFS(DataBaseContable!$H:$H,DataBaseContable!$F:$F,"="&amp;T!$B27,DataBaseContable!$B:$B,"&gt;="&amp;$B$3&amp;"/08/01",DataBaseContable!$B:$B,"&lt;="&amp;EOMONTH($B$3&amp;"/08/01",0))</f>
        <v>0</v>
      </c>
      <c r="L27" s="127">
        <f>SUMIFS(DataBaseContable!$H:$H,DataBaseContable!$F:$F,"="&amp;T!$B27,DataBaseContable!$B:$B,"&gt;="&amp;$B$3&amp;"/09/01",DataBaseContable!$B:$B,"&lt;="&amp;EOMONTH($B$3&amp;"/09/01",0))</f>
        <v>0</v>
      </c>
      <c r="M27" s="127">
        <f>SUMIFS(DataBaseContable!$H:$H,DataBaseContable!$F:$F,"="&amp;T!$B27,DataBaseContable!$B:$B,"&gt;="&amp;$B$3&amp;"/10/01",DataBaseContable!$B:$B,"&lt;="&amp;EOMONTH($B$3&amp;"/10/01",0))</f>
        <v>0</v>
      </c>
      <c r="N27" s="127">
        <f>SUMIFS(DataBaseContable!$H:$H,DataBaseContable!$F:$F,"="&amp;T!$B27,DataBaseContable!$B:$B,"&gt;="&amp;$B$3&amp;"/11/01",DataBaseContable!$B:$B,"&lt;="&amp;EOMONTH($B$3&amp;"/11/01",0))</f>
        <v>0</v>
      </c>
      <c r="O27" s="127">
        <f>SUMIFS(DataBaseContable!$H:$H,DataBaseContable!$F:$F,"="&amp;T!$B27,DataBaseContable!$B:$B,"&gt;="&amp;$B$3&amp;"/12/01",DataBaseContable!$B:$B,"&lt;="&amp;EOMONTH($B$3&amp;"/12/01",0))</f>
        <v>0</v>
      </c>
      <c r="P27" s="128">
        <f t="shared" si="0"/>
        <v>0</v>
      </c>
      <c r="Q27" s="17"/>
    </row>
    <row r="28" spans="2:17" ht="15" x14ac:dyDescent="0.25">
      <c r="B28" s="112">
        <v>22</v>
      </c>
      <c r="C28" s="44" t="s">
        <v>20</v>
      </c>
      <c r="D28" s="127">
        <f>SUMIFS(DataBaseContable!$H:$H,DataBaseContable!$F:$F,"="&amp;T!$B28,DataBaseContable!$B:$B,"&gt;="&amp;$B$3&amp;"/01/01",DataBaseContable!$B:$B,"&lt;="&amp;EOMONTH($B$3&amp;"/01/01",0))</f>
        <v>0</v>
      </c>
      <c r="E28" s="127">
        <f>SUMIFS(DataBaseContable!$H:$H,DataBaseContable!$F:$F,"="&amp;T!$B28,DataBaseContable!$B:$B,"&gt;="&amp;$B$3&amp;"/02/01",DataBaseContable!$B:$B,"&lt;="&amp;EOMONTH($B$3&amp;"/02/01",0))</f>
        <v>0</v>
      </c>
      <c r="F28" s="127">
        <f>SUMIFS(DataBaseContable!$H:$H,DataBaseContable!$F:$F,"="&amp;T!$B28,DataBaseContable!$B:$B,"&gt;="&amp;$B$3&amp;"/03/01",DataBaseContable!$B:$B,"&lt;="&amp;EOMONTH($B$3&amp;"/03/01",0))</f>
        <v>0</v>
      </c>
      <c r="G28" s="127">
        <f>SUMIFS(DataBaseContable!$H:$H,DataBaseContable!$F:$F,"="&amp;T!$B28,DataBaseContable!$B:$B,"&gt;="&amp;$B$3&amp;"/04/01",DataBaseContable!$B:$B,"&lt;="&amp;EOMONTH($B$3&amp;"/04/01",0))</f>
        <v>0</v>
      </c>
      <c r="H28" s="127">
        <f>SUMIFS(DataBaseContable!$H:$H,DataBaseContable!$F:$F,"="&amp;T!$B28,DataBaseContable!$B:$B,"&gt;="&amp;$B$3&amp;"/05/01",DataBaseContable!$B:$B,"&lt;="&amp;EOMONTH($B$3&amp;"/05/01",0))</f>
        <v>0</v>
      </c>
      <c r="I28" s="127">
        <f>SUMIFS(DataBaseContable!$H:$H,DataBaseContable!$F:$F,"="&amp;T!$B28,DataBaseContable!$B:$B,"&gt;="&amp;$B$3&amp;"/06/01",DataBaseContable!$B:$B,"&lt;="&amp;EOMONTH($B$3&amp;"/06/01",0))</f>
        <v>0</v>
      </c>
      <c r="J28" s="127">
        <f>SUMIFS(DataBaseContable!$H:$H,DataBaseContable!$F:$F,"="&amp;T!$B28,DataBaseContable!$B:$B,"&gt;="&amp;$B$3&amp;"/07/01",DataBaseContable!$B:$B,"&lt;="&amp;EOMONTH($B$3&amp;"/07/01",0))</f>
        <v>0</v>
      </c>
      <c r="K28" s="127">
        <f>SUMIFS(DataBaseContable!$H:$H,DataBaseContable!$F:$F,"="&amp;T!$B28,DataBaseContable!$B:$B,"&gt;="&amp;$B$3&amp;"/08/01",DataBaseContable!$B:$B,"&lt;="&amp;EOMONTH($B$3&amp;"/08/01",0))</f>
        <v>0</v>
      </c>
      <c r="L28" s="127">
        <f>SUMIFS(DataBaseContable!$H:$H,DataBaseContable!$F:$F,"="&amp;T!$B28,DataBaseContable!$B:$B,"&gt;="&amp;$B$3&amp;"/09/01",DataBaseContable!$B:$B,"&lt;="&amp;EOMONTH($B$3&amp;"/09/01",0))</f>
        <v>0</v>
      </c>
      <c r="M28" s="127">
        <f>SUMIFS(DataBaseContable!$H:$H,DataBaseContable!$F:$F,"="&amp;T!$B28,DataBaseContable!$B:$B,"&gt;="&amp;$B$3&amp;"/10/01",DataBaseContable!$B:$B,"&lt;="&amp;EOMONTH($B$3&amp;"/10/01",0))</f>
        <v>0</v>
      </c>
      <c r="N28" s="127">
        <f>SUMIFS(DataBaseContable!$H:$H,DataBaseContable!$F:$F,"="&amp;T!$B28,DataBaseContable!$B:$B,"&gt;="&amp;$B$3&amp;"/11/01",DataBaseContable!$B:$B,"&lt;="&amp;EOMONTH($B$3&amp;"/11/01",0))</f>
        <v>0</v>
      </c>
      <c r="O28" s="127">
        <f>SUMIFS(DataBaseContable!$H:$H,DataBaseContable!$F:$F,"="&amp;T!$B28,DataBaseContable!$B:$B,"&gt;="&amp;$B$3&amp;"/12/01",DataBaseContable!$B:$B,"&lt;="&amp;EOMONTH($B$3&amp;"/12/01",0))</f>
        <v>0</v>
      </c>
      <c r="P28" s="128">
        <f t="shared" si="0"/>
        <v>0</v>
      </c>
      <c r="Q28" s="17"/>
    </row>
    <row r="29" spans="2:17" ht="15" x14ac:dyDescent="0.25">
      <c r="B29" s="112">
        <v>23</v>
      </c>
      <c r="C29" s="44" t="s">
        <v>21</v>
      </c>
      <c r="D29" s="127">
        <f>SUMIFS(DataBaseContable!$H:$H,DataBaseContable!$F:$F,"="&amp;T!$B29,DataBaseContable!$B:$B,"&gt;="&amp;$B$3&amp;"/01/01",DataBaseContable!$B:$B,"&lt;="&amp;EOMONTH($B$3&amp;"/01/01",0))</f>
        <v>0</v>
      </c>
      <c r="E29" s="127">
        <f>SUMIFS(DataBaseContable!$H:$H,DataBaseContable!$F:$F,"="&amp;T!$B29,DataBaseContable!$B:$B,"&gt;="&amp;$B$3&amp;"/02/01",DataBaseContable!$B:$B,"&lt;="&amp;EOMONTH($B$3&amp;"/02/01",0))</f>
        <v>0</v>
      </c>
      <c r="F29" s="127">
        <f>SUMIFS(DataBaseContable!$H:$H,DataBaseContable!$F:$F,"="&amp;T!$B29,DataBaseContable!$B:$B,"&gt;="&amp;$B$3&amp;"/03/01",DataBaseContable!$B:$B,"&lt;="&amp;EOMONTH($B$3&amp;"/03/01",0))</f>
        <v>0</v>
      </c>
      <c r="G29" s="127">
        <f>SUMIFS(DataBaseContable!$H:$H,DataBaseContable!$F:$F,"="&amp;T!$B29,DataBaseContable!$B:$B,"&gt;="&amp;$B$3&amp;"/04/01",DataBaseContable!$B:$B,"&lt;="&amp;EOMONTH($B$3&amp;"/04/01",0))</f>
        <v>0</v>
      </c>
      <c r="H29" s="127">
        <f>SUMIFS(DataBaseContable!$H:$H,DataBaseContable!$F:$F,"="&amp;T!$B29,DataBaseContable!$B:$B,"&gt;="&amp;$B$3&amp;"/05/01",DataBaseContable!$B:$B,"&lt;="&amp;EOMONTH($B$3&amp;"/05/01",0))</f>
        <v>0</v>
      </c>
      <c r="I29" s="127">
        <f>SUMIFS(DataBaseContable!$H:$H,DataBaseContable!$F:$F,"="&amp;T!$B29,DataBaseContable!$B:$B,"&gt;="&amp;$B$3&amp;"/06/01",DataBaseContable!$B:$B,"&lt;="&amp;EOMONTH($B$3&amp;"/06/01",0))</f>
        <v>0</v>
      </c>
      <c r="J29" s="127">
        <f>SUMIFS(DataBaseContable!$H:$H,DataBaseContable!$F:$F,"="&amp;T!$B29,DataBaseContable!$B:$B,"&gt;="&amp;$B$3&amp;"/07/01",DataBaseContable!$B:$B,"&lt;="&amp;EOMONTH($B$3&amp;"/07/01",0))</f>
        <v>0</v>
      </c>
      <c r="K29" s="127">
        <f>SUMIFS(DataBaseContable!$H:$H,DataBaseContable!$F:$F,"="&amp;T!$B29,DataBaseContable!$B:$B,"&gt;="&amp;$B$3&amp;"/08/01",DataBaseContable!$B:$B,"&lt;="&amp;EOMONTH($B$3&amp;"/08/01",0))</f>
        <v>0</v>
      </c>
      <c r="L29" s="127">
        <f>SUMIFS(DataBaseContable!$H:$H,DataBaseContable!$F:$F,"="&amp;T!$B29,DataBaseContable!$B:$B,"&gt;="&amp;$B$3&amp;"/09/01",DataBaseContable!$B:$B,"&lt;="&amp;EOMONTH($B$3&amp;"/09/01",0))</f>
        <v>0</v>
      </c>
      <c r="M29" s="127">
        <f>SUMIFS(DataBaseContable!$H:$H,DataBaseContable!$F:$F,"="&amp;T!$B29,DataBaseContable!$B:$B,"&gt;="&amp;$B$3&amp;"/10/01",DataBaseContable!$B:$B,"&lt;="&amp;EOMONTH($B$3&amp;"/10/01",0))</f>
        <v>0</v>
      </c>
      <c r="N29" s="127">
        <f>SUMIFS(DataBaseContable!$H:$H,DataBaseContable!$F:$F,"="&amp;T!$B29,DataBaseContable!$B:$B,"&gt;="&amp;$B$3&amp;"/11/01",DataBaseContable!$B:$B,"&lt;="&amp;EOMONTH($B$3&amp;"/11/01",0))</f>
        <v>0</v>
      </c>
      <c r="O29" s="127">
        <f>SUMIFS(DataBaseContable!$H:$H,DataBaseContable!$F:$F,"="&amp;T!$B29,DataBaseContable!$B:$B,"&gt;="&amp;$B$3&amp;"/12/01",DataBaseContable!$B:$B,"&lt;="&amp;EOMONTH($B$3&amp;"/12/01",0))</f>
        <v>0</v>
      </c>
      <c r="P29" s="128">
        <f t="shared" si="0"/>
        <v>0</v>
      </c>
      <c r="Q29" s="17"/>
    </row>
    <row r="30" spans="2:17" ht="15" x14ac:dyDescent="0.25">
      <c r="B30" s="112">
        <v>24</v>
      </c>
      <c r="C30" s="44" t="s">
        <v>34</v>
      </c>
      <c r="D30" s="127">
        <f>SUMIFS(DataBaseContable!$H:$H,DataBaseContable!$F:$F,"="&amp;T!$B30,DataBaseContable!$B:$B,"&gt;="&amp;$B$3&amp;"/01/01",DataBaseContable!$B:$B,"&lt;="&amp;EOMONTH($B$3&amp;"/01/01",0))</f>
        <v>0</v>
      </c>
      <c r="E30" s="127">
        <f>SUMIFS(DataBaseContable!$H:$H,DataBaseContable!$F:$F,"="&amp;T!$B30,DataBaseContable!$B:$B,"&gt;="&amp;$B$3&amp;"/02/01",DataBaseContable!$B:$B,"&lt;="&amp;EOMONTH($B$3&amp;"/02/01",0))</f>
        <v>0</v>
      </c>
      <c r="F30" s="127">
        <f>SUMIFS(DataBaseContable!$H:$H,DataBaseContable!$F:$F,"="&amp;T!$B30,DataBaseContable!$B:$B,"&gt;="&amp;$B$3&amp;"/03/01",DataBaseContable!$B:$B,"&lt;="&amp;EOMONTH($B$3&amp;"/03/01",0))</f>
        <v>0</v>
      </c>
      <c r="G30" s="127">
        <f>SUMIFS(DataBaseContable!$H:$H,DataBaseContable!$F:$F,"="&amp;T!$B30,DataBaseContable!$B:$B,"&gt;="&amp;$B$3&amp;"/04/01",DataBaseContable!$B:$B,"&lt;="&amp;EOMONTH($B$3&amp;"/04/01",0))</f>
        <v>0</v>
      </c>
      <c r="H30" s="127">
        <f>SUMIFS(DataBaseContable!$H:$H,DataBaseContable!$F:$F,"="&amp;T!$B30,DataBaseContable!$B:$B,"&gt;="&amp;$B$3&amp;"/05/01",DataBaseContable!$B:$B,"&lt;="&amp;EOMONTH($B$3&amp;"/05/01",0))</f>
        <v>0</v>
      </c>
      <c r="I30" s="127">
        <f>SUMIFS(DataBaseContable!$H:$H,DataBaseContable!$F:$F,"="&amp;T!$B30,DataBaseContable!$B:$B,"&gt;="&amp;$B$3&amp;"/06/01",DataBaseContable!$B:$B,"&lt;="&amp;EOMONTH($B$3&amp;"/06/01",0))</f>
        <v>0</v>
      </c>
      <c r="J30" s="127">
        <f>SUMIFS(DataBaseContable!$H:$H,DataBaseContable!$F:$F,"="&amp;T!$B30,DataBaseContable!$B:$B,"&gt;="&amp;$B$3&amp;"/07/01",DataBaseContable!$B:$B,"&lt;="&amp;EOMONTH($B$3&amp;"/07/01",0))</f>
        <v>0</v>
      </c>
      <c r="K30" s="127">
        <f>SUMIFS(DataBaseContable!$H:$H,DataBaseContable!$F:$F,"="&amp;T!$B30,DataBaseContable!$B:$B,"&gt;="&amp;$B$3&amp;"/08/01",DataBaseContable!$B:$B,"&lt;="&amp;EOMONTH($B$3&amp;"/08/01",0))</f>
        <v>0</v>
      </c>
      <c r="L30" s="127">
        <f>SUMIFS(DataBaseContable!$H:$H,DataBaseContable!$F:$F,"="&amp;T!$B30,DataBaseContable!$B:$B,"&gt;="&amp;$B$3&amp;"/09/01",DataBaseContable!$B:$B,"&lt;="&amp;EOMONTH($B$3&amp;"/09/01",0))</f>
        <v>0</v>
      </c>
      <c r="M30" s="127">
        <f>SUMIFS(DataBaseContable!$H:$H,DataBaseContable!$F:$F,"="&amp;T!$B30,DataBaseContable!$B:$B,"&gt;="&amp;$B$3&amp;"/10/01",DataBaseContable!$B:$B,"&lt;="&amp;EOMONTH($B$3&amp;"/10/01",0))</f>
        <v>0</v>
      </c>
      <c r="N30" s="127">
        <f>SUMIFS(DataBaseContable!$H:$H,DataBaseContable!$F:$F,"="&amp;T!$B30,DataBaseContable!$B:$B,"&gt;="&amp;$B$3&amp;"/11/01",DataBaseContable!$B:$B,"&lt;="&amp;EOMONTH($B$3&amp;"/11/01",0))</f>
        <v>0</v>
      </c>
      <c r="O30" s="127">
        <f>SUMIFS(DataBaseContable!$H:$H,DataBaseContable!$F:$F,"="&amp;T!$B30,DataBaseContable!$B:$B,"&gt;="&amp;$B$3&amp;"/12/01",DataBaseContable!$B:$B,"&lt;="&amp;EOMONTH($B$3&amp;"/12/01",0))</f>
        <v>0</v>
      </c>
      <c r="P30" s="128">
        <f t="shared" si="0"/>
        <v>0</v>
      </c>
      <c r="Q30" s="17"/>
    </row>
    <row r="31" spans="2:17" ht="15" x14ac:dyDescent="0.25">
      <c r="B31" s="112">
        <v>25</v>
      </c>
      <c r="C31" s="44" t="s">
        <v>22</v>
      </c>
      <c r="D31" s="127">
        <f>SUMIFS(DataBaseContable!$H:$H,DataBaseContable!$F:$F,"="&amp;T!$B31,DataBaseContable!$B:$B,"&gt;="&amp;$B$3&amp;"/01/01",DataBaseContable!$B:$B,"&lt;="&amp;EOMONTH($B$3&amp;"/01/01",0))</f>
        <v>0</v>
      </c>
      <c r="E31" s="127">
        <f>SUMIFS(DataBaseContable!$H:$H,DataBaseContable!$F:$F,"="&amp;T!$B31,DataBaseContable!$B:$B,"&gt;="&amp;$B$3&amp;"/02/01",DataBaseContable!$B:$B,"&lt;="&amp;EOMONTH($B$3&amp;"/02/01",0))</f>
        <v>0</v>
      </c>
      <c r="F31" s="127">
        <f>SUMIFS(DataBaseContable!$H:$H,DataBaseContable!$F:$F,"="&amp;T!$B31,DataBaseContable!$B:$B,"&gt;="&amp;$B$3&amp;"/03/01",DataBaseContable!$B:$B,"&lt;="&amp;EOMONTH($B$3&amp;"/03/01",0))</f>
        <v>0</v>
      </c>
      <c r="G31" s="127">
        <f>SUMIFS(DataBaseContable!$H:$H,DataBaseContable!$F:$F,"="&amp;T!$B31,DataBaseContable!$B:$B,"&gt;="&amp;$B$3&amp;"/04/01",DataBaseContable!$B:$B,"&lt;="&amp;EOMONTH($B$3&amp;"/04/01",0))</f>
        <v>0</v>
      </c>
      <c r="H31" s="127">
        <f>SUMIFS(DataBaseContable!$H:$H,DataBaseContable!$F:$F,"="&amp;T!$B31,DataBaseContable!$B:$B,"&gt;="&amp;$B$3&amp;"/05/01",DataBaseContable!$B:$B,"&lt;="&amp;EOMONTH($B$3&amp;"/05/01",0))</f>
        <v>0</v>
      </c>
      <c r="I31" s="127">
        <f>SUMIFS(DataBaseContable!$H:$H,DataBaseContable!$F:$F,"="&amp;T!$B31,DataBaseContable!$B:$B,"&gt;="&amp;$B$3&amp;"/06/01",DataBaseContable!$B:$B,"&lt;="&amp;EOMONTH($B$3&amp;"/06/01",0))</f>
        <v>0</v>
      </c>
      <c r="J31" s="127">
        <f>SUMIFS(DataBaseContable!$H:$H,DataBaseContable!$F:$F,"="&amp;T!$B31,DataBaseContable!$B:$B,"&gt;="&amp;$B$3&amp;"/07/01",DataBaseContable!$B:$B,"&lt;="&amp;EOMONTH($B$3&amp;"/07/01",0))</f>
        <v>0</v>
      </c>
      <c r="K31" s="127">
        <f>SUMIFS(DataBaseContable!$H:$H,DataBaseContable!$F:$F,"="&amp;T!$B31,DataBaseContable!$B:$B,"&gt;="&amp;$B$3&amp;"/08/01",DataBaseContable!$B:$B,"&lt;="&amp;EOMONTH($B$3&amp;"/08/01",0))</f>
        <v>0</v>
      </c>
      <c r="L31" s="127">
        <f>SUMIFS(DataBaseContable!$H:$H,DataBaseContable!$F:$F,"="&amp;T!$B31,DataBaseContable!$B:$B,"&gt;="&amp;$B$3&amp;"/09/01",DataBaseContable!$B:$B,"&lt;="&amp;EOMONTH($B$3&amp;"/09/01",0))</f>
        <v>0</v>
      </c>
      <c r="M31" s="127">
        <f>SUMIFS(DataBaseContable!$H:$H,DataBaseContable!$F:$F,"="&amp;T!$B31,DataBaseContable!$B:$B,"&gt;="&amp;$B$3&amp;"/10/01",DataBaseContable!$B:$B,"&lt;="&amp;EOMONTH($B$3&amp;"/10/01",0))</f>
        <v>0</v>
      </c>
      <c r="N31" s="127">
        <f>SUMIFS(DataBaseContable!$H:$H,DataBaseContable!$F:$F,"="&amp;T!$B31,DataBaseContable!$B:$B,"&gt;="&amp;$B$3&amp;"/11/01",DataBaseContable!$B:$B,"&lt;="&amp;EOMONTH($B$3&amp;"/11/01",0))</f>
        <v>0</v>
      </c>
      <c r="O31" s="127">
        <f>SUMIFS(DataBaseContable!$H:$H,DataBaseContable!$F:$F,"="&amp;T!$B31,DataBaseContable!$B:$B,"&gt;="&amp;$B$3&amp;"/12/01",DataBaseContable!$B:$B,"&lt;="&amp;EOMONTH($B$3&amp;"/12/01",0))</f>
        <v>0</v>
      </c>
      <c r="P31" s="128">
        <f t="shared" si="0"/>
        <v>0</v>
      </c>
      <c r="Q31" s="17"/>
    </row>
    <row r="32" spans="2:17" ht="15" x14ac:dyDescent="0.25">
      <c r="B32" s="112">
        <v>26</v>
      </c>
      <c r="C32" s="44" t="s">
        <v>23</v>
      </c>
      <c r="D32" s="127">
        <f>SUMIFS(DataBaseContable!$H:$H,DataBaseContable!$F:$F,"="&amp;T!$B32,DataBaseContable!$B:$B,"&gt;="&amp;$B$3&amp;"/01/01",DataBaseContable!$B:$B,"&lt;="&amp;EOMONTH($B$3&amp;"/01/01",0))</f>
        <v>0</v>
      </c>
      <c r="E32" s="127">
        <f>SUMIFS(DataBaseContable!$H:$H,DataBaseContable!$F:$F,"="&amp;T!$B32,DataBaseContable!$B:$B,"&gt;="&amp;$B$3&amp;"/02/01",DataBaseContable!$B:$B,"&lt;="&amp;EOMONTH($B$3&amp;"/02/01",0))</f>
        <v>0</v>
      </c>
      <c r="F32" s="127">
        <f>SUMIFS(DataBaseContable!$H:$H,DataBaseContable!$F:$F,"="&amp;T!$B32,DataBaseContable!$B:$B,"&gt;="&amp;$B$3&amp;"/03/01",DataBaseContable!$B:$B,"&lt;="&amp;EOMONTH($B$3&amp;"/03/01",0))</f>
        <v>0</v>
      </c>
      <c r="G32" s="127">
        <f>SUMIFS(DataBaseContable!$H:$H,DataBaseContable!$F:$F,"="&amp;T!$B32,DataBaseContable!$B:$B,"&gt;="&amp;$B$3&amp;"/04/01",DataBaseContable!$B:$B,"&lt;="&amp;EOMONTH($B$3&amp;"/04/01",0))</f>
        <v>0</v>
      </c>
      <c r="H32" s="127">
        <f>SUMIFS(DataBaseContable!$H:$H,DataBaseContable!$F:$F,"="&amp;T!$B32,DataBaseContable!$B:$B,"&gt;="&amp;$B$3&amp;"/05/01",DataBaseContable!$B:$B,"&lt;="&amp;EOMONTH($B$3&amp;"/05/01",0))</f>
        <v>0</v>
      </c>
      <c r="I32" s="127">
        <f>SUMIFS(DataBaseContable!$H:$H,DataBaseContable!$F:$F,"="&amp;T!$B32,DataBaseContable!$B:$B,"&gt;="&amp;$B$3&amp;"/06/01",DataBaseContable!$B:$B,"&lt;="&amp;EOMONTH($B$3&amp;"/06/01",0))</f>
        <v>0</v>
      </c>
      <c r="J32" s="127">
        <f>SUMIFS(DataBaseContable!$H:$H,DataBaseContable!$F:$F,"="&amp;T!$B32,DataBaseContable!$B:$B,"&gt;="&amp;$B$3&amp;"/07/01",DataBaseContable!$B:$B,"&lt;="&amp;EOMONTH($B$3&amp;"/07/01",0))</f>
        <v>0</v>
      </c>
      <c r="K32" s="127">
        <f>SUMIFS(DataBaseContable!$H:$H,DataBaseContable!$F:$F,"="&amp;T!$B32,DataBaseContable!$B:$B,"&gt;="&amp;$B$3&amp;"/08/01",DataBaseContable!$B:$B,"&lt;="&amp;EOMONTH($B$3&amp;"/08/01",0))</f>
        <v>0</v>
      </c>
      <c r="L32" s="127">
        <f>SUMIFS(DataBaseContable!$H:$H,DataBaseContable!$F:$F,"="&amp;T!$B32,DataBaseContable!$B:$B,"&gt;="&amp;$B$3&amp;"/09/01",DataBaseContable!$B:$B,"&lt;="&amp;EOMONTH($B$3&amp;"/09/01",0))</f>
        <v>0</v>
      </c>
      <c r="M32" s="127">
        <f>SUMIFS(DataBaseContable!$H:$H,DataBaseContable!$F:$F,"="&amp;T!$B32,DataBaseContable!$B:$B,"&gt;="&amp;$B$3&amp;"/10/01",DataBaseContable!$B:$B,"&lt;="&amp;EOMONTH($B$3&amp;"/10/01",0))</f>
        <v>0</v>
      </c>
      <c r="N32" s="127">
        <f>SUMIFS(DataBaseContable!$H:$H,DataBaseContable!$F:$F,"="&amp;T!$B32,DataBaseContable!$B:$B,"&gt;="&amp;$B$3&amp;"/11/01",DataBaseContable!$B:$B,"&lt;="&amp;EOMONTH($B$3&amp;"/11/01",0))</f>
        <v>0</v>
      </c>
      <c r="O32" s="127">
        <f>SUMIFS(DataBaseContable!$H:$H,DataBaseContable!$F:$F,"="&amp;T!$B32,DataBaseContable!$B:$B,"&gt;="&amp;$B$3&amp;"/12/01",DataBaseContable!$B:$B,"&lt;="&amp;EOMONTH($B$3&amp;"/12/01",0))</f>
        <v>0</v>
      </c>
      <c r="P32" s="128">
        <f t="shared" si="0"/>
        <v>0</v>
      </c>
      <c r="Q32" s="17"/>
    </row>
    <row r="33" spans="2:17" ht="15" x14ac:dyDescent="0.25">
      <c r="B33" s="112">
        <v>27</v>
      </c>
      <c r="C33" s="44" t="s">
        <v>24</v>
      </c>
      <c r="D33" s="127">
        <f>SUMIFS(DataBaseContable!$H:$H,DataBaseContable!$F:$F,"="&amp;T!$B33,DataBaseContable!$B:$B,"&gt;="&amp;$B$3&amp;"/01/01",DataBaseContable!$B:$B,"&lt;="&amp;EOMONTH($B$3&amp;"/01/01",0))</f>
        <v>0</v>
      </c>
      <c r="E33" s="127">
        <f>SUMIFS(DataBaseContable!$H:$H,DataBaseContable!$F:$F,"="&amp;T!$B33,DataBaseContable!$B:$B,"&gt;="&amp;$B$3&amp;"/02/01",DataBaseContable!$B:$B,"&lt;="&amp;EOMONTH($B$3&amp;"/02/01",0))</f>
        <v>0</v>
      </c>
      <c r="F33" s="127">
        <f>SUMIFS(DataBaseContable!$H:$H,DataBaseContable!$F:$F,"="&amp;T!$B33,DataBaseContable!$B:$B,"&gt;="&amp;$B$3&amp;"/03/01",DataBaseContable!$B:$B,"&lt;="&amp;EOMONTH($B$3&amp;"/03/01",0))</f>
        <v>0</v>
      </c>
      <c r="G33" s="127">
        <f>SUMIFS(DataBaseContable!$H:$H,DataBaseContable!$F:$F,"="&amp;T!$B33,DataBaseContable!$B:$B,"&gt;="&amp;$B$3&amp;"/04/01",DataBaseContable!$B:$B,"&lt;="&amp;EOMONTH($B$3&amp;"/04/01",0))</f>
        <v>0</v>
      </c>
      <c r="H33" s="127">
        <f>SUMIFS(DataBaseContable!$H:$H,DataBaseContable!$F:$F,"="&amp;T!$B33,DataBaseContable!$B:$B,"&gt;="&amp;$B$3&amp;"/05/01",DataBaseContable!$B:$B,"&lt;="&amp;EOMONTH($B$3&amp;"/05/01",0))</f>
        <v>0</v>
      </c>
      <c r="I33" s="127">
        <f>SUMIFS(DataBaseContable!$H:$H,DataBaseContable!$F:$F,"="&amp;T!$B33,DataBaseContable!$B:$B,"&gt;="&amp;$B$3&amp;"/06/01",DataBaseContable!$B:$B,"&lt;="&amp;EOMONTH($B$3&amp;"/06/01",0))</f>
        <v>0</v>
      </c>
      <c r="J33" s="127">
        <f>SUMIFS(DataBaseContable!$H:$H,DataBaseContable!$F:$F,"="&amp;T!$B33,DataBaseContable!$B:$B,"&gt;="&amp;$B$3&amp;"/07/01",DataBaseContable!$B:$B,"&lt;="&amp;EOMONTH($B$3&amp;"/07/01",0))</f>
        <v>0</v>
      </c>
      <c r="K33" s="127">
        <f>SUMIFS(DataBaseContable!$H:$H,DataBaseContable!$F:$F,"="&amp;T!$B33,DataBaseContable!$B:$B,"&gt;="&amp;$B$3&amp;"/08/01",DataBaseContable!$B:$B,"&lt;="&amp;EOMONTH($B$3&amp;"/08/01",0))</f>
        <v>0</v>
      </c>
      <c r="L33" s="127">
        <f>SUMIFS(DataBaseContable!$H:$H,DataBaseContable!$F:$F,"="&amp;T!$B33,DataBaseContable!$B:$B,"&gt;="&amp;$B$3&amp;"/09/01",DataBaseContable!$B:$B,"&lt;="&amp;EOMONTH($B$3&amp;"/09/01",0))</f>
        <v>0</v>
      </c>
      <c r="M33" s="127">
        <f>SUMIFS(DataBaseContable!$H:$H,DataBaseContable!$F:$F,"="&amp;T!$B33,DataBaseContable!$B:$B,"&gt;="&amp;$B$3&amp;"/10/01",DataBaseContable!$B:$B,"&lt;="&amp;EOMONTH($B$3&amp;"/10/01",0))</f>
        <v>0</v>
      </c>
      <c r="N33" s="127">
        <f>SUMIFS(DataBaseContable!$H:$H,DataBaseContable!$F:$F,"="&amp;T!$B33,DataBaseContable!$B:$B,"&gt;="&amp;$B$3&amp;"/11/01",DataBaseContable!$B:$B,"&lt;="&amp;EOMONTH($B$3&amp;"/11/01",0))</f>
        <v>0</v>
      </c>
      <c r="O33" s="127">
        <f>SUMIFS(DataBaseContable!$H:$H,DataBaseContable!$F:$F,"="&amp;T!$B33,DataBaseContable!$B:$B,"&gt;="&amp;$B$3&amp;"/12/01",DataBaseContable!$B:$B,"&lt;="&amp;EOMONTH($B$3&amp;"/12/01",0))</f>
        <v>0</v>
      </c>
      <c r="P33" s="128">
        <f t="shared" si="0"/>
        <v>0</v>
      </c>
      <c r="Q33" s="17"/>
    </row>
    <row r="34" spans="2:17" ht="15" x14ac:dyDescent="0.25">
      <c r="B34" s="112">
        <v>28</v>
      </c>
      <c r="C34" s="44" t="s">
        <v>25</v>
      </c>
      <c r="D34" s="127">
        <f>SUMIFS(DataBaseContable!$H:$H,DataBaseContable!$F:$F,"="&amp;T!$B34,DataBaseContable!$B:$B,"&gt;="&amp;$B$3&amp;"/01/01",DataBaseContable!$B:$B,"&lt;="&amp;EOMONTH($B$3&amp;"/01/01",0))</f>
        <v>0</v>
      </c>
      <c r="E34" s="127">
        <f>SUMIFS(DataBaseContable!$H:$H,DataBaseContable!$F:$F,"="&amp;T!$B34,DataBaseContable!$B:$B,"&gt;="&amp;$B$3&amp;"/02/01",DataBaseContable!$B:$B,"&lt;="&amp;EOMONTH($B$3&amp;"/02/01",0))</f>
        <v>0</v>
      </c>
      <c r="F34" s="127">
        <f>SUMIFS(DataBaseContable!$H:$H,DataBaseContable!$F:$F,"="&amp;T!$B34,DataBaseContable!$B:$B,"&gt;="&amp;$B$3&amp;"/03/01",DataBaseContable!$B:$B,"&lt;="&amp;EOMONTH($B$3&amp;"/03/01",0))</f>
        <v>0</v>
      </c>
      <c r="G34" s="127">
        <f>SUMIFS(DataBaseContable!$H:$H,DataBaseContable!$F:$F,"="&amp;T!$B34,DataBaseContable!$B:$B,"&gt;="&amp;$B$3&amp;"/04/01",DataBaseContable!$B:$B,"&lt;="&amp;EOMONTH($B$3&amp;"/04/01",0))</f>
        <v>0</v>
      </c>
      <c r="H34" s="127">
        <f>SUMIFS(DataBaseContable!$H:$H,DataBaseContable!$F:$F,"="&amp;T!$B34,DataBaseContable!$B:$B,"&gt;="&amp;$B$3&amp;"/05/01",DataBaseContable!$B:$B,"&lt;="&amp;EOMONTH($B$3&amp;"/05/01",0))</f>
        <v>0</v>
      </c>
      <c r="I34" s="127">
        <f>SUMIFS(DataBaseContable!$H:$H,DataBaseContable!$F:$F,"="&amp;T!$B34,DataBaseContable!$B:$B,"&gt;="&amp;$B$3&amp;"/06/01",DataBaseContable!$B:$B,"&lt;="&amp;EOMONTH($B$3&amp;"/06/01",0))</f>
        <v>0</v>
      </c>
      <c r="J34" s="127">
        <f>SUMIFS(DataBaseContable!$H:$H,DataBaseContable!$F:$F,"="&amp;T!$B34,DataBaseContable!$B:$B,"&gt;="&amp;$B$3&amp;"/07/01",DataBaseContable!$B:$B,"&lt;="&amp;EOMONTH($B$3&amp;"/07/01",0))</f>
        <v>0</v>
      </c>
      <c r="K34" s="127">
        <f>SUMIFS(DataBaseContable!$H:$H,DataBaseContable!$F:$F,"="&amp;T!$B34,DataBaseContable!$B:$B,"&gt;="&amp;$B$3&amp;"/08/01",DataBaseContable!$B:$B,"&lt;="&amp;EOMONTH($B$3&amp;"/08/01",0))</f>
        <v>0</v>
      </c>
      <c r="L34" s="127">
        <f>SUMIFS(DataBaseContable!$H:$H,DataBaseContable!$F:$F,"="&amp;T!$B34,DataBaseContable!$B:$B,"&gt;="&amp;$B$3&amp;"/09/01",DataBaseContable!$B:$B,"&lt;="&amp;EOMONTH($B$3&amp;"/09/01",0))</f>
        <v>0</v>
      </c>
      <c r="M34" s="127">
        <f>SUMIFS(DataBaseContable!$H:$H,DataBaseContable!$F:$F,"="&amp;T!$B34,DataBaseContable!$B:$B,"&gt;="&amp;$B$3&amp;"/10/01",DataBaseContable!$B:$B,"&lt;="&amp;EOMONTH($B$3&amp;"/10/01",0))</f>
        <v>0</v>
      </c>
      <c r="N34" s="127">
        <f>SUMIFS(DataBaseContable!$H:$H,DataBaseContable!$F:$F,"="&amp;T!$B34,DataBaseContable!$B:$B,"&gt;="&amp;$B$3&amp;"/11/01",DataBaseContable!$B:$B,"&lt;="&amp;EOMONTH($B$3&amp;"/11/01",0))</f>
        <v>0</v>
      </c>
      <c r="O34" s="127">
        <f>SUMIFS(DataBaseContable!$H:$H,DataBaseContable!$F:$F,"="&amp;T!$B34,DataBaseContable!$B:$B,"&gt;="&amp;$B$3&amp;"/12/01",DataBaseContable!$B:$B,"&lt;="&amp;EOMONTH($B$3&amp;"/12/01",0))</f>
        <v>0</v>
      </c>
      <c r="P34" s="128">
        <f t="shared" si="0"/>
        <v>0</v>
      </c>
      <c r="Q34" s="17"/>
    </row>
    <row r="35" spans="2:17" ht="15" x14ac:dyDescent="0.25">
      <c r="B35" s="113">
        <v>29</v>
      </c>
      <c r="C35" s="44" t="s">
        <v>26</v>
      </c>
      <c r="D35" s="127">
        <f>SUMIFS(DataBaseContable!$H:$H,DataBaseContable!$F:$F,"="&amp;T!$B35,DataBaseContable!$B:$B,"&gt;="&amp;$B$3&amp;"/01/01",DataBaseContable!$B:$B,"&lt;="&amp;EOMONTH($B$3&amp;"/01/01",0))</f>
        <v>0</v>
      </c>
      <c r="E35" s="127">
        <f>SUMIFS(DataBaseContable!$H:$H,DataBaseContable!$F:$F,"="&amp;T!$B35,DataBaseContable!$B:$B,"&gt;="&amp;$B$3&amp;"/02/01",DataBaseContable!$B:$B,"&lt;="&amp;EOMONTH($B$3&amp;"/02/01",0))</f>
        <v>0</v>
      </c>
      <c r="F35" s="127">
        <f>SUMIFS(DataBaseContable!$H:$H,DataBaseContable!$F:$F,"="&amp;T!$B35,DataBaseContable!$B:$B,"&gt;="&amp;$B$3&amp;"/03/01",DataBaseContable!$B:$B,"&lt;="&amp;EOMONTH($B$3&amp;"/03/01",0))</f>
        <v>0</v>
      </c>
      <c r="G35" s="127">
        <f>SUMIFS(DataBaseContable!$H:$H,DataBaseContable!$F:$F,"="&amp;T!$B35,DataBaseContable!$B:$B,"&gt;="&amp;$B$3&amp;"/04/01",DataBaseContable!$B:$B,"&lt;="&amp;EOMONTH($B$3&amp;"/04/01",0))</f>
        <v>150000</v>
      </c>
      <c r="H35" s="127">
        <f>SUMIFS(DataBaseContable!$H:$H,DataBaseContable!$F:$F,"="&amp;T!$B35,DataBaseContable!$B:$B,"&gt;="&amp;$B$3&amp;"/05/01",DataBaseContable!$B:$B,"&lt;="&amp;EOMONTH($B$3&amp;"/05/01",0))</f>
        <v>0</v>
      </c>
      <c r="I35" s="127">
        <f>SUMIFS(DataBaseContable!$H:$H,DataBaseContable!$F:$F,"="&amp;T!$B35,DataBaseContable!$B:$B,"&gt;="&amp;$B$3&amp;"/06/01",DataBaseContable!$B:$B,"&lt;="&amp;EOMONTH($B$3&amp;"/06/01",0))</f>
        <v>0</v>
      </c>
      <c r="J35" s="127">
        <f>SUMIFS(DataBaseContable!$H:$H,DataBaseContable!$F:$F,"="&amp;T!$B35,DataBaseContable!$B:$B,"&gt;="&amp;$B$3&amp;"/07/01",DataBaseContable!$B:$B,"&lt;="&amp;EOMONTH($B$3&amp;"/07/01",0))</f>
        <v>0</v>
      </c>
      <c r="K35" s="127">
        <f>SUMIFS(DataBaseContable!$H:$H,DataBaseContable!$F:$F,"="&amp;T!$B35,DataBaseContable!$B:$B,"&gt;="&amp;$B$3&amp;"/08/01",DataBaseContable!$B:$B,"&lt;="&amp;EOMONTH($B$3&amp;"/08/01",0))</f>
        <v>5000000</v>
      </c>
      <c r="L35" s="127">
        <f>SUMIFS(DataBaseContable!$H:$H,DataBaseContable!$F:$F,"="&amp;T!$B35,DataBaseContable!$B:$B,"&gt;="&amp;$B$3&amp;"/09/01",DataBaseContable!$B:$B,"&lt;="&amp;EOMONTH($B$3&amp;"/09/01",0))</f>
        <v>0</v>
      </c>
      <c r="M35" s="127">
        <f>SUMIFS(DataBaseContable!$H:$H,DataBaseContable!$F:$F,"="&amp;T!$B35,DataBaseContable!$B:$B,"&gt;="&amp;$B$3&amp;"/10/01",DataBaseContable!$B:$B,"&lt;="&amp;EOMONTH($B$3&amp;"/10/01",0))</f>
        <v>0</v>
      </c>
      <c r="N35" s="127">
        <f>SUMIFS(DataBaseContable!$H:$H,DataBaseContable!$F:$F,"="&amp;T!$B35,DataBaseContable!$B:$B,"&gt;="&amp;$B$3&amp;"/11/01",DataBaseContable!$B:$B,"&lt;="&amp;EOMONTH($B$3&amp;"/11/01",0))</f>
        <v>0</v>
      </c>
      <c r="O35" s="127">
        <f>SUMIFS(DataBaseContable!$H:$H,DataBaseContable!$F:$F,"="&amp;T!$B35,DataBaseContable!$B:$B,"&gt;="&amp;$B$3&amp;"/12/01",DataBaseContable!$B:$B,"&lt;="&amp;EOMONTH($B$3&amp;"/12/01",0))</f>
        <v>0</v>
      </c>
      <c r="P35" s="128">
        <f t="shared" si="0"/>
        <v>5150000</v>
      </c>
      <c r="Q35" s="17"/>
    </row>
    <row r="36" spans="2:17" ht="15" x14ac:dyDescent="0.25">
      <c r="B36" s="112">
        <v>58</v>
      </c>
      <c r="C36" s="45" t="s">
        <v>98</v>
      </c>
      <c r="D36" s="127">
        <f>SUMIFS(DataBaseContable!$H:$H,DataBaseContable!$F:$F,"="&amp;T!$B36,DataBaseContable!$B:$B,"&gt;="&amp;$B$3&amp;"/01/01",DataBaseContable!$B:$B,"&lt;="&amp;EOMONTH($B$3&amp;"/01/01",0))</f>
        <v>0</v>
      </c>
      <c r="E36" s="127">
        <f>SUMIFS(DataBaseContable!$H:$H,DataBaseContable!$F:$F,"="&amp;T!$B36,DataBaseContable!$B:$B,"&gt;="&amp;$B$3&amp;"/02/01",DataBaseContable!$B:$B,"&lt;="&amp;EOMONTH($B$3&amp;"/02/01",0))</f>
        <v>0</v>
      </c>
      <c r="F36" s="127">
        <f>SUMIFS(DataBaseContable!$H:$H,DataBaseContable!$F:$F,"="&amp;T!$B36,DataBaseContable!$B:$B,"&gt;="&amp;$B$3&amp;"/03/01",DataBaseContable!$B:$B,"&lt;="&amp;EOMONTH($B$3&amp;"/03/01",0))</f>
        <v>0</v>
      </c>
      <c r="G36" s="127">
        <f>SUMIFS(DataBaseContable!$H:$H,DataBaseContable!$F:$F,"="&amp;T!$B36,DataBaseContable!$B:$B,"&gt;="&amp;$B$3&amp;"/04/01",DataBaseContable!$B:$B,"&lt;="&amp;EOMONTH($B$3&amp;"/04/01",0))</f>
        <v>0</v>
      </c>
      <c r="H36" s="127">
        <f>SUMIFS(DataBaseContable!$H:$H,DataBaseContable!$F:$F,"="&amp;T!$B36,DataBaseContable!$B:$B,"&gt;="&amp;$B$3&amp;"/05/01",DataBaseContable!$B:$B,"&lt;="&amp;EOMONTH($B$3&amp;"/05/01",0))</f>
        <v>0</v>
      </c>
      <c r="I36" s="127">
        <f>SUMIFS(DataBaseContable!$H:$H,DataBaseContable!$F:$F,"="&amp;T!$B36,DataBaseContable!$B:$B,"&gt;="&amp;$B$3&amp;"/06/01",DataBaseContable!$B:$B,"&lt;="&amp;EOMONTH($B$3&amp;"/06/01",0))</f>
        <v>900000</v>
      </c>
      <c r="J36" s="127">
        <f>SUMIFS(DataBaseContable!$H:$H,DataBaseContable!$F:$F,"="&amp;T!$B36,DataBaseContable!$B:$B,"&gt;="&amp;$B$3&amp;"/07/01",DataBaseContable!$B:$B,"&lt;="&amp;EOMONTH($B$3&amp;"/07/01",0))</f>
        <v>0</v>
      </c>
      <c r="K36" s="127">
        <f>SUMIFS(DataBaseContable!$H:$H,DataBaseContable!$F:$F,"="&amp;T!$B36,DataBaseContable!$B:$B,"&gt;="&amp;$B$3&amp;"/08/01",DataBaseContable!$B:$B,"&lt;="&amp;EOMONTH($B$3&amp;"/08/01",0))</f>
        <v>0</v>
      </c>
      <c r="L36" s="127">
        <f>SUMIFS(DataBaseContable!$H:$H,DataBaseContable!$F:$F,"="&amp;T!$B36,DataBaseContable!$B:$B,"&gt;="&amp;$B$3&amp;"/09/01",DataBaseContable!$B:$B,"&lt;="&amp;EOMONTH($B$3&amp;"/09/01",0))</f>
        <v>0</v>
      </c>
      <c r="M36" s="127">
        <f>SUMIFS(DataBaseContable!$H:$H,DataBaseContable!$F:$F,"="&amp;T!$B36,DataBaseContable!$B:$B,"&gt;="&amp;$B$3&amp;"/10/01",DataBaseContable!$B:$B,"&lt;="&amp;EOMONTH($B$3&amp;"/10/01",0))</f>
        <v>0</v>
      </c>
      <c r="N36" s="127">
        <f>SUMIFS(DataBaseContable!$H:$H,DataBaseContable!$F:$F,"="&amp;T!$B36,DataBaseContable!$B:$B,"&gt;="&amp;$B$3&amp;"/11/01",DataBaseContable!$B:$B,"&lt;="&amp;EOMONTH($B$3&amp;"/11/01",0))</f>
        <v>0</v>
      </c>
      <c r="O36" s="127">
        <f>SUMIFS(DataBaseContable!$H:$H,DataBaseContable!$F:$F,"="&amp;T!$B36,DataBaseContable!$B:$B,"&gt;="&amp;$B$3&amp;"/12/01",DataBaseContable!$B:$B,"&lt;="&amp;EOMONTH($B$3&amp;"/12/01",0))</f>
        <v>0</v>
      </c>
      <c r="P36" s="128">
        <f t="shared" si="0"/>
        <v>900000</v>
      </c>
      <c r="Q36" s="17"/>
    </row>
    <row r="37" spans="2:17" x14ac:dyDescent="0.25">
      <c r="B37" s="112">
        <v>59</v>
      </c>
      <c r="C37" s="45" t="s">
        <v>134</v>
      </c>
      <c r="D37" s="127">
        <f>SUMIFS(DataBaseContable!$H:$H,DataBaseContable!$F:$F,"="&amp;T!$B37,DataBaseContable!$B:$B,"&gt;="&amp;$B$3&amp;"/01/01",DataBaseContable!$B:$B,"&lt;="&amp;EOMONTH($B$3&amp;"/01/01",0))</f>
        <v>1000000</v>
      </c>
      <c r="E37" s="127">
        <f>SUMIFS(DataBaseContable!$H:$H,DataBaseContable!$F:$F,"="&amp;T!$B37,DataBaseContable!$B:$B,"&gt;="&amp;$B$3&amp;"/02/01",DataBaseContable!$B:$B,"&lt;="&amp;EOMONTH($B$3&amp;"/02/01",0))</f>
        <v>0</v>
      </c>
      <c r="F37" s="127">
        <f>SUMIFS(DataBaseContable!$H:$H,DataBaseContable!$F:$F,"="&amp;T!$B37,DataBaseContable!$B:$B,"&gt;="&amp;$B$3&amp;"/03/01",DataBaseContable!$B:$B,"&lt;="&amp;EOMONTH($B$3&amp;"/03/01",0))</f>
        <v>0</v>
      </c>
      <c r="G37" s="127">
        <f>SUMIFS(DataBaseContable!$H:$H,DataBaseContable!$F:$F,"="&amp;T!$B37,DataBaseContable!$B:$B,"&gt;="&amp;$B$3&amp;"/04/01",DataBaseContable!$B:$B,"&lt;="&amp;EOMONTH($B$3&amp;"/04/01",0))</f>
        <v>0</v>
      </c>
      <c r="H37" s="127">
        <f>SUMIFS(DataBaseContable!$H:$H,DataBaseContable!$F:$F,"="&amp;T!$B37,DataBaseContable!$B:$B,"&gt;="&amp;$B$3&amp;"/05/01",DataBaseContable!$B:$B,"&lt;="&amp;EOMONTH($B$3&amp;"/05/01",0))</f>
        <v>0</v>
      </c>
      <c r="I37" s="127">
        <f>SUMIFS(DataBaseContable!$H:$H,DataBaseContable!$F:$F,"="&amp;T!$B37,DataBaseContable!$B:$B,"&gt;="&amp;$B$3&amp;"/06/01",DataBaseContable!$B:$B,"&lt;="&amp;EOMONTH($B$3&amp;"/06/01",0))</f>
        <v>0</v>
      </c>
      <c r="J37" s="127">
        <f>SUMIFS(DataBaseContable!$H:$H,DataBaseContable!$F:$F,"="&amp;T!$B37,DataBaseContable!$B:$B,"&gt;="&amp;$B$3&amp;"/07/01",DataBaseContable!$B:$B,"&lt;="&amp;EOMONTH($B$3&amp;"/07/01",0))</f>
        <v>0</v>
      </c>
      <c r="K37" s="127">
        <f>SUMIFS(DataBaseContable!$H:$H,DataBaseContable!$F:$F,"="&amp;T!$B37,DataBaseContable!$B:$B,"&gt;="&amp;$B$3&amp;"/08/01",DataBaseContable!$B:$B,"&lt;="&amp;EOMONTH($B$3&amp;"/08/01",0))</f>
        <v>0</v>
      </c>
      <c r="L37" s="127">
        <f>SUMIFS(DataBaseContable!$H:$H,DataBaseContable!$F:$F,"="&amp;T!$B37,DataBaseContable!$B:$B,"&gt;="&amp;$B$3&amp;"/09/01",DataBaseContable!$B:$B,"&lt;="&amp;EOMONTH($B$3&amp;"/09/01",0))</f>
        <v>0</v>
      </c>
      <c r="M37" s="127">
        <f>SUMIFS(DataBaseContable!$H:$H,DataBaseContable!$F:$F,"="&amp;T!$B37,DataBaseContable!$B:$B,"&gt;="&amp;$B$3&amp;"/10/01",DataBaseContable!$B:$B,"&lt;="&amp;EOMONTH($B$3&amp;"/10/01",0))</f>
        <v>0</v>
      </c>
      <c r="N37" s="127">
        <f>SUMIFS(DataBaseContable!$H:$H,DataBaseContable!$F:$F,"="&amp;T!$B37,DataBaseContable!$B:$B,"&gt;="&amp;$B$3&amp;"/11/01",DataBaseContable!$B:$B,"&lt;="&amp;EOMONTH($B$3&amp;"/11/01",0))</f>
        <v>0</v>
      </c>
      <c r="O37" s="127">
        <f>SUMIFS(DataBaseContable!$H:$H,DataBaseContable!$F:$F,"="&amp;T!$B37,DataBaseContable!$B:$B,"&gt;="&amp;$B$3&amp;"/12/01",DataBaseContable!$B:$B,"&lt;="&amp;EOMONTH($B$3&amp;"/12/01",0))</f>
        <v>0</v>
      </c>
      <c r="P37" s="128">
        <f t="shared" si="0"/>
        <v>1000000</v>
      </c>
    </row>
    <row r="38" spans="2:17" x14ac:dyDescent="0.25">
      <c r="B38" s="112">
        <v>60</v>
      </c>
      <c r="C38" s="45" t="s">
        <v>168</v>
      </c>
      <c r="D38" s="127">
        <f>SUMIFS(DataBaseContable!$H:$H,DataBaseContable!$F:$F,"="&amp;T!$B38,DataBaseContable!$B:$B,"&gt;="&amp;$B$3&amp;"/01/01",DataBaseContable!$B:$B,"&lt;="&amp;EOMONTH($B$3&amp;"/01/01",0))</f>
        <v>0</v>
      </c>
      <c r="E38" s="127">
        <f>SUMIFS(DataBaseContable!$H:$H,DataBaseContable!$F:$F,"="&amp;T!$B38,DataBaseContable!$B:$B,"&gt;="&amp;$B$3&amp;"/02/01",DataBaseContable!$B:$B,"&lt;="&amp;EOMONTH($B$3&amp;"/02/01",0))</f>
        <v>0</v>
      </c>
      <c r="F38" s="127">
        <f>SUMIFS(DataBaseContable!$H:$H,DataBaseContable!$F:$F,"="&amp;T!$B38,DataBaseContable!$B:$B,"&gt;="&amp;$B$3&amp;"/03/01",DataBaseContable!$B:$B,"&lt;="&amp;EOMONTH($B$3&amp;"/03/01",0))</f>
        <v>0</v>
      </c>
      <c r="G38" s="127">
        <f>SUMIFS(DataBaseContable!$H:$H,DataBaseContable!$F:$F,"="&amp;T!$B38,DataBaseContable!$B:$B,"&gt;="&amp;$B$3&amp;"/04/01",DataBaseContable!$B:$B,"&lt;="&amp;EOMONTH($B$3&amp;"/04/01",0))</f>
        <v>0</v>
      </c>
      <c r="H38" s="127">
        <f>SUMIFS(DataBaseContable!$H:$H,DataBaseContable!$F:$F,"="&amp;T!$B38,DataBaseContable!$B:$B,"&gt;="&amp;$B$3&amp;"/05/01",DataBaseContable!$B:$B,"&lt;="&amp;EOMONTH($B$3&amp;"/05/01",0))</f>
        <v>0</v>
      </c>
      <c r="I38" s="127">
        <f>SUMIFS(DataBaseContable!$H:$H,DataBaseContable!$F:$F,"="&amp;T!$B38,DataBaseContable!$B:$B,"&gt;="&amp;$B$3&amp;"/06/01",DataBaseContable!$B:$B,"&lt;="&amp;EOMONTH($B$3&amp;"/06/01",0))</f>
        <v>1000000</v>
      </c>
      <c r="J38" s="127">
        <f>SUMIFS(DataBaseContable!$H:$H,DataBaseContable!$F:$F,"="&amp;T!$B38,DataBaseContable!$B:$B,"&gt;="&amp;$B$3&amp;"/07/01",DataBaseContable!$B:$B,"&lt;="&amp;EOMONTH($B$3&amp;"/07/01",0))</f>
        <v>0</v>
      </c>
      <c r="K38" s="127">
        <f>SUMIFS(DataBaseContable!$H:$H,DataBaseContable!$F:$F,"="&amp;T!$B38,DataBaseContable!$B:$B,"&gt;="&amp;$B$3&amp;"/08/01",DataBaseContable!$B:$B,"&lt;="&amp;EOMONTH($B$3&amp;"/08/01",0))</f>
        <v>0</v>
      </c>
      <c r="L38" s="127">
        <f>SUMIFS(DataBaseContable!$H:$H,DataBaseContable!$F:$F,"="&amp;T!$B38,DataBaseContable!$B:$B,"&gt;="&amp;$B$3&amp;"/09/01",DataBaseContable!$B:$B,"&lt;="&amp;EOMONTH($B$3&amp;"/09/01",0))</f>
        <v>0</v>
      </c>
      <c r="M38" s="127">
        <f>SUMIFS(DataBaseContable!$H:$H,DataBaseContable!$F:$F,"="&amp;T!$B38,DataBaseContable!$B:$B,"&gt;="&amp;$B$3&amp;"/10/01",DataBaseContable!$B:$B,"&lt;="&amp;EOMONTH($B$3&amp;"/10/01",0))</f>
        <v>0</v>
      </c>
      <c r="N38" s="127">
        <f>SUMIFS(DataBaseContable!$H:$H,DataBaseContable!$F:$F,"="&amp;T!$B38,DataBaseContable!$B:$B,"&gt;="&amp;$B$3&amp;"/11/01",DataBaseContable!$B:$B,"&lt;="&amp;EOMONTH($B$3&amp;"/11/01",0))</f>
        <v>0</v>
      </c>
      <c r="O38" s="127">
        <f>SUMIFS(DataBaseContable!$H:$H,DataBaseContable!$F:$F,"="&amp;T!$B38,DataBaseContable!$B:$B,"&gt;="&amp;$B$3&amp;"/12/01",DataBaseContable!$B:$B,"&lt;="&amp;EOMONTH($B$3&amp;"/12/01",0))</f>
        <v>0</v>
      </c>
      <c r="P38" s="128">
        <f t="shared" si="0"/>
        <v>1000000</v>
      </c>
    </row>
    <row r="39" spans="2:17" ht="15" x14ac:dyDescent="0.25">
      <c r="C39" s="20" t="s">
        <v>99</v>
      </c>
      <c r="D39" s="129">
        <f t="shared" ref="D39:O39" si="1">SUM(D7:D38)</f>
        <v>1482000</v>
      </c>
      <c r="E39" s="129">
        <f t="shared" si="1"/>
        <v>1740000</v>
      </c>
      <c r="F39" s="129">
        <f t="shared" si="1"/>
        <v>8650700</v>
      </c>
      <c r="G39" s="129">
        <f t="shared" si="1"/>
        <v>1414100</v>
      </c>
      <c r="H39" s="129">
        <f t="shared" si="1"/>
        <v>1700000</v>
      </c>
      <c r="I39" s="129">
        <f t="shared" si="1"/>
        <v>6140000</v>
      </c>
      <c r="J39" s="129">
        <f t="shared" si="1"/>
        <v>500000</v>
      </c>
      <c r="K39" s="129">
        <f t="shared" si="1"/>
        <v>9300000</v>
      </c>
      <c r="L39" s="129">
        <f t="shared" si="1"/>
        <v>0</v>
      </c>
      <c r="M39" s="129">
        <f t="shared" si="1"/>
        <v>0</v>
      </c>
      <c r="N39" s="129">
        <f t="shared" si="1"/>
        <v>0</v>
      </c>
      <c r="O39" s="129">
        <f t="shared" si="1"/>
        <v>0</v>
      </c>
      <c r="P39" s="128">
        <f>SUM(D39:O39)</f>
        <v>30926800</v>
      </c>
    </row>
    <row r="41" spans="2:17" ht="22.8" x14ac:dyDescent="0.25">
      <c r="B41" s="215" t="s">
        <v>1</v>
      </c>
      <c r="C41" s="216"/>
      <c r="D41" s="216"/>
      <c r="E41" s="216"/>
      <c r="F41" s="216"/>
      <c r="G41" s="216"/>
      <c r="H41" s="216"/>
      <c r="I41" s="216"/>
      <c r="J41" s="216"/>
      <c r="K41" s="216"/>
      <c r="L41" s="216"/>
      <c r="M41" s="216"/>
      <c r="N41" s="216"/>
      <c r="O41" s="216"/>
      <c r="P41" s="217"/>
    </row>
    <row r="42" spans="2:17" x14ac:dyDescent="0.25">
      <c r="B42" s="18" t="s">
        <v>8</v>
      </c>
      <c r="C42" s="18" t="s">
        <v>64</v>
      </c>
      <c r="D42" s="18" t="s">
        <v>85</v>
      </c>
      <c r="E42" s="18" t="s">
        <v>87</v>
      </c>
      <c r="F42" s="18" t="s">
        <v>86</v>
      </c>
      <c r="G42" s="18" t="s">
        <v>88</v>
      </c>
      <c r="H42" s="18" t="s">
        <v>89</v>
      </c>
      <c r="I42" s="18" t="s">
        <v>90</v>
      </c>
      <c r="J42" s="18" t="s">
        <v>91</v>
      </c>
      <c r="K42" s="18" t="s">
        <v>92</v>
      </c>
      <c r="L42" s="19" t="s">
        <v>93</v>
      </c>
      <c r="M42" s="18" t="s">
        <v>94</v>
      </c>
      <c r="N42" s="19" t="s">
        <v>95</v>
      </c>
      <c r="O42" s="18" t="s">
        <v>96</v>
      </c>
      <c r="P42" s="18" t="s">
        <v>97</v>
      </c>
    </row>
    <row r="43" spans="2:17" x14ac:dyDescent="0.25">
      <c r="B43" s="112">
        <v>30</v>
      </c>
      <c r="C43" s="44" t="s">
        <v>35</v>
      </c>
      <c r="D43" s="129">
        <f>SUMIFS(DataBaseContable!$I:$I,DataBaseContable!$F:$F,"="&amp;T!$B43,DataBaseContable!$B:$B,"&gt;="&amp;$B$3&amp;"/01/01",DataBaseContable!$B:$B,"&lt;="&amp;EOMONTH($B$3&amp;"/01/01",0))</f>
        <v>10500</v>
      </c>
      <c r="E43" s="129">
        <f>SUMIFS(DataBaseContable!$I:$I,DataBaseContable!$F:$F,"="&amp;T!$B43,DataBaseContable!$B:$B,"&gt;="&amp;$B$3&amp;"/02/01",DataBaseContable!$B:$B,"&lt;="&amp;EOMONTH($B$3&amp;"/02/01",0))</f>
        <v>16800</v>
      </c>
      <c r="F43" s="129">
        <f>SUMIFS(DataBaseContable!$I:$I,DataBaseContable!$F:$F,"="&amp;T!$B43,DataBaseContable!$B:$B,"&gt;="&amp;$B$3&amp;"/03/01",DataBaseContable!$B:$B,"&lt;="&amp;EOMONTH($B$3&amp;"/03/01",0))</f>
        <v>25200</v>
      </c>
      <c r="G43" s="129">
        <f>SUMIFS(DataBaseContable!$I:$I,DataBaseContable!$F:$F,"="&amp;T!$B43,DataBaseContable!$B:$B,"&gt;="&amp;$B$3&amp;"/04/01",DataBaseContable!$B:$B,"&lt;="&amp;EOMONTH($B$3&amp;"/04/01",0))</f>
        <v>42000</v>
      </c>
      <c r="H43" s="129">
        <f>SUMIFS(DataBaseContable!$I:$I,DataBaseContable!$F:$F,"="&amp;T!$B43,DataBaseContable!$B:$B,"&gt;="&amp;$B$3&amp;"/05/01",DataBaseContable!$B:$B,"&lt;="&amp;EOMONTH($B$3&amp;"/05/01",0))</f>
        <v>42000</v>
      </c>
      <c r="I43" s="129">
        <f>SUMIFS(DataBaseContable!$I:$I,DataBaseContable!$F:$F,"="&amp;T!$B43,DataBaseContable!$B:$B,"&gt;="&amp;$B$3&amp;"/06/01",DataBaseContable!$B:$B,"&lt;="&amp;EOMONTH($B$3&amp;"/06/01",0))</f>
        <v>50400</v>
      </c>
      <c r="J43" s="129">
        <f>SUMIFS(DataBaseContable!$I:$I,DataBaseContable!$F:$F,"="&amp;T!$B43,DataBaseContable!$B:$B,"&gt;="&amp;$B$3&amp;"/07/01",DataBaseContable!$B:$B,"&lt;="&amp;EOMONTH($B$3&amp;"/07/01",0))</f>
        <v>73500</v>
      </c>
      <c r="K43" s="129">
        <f>SUMIFS(DataBaseContable!$I:$I,DataBaseContable!$F:$F,"="&amp;T!$B43,DataBaseContable!$B:$B,"&gt;="&amp;$B$3&amp;"/08/01",DataBaseContable!$B:$B,"&lt;="&amp;EOMONTH($B$3&amp;"/08/01",0))</f>
        <v>84000</v>
      </c>
      <c r="L43" s="129">
        <f>SUMIFS(DataBaseContable!$I:$I,DataBaseContable!$F:$F,"="&amp;T!$B43,DataBaseContable!$B:$B,"&gt;="&amp;$B$3&amp;"/09/01",DataBaseContable!$B:$B,"&lt;="&amp;EOMONTH($B$3&amp;"/09/01",0))</f>
        <v>0</v>
      </c>
      <c r="M43" s="129">
        <f>SUMIFS(DataBaseContable!$I:$I,DataBaseContable!$F:$F,"="&amp;T!$B43,DataBaseContable!$B:$B,"&gt;="&amp;$B$3&amp;"/10/01",DataBaseContable!$B:$B,"&lt;="&amp;EOMONTH($B$3&amp;"/10/01",0))</f>
        <v>0</v>
      </c>
      <c r="N43" s="129">
        <f>SUMIFS(DataBaseContable!$I:$I,DataBaseContable!$F:$F,"="&amp;T!$B43,DataBaseContable!$B:$B,"&gt;="&amp;$B$3&amp;"/11/01",DataBaseContable!$B:$B,"&lt;="&amp;EOMONTH($B$3&amp;"/11/01",0))</f>
        <v>0</v>
      </c>
      <c r="O43" s="129">
        <f>SUMIFS(DataBaseContable!$I:$I,DataBaseContable!$F:$F,"="&amp;T!$B43,DataBaseContable!$B:$B,"&gt;="&amp;$B$3&amp;"/11/01",DataBaseContable!$B:$B,"&lt;="&amp;EOMONTH($B$3&amp;"/11/01",0))</f>
        <v>0</v>
      </c>
      <c r="P43" s="130">
        <f>SUM(D43:O43)</f>
        <v>344400</v>
      </c>
    </row>
    <row r="44" spans="2:17" x14ac:dyDescent="0.25">
      <c r="B44" s="112">
        <v>31</v>
      </c>
      <c r="C44" s="44" t="s">
        <v>36</v>
      </c>
      <c r="D44" s="129">
        <f>SUMIFS(DataBaseContable!$I:$I,DataBaseContable!$F:$F,"="&amp;T!$B44,DataBaseContable!$B:$B,"&gt;="&amp;$B$3&amp;"/01/01",DataBaseContable!$B:$B,"&lt;="&amp;EOMONTH($B$3&amp;"/01/01",0))</f>
        <v>37525</v>
      </c>
      <c r="E44" s="129">
        <f>SUMIFS(DataBaseContable!$I:$I,DataBaseContable!$F:$F,"="&amp;T!$B44,DataBaseContable!$B:$B,"&gt;="&amp;$B$3&amp;"/02/01",DataBaseContable!$B:$B,"&lt;="&amp;EOMONTH($B$3&amp;"/02/01",0))</f>
        <v>60040</v>
      </c>
      <c r="F44" s="129">
        <f>SUMIFS(DataBaseContable!$I:$I,DataBaseContable!$F:$F,"="&amp;T!$B44,DataBaseContable!$B:$B,"&gt;="&amp;$B$3&amp;"/03/01",DataBaseContable!$B:$B,"&lt;="&amp;EOMONTH($B$3&amp;"/03/01",0))</f>
        <v>90060</v>
      </c>
      <c r="G44" s="129">
        <f>SUMIFS(DataBaseContable!$I:$I,DataBaseContable!$F:$F,"="&amp;T!$B44,DataBaseContable!$B:$B,"&gt;="&amp;$B$3&amp;"/04/01",DataBaseContable!$B:$B,"&lt;="&amp;EOMONTH($B$3&amp;"/04/01",0))</f>
        <v>150100</v>
      </c>
      <c r="H44" s="129">
        <f>SUMIFS(DataBaseContable!$I:$I,DataBaseContable!$F:$F,"="&amp;T!$B44,DataBaseContable!$B:$B,"&gt;="&amp;$B$3&amp;"/05/01",DataBaseContable!$B:$B,"&lt;="&amp;EOMONTH($B$3&amp;"/05/01",0))</f>
        <v>150100</v>
      </c>
      <c r="I44" s="129">
        <f>SUMIFS(DataBaseContable!$I:$I,DataBaseContable!$F:$F,"="&amp;T!$B44,DataBaseContable!$B:$B,"&gt;="&amp;$B$3&amp;"/06/01",DataBaseContable!$B:$B,"&lt;="&amp;EOMONTH($B$3&amp;"/06/01",0))</f>
        <v>180120</v>
      </c>
      <c r="J44" s="129">
        <f>SUMIFS(DataBaseContable!$I:$I,DataBaseContable!$F:$F,"="&amp;T!$B44,DataBaseContable!$B:$B,"&gt;="&amp;$B$3&amp;"/07/01",DataBaseContable!$B:$B,"&lt;="&amp;EOMONTH($B$3&amp;"/07/01",0))</f>
        <v>262675</v>
      </c>
      <c r="K44" s="129">
        <f>SUMIFS(DataBaseContable!$I:$I,DataBaseContable!$F:$F,"="&amp;T!$B44,DataBaseContable!$B:$B,"&gt;="&amp;$B$3&amp;"/08/01",DataBaseContable!$B:$B,"&lt;="&amp;EOMONTH($B$3&amp;"/08/01",0))</f>
        <v>300200</v>
      </c>
      <c r="L44" s="129">
        <f>SUMIFS(DataBaseContable!$I:$I,DataBaseContable!$F:$F,"="&amp;T!$B44,DataBaseContable!$B:$B,"&gt;="&amp;$B$3&amp;"/09/01",DataBaseContable!$B:$B,"&lt;="&amp;EOMONTH($B$3&amp;"/09/01",0))</f>
        <v>0</v>
      </c>
      <c r="M44" s="129">
        <f>SUMIFS(DataBaseContable!$I:$I,DataBaseContable!$F:$F,"="&amp;T!$B44,DataBaseContable!$B:$B,"&gt;="&amp;$B$3&amp;"/10/01",DataBaseContable!$B:$B,"&lt;="&amp;EOMONTH($B$3&amp;"/10/01",0))</f>
        <v>0</v>
      </c>
      <c r="N44" s="129">
        <f>SUMIFS(DataBaseContable!$I:$I,DataBaseContable!$F:$F,"="&amp;T!$B44,DataBaseContable!$B:$B,"&gt;="&amp;$B$3&amp;"/11/01",DataBaseContable!$B:$B,"&lt;="&amp;EOMONTH($B$3&amp;"/11/01",0))</f>
        <v>0</v>
      </c>
      <c r="O44" s="129">
        <f>SUMIFS(DataBaseContable!$I:$I,DataBaseContable!$F:$F,"="&amp;T!$B44,DataBaseContable!$B:$B,"&gt;="&amp;$B$3&amp;"/11/01",DataBaseContable!$B:$B,"&lt;="&amp;EOMONTH($B$3&amp;"/11/01",0))</f>
        <v>0</v>
      </c>
      <c r="P44" s="130">
        <f t="shared" ref="P44:P71" si="2">SUM(D44:O44)</f>
        <v>1230820</v>
      </c>
    </row>
    <row r="45" spans="2:17" x14ac:dyDescent="0.25">
      <c r="B45" s="112">
        <v>32</v>
      </c>
      <c r="C45" s="44" t="s">
        <v>37</v>
      </c>
      <c r="D45" s="129">
        <f>SUMIFS(DataBaseContable!$I:$I,DataBaseContable!$F:$F,"="&amp;T!$B45,DataBaseContable!$B:$B,"&gt;="&amp;$B$3&amp;"/01/01",DataBaseContable!$B:$B,"&lt;="&amp;EOMONTH($B$3&amp;"/01/01",0))</f>
        <v>0</v>
      </c>
      <c r="E45" s="129">
        <f>SUMIFS(DataBaseContable!$I:$I,DataBaseContable!$F:$F,"="&amp;T!$B45,DataBaseContable!$B:$B,"&gt;="&amp;$B$3&amp;"/02/01",DataBaseContable!$B:$B,"&lt;="&amp;EOMONTH($B$3&amp;"/02/01",0))</f>
        <v>35200</v>
      </c>
      <c r="F45" s="129">
        <f>SUMIFS(DataBaseContable!$I:$I,DataBaseContable!$F:$F,"="&amp;T!$B45,DataBaseContable!$B:$B,"&gt;="&amp;$B$3&amp;"/03/01",DataBaseContable!$B:$B,"&lt;="&amp;EOMONTH($B$3&amp;"/03/01",0))</f>
        <v>1087000</v>
      </c>
      <c r="G45" s="129">
        <f>SUMIFS(DataBaseContable!$I:$I,DataBaseContable!$F:$F,"="&amp;T!$B45,DataBaseContable!$B:$B,"&gt;="&amp;$B$3&amp;"/04/01",DataBaseContable!$B:$B,"&lt;="&amp;EOMONTH($B$3&amp;"/04/01",0))</f>
        <v>0</v>
      </c>
      <c r="H45" s="129">
        <f>SUMIFS(DataBaseContable!$I:$I,DataBaseContable!$F:$F,"="&amp;T!$B45,DataBaseContable!$B:$B,"&gt;="&amp;$B$3&amp;"/05/01",DataBaseContable!$B:$B,"&lt;="&amp;EOMONTH($B$3&amp;"/05/01",0))</f>
        <v>0</v>
      </c>
      <c r="I45" s="129">
        <f>SUMIFS(DataBaseContable!$I:$I,DataBaseContable!$F:$F,"="&amp;T!$B45,DataBaseContable!$B:$B,"&gt;="&amp;$B$3&amp;"/06/01",DataBaseContable!$B:$B,"&lt;="&amp;EOMONTH($B$3&amp;"/06/01",0))</f>
        <v>0</v>
      </c>
      <c r="J45" s="129">
        <f>SUMIFS(DataBaseContable!$I:$I,DataBaseContable!$F:$F,"="&amp;T!$B45,DataBaseContable!$B:$B,"&gt;="&amp;$B$3&amp;"/07/01",DataBaseContable!$B:$B,"&lt;="&amp;EOMONTH($B$3&amp;"/07/01",0))</f>
        <v>0</v>
      </c>
      <c r="K45" s="129">
        <f>SUMIFS(DataBaseContable!$I:$I,DataBaseContable!$F:$F,"="&amp;T!$B45,DataBaseContable!$B:$B,"&gt;="&amp;$B$3&amp;"/08/01",DataBaseContable!$B:$B,"&lt;="&amp;EOMONTH($B$3&amp;"/08/01",0))</f>
        <v>0</v>
      </c>
      <c r="L45" s="129">
        <f>SUMIFS(DataBaseContable!$I:$I,DataBaseContable!$F:$F,"="&amp;T!$B45,DataBaseContable!$B:$B,"&gt;="&amp;$B$3&amp;"/09/01",DataBaseContable!$B:$B,"&lt;="&amp;EOMONTH($B$3&amp;"/09/01",0))</f>
        <v>0</v>
      </c>
      <c r="M45" s="129">
        <f>SUMIFS(DataBaseContable!$I:$I,DataBaseContable!$F:$F,"="&amp;T!$B45,DataBaseContable!$B:$B,"&gt;="&amp;$B$3&amp;"/10/01",DataBaseContable!$B:$B,"&lt;="&amp;EOMONTH($B$3&amp;"/10/01",0))</f>
        <v>0</v>
      </c>
      <c r="N45" s="129">
        <f>SUMIFS(DataBaseContable!$I:$I,DataBaseContable!$F:$F,"="&amp;T!$B45,DataBaseContable!$B:$B,"&gt;="&amp;$B$3&amp;"/11/01",DataBaseContable!$B:$B,"&lt;="&amp;EOMONTH($B$3&amp;"/11/01",0))</f>
        <v>0</v>
      </c>
      <c r="O45" s="129">
        <f>SUMIFS(DataBaseContable!$I:$I,DataBaseContable!$F:$F,"="&amp;T!$B45,DataBaseContable!$B:$B,"&gt;="&amp;$B$3&amp;"/11/01",DataBaseContable!$B:$B,"&lt;="&amp;EOMONTH($B$3&amp;"/11/01",0))</f>
        <v>0</v>
      </c>
      <c r="P45" s="130">
        <f t="shared" si="2"/>
        <v>1122200</v>
      </c>
    </row>
    <row r="46" spans="2:17" x14ac:dyDescent="0.25">
      <c r="B46" s="112">
        <v>33</v>
      </c>
      <c r="C46" s="44" t="s">
        <v>38</v>
      </c>
      <c r="D46" s="129">
        <f>SUMIFS(DataBaseContable!$I:$I,DataBaseContable!$F:$F,"="&amp;T!$B46,DataBaseContable!$B:$B,"&gt;="&amp;$B$3&amp;"/01/01",DataBaseContable!$B:$B,"&lt;="&amp;EOMONTH($B$3&amp;"/01/01",0))</f>
        <v>0</v>
      </c>
      <c r="E46" s="129">
        <f>SUMIFS(DataBaseContable!$I:$I,DataBaseContable!$F:$F,"="&amp;T!$B46,DataBaseContable!$B:$B,"&gt;="&amp;$B$3&amp;"/02/01",DataBaseContable!$B:$B,"&lt;="&amp;EOMONTH($B$3&amp;"/02/01",0))</f>
        <v>0</v>
      </c>
      <c r="F46" s="129">
        <f>SUMIFS(DataBaseContable!$I:$I,DataBaseContable!$F:$F,"="&amp;T!$B46,DataBaseContable!$B:$B,"&gt;="&amp;$B$3&amp;"/03/01",DataBaseContable!$B:$B,"&lt;="&amp;EOMONTH($B$3&amp;"/03/01",0))</f>
        <v>0</v>
      </c>
      <c r="G46" s="129">
        <f>SUMIFS(DataBaseContable!$I:$I,DataBaseContable!$F:$F,"="&amp;T!$B46,DataBaseContable!$B:$B,"&gt;="&amp;$B$3&amp;"/04/01",DataBaseContable!$B:$B,"&lt;="&amp;EOMONTH($B$3&amp;"/04/01",0))</f>
        <v>0</v>
      </c>
      <c r="H46" s="129">
        <f>SUMIFS(DataBaseContable!$I:$I,DataBaseContable!$F:$F,"="&amp;T!$B46,DataBaseContable!$B:$B,"&gt;="&amp;$B$3&amp;"/05/01",DataBaseContable!$B:$B,"&lt;="&amp;EOMONTH($B$3&amp;"/05/01",0))</f>
        <v>600000</v>
      </c>
      <c r="I46" s="129">
        <f>SUMIFS(DataBaseContable!$I:$I,DataBaseContable!$F:$F,"="&amp;T!$B46,DataBaseContable!$B:$B,"&gt;="&amp;$B$3&amp;"/06/01",DataBaseContable!$B:$B,"&lt;="&amp;EOMONTH($B$3&amp;"/06/01",0))</f>
        <v>0</v>
      </c>
      <c r="J46" s="129">
        <f>SUMIFS(DataBaseContable!$I:$I,DataBaseContable!$F:$F,"="&amp;T!$B46,DataBaseContable!$B:$B,"&gt;="&amp;$B$3&amp;"/07/01",DataBaseContable!$B:$B,"&lt;="&amp;EOMONTH($B$3&amp;"/07/01",0))</f>
        <v>0</v>
      </c>
      <c r="K46" s="129">
        <f>SUMIFS(DataBaseContable!$I:$I,DataBaseContable!$F:$F,"="&amp;T!$B46,DataBaseContable!$B:$B,"&gt;="&amp;$B$3&amp;"/08/01",DataBaseContable!$B:$B,"&lt;="&amp;EOMONTH($B$3&amp;"/08/01",0))</f>
        <v>0</v>
      </c>
      <c r="L46" s="129">
        <f>SUMIFS(DataBaseContable!$I:$I,DataBaseContable!$F:$F,"="&amp;T!$B46,DataBaseContable!$B:$B,"&gt;="&amp;$B$3&amp;"/09/01",DataBaseContable!$B:$B,"&lt;="&amp;EOMONTH($B$3&amp;"/09/01",0))</f>
        <v>0</v>
      </c>
      <c r="M46" s="129">
        <f>SUMIFS(DataBaseContable!$I:$I,DataBaseContable!$F:$F,"="&amp;T!$B46,DataBaseContable!$B:$B,"&gt;="&amp;$B$3&amp;"/10/01",DataBaseContable!$B:$B,"&lt;="&amp;EOMONTH($B$3&amp;"/10/01",0))</f>
        <v>0</v>
      </c>
      <c r="N46" s="129">
        <f>SUMIFS(DataBaseContable!$I:$I,DataBaseContable!$F:$F,"="&amp;T!$B46,DataBaseContable!$B:$B,"&gt;="&amp;$B$3&amp;"/11/01",DataBaseContable!$B:$B,"&lt;="&amp;EOMONTH($B$3&amp;"/11/01",0))</f>
        <v>0</v>
      </c>
      <c r="O46" s="129">
        <f>SUMIFS(DataBaseContable!$I:$I,DataBaseContable!$F:$F,"="&amp;T!$B46,DataBaseContable!$B:$B,"&gt;="&amp;$B$3&amp;"/11/01",DataBaseContable!$B:$B,"&lt;="&amp;EOMONTH($B$3&amp;"/11/01",0))</f>
        <v>0</v>
      </c>
      <c r="P46" s="130">
        <f t="shared" si="2"/>
        <v>600000</v>
      </c>
    </row>
    <row r="47" spans="2:17" x14ac:dyDescent="0.25">
      <c r="B47" s="112">
        <v>34</v>
      </c>
      <c r="C47" s="44" t="s">
        <v>39</v>
      </c>
      <c r="D47" s="129">
        <f>SUMIFS(DataBaseContable!$I:$I,DataBaseContable!$F:$F,"="&amp;T!$B47,DataBaseContable!$B:$B,"&gt;="&amp;$B$3&amp;"/01/01",DataBaseContable!$B:$B,"&lt;="&amp;EOMONTH($B$3&amp;"/01/01",0))</f>
        <v>0</v>
      </c>
      <c r="E47" s="129">
        <f>SUMIFS(DataBaseContable!$I:$I,DataBaseContable!$F:$F,"="&amp;T!$B47,DataBaseContable!$B:$B,"&gt;="&amp;$B$3&amp;"/02/01",DataBaseContable!$B:$B,"&lt;="&amp;EOMONTH($B$3&amp;"/02/01",0))</f>
        <v>0</v>
      </c>
      <c r="F47" s="129">
        <f>SUMIFS(DataBaseContable!$I:$I,DataBaseContable!$F:$F,"="&amp;T!$B47,DataBaseContable!$B:$B,"&gt;="&amp;$B$3&amp;"/03/01",DataBaseContable!$B:$B,"&lt;="&amp;EOMONTH($B$3&amp;"/03/01",0))</f>
        <v>0</v>
      </c>
      <c r="G47" s="129">
        <f>SUMIFS(DataBaseContable!$I:$I,DataBaseContable!$F:$F,"="&amp;T!$B47,DataBaseContable!$B:$B,"&gt;="&amp;$B$3&amp;"/04/01",DataBaseContable!$B:$B,"&lt;="&amp;EOMONTH($B$3&amp;"/04/01",0))</f>
        <v>400000</v>
      </c>
      <c r="H47" s="129">
        <f>SUMIFS(DataBaseContable!$I:$I,DataBaseContable!$F:$F,"="&amp;T!$B47,DataBaseContable!$B:$B,"&gt;="&amp;$B$3&amp;"/05/01",DataBaseContable!$B:$B,"&lt;="&amp;EOMONTH($B$3&amp;"/05/01",0))</f>
        <v>0</v>
      </c>
      <c r="I47" s="129">
        <f>SUMIFS(DataBaseContable!$I:$I,DataBaseContable!$F:$F,"="&amp;T!$B47,DataBaseContable!$B:$B,"&gt;="&amp;$B$3&amp;"/06/01",DataBaseContable!$B:$B,"&lt;="&amp;EOMONTH($B$3&amp;"/06/01",0))</f>
        <v>0</v>
      </c>
      <c r="J47" s="129">
        <f>SUMIFS(DataBaseContable!$I:$I,DataBaseContable!$F:$F,"="&amp;T!$B47,DataBaseContable!$B:$B,"&gt;="&amp;$B$3&amp;"/07/01",DataBaseContable!$B:$B,"&lt;="&amp;EOMONTH($B$3&amp;"/07/01",0))</f>
        <v>60000</v>
      </c>
      <c r="K47" s="129">
        <f>SUMIFS(DataBaseContable!$I:$I,DataBaseContable!$F:$F,"="&amp;T!$B47,DataBaseContable!$B:$B,"&gt;="&amp;$B$3&amp;"/08/01",DataBaseContable!$B:$B,"&lt;="&amp;EOMONTH($B$3&amp;"/08/01",0))</f>
        <v>3500000</v>
      </c>
      <c r="L47" s="129">
        <f>SUMIFS(DataBaseContable!$I:$I,DataBaseContable!$F:$F,"="&amp;T!$B47,DataBaseContable!$B:$B,"&gt;="&amp;$B$3&amp;"/09/01",DataBaseContable!$B:$B,"&lt;="&amp;EOMONTH($B$3&amp;"/09/01",0))</f>
        <v>0</v>
      </c>
      <c r="M47" s="129">
        <f>SUMIFS(DataBaseContable!$I:$I,DataBaseContable!$F:$F,"="&amp;T!$B47,DataBaseContable!$B:$B,"&gt;="&amp;$B$3&amp;"/10/01",DataBaseContable!$B:$B,"&lt;="&amp;EOMONTH($B$3&amp;"/10/01",0))</f>
        <v>0</v>
      </c>
      <c r="N47" s="129">
        <f>SUMIFS(DataBaseContable!$I:$I,DataBaseContable!$F:$F,"="&amp;T!$B47,DataBaseContable!$B:$B,"&gt;="&amp;$B$3&amp;"/11/01",DataBaseContable!$B:$B,"&lt;="&amp;EOMONTH($B$3&amp;"/11/01",0))</f>
        <v>0</v>
      </c>
      <c r="O47" s="129">
        <f>SUMIFS(DataBaseContable!$I:$I,DataBaseContable!$F:$F,"="&amp;T!$B47,DataBaseContable!$B:$B,"&gt;="&amp;$B$3&amp;"/11/01",DataBaseContable!$B:$B,"&lt;="&amp;EOMONTH($B$3&amp;"/11/01",0))</f>
        <v>0</v>
      </c>
      <c r="P47" s="130">
        <f t="shared" si="2"/>
        <v>3960000</v>
      </c>
    </row>
    <row r="48" spans="2:17" x14ac:dyDescent="0.25">
      <c r="B48" s="112">
        <v>35</v>
      </c>
      <c r="C48" s="44" t="s">
        <v>40</v>
      </c>
      <c r="D48" s="129">
        <f>SUMIFS(DataBaseContable!$I:$I,DataBaseContable!$F:$F,"="&amp;T!$B48,DataBaseContable!$B:$B,"&gt;="&amp;$B$3&amp;"/01/01",DataBaseContable!$B:$B,"&lt;="&amp;EOMONTH($B$3&amp;"/01/01",0))</f>
        <v>0</v>
      </c>
      <c r="E48" s="129">
        <f>SUMIFS(DataBaseContable!$I:$I,DataBaseContable!$F:$F,"="&amp;T!$B48,DataBaseContable!$B:$B,"&gt;="&amp;$B$3&amp;"/02/01",DataBaseContable!$B:$B,"&lt;="&amp;EOMONTH($B$3&amp;"/02/01",0))</f>
        <v>50000</v>
      </c>
      <c r="F48" s="129">
        <f>SUMIFS(DataBaseContable!$I:$I,DataBaseContable!$F:$F,"="&amp;T!$B48,DataBaseContable!$B:$B,"&gt;="&amp;$B$3&amp;"/03/01",DataBaseContable!$B:$B,"&lt;="&amp;EOMONTH($B$3&amp;"/03/01",0))</f>
        <v>0</v>
      </c>
      <c r="G48" s="129">
        <f>SUMIFS(DataBaseContable!$I:$I,DataBaseContable!$F:$F,"="&amp;T!$B48,DataBaseContable!$B:$B,"&gt;="&amp;$B$3&amp;"/04/01",DataBaseContable!$B:$B,"&lt;="&amp;EOMONTH($B$3&amp;"/04/01",0))</f>
        <v>320000</v>
      </c>
      <c r="H48" s="129">
        <f>SUMIFS(DataBaseContable!$I:$I,DataBaseContable!$F:$F,"="&amp;T!$B48,DataBaseContable!$B:$B,"&gt;="&amp;$B$3&amp;"/05/01",DataBaseContable!$B:$B,"&lt;="&amp;EOMONTH($B$3&amp;"/05/01",0))</f>
        <v>0</v>
      </c>
      <c r="I48" s="129">
        <f>SUMIFS(DataBaseContable!$I:$I,DataBaseContable!$F:$F,"="&amp;T!$B48,DataBaseContable!$B:$B,"&gt;="&amp;$B$3&amp;"/06/01",DataBaseContable!$B:$B,"&lt;="&amp;EOMONTH($B$3&amp;"/06/01",0))</f>
        <v>0</v>
      </c>
      <c r="J48" s="129">
        <f>SUMIFS(DataBaseContable!$I:$I,DataBaseContable!$F:$F,"="&amp;T!$B48,DataBaseContable!$B:$B,"&gt;="&amp;$B$3&amp;"/07/01",DataBaseContable!$B:$B,"&lt;="&amp;EOMONTH($B$3&amp;"/07/01",0))</f>
        <v>0</v>
      </c>
      <c r="K48" s="129">
        <f>SUMIFS(DataBaseContable!$I:$I,DataBaseContable!$F:$F,"="&amp;T!$B48,DataBaseContable!$B:$B,"&gt;="&amp;$B$3&amp;"/08/01",DataBaseContable!$B:$B,"&lt;="&amp;EOMONTH($B$3&amp;"/08/01",0))</f>
        <v>2000000</v>
      </c>
      <c r="L48" s="129">
        <f>SUMIFS(DataBaseContable!$I:$I,DataBaseContable!$F:$F,"="&amp;T!$B48,DataBaseContable!$B:$B,"&gt;="&amp;$B$3&amp;"/09/01",DataBaseContable!$B:$B,"&lt;="&amp;EOMONTH($B$3&amp;"/09/01",0))</f>
        <v>0</v>
      </c>
      <c r="M48" s="129">
        <f>SUMIFS(DataBaseContable!$I:$I,DataBaseContable!$F:$F,"="&amp;T!$B48,DataBaseContable!$B:$B,"&gt;="&amp;$B$3&amp;"/10/01",DataBaseContable!$B:$B,"&lt;="&amp;EOMONTH($B$3&amp;"/10/01",0))</f>
        <v>0</v>
      </c>
      <c r="N48" s="129">
        <f>SUMIFS(DataBaseContable!$I:$I,DataBaseContable!$F:$F,"="&amp;T!$B48,DataBaseContable!$B:$B,"&gt;="&amp;$B$3&amp;"/11/01",DataBaseContable!$B:$B,"&lt;="&amp;EOMONTH($B$3&amp;"/11/01",0))</f>
        <v>0</v>
      </c>
      <c r="O48" s="129">
        <f>SUMIFS(DataBaseContable!$I:$I,DataBaseContable!$F:$F,"="&amp;T!$B48,DataBaseContable!$B:$B,"&gt;="&amp;$B$3&amp;"/11/01",DataBaseContable!$B:$B,"&lt;="&amp;EOMONTH($B$3&amp;"/11/01",0))</f>
        <v>0</v>
      </c>
      <c r="P48" s="130">
        <f t="shared" si="2"/>
        <v>2370000</v>
      </c>
    </row>
    <row r="49" spans="2:16" x14ac:dyDescent="0.25">
      <c r="B49" s="112">
        <v>36</v>
      </c>
      <c r="C49" s="44" t="s">
        <v>41</v>
      </c>
      <c r="D49" s="129">
        <f>SUMIFS(DataBaseContable!$I:$I,DataBaseContable!$F:$F,"="&amp;T!$B49,DataBaseContable!$B:$B,"&gt;="&amp;$B$3&amp;"/01/01",DataBaseContable!$B:$B,"&lt;="&amp;EOMONTH($B$3&amp;"/01/01",0))</f>
        <v>0</v>
      </c>
      <c r="E49" s="129">
        <f>SUMIFS(DataBaseContable!$I:$I,DataBaseContable!$F:$F,"="&amp;T!$B49,DataBaseContable!$B:$B,"&gt;="&amp;$B$3&amp;"/02/01",DataBaseContable!$B:$B,"&lt;="&amp;EOMONTH($B$3&amp;"/02/01",0))</f>
        <v>0</v>
      </c>
      <c r="F49" s="129">
        <f>SUMIFS(DataBaseContable!$I:$I,DataBaseContable!$F:$F,"="&amp;T!$B49,DataBaseContable!$B:$B,"&gt;="&amp;$B$3&amp;"/03/01",DataBaseContable!$B:$B,"&lt;="&amp;EOMONTH($B$3&amp;"/03/01",0))</f>
        <v>0</v>
      </c>
      <c r="G49" s="129">
        <f>SUMIFS(DataBaseContable!$I:$I,DataBaseContable!$F:$F,"="&amp;T!$B49,DataBaseContable!$B:$B,"&gt;="&amp;$B$3&amp;"/04/01",DataBaseContable!$B:$B,"&lt;="&amp;EOMONTH($B$3&amp;"/04/01",0))</f>
        <v>1000000</v>
      </c>
      <c r="H49" s="129">
        <f>SUMIFS(DataBaseContable!$I:$I,DataBaseContable!$F:$F,"="&amp;T!$B49,DataBaseContable!$B:$B,"&gt;="&amp;$B$3&amp;"/05/01",DataBaseContable!$B:$B,"&lt;="&amp;EOMONTH($B$3&amp;"/05/01",0))</f>
        <v>700000</v>
      </c>
      <c r="I49" s="129">
        <f>SUMIFS(DataBaseContable!$I:$I,DataBaseContable!$F:$F,"="&amp;T!$B49,DataBaseContable!$B:$B,"&gt;="&amp;$B$3&amp;"/06/01",DataBaseContable!$B:$B,"&lt;="&amp;EOMONTH($B$3&amp;"/06/01",0))</f>
        <v>0</v>
      </c>
      <c r="J49" s="129">
        <f>SUMIFS(DataBaseContable!$I:$I,DataBaseContable!$F:$F,"="&amp;T!$B49,DataBaseContable!$B:$B,"&gt;="&amp;$B$3&amp;"/07/01",DataBaseContable!$B:$B,"&lt;="&amp;EOMONTH($B$3&amp;"/07/01",0))</f>
        <v>70000</v>
      </c>
      <c r="K49" s="129">
        <f>SUMIFS(DataBaseContable!$I:$I,DataBaseContable!$F:$F,"="&amp;T!$B49,DataBaseContable!$B:$B,"&gt;="&amp;$B$3&amp;"/08/01",DataBaseContable!$B:$B,"&lt;="&amp;EOMONTH($B$3&amp;"/08/01",0))</f>
        <v>0</v>
      </c>
      <c r="L49" s="129">
        <f>SUMIFS(DataBaseContable!$I:$I,DataBaseContable!$F:$F,"="&amp;T!$B49,DataBaseContable!$B:$B,"&gt;="&amp;$B$3&amp;"/09/01",DataBaseContable!$B:$B,"&lt;="&amp;EOMONTH($B$3&amp;"/09/01",0))</f>
        <v>0</v>
      </c>
      <c r="M49" s="129">
        <f>SUMIFS(DataBaseContable!$I:$I,DataBaseContable!$F:$F,"="&amp;T!$B49,DataBaseContable!$B:$B,"&gt;="&amp;$B$3&amp;"/10/01",DataBaseContable!$B:$B,"&lt;="&amp;EOMONTH($B$3&amp;"/10/01",0))</f>
        <v>0</v>
      </c>
      <c r="N49" s="129">
        <f>SUMIFS(DataBaseContable!$I:$I,DataBaseContable!$F:$F,"="&amp;T!$B49,DataBaseContable!$B:$B,"&gt;="&amp;$B$3&amp;"/11/01",DataBaseContable!$B:$B,"&lt;="&amp;EOMONTH($B$3&amp;"/11/01",0))</f>
        <v>0</v>
      </c>
      <c r="O49" s="129">
        <f>SUMIFS(DataBaseContable!$I:$I,DataBaseContable!$F:$F,"="&amp;T!$B49,DataBaseContable!$B:$B,"&gt;="&amp;$B$3&amp;"/11/01",DataBaseContable!$B:$B,"&lt;="&amp;EOMONTH($B$3&amp;"/11/01",0))</f>
        <v>0</v>
      </c>
      <c r="P49" s="130">
        <f t="shared" si="2"/>
        <v>1770000</v>
      </c>
    </row>
    <row r="50" spans="2:16" x14ac:dyDescent="0.25">
      <c r="B50" s="112">
        <v>37</v>
      </c>
      <c r="C50" s="44" t="s">
        <v>51</v>
      </c>
      <c r="D50" s="129">
        <f>SUMIFS(DataBaseContable!$I:$I,DataBaseContable!$F:$F,"="&amp;T!$B50,DataBaseContable!$B:$B,"&gt;="&amp;$B$3&amp;"/01/01",DataBaseContable!$B:$B,"&lt;="&amp;EOMONTH($B$3&amp;"/01/01",0))</f>
        <v>0</v>
      </c>
      <c r="E50" s="129">
        <f>SUMIFS(DataBaseContable!$I:$I,DataBaseContable!$F:$F,"="&amp;T!$B50,DataBaseContable!$B:$B,"&gt;="&amp;$B$3&amp;"/02/01",DataBaseContable!$B:$B,"&lt;="&amp;EOMONTH($B$3&amp;"/02/01",0))</f>
        <v>400000</v>
      </c>
      <c r="F50" s="129">
        <f>SUMIFS(DataBaseContable!$I:$I,DataBaseContable!$F:$F,"="&amp;T!$B50,DataBaseContable!$B:$B,"&gt;="&amp;$B$3&amp;"/03/01",DataBaseContable!$B:$B,"&lt;="&amp;EOMONTH($B$3&amp;"/03/01",0))</f>
        <v>0</v>
      </c>
      <c r="G50" s="129">
        <f>SUMIFS(DataBaseContable!$I:$I,DataBaseContable!$F:$F,"="&amp;T!$B50,DataBaseContable!$B:$B,"&gt;="&amp;$B$3&amp;"/04/01",DataBaseContable!$B:$B,"&lt;="&amp;EOMONTH($B$3&amp;"/04/01",0))</f>
        <v>23900</v>
      </c>
      <c r="H50" s="129">
        <f>SUMIFS(DataBaseContable!$I:$I,DataBaseContable!$F:$F,"="&amp;T!$B50,DataBaseContable!$B:$B,"&gt;="&amp;$B$3&amp;"/05/01",DataBaseContable!$B:$B,"&lt;="&amp;EOMONTH($B$3&amp;"/05/01",0))</f>
        <v>800000</v>
      </c>
      <c r="I50" s="129">
        <f>SUMIFS(DataBaseContable!$I:$I,DataBaseContable!$F:$F,"="&amp;T!$B50,DataBaseContable!$B:$B,"&gt;="&amp;$B$3&amp;"/06/01",DataBaseContable!$B:$B,"&lt;="&amp;EOMONTH($B$3&amp;"/06/01",0))</f>
        <v>0</v>
      </c>
      <c r="J50" s="129">
        <f>SUMIFS(DataBaseContable!$I:$I,DataBaseContable!$F:$F,"="&amp;T!$B50,DataBaseContable!$B:$B,"&gt;="&amp;$B$3&amp;"/07/01",DataBaseContable!$B:$B,"&lt;="&amp;EOMONTH($B$3&amp;"/07/01",0))</f>
        <v>80000</v>
      </c>
      <c r="K50" s="129">
        <f>SUMIFS(DataBaseContable!$I:$I,DataBaseContable!$F:$F,"="&amp;T!$B50,DataBaseContable!$B:$B,"&gt;="&amp;$B$3&amp;"/08/01",DataBaseContable!$B:$B,"&lt;="&amp;EOMONTH($B$3&amp;"/08/01",0))</f>
        <v>0</v>
      </c>
      <c r="L50" s="129">
        <f>SUMIFS(DataBaseContable!$I:$I,DataBaseContable!$F:$F,"="&amp;T!$B50,DataBaseContable!$B:$B,"&gt;="&amp;$B$3&amp;"/09/01",DataBaseContable!$B:$B,"&lt;="&amp;EOMONTH($B$3&amp;"/09/01",0))</f>
        <v>0</v>
      </c>
      <c r="M50" s="129">
        <f>SUMIFS(DataBaseContable!$I:$I,DataBaseContable!$F:$F,"="&amp;T!$B50,DataBaseContable!$B:$B,"&gt;="&amp;$B$3&amp;"/10/01",DataBaseContable!$B:$B,"&lt;="&amp;EOMONTH($B$3&amp;"/10/01",0))</f>
        <v>0</v>
      </c>
      <c r="N50" s="129">
        <f>SUMIFS(DataBaseContable!$I:$I,DataBaseContable!$F:$F,"="&amp;T!$B50,DataBaseContable!$B:$B,"&gt;="&amp;$B$3&amp;"/11/01",DataBaseContable!$B:$B,"&lt;="&amp;EOMONTH($B$3&amp;"/11/01",0))</f>
        <v>0</v>
      </c>
      <c r="O50" s="129">
        <f>SUMIFS(DataBaseContable!$I:$I,DataBaseContable!$F:$F,"="&amp;T!$B50,DataBaseContable!$B:$B,"&gt;="&amp;$B$3&amp;"/11/01",DataBaseContable!$B:$B,"&lt;="&amp;EOMONTH($B$3&amp;"/11/01",0))</f>
        <v>0</v>
      </c>
      <c r="P50" s="130">
        <f t="shared" si="2"/>
        <v>1303900</v>
      </c>
    </row>
    <row r="51" spans="2:16" x14ac:dyDescent="0.25">
      <c r="B51" s="112">
        <v>38</v>
      </c>
      <c r="C51" s="44" t="s">
        <v>42</v>
      </c>
      <c r="D51" s="129">
        <f>SUMIFS(DataBaseContable!$I:$I,DataBaseContable!$F:$F,"="&amp;T!$B51,DataBaseContable!$B:$B,"&gt;="&amp;$B$3&amp;"/01/01",DataBaseContable!$B:$B,"&lt;="&amp;EOMONTH($B$3&amp;"/01/01",0))</f>
        <v>0</v>
      </c>
      <c r="E51" s="129">
        <f>SUMIFS(DataBaseContable!$I:$I,DataBaseContable!$F:$F,"="&amp;T!$B51,DataBaseContable!$B:$B,"&gt;="&amp;$B$3&amp;"/02/01",DataBaseContable!$B:$B,"&lt;="&amp;EOMONTH($B$3&amp;"/02/01",0))</f>
        <v>320000</v>
      </c>
      <c r="F51" s="129">
        <f>SUMIFS(DataBaseContable!$I:$I,DataBaseContable!$F:$F,"="&amp;T!$B51,DataBaseContable!$B:$B,"&gt;="&amp;$B$3&amp;"/03/01",DataBaseContable!$B:$B,"&lt;="&amp;EOMONTH($B$3&amp;"/03/01",0))</f>
        <v>0</v>
      </c>
      <c r="G51" s="129">
        <f>SUMIFS(DataBaseContable!$I:$I,DataBaseContable!$F:$F,"="&amp;T!$B51,DataBaseContable!$B:$B,"&gt;="&amp;$B$3&amp;"/04/01",DataBaseContable!$B:$B,"&lt;="&amp;EOMONTH($B$3&amp;"/04/01",0))</f>
        <v>239000</v>
      </c>
      <c r="H51" s="129">
        <f>SUMIFS(DataBaseContable!$I:$I,DataBaseContable!$F:$F,"="&amp;T!$B51,DataBaseContable!$B:$B,"&gt;="&amp;$B$3&amp;"/05/01",DataBaseContable!$B:$B,"&lt;="&amp;EOMONTH($B$3&amp;"/05/01",0))</f>
        <v>900000</v>
      </c>
      <c r="I51" s="129">
        <f>SUMIFS(DataBaseContable!$I:$I,DataBaseContable!$F:$F,"="&amp;T!$B51,DataBaseContable!$B:$B,"&gt;="&amp;$B$3&amp;"/06/01",DataBaseContable!$B:$B,"&lt;="&amp;EOMONTH($B$3&amp;"/06/01",0))</f>
        <v>0</v>
      </c>
      <c r="J51" s="129">
        <f>SUMIFS(DataBaseContable!$I:$I,DataBaseContable!$F:$F,"="&amp;T!$B51,DataBaseContable!$B:$B,"&gt;="&amp;$B$3&amp;"/07/01",DataBaseContable!$B:$B,"&lt;="&amp;EOMONTH($B$3&amp;"/07/01",0))</f>
        <v>0</v>
      </c>
      <c r="K51" s="129">
        <f>SUMIFS(DataBaseContable!$I:$I,DataBaseContable!$F:$F,"="&amp;T!$B51,DataBaseContable!$B:$B,"&gt;="&amp;$B$3&amp;"/08/01",DataBaseContable!$B:$B,"&lt;="&amp;EOMONTH($B$3&amp;"/08/01",0))</f>
        <v>0</v>
      </c>
      <c r="L51" s="129">
        <f>SUMIFS(DataBaseContable!$I:$I,DataBaseContable!$F:$F,"="&amp;T!$B51,DataBaseContable!$B:$B,"&gt;="&amp;$B$3&amp;"/09/01",DataBaseContable!$B:$B,"&lt;="&amp;EOMONTH($B$3&amp;"/09/01",0))</f>
        <v>0</v>
      </c>
      <c r="M51" s="129">
        <f>SUMIFS(DataBaseContable!$I:$I,DataBaseContable!$F:$F,"="&amp;T!$B51,DataBaseContable!$B:$B,"&gt;="&amp;$B$3&amp;"/10/01",DataBaseContable!$B:$B,"&lt;="&amp;EOMONTH($B$3&amp;"/10/01",0))</f>
        <v>0</v>
      </c>
      <c r="N51" s="129">
        <f>SUMIFS(DataBaseContable!$I:$I,DataBaseContable!$F:$F,"="&amp;T!$B51,DataBaseContable!$B:$B,"&gt;="&amp;$B$3&amp;"/11/01",DataBaseContable!$B:$B,"&lt;="&amp;EOMONTH($B$3&amp;"/11/01",0))</f>
        <v>0</v>
      </c>
      <c r="O51" s="129">
        <f>SUMIFS(DataBaseContable!$I:$I,DataBaseContable!$F:$F,"="&amp;T!$B51,DataBaseContable!$B:$B,"&gt;="&amp;$B$3&amp;"/11/01",DataBaseContable!$B:$B,"&lt;="&amp;EOMONTH($B$3&amp;"/11/01",0))</f>
        <v>0</v>
      </c>
      <c r="P51" s="130">
        <f t="shared" si="2"/>
        <v>1459000</v>
      </c>
    </row>
    <row r="52" spans="2:16" x14ac:dyDescent="0.25">
      <c r="B52" s="112">
        <v>39</v>
      </c>
      <c r="C52" s="44" t="s">
        <v>43</v>
      </c>
      <c r="D52" s="129">
        <f>SUMIFS(DataBaseContable!$I:$I,DataBaseContable!$F:$F,"="&amp;T!$B52,DataBaseContable!$B:$B,"&gt;="&amp;$B$3&amp;"/01/01",DataBaseContable!$B:$B,"&lt;="&amp;EOMONTH($B$3&amp;"/01/01",0))</f>
        <v>0</v>
      </c>
      <c r="E52" s="129">
        <f>SUMIFS(DataBaseContable!$I:$I,DataBaseContable!$F:$F,"="&amp;T!$B52,DataBaseContable!$B:$B,"&gt;="&amp;$B$3&amp;"/02/01",DataBaseContable!$B:$B,"&lt;="&amp;EOMONTH($B$3&amp;"/02/01",0))</f>
        <v>456000</v>
      </c>
      <c r="F52" s="129">
        <f>SUMIFS(DataBaseContable!$I:$I,DataBaseContable!$F:$F,"="&amp;T!$B52,DataBaseContable!$B:$B,"&gt;="&amp;$B$3&amp;"/03/01",DataBaseContable!$B:$B,"&lt;="&amp;EOMONTH($B$3&amp;"/03/01",0))</f>
        <v>0</v>
      </c>
      <c r="G52" s="129">
        <f>SUMIFS(DataBaseContable!$I:$I,DataBaseContable!$F:$F,"="&amp;T!$B52,DataBaseContable!$B:$B,"&gt;="&amp;$B$3&amp;"/04/01",DataBaseContable!$B:$B,"&lt;="&amp;EOMONTH($B$3&amp;"/04/01",0))</f>
        <v>0</v>
      </c>
      <c r="H52" s="129">
        <f>SUMIFS(DataBaseContable!$I:$I,DataBaseContable!$F:$F,"="&amp;T!$B52,DataBaseContable!$B:$B,"&gt;="&amp;$B$3&amp;"/05/01",DataBaseContable!$B:$B,"&lt;="&amp;EOMONTH($B$3&amp;"/05/01",0))</f>
        <v>1000000</v>
      </c>
      <c r="I52" s="129">
        <f>SUMIFS(DataBaseContable!$I:$I,DataBaseContable!$F:$F,"="&amp;T!$B52,DataBaseContable!$B:$B,"&gt;="&amp;$B$3&amp;"/06/01",DataBaseContable!$B:$B,"&lt;="&amp;EOMONTH($B$3&amp;"/06/01",0))</f>
        <v>0</v>
      </c>
      <c r="J52" s="129">
        <f>SUMIFS(DataBaseContable!$I:$I,DataBaseContable!$F:$F,"="&amp;T!$B52,DataBaseContable!$B:$B,"&gt;="&amp;$B$3&amp;"/07/01",DataBaseContable!$B:$B,"&lt;="&amp;EOMONTH($B$3&amp;"/07/01",0))</f>
        <v>90000</v>
      </c>
      <c r="K52" s="129">
        <f>SUMIFS(DataBaseContable!$I:$I,DataBaseContable!$F:$F,"="&amp;T!$B52,DataBaseContable!$B:$B,"&gt;="&amp;$B$3&amp;"/08/01",DataBaseContable!$B:$B,"&lt;="&amp;EOMONTH($B$3&amp;"/08/01",0))</f>
        <v>0</v>
      </c>
      <c r="L52" s="129">
        <f>SUMIFS(DataBaseContable!$I:$I,DataBaseContable!$F:$F,"="&amp;T!$B52,DataBaseContable!$B:$B,"&gt;="&amp;$B$3&amp;"/09/01",DataBaseContable!$B:$B,"&lt;="&amp;EOMONTH($B$3&amp;"/09/01",0))</f>
        <v>0</v>
      </c>
      <c r="M52" s="129">
        <f>SUMIFS(DataBaseContable!$I:$I,DataBaseContable!$F:$F,"="&amp;T!$B52,DataBaseContable!$B:$B,"&gt;="&amp;$B$3&amp;"/10/01",DataBaseContable!$B:$B,"&lt;="&amp;EOMONTH($B$3&amp;"/10/01",0))</f>
        <v>0</v>
      </c>
      <c r="N52" s="129">
        <f>SUMIFS(DataBaseContable!$I:$I,DataBaseContable!$F:$F,"="&amp;T!$B52,DataBaseContable!$B:$B,"&gt;="&amp;$B$3&amp;"/11/01",DataBaseContable!$B:$B,"&lt;="&amp;EOMONTH($B$3&amp;"/11/01",0))</f>
        <v>0</v>
      </c>
      <c r="O52" s="129">
        <f>SUMIFS(DataBaseContable!$I:$I,DataBaseContable!$F:$F,"="&amp;T!$B52,DataBaseContable!$B:$B,"&gt;="&amp;$B$3&amp;"/11/01",DataBaseContable!$B:$B,"&lt;="&amp;EOMONTH($B$3&amp;"/11/01",0))</f>
        <v>0</v>
      </c>
      <c r="P52" s="130">
        <f t="shared" si="2"/>
        <v>1546000</v>
      </c>
    </row>
    <row r="53" spans="2:16" x14ac:dyDescent="0.25">
      <c r="B53" s="112">
        <v>40</v>
      </c>
      <c r="C53" s="44" t="s">
        <v>44</v>
      </c>
      <c r="D53" s="129">
        <f>SUMIFS(DataBaseContable!$I:$I,DataBaseContable!$F:$F,"="&amp;T!$B53,DataBaseContable!$B:$B,"&gt;="&amp;$B$3&amp;"/01/01",DataBaseContable!$B:$B,"&lt;="&amp;EOMONTH($B$3&amp;"/01/01",0))</f>
        <v>0</v>
      </c>
      <c r="E53" s="129">
        <f>SUMIFS(DataBaseContable!$I:$I,DataBaseContable!$F:$F,"="&amp;T!$B53,DataBaseContable!$B:$B,"&gt;="&amp;$B$3&amp;"/02/01",DataBaseContable!$B:$B,"&lt;="&amp;EOMONTH($B$3&amp;"/02/01",0))</f>
        <v>0</v>
      </c>
      <c r="F53" s="129">
        <f>SUMIFS(DataBaseContable!$I:$I,DataBaseContable!$F:$F,"="&amp;T!$B53,DataBaseContable!$B:$B,"&gt;="&amp;$B$3&amp;"/03/01",DataBaseContable!$B:$B,"&lt;="&amp;EOMONTH($B$3&amp;"/03/01",0))</f>
        <v>0</v>
      </c>
      <c r="G53" s="129">
        <f>SUMIFS(DataBaseContable!$I:$I,DataBaseContable!$F:$F,"="&amp;T!$B53,DataBaseContable!$B:$B,"&gt;="&amp;$B$3&amp;"/04/01",DataBaseContable!$B:$B,"&lt;="&amp;EOMONTH($B$3&amp;"/04/01",0))</f>
        <v>0</v>
      </c>
      <c r="H53" s="129">
        <f>SUMIFS(DataBaseContable!$I:$I,DataBaseContable!$F:$F,"="&amp;T!$B53,DataBaseContable!$B:$B,"&gt;="&amp;$B$3&amp;"/05/01",DataBaseContable!$B:$B,"&lt;="&amp;EOMONTH($B$3&amp;"/05/01",0))</f>
        <v>0</v>
      </c>
      <c r="I53" s="129">
        <f>SUMIFS(DataBaseContable!$I:$I,DataBaseContable!$F:$F,"="&amp;T!$B53,DataBaseContable!$B:$B,"&gt;="&amp;$B$3&amp;"/06/01",DataBaseContable!$B:$B,"&lt;="&amp;EOMONTH($B$3&amp;"/06/01",0))</f>
        <v>0</v>
      </c>
      <c r="J53" s="129">
        <f>SUMIFS(DataBaseContable!$I:$I,DataBaseContable!$F:$F,"="&amp;T!$B53,DataBaseContable!$B:$B,"&gt;="&amp;$B$3&amp;"/07/01",DataBaseContable!$B:$B,"&lt;="&amp;EOMONTH($B$3&amp;"/07/01",0))</f>
        <v>100000</v>
      </c>
      <c r="K53" s="129">
        <f>SUMIFS(DataBaseContable!$I:$I,DataBaseContable!$F:$F,"="&amp;T!$B53,DataBaseContable!$B:$B,"&gt;="&amp;$B$3&amp;"/08/01",DataBaseContable!$B:$B,"&lt;="&amp;EOMONTH($B$3&amp;"/08/01",0))</f>
        <v>0</v>
      </c>
      <c r="L53" s="129">
        <f>SUMIFS(DataBaseContable!$I:$I,DataBaseContable!$F:$F,"="&amp;T!$B53,DataBaseContable!$B:$B,"&gt;="&amp;$B$3&amp;"/09/01",DataBaseContable!$B:$B,"&lt;="&amp;EOMONTH($B$3&amp;"/09/01",0))</f>
        <v>0</v>
      </c>
      <c r="M53" s="129">
        <f>SUMIFS(DataBaseContable!$I:$I,DataBaseContable!$F:$F,"="&amp;T!$B53,DataBaseContable!$B:$B,"&gt;="&amp;$B$3&amp;"/10/01",DataBaseContable!$B:$B,"&lt;="&amp;EOMONTH($B$3&amp;"/10/01",0))</f>
        <v>0</v>
      </c>
      <c r="N53" s="129">
        <f>SUMIFS(DataBaseContable!$I:$I,DataBaseContable!$F:$F,"="&amp;T!$B53,DataBaseContable!$B:$B,"&gt;="&amp;$B$3&amp;"/11/01",DataBaseContable!$B:$B,"&lt;="&amp;EOMONTH($B$3&amp;"/11/01",0))</f>
        <v>0</v>
      </c>
      <c r="O53" s="129">
        <f>SUMIFS(DataBaseContable!$I:$I,DataBaseContable!$F:$F,"="&amp;T!$B53,DataBaseContable!$B:$B,"&gt;="&amp;$B$3&amp;"/11/01",DataBaseContable!$B:$B,"&lt;="&amp;EOMONTH($B$3&amp;"/11/01",0))</f>
        <v>0</v>
      </c>
      <c r="P53" s="130">
        <f t="shared" si="2"/>
        <v>100000</v>
      </c>
    </row>
    <row r="54" spans="2:16" x14ac:dyDescent="0.25">
      <c r="B54" s="112">
        <v>41</v>
      </c>
      <c r="C54" s="44" t="s">
        <v>45</v>
      </c>
      <c r="D54" s="129">
        <f>SUMIFS(DataBaseContable!$I:$I,DataBaseContable!$F:$F,"="&amp;T!$B54,DataBaseContable!$B:$B,"&gt;="&amp;$B$3&amp;"/01/01",DataBaseContable!$B:$B,"&lt;="&amp;EOMONTH($B$3&amp;"/01/01",0))</f>
        <v>0</v>
      </c>
      <c r="E54" s="129">
        <f>SUMIFS(DataBaseContable!$I:$I,DataBaseContable!$F:$F,"="&amp;T!$B54,DataBaseContable!$B:$B,"&gt;="&amp;$B$3&amp;"/02/01",DataBaseContable!$B:$B,"&lt;="&amp;EOMONTH($B$3&amp;"/02/01",0))</f>
        <v>0</v>
      </c>
      <c r="F54" s="129">
        <f>SUMIFS(DataBaseContable!$I:$I,DataBaseContable!$F:$F,"="&amp;T!$B54,DataBaseContable!$B:$B,"&gt;="&amp;$B$3&amp;"/03/01",DataBaseContable!$B:$B,"&lt;="&amp;EOMONTH($B$3&amp;"/03/01",0))</f>
        <v>20000</v>
      </c>
      <c r="G54" s="129">
        <f>SUMIFS(DataBaseContable!$I:$I,DataBaseContable!$F:$F,"="&amp;T!$B54,DataBaseContable!$B:$B,"&gt;="&amp;$B$3&amp;"/04/01",DataBaseContable!$B:$B,"&lt;="&amp;EOMONTH($B$3&amp;"/04/01",0))</f>
        <v>0</v>
      </c>
      <c r="H54" s="129">
        <f>SUMIFS(DataBaseContable!$I:$I,DataBaseContable!$F:$F,"="&amp;T!$B54,DataBaseContable!$B:$B,"&gt;="&amp;$B$3&amp;"/05/01",DataBaseContable!$B:$B,"&lt;="&amp;EOMONTH($B$3&amp;"/05/01",0))</f>
        <v>0</v>
      </c>
      <c r="I54" s="129">
        <f>SUMIFS(DataBaseContable!$I:$I,DataBaseContable!$F:$F,"="&amp;T!$B54,DataBaseContable!$B:$B,"&gt;="&amp;$B$3&amp;"/06/01",DataBaseContable!$B:$B,"&lt;="&amp;EOMONTH($B$3&amp;"/06/01",0))</f>
        <v>0</v>
      </c>
      <c r="J54" s="129">
        <f>SUMIFS(DataBaseContable!$I:$I,DataBaseContable!$F:$F,"="&amp;T!$B54,DataBaseContable!$B:$B,"&gt;="&amp;$B$3&amp;"/07/01",DataBaseContable!$B:$B,"&lt;="&amp;EOMONTH($B$3&amp;"/07/01",0))</f>
        <v>0</v>
      </c>
      <c r="K54" s="129">
        <f>SUMIFS(DataBaseContable!$I:$I,DataBaseContable!$F:$F,"="&amp;T!$B54,DataBaseContable!$B:$B,"&gt;="&amp;$B$3&amp;"/08/01",DataBaseContable!$B:$B,"&lt;="&amp;EOMONTH($B$3&amp;"/08/01",0))</f>
        <v>500000</v>
      </c>
      <c r="L54" s="129">
        <f>SUMIFS(DataBaseContable!$I:$I,DataBaseContable!$F:$F,"="&amp;T!$B54,DataBaseContable!$B:$B,"&gt;="&amp;$B$3&amp;"/09/01",DataBaseContable!$B:$B,"&lt;="&amp;EOMONTH($B$3&amp;"/09/01",0))</f>
        <v>0</v>
      </c>
      <c r="M54" s="129">
        <f>SUMIFS(DataBaseContable!$I:$I,DataBaseContable!$F:$F,"="&amp;T!$B54,DataBaseContable!$B:$B,"&gt;="&amp;$B$3&amp;"/10/01",DataBaseContable!$B:$B,"&lt;="&amp;EOMONTH($B$3&amp;"/10/01",0))</f>
        <v>0</v>
      </c>
      <c r="N54" s="129">
        <f>SUMIFS(DataBaseContable!$I:$I,DataBaseContable!$F:$F,"="&amp;T!$B54,DataBaseContable!$B:$B,"&gt;="&amp;$B$3&amp;"/11/01",DataBaseContable!$B:$B,"&lt;="&amp;EOMONTH($B$3&amp;"/11/01",0))</f>
        <v>0</v>
      </c>
      <c r="O54" s="129">
        <f>SUMIFS(DataBaseContable!$I:$I,DataBaseContable!$F:$F,"="&amp;T!$B54,DataBaseContable!$B:$B,"&gt;="&amp;$B$3&amp;"/11/01",DataBaseContable!$B:$B,"&lt;="&amp;EOMONTH($B$3&amp;"/11/01",0))</f>
        <v>0</v>
      </c>
      <c r="P54" s="130">
        <f t="shared" si="2"/>
        <v>520000</v>
      </c>
    </row>
    <row r="55" spans="2:16" x14ac:dyDescent="0.25">
      <c r="B55" s="112">
        <v>42</v>
      </c>
      <c r="C55" s="44" t="s">
        <v>46</v>
      </c>
      <c r="D55" s="129">
        <f>SUMIFS(DataBaseContable!$I:$I,DataBaseContable!$F:$F,"="&amp;T!$B55,DataBaseContable!$B:$B,"&gt;="&amp;$B$3&amp;"/01/01",DataBaseContable!$B:$B,"&lt;="&amp;EOMONTH($B$3&amp;"/01/01",0))</f>
        <v>0</v>
      </c>
      <c r="E55" s="129">
        <f>SUMIFS(DataBaseContable!$I:$I,DataBaseContable!$F:$F,"="&amp;T!$B55,DataBaseContable!$B:$B,"&gt;="&amp;$B$3&amp;"/02/01",DataBaseContable!$B:$B,"&lt;="&amp;EOMONTH($B$3&amp;"/02/01",0))</f>
        <v>0</v>
      </c>
      <c r="F55" s="129">
        <f>SUMIFS(DataBaseContable!$I:$I,DataBaseContable!$F:$F,"="&amp;T!$B55,DataBaseContable!$B:$B,"&gt;="&amp;$B$3&amp;"/03/01",DataBaseContable!$B:$B,"&lt;="&amp;EOMONTH($B$3&amp;"/03/01",0))</f>
        <v>0</v>
      </c>
      <c r="G55" s="129">
        <f>SUMIFS(DataBaseContable!$I:$I,DataBaseContable!$F:$F,"="&amp;T!$B55,DataBaseContable!$B:$B,"&gt;="&amp;$B$3&amp;"/04/01",DataBaseContable!$B:$B,"&lt;="&amp;EOMONTH($B$3&amp;"/04/01",0))</f>
        <v>0</v>
      </c>
      <c r="H55" s="129">
        <f>SUMIFS(DataBaseContable!$I:$I,DataBaseContable!$F:$F,"="&amp;T!$B55,DataBaseContable!$B:$B,"&gt;="&amp;$B$3&amp;"/05/01",DataBaseContable!$B:$B,"&lt;="&amp;EOMONTH($B$3&amp;"/05/01",0))</f>
        <v>0</v>
      </c>
      <c r="I55" s="129">
        <f>SUMIFS(DataBaseContable!$I:$I,DataBaseContable!$F:$F,"="&amp;T!$B55,DataBaseContable!$B:$B,"&gt;="&amp;$B$3&amp;"/06/01",DataBaseContable!$B:$B,"&lt;="&amp;EOMONTH($B$3&amp;"/06/01",0))</f>
        <v>0</v>
      </c>
      <c r="J55" s="129">
        <f>SUMIFS(DataBaseContable!$I:$I,DataBaseContable!$F:$F,"="&amp;T!$B55,DataBaseContable!$B:$B,"&gt;="&amp;$B$3&amp;"/07/01",DataBaseContable!$B:$B,"&lt;="&amp;EOMONTH($B$3&amp;"/07/01",0))</f>
        <v>0</v>
      </c>
      <c r="K55" s="129">
        <f>SUMIFS(DataBaseContable!$I:$I,DataBaseContable!$F:$F,"="&amp;T!$B55,DataBaseContable!$B:$B,"&gt;="&amp;$B$3&amp;"/08/01",DataBaseContable!$B:$B,"&lt;="&amp;EOMONTH($B$3&amp;"/08/01",0))</f>
        <v>0</v>
      </c>
      <c r="L55" s="129">
        <f>SUMIFS(DataBaseContable!$I:$I,DataBaseContable!$F:$F,"="&amp;T!$B55,DataBaseContable!$B:$B,"&gt;="&amp;$B$3&amp;"/09/01",DataBaseContable!$B:$B,"&lt;="&amp;EOMONTH($B$3&amp;"/09/01",0))</f>
        <v>0</v>
      </c>
      <c r="M55" s="129">
        <f>SUMIFS(DataBaseContable!$I:$I,DataBaseContable!$F:$F,"="&amp;T!$B55,DataBaseContable!$B:$B,"&gt;="&amp;$B$3&amp;"/10/01",DataBaseContable!$B:$B,"&lt;="&amp;EOMONTH($B$3&amp;"/10/01",0))</f>
        <v>0</v>
      </c>
      <c r="N55" s="129">
        <f>SUMIFS(DataBaseContable!$I:$I,DataBaseContable!$F:$F,"="&amp;T!$B55,DataBaseContable!$B:$B,"&gt;="&amp;$B$3&amp;"/11/01",DataBaseContable!$B:$B,"&lt;="&amp;EOMONTH($B$3&amp;"/11/01",0))</f>
        <v>0</v>
      </c>
      <c r="O55" s="129">
        <f>SUMIFS(DataBaseContable!$I:$I,DataBaseContable!$F:$F,"="&amp;T!$B55,DataBaseContable!$B:$B,"&gt;="&amp;$B$3&amp;"/11/01",DataBaseContable!$B:$B,"&lt;="&amp;EOMONTH($B$3&amp;"/11/01",0))</f>
        <v>0</v>
      </c>
      <c r="P55" s="130">
        <f t="shared" si="2"/>
        <v>0</v>
      </c>
    </row>
    <row r="56" spans="2:16" x14ac:dyDescent="0.25">
      <c r="B56" s="112">
        <v>43</v>
      </c>
      <c r="C56" s="44" t="s">
        <v>47</v>
      </c>
      <c r="D56" s="129">
        <f>SUMIFS(DataBaseContable!$I:$I,DataBaseContable!$F:$F,"="&amp;T!$B56,DataBaseContable!$B:$B,"&gt;="&amp;$B$3&amp;"/01/01",DataBaseContable!$B:$B,"&lt;="&amp;EOMONTH($B$3&amp;"/01/01",0))</f>
        <v>0</v>
      </c>
      <c r="E56" s="129">
        <f>SUMIFS(DataBaseContable!$I:$I,DataBaseContable!$F:$F,"="&amp;T!$B56,DataBaseContable!$B:$B,"&gt;="&amp;$B$3&amp;"/02/01",DataBaseContable!$B:$B,"&lt;="&amp;EOMONTH($B$3&amp;"/02/01",0))</f>
        <v>0</v>
      </c>
      <c r="F56" s="129">
        <f>SUMIFS(DataBaseContable!$I:$I,DataBaseContable!$F:$F,"="&amp;T!$B56,DataBaseContable!$B:$B,"&gt;="&amp;$B$3&amp;"/03/01",DataBaseContable!$B:$B,"&lt;="&amp;EOMONTH($B$3&amp;"/03/01",0))</f>
        <v>0</v>
      </c>
      <c r="G56" s="129">
        <f>SUMIFS(DataBaseContable!$I:$I,DataBaseContable!$F:$F,"="&amp;T!$B56,DataBaseContable!$B:$B,"&gt;="&amp;$B$3&amp;"/04/01",DataBaseContable!$B:$B,"&lt;="&amp;EOMONTH($B$3&amp;"/04/01",0))</f>
        <v>0</v>
      </c>
      <c r="H56" s="129">
        <f>SUMIFS(DataBaseContable!$I:$I,DataBaseContable!$F:$F,"="&amp;T!$B56,DataBaseContable!$B:$B,"&gt;="&amp;$B$3&amp;"/05/01",DataBaseContable!$B:$B,"&lt;="&amp;EOMONTH($B$3&amp;"/05/01",0))</f>
        <v>0</v>
      </c>
      <c r="I56" s="129">
        <f>SUMIFS(DataBaseContable!$I:$I,DataBaseContable!$F:$F,"="&amp;T!$B56,DataBaseContable!$B:$B,"&gt;="&amp;$B$3&amp;"/06/01",DataBaseContable!$B:$B,"&lt;="&amp;EOMONTH($B$3&amp;"/06/01",0))</f>
        <v>0</v>
      </c>
      <c r="J56" s="129">
        <f>SUMIFS(DataBaseContable!$I:$I,DataBaseContable!$F:$F,"="&amp;T!$B56,DataBaseContable!$B:$B,"&gt;="&amp;$B$3&amp;"/07/01",DataBaseContable!$B:$B,"&lt;="&amp;EOMONTH($B$3&amp;"/07/01",0))</f>
        <v>0</v>
      </c>
      <c r="K56" s="129">
        <f>SUMIFS(DataBaseContable!$I:$I,DataBaseContable!$F:$F,"="&amp;T!$B56,DataBaseContable!$B:$B,"&gt;="&amp;$B$3&amp;"/08/01",DataBaseContable!$B:$B,"&lt;="&amp;EOMONTH($B$3&amp;"/08/01",0))</f>
        <v>0</v>
      </c>
      <c r="L56" s="129">
        <f>SUMIFS(DataBaseContable!$I:$I,DataBaseContable!$F:$F,"="&amp;T!$B56,DataBaseContable!$B:$B,"&gt;="&amp;$B$3&amp;"/09/01",DataBaseContable!$B:$B,"&lt;="&amp;EOMONTH($B$3&amp;"/09/01",0))</f>
        <v>0</v>
      </c>
      <c r="M56" s="129">
        <f>SUMIFS(DataBaseContable!$I:$I,DataBaseContable!$F:$F,"="&amp;T!$B56,DataBaseContable!$B:$B,"&gt;="&amp;$B$3&amp;"/10/01",DataBaseContable!$B:$B,"&lt;="&amp;EOMONTH($B$3&amp;"/10/01",0))</f>
        <v>0</v>
      </c>
      <c r="N56" s="129">
        <f>SUMIFS(DataBaseContable!$I:$I,DataBaseContable!$F:$F,"="&amp;T!$B56,DataBaseContable!$B:$B,"&gt;="&amp;$B$3&amp;"/11/01",DataBaseContable!$B:$B,"&lt;="&amp;EOMONTH($B$3&amp;"/11/01",0))</f>
        <v>0</v>
      </c>
      <c r="O56" s="129">
        <f>SUMIFS(DataBaseContable!$I:$I,DataBaseContable!$F:$F,"="&amp;T!$B56,DataBaseContable!$B:$B,"&gt;="&amp;$B$3&amp;"/11/01",DataBaseContable!$B:$B,"&lt;="&amp;EOMONTH($B$3&amp;"/11/01",0))</f>
        <v>0</v>
      </c>
      <c r="P56" s="130">
        <f t="shared" si="2"/>
        <v>0</v>
      </c>
    </row>
    <row r="57" spans="2:16" x14ac:dyDescent="0.25">
      <c r="B57" s="112">
        <v>44</v>
      </c>
      <c r="C57" s="44" t="s">
        <v>52</v>
      </c>
      <c r="D57" s="129">
        <f>SUMIFS(DataBaseContable!$I:$I,DataBaseContable!$F:$F,"="&amp;T!$B57,DataBaseContable!$B:$B,"&gt;="&amp;$B$3&amp;"/01/01",DataBaseContable!$B:$B,"&lt;="&amp;EOMONTH($B$3&amp;"/01/01",0))</f>
        <v>0</v>
      </c>
      <c r="E57" s="129">
        <f>SUMIFS(DataBaseContable!$I:$I,DataBaseContable!$F:$F,"="&amp;T!$B57,DataBaseContable!$B:$B,"&gt;="&amp;$B$3&amp;"/02/01",DataBaseContable!$B:$B,"&lt;="&amp;EOMONTH($B$3&amp;"/02/01",0))</f>
        <v>0</v>
      </c>
      <c r="F57" s="129">
        <f>SUMIFS(DataBaseContable!$I:$I,DataBaseContable!$F:$F,"="&amp;T!$B57,DataBaseContable!$B:$B,"&gt;="&amp;$B$3&amp;"/03/01",DataBaseContable!$B:$B,"&lt;="&amp;EOMONTH($B$3&amp;"/03/01",0))</f>
        <v>0</v>
      </c>
      <c r="G57" s="129">
        <f>SUMIFS(DataBaseContable!$I:$I,DataBaseContable!$F:$F,"="&amp;T!$B57,DataBaseContable!$B:$B,"&gt;="&amp;$B$3&amp;"/04/01",DataBaseContable!$B:$B,"&lt;="&amp;EOMONTH($B$3&amp;"/04/01",0))</f>
        <v>0</v>
      </c>
      <c r="H57" s="129">
        <f>SUMIFS(DataBaseContable!$I:$I,DataBaseContable!$F:$F,"="&amp;T!$B57,DataBaseContable!$B:$B,"&gt;="&amp;$B$3&amp;"/05/01",DataBaseContable!$B:$B,"&lt;="&amp;EOMONTH($B$3&amp;"/05/01",0))</f>
        <v>0</v>
      </c>
      <c r="I57" s="129">
        <f>SUMIFS(DataBaseContable!$I:$I,DataBaseContable!$F:$F,"="&amp;T!$B57,DataBaseContable!$B:$B,"&gt;="&amp;$B$3&amp;"/06/01",DataBaseContable!$B:$B,"&lt;="&amp;EOMONTH($B$3&amp;"/06/01",0))</f>
        <v>0</v>
      </c>
      <c r="J57" s="129">
        <f>SUMIFS(DataBaseContable!$I:$I,DataBaseContable!$F:$F,"="&amp;T!$B57,DataBaseContable!$B:$B,"&gt;="&amp;$B$3&amp;"/07/01",DataBaseContable!$B:$B,"&lt;="&amp;EOMONTH($B$3&amp;"/07/01",0))</f>
        <v>0</v>
      </c>
      <c r="K57" s="129">
        <f>SUMIFS(DataBaseContable!$I:$I,DataBaseContable!$F:$F,"="&amp;T!$B57,DataBaseContable!$B:$B,"&gt;="&amp;$B$3&amp;"/08/01",DataBaseContable!$B:$B,"&lt;="&amp;EOMONTH($B$3&amp;"/08/01",0))</f>
        <v>0</v>
      </c>
      <c r="L57" s="129">
        <f>SUMIFS(DataBaseContable!$I:$I,DataBaseContable!$F:$F,"="&amp;T!$B57,DataBaseContable!$B:$B,"&gt;="&amp;$B$3&amp;"/09/01",DataBaseContable!$B:$B,"&lt;="&amp;EOMONTH($B$3&amp;"/09/01",0))</f>
        <v>0</v>
      </c>
      <c r="M57" s="129">
        <f>SUMIFS(DataBaseContable!$I:$I,DataBaseContable!$F:$F,"="&amp;T!$B57,DataBaseContable!$B:$B,"&gt;="&amp;$B$3&amp;"/10/01",DataBaseContable!$B:$B,"&lt;="&amp;EOMONTH($B$3&amp;"/10/01",0))</f>
        <v>0</v>
      </c>
      <c r="N57" s="129">
        <f>SUMIFS(DataBaseContable!$I:$I,DataBaseContable!$F:$F,"="&amp;T!$B57,DataBaseContable!$B:$B,"&gt;="&amp;$B$3&amp;"/11/01",DataBaseContable!$B:$B,"&lt;="&amp;EOMONTH($B$3&amp;"/11/01",0))</f>
        <v>0</v>
      </c>
      <c r="O57" s="129">
        <f>SUMIFS(DataBaseContable!$I:$I,DataBaseContable!$F:$F,"="&amp;T!$B57,DataBaseContable!$B:$B,"&gt;="&amp;$B$3&amp;"/11/01",DataBaseContable!$B:$B,"&lt;="&amp;EOMONTH($B$3&amp;"/11/01",0))</f>
        <v>0</v>
      </c>
      <c r="P57" s="130">
        <f t="shared" si="2"/>
        <v>0</v>
      </c>
    </row>
    <row r="58" spans="2:16" x14ac:dyDescent="0.25">
      <c r="B58" s="112">
        <v>45</v>
      </c>
      <c r="C58" s="44" t="s">
        <v>48</v>
      </c>
      <c r="D58" s="129">
        <f>SUMIFS(DataBaseContable!$I:$I,DataBaseContable!$F:$F,"="&amp;T!$B58,DataBaseContable!$B:$B,"&gt;="&amp;$B$3&amp;"/01/01",DataBaseContable!$B:$B,"&lt;="&amp;EOMONTH($B$3&amp;"/01/01",0))</f>
        <v>100000</v>
      </c>
      <c r="E58" s="129">
        <f>SUMIFS(DataBaseContable!$I:$I,DataBaseContable!$F:$F,"="&amp;T!$B58,DataBaseContable!$B:$B,"&gt;="&amp;$B$3&amp;"/02/01",DataBaseContable!$B:$B,"&lt;="&amp;EOMONTH($B$3&amp;"/02/01",0))</f>
        <v>0</v>
      </c>
      <c r="F58" s="129">
        <f>SUMIFS(DataBaseContable!$I:$I,DataBaseContable!$F:$F,"="&amp;T!$B58,DataBaseContable!$B:$B,"&gt;="&amp;$B$3&amp;"/03/01",DataBaseContable!$B:$B,"&lt;="&amp;EOMONTH($B$3&amp;"/03/01",0))</f>
        <v>0</v>
      </c>
      <c r="G58" s="129">
        <f>SUMIFS(DataBaseContable!$I:$I,DataBaseContable!$F:$F,"="&amp;T!$B58,DataBaseContable!$B:$B,"&gt;="&amp;$B$3&amp;"/04/01",DataBaseContable!$B:$B,"&lt;="&amp;EOMONTH($B$3&amp;"/04/01",0))</f>
        <v>0</v>
      </c>
      <c r="H58" s="129">
        <f>SUMIFS(DataBaseContable!$I:$I,DataBaseContable!$F:$F,"="&amp;T!$B58,DataBaseContable!$B:$B,"&gt;="&amp;$B$3&amp;"/05/01",DataBaseContable!$B:$B,"&lt;="&amp;EOMONTH($B$3&amp;"/05/01",0))</f>
        <v>0</v>
      </c>
      <c r="I58" s="129">
        <f>SUMIFS(DataBaseContable!$I:$I,DataBaseContable!$F:$F,"="&amp;T!$B58,DataBaseContable!$B:$B,"&gt;="&amp;$B$3&amp;"/06/01",DataBaseContable!$B:$B,"&lt;="&amp;EOMONTH($B$3&amp;"/06/01",0))</f>
        <v>0</v>
      </c>
      <c r="J58" s="129">
        <f>SUMIFS(DataBaseContable!$I:$I,DataBaseContable!$F:$F,"="&amp;T!$B58,DataBaseContable!$B:$B,"&gt;="&amp;$B$3&amp;"/07/01",DataBaseContable!$B:$B,"&lt;="&amp;EOMONTH($B$3&amp;"/07/01",0))</f>
        <v>0</v>
      </c>
      <c r="K58" s="129">
        <f>SUMIFS(DataBaseContable!$I:$I,DataBaseContable!$F:$F,"="&amp;T!$B58,DataBaseContable!$B:$B,"&gt;="&amp;$B$3&amp;"/08/01",DataBaseContable!$B:$B,"&lt;="&amp;EOMONTH($B$3&amp;"/08/01",0))</f>
        <v>0</v>
      </c>
      <c r="L58" s="129">
        <f>SUMIFS(DataBaseContable!$I:$I,DataBaseContable!$F:$F,"="&amp;T!$B58,DataBaseContable!$B:$B,"&gt;="&amp;$B$3&amp;"/09/01",DataBaseContable!$B:$B,"&lt;="&amp;EOMONTH($B$3&amp;"/09/01",0))</f>
        <v>0</v>
      </c>
      <c r="M58" s="129">
        <f>SUMIFS(DataBaseContable!$I:$I,DataBaseContable!$F:$F,"="&amp;T!$B58,DataBaseContable!$B:$B,"&gt;="&amp;$B$3&amp;"/10/01",DataBaseContable!$B:$B,"&lt;="&amp;EOMONTH($B$3&amp;"/10/01",0))</f>
        <v>0</v>
      </c>
      <c r="N58" s="129">
        <f>SUMIFS(DataBaseContable!$I:$I,DataBaseContable!$F:$F,"="&amp;T!$B58,DataBaseContable!$B:$B,"&gt;="&amp;$B$3&amp;"/11/01",DataBaseContable!$B:$B,"&lt;="&amp;EOMONTH($B$3&amp;"/11/01",0))</f>
        <v>0</v>
      </c>
      <c r="O58" s="129">
        <f>SUMIFS(DataBaseContable!$I:$I,DataBaseContable!$F:$F,"="&amp;T!$B58,DataBaseContable!$B:$B,"&gt;="&amp;$B$3&amp;"/11/01",DataBaseContable!$B:$B,"&lt;="&amp;EOMONTH($B$3&amp;"/11/01",0))</f>
        <v>0</v>
      </c>
      <c r="P58" s="130">
        <f t="shared" si="2"/>
        <v>100000</v>
      </c>
    </row>
    <row r="59" spans="2:16" x14ac:dyDescent="0.25">
      <c r="B59" s="112">
        <v>46</v>
      </c>
      <c r="C59" s="44" t="s">
        <v>49</v>
      </c>
      <c r="D59" s="129">
        <f>SUMIFS(DataBaseContable!$I:$I,DataBaseContable!$F:$F,"="&amp;T!$B59,DataBaseContable!$B:$B,"&gt;="&amp;$B$3&amp;"/01/01",DataBaseContable!$B:$B,"&lt;="&amp;EOMONTH($B$3&amp;"/01/01",0))</f>
        <v>20000</v>
      </c>
      <c r="E59" s="129">
        <f>SUMIFS(DataBaseContable!$I:$I,DataBaseContable!$F:$F,"="&amp;T!$B59,DataBaseContable!$B:$B,"&gt;="&amp;$B$3&amp;"/02/01",DataBaseContable!$B:$B,"&lt;="&amp;EOMONTH($B$3&amp;"/02/01",0))</f>
        <v>0</v>
      </c>
      <c r="F59" s="129">
        <f>SUMIFS(DataBaseContable!$I:$I,DataBaseContable!$F:$F,"="&amp;T!$B59,DataBaseContable!$B:$B,"&gt;="&amp;$B$3&amp;"/03/01",DataBaseContable!$B:$B,"&lt;="&amp;EOMONTH($B$3&amp;"/03/01",0))</f>
        <v>0</v>
      </c>
      <c r="G59" s="129">
        <f>SUMIFS(DataBaseContable!$I:$I,DataBaseContable!$F:$F,"="&amp;T!$B59,DataBaseContable!$B:$B,"&gt;="&amp;$B$3&amp;"/04/01",DataBaseContable!$B:$B,"&lt;="&amp;EOMONTH($B$3&amp;"/04/01",0))</f>
        <v>0</v>
      </c>
      <c r="H59" s="129">
        <f>SUMIFS(DataBaseContable!$I:$I,DataBaseContable!$F:$F,"="&amp;T!$B59,DataBaseContable!$B:$B,"&gt;="&amp;$B$3&amp;"/05/01",DataBaseContable!$B:$B,"&lt;="&amp;EOMONTH($B$3&amp;"/05/01",0))</f>
        <v>0</v>
      </c>
      <c r="I59" s="129">
        <f>SUMIFS(DataBaseContable!$I:$I,DataBaseContable!$F:$F,"="&amp;T!$B59,DataBaseContable!$B:$B,"&gt;="&amp;$B$3&amp;"/06/01",DataBaseContable!$B:$B,"&lt;="&amp;EOMONTH($B$3&amp;"/06/01",0))</f>
        <v>0</v>
      </c>
      <c r="J59" s="129">
        <f>SUMIFS(DataBaseContable!$I:$I,DataBaseContable!$F:$F,"="&amp;T!$B59,DataBaseContable!$B:$B,"&gt;="&amp;$B$3&amp;"/07/01",DataBaseContable!$B:$B,"&lt;="&amp;EOMONTH($B$3&amp;"/07/01",0))</f>
        <v>0</v>
      </c>
      <c r="K59" s="129">
        <f>SUMIFS(DataBaseContable!$I:$I,DataBaseContable!$F:$F,"="&amp;T!$B59,DataBaseContable!$B:$B,"&gt;="&amp;$B$3&amp;"/08/01",DataBaseContable!$B:$B,"&lt;="&amp;EOMONTH($B$3&amp;"/08/01",0))</f>
        <v>0</v>
      </c>
      <c r="L59" s="129">
        <f>SUMIFS(DataBaseContable!$I:$I,DataBaseContable!$F:$F,"="&amp;T!$B59,DataBaseContable!$B:$B,"&gt;="&amp;$B$3&amp;"/09/01",DataBaseContable!$B:$B,"&lt;="&amp;EOMONTH($B$3&amp;"/09/01",0))</f>
        <v>0</v>
      </c>
      <c r="M59" s="129">
        <f>SUMIFS(DataBaseContable!$I:$I,DataBaseContable!$F:$F,"="&amp;T!$B59,DataBaseContable!$B:$B,"&gt;="&amp;$B$3&amp;"/10/01",DataBaseContable!$B:$B,"&lt;="&amp;EOMONTH($B$3&amp;"/10/01",0))</f>
        <v>0</v>
      </c>
      <c r="N59" s="129">
        <f>SUMIFS(DataBaseContable!$I:$I,DataBaseContable!$F:$F,"="&amp;T!$B59,DataBaseContable!$B:$B,"&gt;="&amp;$B$3&amp;"/11/01",DataBaseContable!$B:$B,"&lt;="&amp;EOMONTH($B$3&amp;"/11/01",0))</f>
        <v>0</v>
      </c>
      <c r="O59" s="129">
        <f>SUMIFS(DataBaseContable!$I:$I,DataBaseContable!$F:$F,"="&amp;T!$B59,DataBaseContable!$B:$B,"&gt;="&amp;$B$3&amp;"/11/01",DataBaseContable!$B:$B,"&lt;="&amp;EOMONTH($B$3&amp;"/11/01",0))</f>
        <v>0</v>
      </c>
      <c r="P59" s="130">
        <f t="shared" si="2"/>
        <v>20000</v>
      </c>
    </row>
    <row r="60" spans="2:16" x14ac:dyDescent="0.25">
      <c r="B60" s="112">
        <v>47</v>
      </c>
      <c r="C60" s="44" t="s">
        <v>50</v>
      </c>
      <c r="D60" s="129">
        <f>SUMIFS(DataBaseContable!$I:$I,DataBaseContable!$F:$F,"="&amp;T!$B60,DataBaseContable!$B:$B,"&gt;="&amp;$B$3&amp;"/01/01",DataBaseContable!$B:$B,"&lt;="&amp;EOMONTH($B$3&amp;"/01/01",0))</f>
        <v>15400</v>
      </c>
      <c r="E60" s="129">
        <f>SUMIFS(DataBaseContable!$I:$I,DataBaseContable!$F:$F,"="&amp;T!$B60,DataBaseContable!$B:$B,"&gt;="&amp;$B$3&amp;"/02/01",DataBaseContable!$B:$B,"&lt;="&amp;EOMONTH($B$3&amp;"/02/01",0))</f>
        <v>0</v>
      </c>
      <c r="F60" s="129">
        <f>SUMIFS(DataBaseContable!$I:$I,DataBaseContable!$F:$F,"="&amp;T!$B60,DataBaseContable!$B:$B,"&gt;="&amp;$B$3&amp;"/03/01",DataBaseContable!$B:$B,"&lt;="&amp;EOMONTH($B$3&amp;"/03/01",0))</f>
        <v>230000</v>
      </c>
      <c r="G60" s="129">
        <f>SUMIFS(DataBaseContable!$I:$I,DataBaseContable!$F:$F,"="&amp;T!$B60,DataBaseContable!$B:$B,"&gt;="&amp;$B$3&amp;"/04/01",DataBaseContable!$B:$B,"&lt;="&amp;EOMONTH($B$3&amp;"/04/01",0))</f>
        <v>0</v>
      </c>
      <c r="H60" s="129">
        <f>SUMIFS(DataBaseContable!$I:$I,DataBaseContable!$F:$F,"="&amp;T!$B60,DataBaseContable!$B:$B,"&gt;="&amp;$B$3&amp;"/05/01",DataBaseContable!$B:$B,"&lt;="&amp;EOMONTH($B$3&amp;"/05/01",0))</f>
        <v>0</v>
      </c>
      <c r="I60" s="129">
        <f>SUMIFS(DataBaseContable!$I:$I,DataBaseContable!$F:$F,"="&amp;T!$B60,DataBaseContable!$B:$B,"&gt;="&amp;$B$3&amp;"/06/01",DataBaseContable!$B:$B,"&lt;="&amp;EOMONTH($B$3&amp;"/06/01",0))</f>
        <v>0</v>
      </c>
      <c r="J60" s="129">
        <f>SUMIFS(DataBaseContable!$I:$I,DataBaseContable!$F:$F,"="&amp;T!$B60,DataBaseContable!$B:$B,"&gt;="&amp;$B$3&amp;"/07/01",DataBaseContable!$B:$B,"&lt;="&amp;EOMONTH($B$3&amp;"/07/01",0))</f>
        <v>0</v>
      </c>
      <c r="K60" s="129">
        <f>SUMIFS(DataBaseContable!$I:$I,DataBaseContable!$F:$F,"="&amp;T!$B60,DataBaseContable!$B:$B,"&gt;="&amp;$B$3&amp;"/08/01",DataBaseContable!$B:$B,"&lt;="&amp;EOMONTH($B$3&amp;"/08/01",0))</f>
        <v>0</v>
      </c>
      <c r="L60" s="129">
        <f>SUMIFS(DataBaseContable!$I:$I,DataBaseContable!$F:$F,"="&amp;T!$B60,DataBaseContable!$B:$B,"&gt;="&amp;$B$3&amp;"/09/01",DataBaseContable!$B:$B,"&lt;="&amp;EOMONTH($B$3&amp;"/09/01",0))</f>
        <v>0</v>
      </c>
      <c r="M60" s="129">
        <f>SUMIFS(DataBaseContable!$I:$I,DataBaseContable!$F:$F,"="&amp;T!$B60,DataBaseContable!$B:$B,"&gt;="&amp;$B$3&amp;"/10/01",DataBaseContable!$B:$B,"&lt;="&amp;EOMONTH($B$3&amp;"/10/01",0))</f>
        <v>0</v>
      </c>
      <c r="N60" s="129">
        <f>SUMIFS(DataBaseContable!$I:$I,DataBaseContable!$F:$F,"="&amp;T!$B60,DataBaseContable!$B:$B,"&gt;="&amp;$B$3&amp;"/11/01",DataBaseContable!$B:$B,"&lt;="&amp;EOMONTH($B$3&amp;"/11/01",0))</f>
        <v>0</v>
      </c>
      <c r="O60" s="129">
        <f>SUMIFS(DataBaseContable!$I:$I,DataBaseContable!$F:$F,"="&amp;T!$B60,DataBaseContable!$B:$B,"&gt;="&amp;$B$3&amp;"/11/01",DataBaseContable!$B:$B,"&lt;="&amp;EOMONTH($B$3&amp;"/11/01",0))</f>
        <v>0</v>
      </c>
      <c r="P60" s="130">
        <f t="shared" si="2"/>
        <v>245400</v>
      </c>
    </row>
    <row r="61" spans="2:16" x14ac:dyDescent="0.25">
      <c r="B61" s="112">
        <v>48</v>
      </c>
      <c r="C61" s="44" t="s">
        <v>53</v>
      </c>
      <c r="D61" s="129">
        <f>SUMIFS(DataBaseContable!$I:$I,DataBaseContable!$F:$F,"="&amp;T!$B61,DataBaseContable!$B:$B,"&gt;="&amp;$B$3&amp;"/01/01",DataBaseContable!$B:$B,"&lt;="&amp;EOMONTH($B$3&amp;"/01/01",0))</f>
        <v>1000</v>
      </c>
      <c r="E61" s="129">
        <f>SUMIFS(DataBaseContable!$I:$I,DataBaseContable!$F:$F,"="&amp;T!$B61,DataBaseContable!$B:$B,"&gt;="&amp;$B$3&amp;"/02/01",DataBaseContable!$B:$B,"&lt;="&amp;EOMONTH($B$3&amp;"/02/01",0))</f>
        <v>0</v>
      </c>
      <c r="F61" s="129">
        <f>SUMIFS(DataBaseContable!$I:$I,DataBaseContable!$F:$F,"="&amp;T!$B61,DataBaseContable!$B:$B,"&gt;="&amp;$B$3&amp;"/03/01",DataBaseContable!$B:$B,"&lt;="&amp;EOMONTH($B$3&amp;"/03/01",0))</f>
        <v>0</v>
      </c>
      <c r="G61" s="129">
        <f>SUMIFS(DataBaseContable!$I:$I,DataBaseContable!$F:$F,"="&amp;T!$B61,DataBaseContable!$B:$B,"&gt;="&amp;$B$3&amp;"/04/01",DataBaseContable!$B:$B,"&lt;="&amp;EOMONTH($B$3&amp;"/04/01",0))</f>
        <v>0</v>
      </c>
      <c r="H61" s="129">
        <f>SUMIFS(DataBaseContable!$I:$I,DataBaseContable!$F:$F,"="&amp;T!$B61,DataBaseContable!$B:$B,"&gt;="&amp;$B$3&amp;"/05/01",DataBaseContable!$B:$B,"&lt;="&amp;EOMONTH($B$3&amp;"/05/01",0))</f>
        <v>0</v>
      </c>
      <c r="I61" s="129">
        <f>SUMIFS(DataBaseContable!$I:$I,DataBaseContable!$F:$F,"="&amp;T!$B61,DataBaseContable!$B:$B,"&gt;="&amp;$B$3&amp;"/06/01",DataBaseContable!$B:$B,"&lt;="&amp;EOMONTH($B$3&amp;"/06/01",0))</f>
        <v>0</v>
      </c>
      <c r="J61" s="129">
        <f>SUMIFS(DataBaseContable!$I:$I,DataBaseContable!$F:$F,"="&amp;T!$B61,DataBaseContable!$B:$B,"&gt;="&amp;$B$3&amp;"/07/01",DataBaseContable!$B:$B,"&lt;="&amp;EOMONTH($B$3&amp;"/07/01",0))</f>
        <v>0</v>
      </c>
      <c r="K61" s="129">
        <f>SUMIFS(DataBaseContable!$I:$I,DataBaseContable!$F:$F,"="&amp;T!$B61,DataBaseContable!$B:$B,"&gt;="&amp;$B$3&amp;"/08/01",DataBaseContable!$B:$B,"&lt;="&amp;EOMONTH($B$3&amp;"/08/01",0))</f>
        <v>0</v>
      </c>
      <c r="L61" s="129">
        <f>SUMIFS(DataBaseContable!$I:$I,DataBaseContable!$F:$F,"="&amp;T!$B61,DataBaseContable!$B:$B,"&gt;="&amp;$B$3&amp;"/09/01",DataBaseContable!$B:$B,"&lt;="&amp;EOMONTH($B$3&amp;"/09/01",0))</f>
        <v>0</v>
      </c>
      <c r="M61" s="129">
        <f>SUMIFS(DataBaseContable!$I:$I,DataBaseContable!$F:$F,"="&amp;T!$B61,DataBaseContable!$B:$B,"&gt;="&amp;$B$3&amp;"/10/01",DataBaseContable!$B:$B,"&lt;="&amp;EOMONTH($B$3&amp;"/10/01",0))</f>
        <v>0</v>
      </c>
      <c r="N61" s="129">
        <f>SUMIFS(DataBaseContable!$I:$I,DataBaseContable!$F:$F,"="&amp;T!$B61,DataBaseContable!$B:$B,"&gt;="&amp;$B$3&amp;"/11/01",DataBaseContable!$B:$B,"&lt;="&amp;EOMONTH($B$3&amp;"/11/01",0))</f>
        <v>0</v>
      </c>
      <c r="O61" s="129">
        <f>SUMIFS(DataBaseContable!$I:$I,DataBaseContable!$F:$F,"="&amp;T!$B61,DataBaseContable!$B:$B,"&gt;="&amp;$B$3&amp;"/11/01",DataBaseContable!$B:$B,"&lt;="&amp;EOMONTH($B$3&amp;"/11/01",0))</f>
        <v>0</v>
      </c>
      <c r="P61" s="130">
        <f t="shared" si="2"/>
        <v>1000</v>
      </c>
    </row>
    <row r="62" spans="2:16" x14ac:dyDescent="0.25">
      <c r="B62" s="112">
        <v>49</v>
      </c>
      <c r="C62" s="44" t="s">
        <v>54</v>
      </c>
      <c r="D62" s="129">
        <f>SUMIFS(DataBaseContable!$I:$I,DataBaseContable!$F:$F,"="&amp;T!$B62,DataBaseContable!$B:$B,"&gt;="&amp;$B$3&amp;"/01/01",DataBaseContable!$B:$B,"&lt;="&amp;EOMONTH($B$3&amp;"/01/01",0))</f>
        <v>3200</v>
      </c>
      <c r="E62" s="129">
        <f>SUMIFS(DataBaseContable!$I:$I,DataBaseContable!$F:$F,"="&amp;T!$B62,DataBaseContable!$B:$B,"&gt;="&amp;$B$3&amp;"/02/01",DataBaseContable!$B:$B,"&lt;="&amp;EOMONTH($B$3&amp;"/02/01",0))</f>
        <v>0</v>
      </c>
      <c r="F62" s="129">
        <f>SUMIFS(DataBaseContable!$I:$I,DataBaseContable!$F:$F,"="&amp;T!$B62,DataBaseContable!$B:$B,"&gt;="&amp;$B$3&amp;"/03/01",DataBaseContable!$B:$B,"&lt;="&amp;EOMONTH($B$3&amp;"/03/01",0))</f>
        <v>328900</v>
      </c>
      <c r="G62" s="129">
        <f>SUMIFS(DataBaseContable!$I:$I,DataBaseContable!$F:$F,"="&amp;T!$B62,DataBaseContable!$B:$B,"&gt;="&amp;$B$3&amp;"/04/01",DataBaseContable!$B:$B,"&lt;="&amp;EOMONTH($B$3&amp;"/04/01",0))</f>
        <v>0</v>
      </c>
      <c r="H62" s="129">
        <f>SUMIFS(DataBaseContable!$I:$I,DataBaseContable!$F:$F,"="&amp;T!$B62,DataBaseContable!$B:$B,"&gt;="&amp;$B$3&amp;"/05/01",DataBaseContable!$B:$B,"&lt;="&amp;EOMONTH($B$3&amp;"/05/01",0))</f>
        <v>0</v>
      </c>
      <c r="I62" s="129">
        <f>SUMIFS(DataBaseContable!$I:$I,DataBaseContable!$F:$F,"="&amp;T!$B62,DataBaseContable!$B:$B,"&gt;="&amp;$B$3&amp;"/06/01",DataBaseContable!$B:$B,"&lt;="&amp;EOMONTH($B$3&amp;"/06/01",0))</f>
        <v>0</v>
      </c>
      <c r="J62" s="129">
        <f>SUMIFS(DataBaseContable!$I:$I,DataBaseContable!$F:$F,"="&amp;T!$B62,DataBaseContable!$B:$B,"&gt;="&amp;$B$3&amp;"/07/01",DataBaseContable!$B:$B,"&lt;="&amp;EOMONTH($B$3&amp;"/07/01",0))</f>
        <v>0</v>
      </c>
      <c r="K62" s="129">
        <f>SUMIFS(DataBaseContable!$I:$I,DataBaseContable!$F:$F,"="&amp;T!$B62,DataBaseContable!$B:$B,"&gt;="&amp;$B$3&amp;"/08/01",DataBaseContable!$B:$B,"&lt;="&amp;EOMONTH($B$3&amp;"/08/01",0))</f>
        <v>0</v>
      </c>
      <c r="L62" s="129">
        <f>SUMIFS(DataBaseContable!$I:$I,DataBaseContable!$F:$F,"="&amp;T!$B62,DataBaseContable!$B:$B,"&gt;="&amp;$B$3&amp;"/09/01",DataBaseContable!$B:$B,"&lt;="&amp;EOMONTH($B$3&amp;"/09/01",0))</f>
        <v>0</v>
      </c>
      <c r="M62" s="129">
        <f>SUMIFS(DataBaseContable!$I:$I,DataBaseContable!$F:$F,"="&amp;T!$B62,DataBaseContable!$B:$B,"&gt;="&amp;$B$3&amp;"/10/01",DataBaseContable!$B:$B,"&lt;="&amp;EOMONTH($B$3&amp;"/10/01",0))</f>
        <v>0</v>
      </c>
      <c r="N62" s="129">
        <f>SUMIFS(DataBaseContable!$I:$I,DataBaseContable!$F:$F,"="&amp;T!$B62,DataBaseContable!$B:$B,"&gt;="&amp;$B$3&amp;"/11/01",DataBaseContable!$B:$B,"&lt;="&amp;EOMONTH($B$3&amp;"/11/01",0))</f>
        <v>0</v>
      </c>
      <c r="O62" s="129">
        <f>SUMIFS(DataBaseContable!$I:$I,DataBaseContable!$F:$F,"="&amp;T!$B62,DataBaseContable!$B:$B,"&gt;="&amp;$B$3&amp;"/11/01",DataBaseContable!$B:$B,"&lt;="&amp;EOMONTH($B$3&amp;"/11/01",0))</f>
        <v>0</v>
      </c>
      <c r="P62" s="130">
        <f t="shared" si="2"/>
        <v>332100</v>
      </c>
    </row>
    <row r="63" spans="2:16" x14ac:dyDescent="0.25">
      <c r="B63" s="112">
        <v>50</v>
      </c>
      <c r="C63" s="44" t="s">
        <v>55</v>
      </c>
      <c r="D63" s="129">
        <f>SUMIFS(DataBaseContable!$I:$I,DataBaseContable!$F:$F,"="&amp;T!$B63,DataBaseContable!$B:$B,"&gt;="&amp;$B$3&amp;"/01/01",DataBaseContable!$B:$B,"&lt;="&amp;EOMONTH($B$3&amp;"/01/01",0))</f>
        <v>0</v>
      </c>
      <c r="E63" s="129">
        <f>SUMIFS(DataBaseContable!$I:$I,DataBaseContable!$F:$F,"="&amp;T!$B63,DataBaseContable!$B:$B,"&gt;="&amp;$B$3&amp;"/02/01",DataBaseContable!$B:$B,"&lt;="&amp;EOMONTH($B$3&amp;"/02/01",0))</f>
        <v>0</v>
      </c>
      <c r="F63" s="129">
        <f>SUMIFS(DataBaseContable!$I:$I,DataBaseContable!$F:$F,"="&amp;T!$B63,DataBaseContable!$B:$B,"&gt;="&amp;$B$3&amp;"/03/01",DataBaseContable!$B:$B,"&lt;="&amp;EOMONTH($B$3&amp;"/03/01",0))</f>
        <v>0</v>
      </c>
      <c r="G63" s="129">
        <f>SUMIFS(DataBaseContable!$I:$I,DataBaseContable!$F:$F,"="&amp;T!$B63,DataBaseContable!$B:$B,"&gt;="&amp;$B$3&amp;"/04/01",DataBaseContable!$B:$B,"&lt;="&amp;EOMONTH($B$3&amp;"/04/01",0))</f>
        <v>0</v>
      </c>
      <c r="H63" s="129">
        <f>SUMIFS(DataBaseContable!$I:$I,DataBaseContable!$F:$F,"="&amp;T!$B63,DataBaseContable!$B:$B,"&gt;="&amp;$B$3&amp;"/05/01",DataBaseContable!$B:$B,"&lt;="&amp;EOMONTH($B$3&amp;"/05/01",0))</f>
        <v>0</v>
      </c>
      <c r="I63" s="129">
        <f>SUMIFS(DataBaseContable!$I:$I,DataBaseContable!$F:$F,"="&amp;T!$B63,DataBaseContable!$B:$B,"&gt;="&amp;$B$3&amp;"/06/01",DataBaseContable!$B:$B,"&lt;="&amp;EOMONTH($B$3&amp;"/06/01",0))</f>
        <v>0</v>
      </c>
      <c r="J63" s="129">
        <f>SUMIFS(DataBaseContable!$I:$I,DataBaseContable!$F:$F,"="&amp;T!$B63,DataBaseContable!$B:$B,"&gt;="&amp;$B$3&amp;"/07/01",DataBaseContable!$B:$B,"&lt;="&amp;EOMONTH($B$3&amp;"/07/01",0))</f>
        <v>0</v>
      </c>
      <c r="K63" s="129">
        <f>SUMIFS(DataBaseContable!$I:$I,DataBaseContable!$F:$F,"="&amp;T!$B63,DataBaseContable!$B:$B,"&gt;="&amp;$B$3&amp;"/08/01",DataBaseContable!$B:$B,"&lt;="&amp;EOMONTH($B$3&amp;"/08/01",0))</f>
        <v>0</v>
      </c>
      <c r="L63" s="129">
        <f>SUMIFS(DataBaseContable!$I:$I,DataBaseContable!$F:$F,"="&amp;T!$B63,DataBaseContable!$B:$B,"&gt;="&amp;$B$3&amp;"/09/01",DataBaseContable!$B:$B,"&lt;="&amp;EOMONTH($B$3&amp;"/09/01",0))</f>
        <v>0</v>
      </c>
      <c r="M63" s="129">
        <f>SUMIFS(DataBaseContable!$I:$I,DataBaseContable!$F:$F,"="&amp;T!$B63,DataBaseContable!$B:$B,"&gt;="&amp;$B$3&amp;"/10/01",DataBaseContable!$B:$B,"&lt;="&amp;EOMONTH($B$3&amp;"/10/01",0))</f>
        <v>0</v>
      </c>
      <c r="N63" s="129">
        <f>SUMIFS(DataBaseContable!$I:$I,DataBaseContable!$F:$F,"="&amp;T!$B63,DataBaseContable!$B:$B,"&gt;="&amp;$B$3&amp;"/11/01",DataBaseContable!$B:$B,"&lt;="&amp;EOMONTH($B$3&amp;"/11/01",0))</f>
        <v>0</v>
      </c>
      <c r="O63" s="129">
        <f>SUMIFS(DataBaseContable!$I:$I,DataBaseContable!$F:$F,"="&amp;T!$B63,DataBaseContable!$B:$B,"&gt;="&amp;$B$3&amp;"/11/01",DataBaseContable!$B:$B,"&lt;="&amp;EOMONTH($B$3&amp;"/11/01",0))</f>
        <v>0</v>
      </c>
      <c r="P63" s="130">
        <f t="shared" si="2"/>
        <v>0</v>
      </c>
    </row>
    <row r="64" spans="2:16" x14ac:dyDescent="0.25">
      <c r="B64" s="112">
        <v>51</v>
      </c>
      <c r="C64" s="44" t="s">
        <v>44</v>
      </c>
      <c r="D64" s="129">
        <f>SUMIFS(DataBaseContable!$I:$I,DataBaseContable!$F:$F,"="&amp;T!$B64,DataBaseContable!$B:$B,"&gt;="&amp;$B$3&amp;"/01/01",DataBaseContable!$B:$B,"&lt;="&amp;EOMONTH($B$3&amp;"/01/01",0))</f>
        <v>0</v>
      </c>
      <c r="E64" s="129">
        <f>SUMIFS(DataBaseContable!$I:$I,DataBaseContable!$F:$F,"="&amp;T!$B64,DataBaseContable!$B:$B,"&gt;="&amp;$B$3&amp;"/02/01",DataBaseContable!$B:$B,"&lt;="&amp;EOMONTH($B$3&amp;"/02/01",0))</f>
        <v>0</v>
      </c>
      <c r="F64" s="129">
        <f>SUMIFS(DataBaseContable!$I:$I,DataBaseContable!$F:$F,"="&amp;T!$B64,DataBaseContable!$B:$B,"&gt;="&amp;$B$3&amp;"/03/01",DataBaseContable!$B:$B,"&lt;="&amp;EOMONTH($B$3&amp;"/03/01",0))</f>
        <v>0</v>
      </c>
      <c r="G64" s="129">
        <f>SUMIFS(DataBaseContable!$I:$I,DataBaseContable!$F:$F,"="&amp;T!$B64,DataBaseContable!$B:$B,"&gt;="&amp;$B$3&amp;"/04/01",DataBaseContable!$B:$B,"&lt;="&amp;EOMONTH($B$3&amp;"/04/01",0))</f>
        <v>0</v>
      </c>
      <c r="H64" s="129">
        <f>SUMIFS(DataBaseContable!$I:$I,DataBaseContable!$F:$F,"="&amp;T!$B64,DataBaseContable!$B:$B,"&gt;="&amp;$B$3&amp;"/05/01",DataBaseContable!$B:$B,"&lt;="&amp;EOMONTH($B$3&amp;"/05/01",0))</f>
        <v>0</v>
      </c>
      <c r="I64" s="129">
        <f>SUMIFS(DataBaseContable!$I:$I,DataBaseContable!$F:$F,"="&amp;T!$B64,DataBaseContable!$B:$B,"&gt;="&amp;$B$3&amp;"/06/01",DataBaseContable!$B:$B,"&lt;="&amp;EOMONTH($B$3&amp;"/06/01",0))</f>
        <v>0</v>
      </c>
      <c r="J64" s="129">
        <f>SUMIFS(DataBaseContable!$I:$I,DataBaseContable!$F:$F,"="&amp;T!$B64,DataBaseContable!$B:$B,"&gt;="&amp;$B$3&amp;"/07/01",DataBaseContable!$B:$B,"&lt;="&amp;EOMONTH($B$3&amp;"/07/01",0))</f>
        <v>0</v>
      </c>
      <c r="K64" s="129">
        <f>SUMIFS(DataBaseContable!$I:$I,DataBaseContable!$F:$F,"="&amp;T!$B64,DataBaseContable!$B:$B,"&gt;="&amp;$B$3&amp;"/08/01",DataBaseContable!$B:$B,"&lt;="&amp;EOMONTH($B$3&amp;"/08/01",0))</f>
        <v>0</v>
      </c>
      <c r="L64" s="129">
        <f>SUMIFS(DataBaseContable!$I:$I,DataBaseContable!$F:$F,"="&amp;T!$B64,DataBaseContable!$B:$B,"&gt;="&amp;$B$3&amp;"/09/01",DataBaseContable!$B:$B,"&lt;="&amp;EOMONTH($B$3&amp;"/09/01",0))</f>
        <v>0</v>
      </c>
      <c r="M64" s="129">
        <f>SUMIFS(DataBaseContable!$I:$I,DataBaseContable!$F:$F,"="&amp;T!$B64,DataBaseContable!$B:$B,"&gt;="&amp;$B$3&amp;"/10/01",DataBaseContable!$B:$B,"&lt;="&amp;EOMONTH($B$3&amp;"/10/01",0))</f>
        <v>0</v>
      </c>
      <c r="N64" s="129">
        <f>SUMIFS(DataBaseContable!$I:$I,DataBaseContable!$F:$F,"="&amp;T!$B64,DataBaseContable!$B:$B,"&gt;="&amp;$B$3&amp;"/11/01",DataBaseContable!$B:$B,"&lt;="&amp;EOMONTH($B$3&amp;"/11/01",0))</f>
        <v>0</v>
      </c>
      <c r="O64" s="129">
        <f>SUMIFS(DataBaseContable!$I:$I,DataBaseContable!$F:$F,"="&amp;T!$B64,DataBaseContable!$B:$B,"&gt;="&amp;$B$3&amp;"/11/01",DataBaseContable!$B:$B,"&lt;="&amp;EOMONTH($B$3&amp;"/11/01",0))</f>
        <v>0</v>
      </c>
      <c r="P64" s="130">
        <f t="shared" si="2"/>
        <v>0</v>
      </c>
    </row>
    <row r="65" spans="2:16" x14ac:dyDescent="0.25">
      <c r="B65" s="112">
        <v>52</v>
      </c>
      <c r="C65" s="44" t="s">
        <v>56</v>
      </c>
      <c r="D65" s="129">
        <f>SUMIFS(DataBaseContable!$I:$I,DataBaseContable!$F:$F,"="&amp;T!$B65,DataBaseContable!$B:$B,"&gt;="&amp;$B$3&amp;"/01/01",DataBaseContable!$B:$B,"&lt;="&amp;EOMONTH($B$3&amp;"/01/01",0))</f>
        <v>0</v>
      </c>
      <c r="E65" s="129">
        <f>SUMIFS(DataBaseContable!$I:$I,DataBaseContable!$F:$F,"="&amp;T!$B65,DataBaseContable!$B:$B,"&gt;="&amp;$B$3&amp;"/02/01",DataBaseContable!$B:$B,"&lt;="&amp;EOMONTH($B$3&amp;"/02/01",0))</f>
        <v>0</v>
      </c>
      <c r="F65" s="129">
        <f>SUMIFS(DataBaseContable!$I:$I,DataBaseContable!$F:$F,"="&amp;T!$B65,DataBaseContable!$B:$B,"&gt;="&amp;$B$3&amp;"/03/01",DataBaseContable!$B:$B,"&lt;="&amp;EOMONTH($B$3&amp;"/03/01",0))</f>
        <v>0</v>
      </c>
      <c r="G65" s="129">
        <f>SUMIFS(DataBaseContable!$I:$I,DataBaseContable!$F:$F,"="&amp;T!$B65,DataBaseContable!$B:$B,"&gt;="&amp;$B$3&amp;"/04/01",DataBaseContable!$B:$B,"&lt;="&amp;EOMONTH($B$3&amp;"/04/01",0))</f>
        <v>0</v>
      </c>
      <c r="H65" s="129">
        <f>SUMIFS(DataBaseContable!$I:$I,DataBaseContable!$F:$F,"="&amp;T!$B65,DataBaseContable!$B:$B,"&gt;="&amp;$B$3&amp;"/05/01",DataBaseContable!$B:$B,"&lt;="&amp;EOMONTH($B$3&amp;"/05/01",0))</f>
        <v>0</v>
      </c>
      <c r="I65" s="129">
        <f>SUMIFS(DataBaseContable!$I:$I,DataBaseContable!$F:$F,"="&amp;T!$B65,DataBaseContable!$B:$B,"&gt;="&amp;$B$3&amp;"/06/01",DataBaseContable!$B:$B,"&lt;="&amp;EOMONTH($B$3&amp;"/06/01",0))</f>
        <v>0</v>
      </c>
      <c r="J65" s="129">
        <f>SUMIFS(DataBaseContable!$I:$I,DataBaseContable!$F:$F,"="&amp;T!$B65,DataBaseContable!$B:$B,"&gt;="&amp;$B$3&amp;"/07/01",DataBaseContable!$B:$B,"&lt;="&amp;EOMONTH($B$3&amp;"/07/01",0))</f>
        <v>0</v>
      </c>
      <c r="K65" s="129">
        <f>SUMIFS(DataBaseContable!$I:$I,DataBaseContable!$F:$F,"="&amp;T!$B65,DataBaseContable!$B:$B,"&gt;="&amp;$B$3&amp;"/08/01",DataBaseContable!$B:$B,"&lt;="&amp;EOMONTH($B$3&amp;"/08/01",0))</f>
        <v>0</v>
      </c>
      <c r="L65" s="129">
        <f>SUMIFS(DataBaseContable!$I:$I,DataBaseContable!$F:$F,"="&amp;T!$B65,DataBaseContable!$B:$B,"&gt;="&amp;$B$3&amp;"/09/01",DataBaseContable!$B:$B,"&lt;="&amp;EOMONTH($B$3&amp;"/09/01",0))</f>
        <v>0</v>
      </c>
      <c r="M65" s="129">
        <f>SUMIFS(DataBaseContable!$I:$I,DataBaseContable!$F:$F,"="&amp;T!$B65,DataBaseContable!$B:$B,"&gt;="&amp;$B$3&amp;"/10/01",DataBaseContable!$B:$B,"&lt;="&amp;EOMONTH($B$3&amp;"/10/01",0))</f>
        <v>0</v>
      </c>
      <c r="N65" s="129">
        <f>SUMIFS(DataBaseContable!$I:$I,DataBaseContable!$F:$F,"="&amp;T!$B65,DataBaseContable!$B:$B,"&gt;="&amp;$B$3&amp;"/11/01",DataBaseContable!$B:$B,"&lt;="&amp;EOMONTH($B$3&amp;"/11/01",0))</f>
        <v>0</v>
      </c>
      <c r="O65" s="129">
        <f>SUMIFS(DataBaseContable!$I:$I,DataBaseContable!$F:$F,"="&amp;T!$B65,DataBaseContable!$B:$B,"&gt;="&amp;$B$3&amp;"/11/01",DataBaseContable!$B:$B,"&lt;="&amp;EOMONTH($B$3&amp;"/11/01",0))</f>
        <v>0</v>
      </c>
      <c r="P65" s="130">
        <f t="shared" si="2"/>
        <v>0</v>
      </c>
    </row>
    <row r="66" spans="2:16" x14ac:dyDescent="0.25">
      <c r="B66" s="112">
        <v>53</v>
      </c>
      <c r="C66" s="44" t="s">
        <v>57</v>
      </c>
      <c r="D66" s="129">
        <f>SUMIFS(DataBaseContable!$I:$I,DataBaseContable!$F:$F,"="&amp;T!$B66,DataBaseContable!$B:$B,"&gt;="&amp;$B$3&amp;"/01/01",DataBaseContable!$B:$B,"&lt;="&amp;EOMONTH($B$3&amp;"/01/01",0))</f>
        <v>0</v>
      </c>
      <c r="E66" s="129">
        <f>SUMIFS(DataBaseContable!$I:$I,DataBaseContable!$F:$F,"="&amp;T!$B66,DataBaseContable!$B:$B,"&gt;="&amp;$B$3&amp;"/02/01",DataBaseContable!$B:$B,"&lt;="&amp;EOMONTH($B$3&amp;"/02/01",0))</f>
        <v>0</v>
      </c>
      <c r="F66" s="129">
        <f>SUMIFS(DataBaseContable!$I:$I,DataBaseContable!$F:$F,"="&amp;T!$B66,DataBaseContable!$B:$B,"&gt;="&amp;$B$3&amp;"/03/01",DataBaseContable!$B:$B,"&lt;="&amp;EOMONTH($B$3&amp;"/03/01",0))</f>
        <v>0</v>
      </c>
      <c r="G66" s="129">
        <f>SUMIFS(DataBaseContable!$I:$I,DataBaseContable!$F:$F,"="&amp;T!$B66,DataBaseContable!$B:$B,"&gt;="&amp;$B$3&amp;"/04/01",DataBaseContable!$B:$B,"&lt;="&amp;EOMONTH($B$3&amp;"/04/01",0))</f>
        <v>0</v>
      </c>
      <c r="H66" s="129">
        <f>SUMIFS(DataBaseContable!$I:$I,DataBaseContable!$F:$F,"="&amp;T!$B66,DataBaseContable!$B:$B,"&gt;="&amp;$B$3&amp;"/05/01",DataBaseContable!$B:$B,"&lt;="&amp;EOMONTH($B$3&amp;"/05/01",0))</f>
        <v>0</v>
      </c>
      <c r="I66" s="129">
        <f>SUMIFS(DataBaseContable!$I:$I,DataBaseContable!$F:$F,"="&amp;T!$B66,DataBaseContable!$B:$B,"&gt;="&amp;$B$3&amp;"/06/01",DataBaseContable!$B:$B,"&lt;="&amp;EOMONTH($B$3&amp;"/06/01",0))</f>
        <v>0</v>
      </c>
      <c r="J66" s="129">
        <f>SUMIFS(DataBaseContable!$I:$I,DataBaseContable!$F:$F,"="&amp;T!$B66,DataBaseContable!$B:$B,"&gt;="&amp;$B$3&amp;"/07/01",DataBaseContable!$B:$B,"&lt;="&amp;EOMONTH($B$3&amp;"/07/01",0))</f>
        <v>0</v>
      </c>
      <c r="K66" s="129">
        <f>SUMIFS(DataBaseContable!$I:$I,DataBaseContable!$F:$F,"="&amp;T!$B66,DataBaseContable!$B:$B,"&gt;="&amp;$B$3&amp;"/08/01",DataBaseContable!$B:$B,"&lt;="&amp;EOMONTH($B$3&amp;"/08/01",0))</f>
        <v>0</v>
      </c>
      <c r="L66" s="129">
        <f>SUMIFS(DataBaseContable!$I:$I,DataBaseContable!$F:$F,"="&amp;T!$B66,DataBaseContable!$B:$B,"&gt;="&amp;$B$3&amp;"/09/01",DataBaseContable!$B:$B,"&lt;="&amp;EOMONTH($B$3&amp;"/09/01",0))</f>
        <v>0</v>
      </c>
      <c r="M66" s="129">
        <f>SUMIFS(DataBaseContable!$I:$I,DataBaseContable!$F:$F,"="&amp;T!$B66,DataBaseContable!$B:$B,"&gt;="&amp;$B$3&amp;"/10/01",DataBaseContable!$B:$B,"&lt;="&amp;EOMONTH($B$3&amp;"/10/01",0))</f>
        <v>0</v>
      </c>
      <c r="N66" s="129">
        <f>SUMIFS(DataBaseContable!$I:$I,DataBaseContable!$F:$F,"="&amp;T!$B66,DataBaseContable!$B:$B,"&gt;="&amp;$B$3&amp;"/11/01",DataBaseContable!$B:$B,"&lt;="&amp;EOMONTH($B$3&amp;"/11/01",0))</f>
        <v>0</v>
      </c>
      <c r="O66" s="129">
        <f>SUMIFS(DataBaseContable!$I:$I,DataBaseContable!$F:$F,"="&amp;T!$B66,DataBaseContable!$B:$B,"&gt;="&amp;$B$3&amp;"/11/01",DataBaseContable!$B:$B,"&lt;="&amp;EOMONTH($B$3&amp;"/11/01",0))</f>
        <v>0</v>
      </c>
      <c r="P66" s="130">
        <f t="shared" si="2"/>
        <v>0</v>
      </c>
    </row>
    <row r="67" spans="2:16" x14ac:dyDescent="0.25">
      <c r="B67" s="112">
        <v>54</v>
      </c>
      <c r="C67" s="44" t="s">
        <v>58</v>
      </c>
      <c r="D67" s="129">
        <f>SUMIFS(DataBaseContable!$I:$I,DataBaseContable!$F:$F,"="&amp;T!$B67,DataBaseContable!$B:$B,"&gt;="&amp;$B$3&amp;"/01/01",DataBaseContable!$B:$B,"&lt;="&amp;EOMONTH($B$3&amp;"/01/01",0))</f>
        <v>0</v>
      </c>
      <c r="E67" s="129">
        <f>SUMIFS(DataBaseContable!$I:$I,DataBaseContable!$F:$F,"="&amp;T!$B67,DataBaseContable!$B:$B,"&gt;="&amp;$B$3&amp;"/02/01",DataBaseContable!$B:$B,"&lt;="&amp;EOMONTH($B$3&amp;"/02/01",0))</f>
        <v>0</v>
      </c>
      <c r="F67" s="129">
        <f>SUMIFS(DataBaseContable!$I:$I,DataBaseContable!$F:$F,"="&amp;T!$B67,DataBaseContable!$B:$B,"&gt;="&amp;$B$3&amp;"/03/01",DataBaseContable!$B:$B,"&lt;="&amp;EOMONTH($B$3&amp;"/03/01",0))</f>
        <v>0</v>
      </c>
      <c r="G67" s="129">
        <f>SUMIFS(DataBaseContable!$I:$I,DataBaseContable!$F:$F,"="&amp;T!$B67,DataBaseContable!$B:$B,"&gt;="&amp;$B$3&amp;"/04/01",DataBaseContable!$B:$B,"&lt;="&amp;EOMONTH($B$3&amp;"/04/01",0))</f>
        <v>0</v>
      </c>
      <c r="H67" s="129">
        <f>SUMIFS(DataBaseContable!$I:$I,DataBaseContable!$F:$F,"="&amp;T!$B67,DataBaseContable!$B:$B,"&gt;="&amp;$B$3&amp;"/05/01",DataBaseContable!$B:$B,"&lt;="&amp;EOMONTH($B$3&amp;"/05/01",0))</f>
        <v>0</v>
      </c>
      <c r="I67" s="129">
        <f>SUMIFS(DataBaseContable!$I:$I,DataBaseContable!$F:$F,"="&amp;T!$B67,DataBaseContable!$B:$B,"&gt;="&amp;$B$3&amp;"/06/01",DataBaseContable!$B:$B,"&lt;="&amp;EOMONTH($B$3&amp;"/06/01",0))</f>
        <v>0</v>
      </c>
      <c r="J67" s="129">
        <f>SUMIFS(DataBaseContable!$I:$I,DataBaseContable!$F:$F,"="&amp;T!$B67,DataBaseContable!$B:$B,"&gt;="&amp;$B$3&amp;"/07/01",DataBaseContable!$B:$B,"&lt;="&amp;EOMONTH($B$3&amp;"/07/01",0))</f>
        <v>0</v>
      </c>
      <c r="K67" s="129">
        <f>SUMIFS(DataBaseContable!$I:$I,DataBaseContable!$F:$F,"="&amp;T!$B67,DataBaseContable!$B:$B,"&gt;="&amp;$B$3&amp;"/08/01",DataBaseContable!$B:$B,"&lt;="&amp;EOMONTH($B$3&amp;"/08/01",0))</f>
        <v>0</v>
      </c>
      <c r="L67" s="129">
        <f>SUMIFS(DataBaseContable!$I:$I,DataBaseContable!$F:$F,"="&amp;T!$B67,DataBaseContable!$B:$B,"&gt;="&amp;$B$3&amp;"/09/01",DataBaseContable!$B:$B,"&lt;="&amp;EOMONTH($B$3&amp;"/09/01",0))</f>
        <v>0</v>
      </c>
      <c r="M67" s="129">
        <f>SUMIFS(DataBaseContable!$I:$I,DataBaseContable!$F:$F,"="&amp;T!$B67,DataBaseContable!$B:$B,"&gt;="&amp;$B$3&amp;"/10/01",DataBaseContable!$B:$B,"&lt;="&amp;EOMONTH($B$3&amp;"/10/01",0))</f>
        <v>0</v>
      </c>
      <c r="N67" s="129">
        <f>SUMIFS(DataBaseContable!$I:$I,DataBaseContable!$F:$F,"="&amp;T!$B67,DataBaseContable!$B:$B,"&gt;="&amp;$B$3&amp;"/11/01",DataBaseContable!$B:$B,"&lt;="&amp;EOMONTH($B$3&amp;"/11/01",0))</f>
        <v>0</v>
      </c>
      <c r="O67" s="129">
        <f>SUMIFS(DataBaseContable!$I:$I,DataBaseContable!$F:$F,"="&amp;T!$B67,DataBaseContable!$B:$B,"&gt;="&amp;$B$3&amp;"/11/01",DataBaseContable!$B:$B,"&lt;="&amp;EOMONTH($B$3&amp;"/11/01",0))</f>
        <v>0</v>
      </c>
      <c r="P67" s="130">
        <f t="shared" si="2"/>
        <v>0</v>
      </c>
    </row>
    <row r="68" spans="2:16" x14ac:dyDescent="0.25">
      <c r="B68" s="112">
        <v>55</v>
      </c>
      <c r="C68" s="44" t="s">
        <v>59</v>
      </c>
      <c r="D68" s="129">
        <f>SUMIFS(DataBaseContable!$I:$I,DataBaseContable!$F:$F,"="&amp;T!$B68,DataBaseContable!$B:$B,"&gt;="&amp;$B$3&amp;"/01/01",DataBaseContable!$B:$B,"&lt;="&amp;EOMONTH($B$3&amp;"/01/01",0))</f>
        <v>0</v>
      </c>
      <c r="E68" s="129">
        <f>SUMIFS(DataBaseContable!$I:$I,DataBaseContable!$F:$F,"="&amp;T!$B68,DataBaseContable!$B:$B,"&gt;="&amp;$B$3&amp;"/02/01",DataBaseContable!$B:$B,"&lt;="&amp;EOMONTH($B$3&amp;"/02/01",0))</f>
        <v>0</v>
      </c>
      <c r="F68" s="129">
        <f>SUMIFS(DataBaseContable!$I:$I,DataBaseContable!$F:$F,"="&amp;T!$B68,DataBaseContable!$B:$B,"&gt;="&amp;$B$3&amp;"/03/01",DataBaseContable!$B:$B,"&lt;="&amp;EOMONTH($B$3&amp;"/03/01",0))</f>
        <v>0</v>
      </c>
      <c r="G68" s="129">
        <f>SUMIFS(DataBaseContable!$I:$I,DataBaseContable!$F:$F,"="&amp;T!$B68,DataBaseContable!$B:$B,"&gt;="&amp;$B$3&amp;"/04/01",DataBaseContable!$B:$B,"&lt;="&amp;EOMONTH($B$3&amp;"/04/01",0))</f>
        <v>0</v>
      </c>
      <c r="H68" s="129">
        <f>SUMIFS(DataBaseContable!$I:$I,DataBaseContable!$F:$F,"="&amp;T!$B68,DataBaseContable!$B:$B,"&gt;="&amp;$B$3&amp;"/05/01",DataBaseContable!$B:$B,"&lt;="&amp;EOMONTH($B$3&amp;"/05/01",0))</f>
        <v>0</v>
      </c>
      <c r="I68" s="129">
        <f>SUMIFS(DataBaseContable!$I:$I,DataBaseContable!$F:$F,"="&amp;T!$B68,DataBaseContable!$B:$B,"&gt;="&amp;$B$3&amp;"/06/01",DataBaseContable!$B:$B,"&lt;="&amp;EOMONTH($B$3&amp;"/06/01",0))</f>
        <v>0</v>
      </c>
      <c r="J68" s="129">
        <f>SUMIFS(DataBaseContable!$I:$I,DataBaseContable!$F:$F,"="&amp;T!$B68,DataBaseContable!$B:$B,"&gt;="&amp;$B$3&amp;"/07/01",DataBaseContable!$B:$B,"&lt;="&amp;EOMONTH($B$3&amp;"/07/01",0))</f>
        <v>0</v>
      </c>
      <c r="K68" s="129">
        <f>SUMIFS(DataBaseContable!$I:$I,DataBaseContable!$F:$F,"="&amp;T!$B68,DataBaseContable!$B:$B,"&gt;="&amp;$B$3&amp;"/08/01",DataBaseContable!$B:$B,"&lt;="&amp;EOMONTH($B$3&amp;"/08/01",0))</f>
        <v>0</v>
      </c>
      <c r="L68" s="129">
        <f>SUMIFS(DataBaseContable!$I:$I,DataBaseContable!$F:$F,"="&amp;T!$B68,DataBaseContable!$B:$B,"&gt;="&amp;$B$3&amp;"/09/01",DataBaseContable!$B:$B,"&lt;="&amp;EOMONTH($B$3&amp;"/09/01",0))</f>
        <v>0</v>
      </c>
      <c r="M68" s="129">
        <f>SUMIFS(DataBaseContable!$I:$I,DataBaseContable!$F:$F,"="&amp;T!$B68,DataBaseContable!$B:$B,"&gt;="&amp;$B$3&amp;"/10/01",DataBaseContable!$B:$B,"&lt;="&amp;EOMONTH($B$3&amp;"/10/01",0))</f>
        <v>0</v>
      </c>
      <c r="N68" s="129">
        <f>SUMIFS(DataBaseContable!$I:$I,DataBaseContable!$F:$F,"="&amp;T!$B68,DataBaseContable!$B:$B,"&gt;="&amp;$B$3&amp;"/11/01",DataBaseContable!$B:$B,"&lt;="&amp;EOMONTH($B$3&amp;"/11/01",0))</f>
        <v>0</v>
      </c>
      <c r="O68" s="129">
        <f>SUMIFS(DataBaseContable!$I:$I,DataBaseContable!$F:$F,"="&amp;T!$B68,DataBaseContable!$B:$B,"&gt;="&amp;$B$3&amp;"/11/01",DataBaseContable!$B:$B,"&lt;="&amp;EOMONTH($B$3&amp;"/11/01",0))</f>
        <v>0</v>
      </c>
      <c r="P68" s="130">
        <f t="shared" si="2"/>
        <v>0</v>
      </c>
    </row>
    <row r="69" spans="2:16" x14ac:dyDescent="0.25">
      <c r="B69" s="112">
        <v>56</v>
      </c>
      <c r="C69" s="44" t="s">
        <v>60</v>
      </c>
      <c r="D69" s="129">
        <f>SUMIFS(DataBaseContable!$I:$I,DataBaseContable!$F:$F,"="&amp;T!$B69,DataBaseContable!$B:$B,"&gt;="&amp;$B$3&amp;"/01/01",DataBaseContable!$B:$B,"&lt;="&amp;EOMONTH($B$3&amp;"/01/01",0))</f>
        <v>0</v>
      </c>
      <c r="E69" s="129">
        <f>SUMIFS(DataBaseContable!$I:$I,DataBaseContable!$F:$F,"="&amp;T!$B69,DataBaseContable!$B:$B,"&gt;="&amp;$B$3&amp;"/02/01",DataBaseContable!$B:$B,"&lt;="&amp;EOMONTH($B$3&amp;"/02/01",0))</f>
        <v>0</v>
      </c>
      <c r="F69" s="129">
        <f>SUMIFS(DataBaseContable!$I:$I,DataBaseContable!$F:$F,"="&amp;T!$B69,DataBaseContable!$B:$B,"&gt;="&amp;$B$3&amp;"/03/01",DataBaseContable!$B:$B,"&lt;="&amp;EOMONTH($B$3&amp;"/03/01",0))</f>
        <v>0</v>
      </c>
      <c r="G69" s="129">
        <f>SUMIFS(DataBaseContable!$I:$I,DataBaseContable!$F:$F,"="&amp;T!$B69,DataBaseContable!$B:$B,"&gt;="&amp;$B$3&amp;"/04/01",DataBaseContable!$B:$B,"&lt;="&amp;EOMONTH($B$3&amp;"/04/01",0))</f>
        <v>0</v>
      </c>
      <c r="H69" s="129">
        <f>SUMIFS(DataBaseContable!$I:$I,DataBaseContable!$F:$F,"="&amp;T!$B69,DataBaseContable!$B:$B,"&gt;="&amp;$B$3&amp;"/05/01",DataBaseContable!$B:$B,"&lt;="&amp;EOMONTH($B$3&amp;"/05/01",0))</f>
        <v>0</v>
      </c>
      <c r="I69" s="129">
        <f>SUMIFS(DataBaseContable!$I:$I,DataBaseContable!$F:$F,"="&amp;T!$B69,DataBaseContable!$B:$B,"&gt;="&amp;$B$3&amp;"/06/01",DataBaseContable!$B:$B,"&lt;="&amp;EOMONTH($B$3&amp;"/06/01",0))</f>
        <v>0</v>
      </c>
      <c r="J69" s="129">
        <f>SUMIFS(DataBaseContable!$I:$I,DataBaseContable!$F:$F,"="&amp;T!$B69,DataBaseContable!$B:$B,"&gt;="&amp;$B$3&amp;"/07/01",DataBaseContable!$B:$B,"&lt;="&amp;EOMONTH($B$3&amp;"/07/01",0))</f>
        <v>0</v>
      </c>
      <c r="K69" s="129">
        <f>SUMIFS(DataBaseContable!$I:$I,DataBaseContable!$F:$F,"="&amp;T!$B69,DataBaseContable!$B:$B,"&gt;="&amp;$B$3&amp;"/08/01",DataBaseContable!$B:$B,"&lt;="&amp;EOMONTH($B$3&amp;"/08/01",0))</f>
        <v>0</v>
      </c>
      <c r="L69" s="129">
        <f>SUMIFS(DataBaseContable!$I:$I,DataBaseContable!$F:$F,"="&amp;T!$B69,DataBaseContable!$B:$B,"&gt;="&amp;$B$3&amp;"/09/01",DataBaseContable!$B:$B,"&lt;="&amp;EOMONTH($B$3&amp;"/09/01",0))</f>
        <v>0</v>
      </c>
      <c r="M69" s="129">
        <f>SUMIFS(DataBaseContable!$I:$I,DataBaseContable!$F:$F,"="&amp;T!$B69,DataBaseContable!$B:$B,"&gt;="&amp;$B$3&amp;"/10/01",DataBaseContable!$B:$B,"&lt;="&amp;EOMONTH($B$3&amp;"/10/01",0))</f>
        <v>0</v>
      </c>
      <c r="N69" s="129">
        <f>SUMIFS(DataBaseContable!$I:$I,DataBaseContable!$F:$F,"="&amp;T!$B69,DataBaseContable!$B:$B,"&gt;="&amp;$B$3&amp;"/11/01",DataBaseContable!$B:$B,"&lt;="&amp;EOMONTH($B$3&amp;"/11/01",0))</f>
        <v>0</v>
      </c>
      <c r="O69" s="129">
        <f>SUMIFS(DataBaseContable!$I:$I,DataBaseContable!$F:$F,"="&amp;T!$B69,DataBaseContable!$B:$B,"&gt;="&amp;$B$3&amp;"/11/01",DataBaseContable!$B:$B,"&lt;="&amp;EOMONTH($B$3&amp;"/11/01",0))</f>
        <v>0</v>
      </c>
      <c r="P69" s="130">
        <f t="shared" si="2"/>
        <v>0</v>
      </c>
    </row>
    <row r="70" spans="2:16" x14ac:dyDescent="0.25">
      <c r="B70" s="112">
        <v>57</v>
      </c>
      <c r="C70" s="44" t="s">
        <v>61</v>
      </c>
      <c r="D70" s="129">
        <f>SUMIFS(DataBaseContable!$I:$I,DataBaseContable!$F:$F,"="&amp;T!$B70,DataBaseContable!$B:$B,"&gt;="&amp;$B$3&amp;"/01/01",DataBaseContable!$B:$B,"&lt;="&amp;EOMONTH($B$3&amp;"/01/01",0))</f>
        <v>0</v>
      </c>
      <c r="E70" s="129">
        <f>SUMIFS(DataBaseContable!$I:$I,DataBaseContable!$F:$F,"="&amp;T!$B70,DataBaseContable!$B:$B,"&gt;="&amp;$B$3&amp;"/02/01",DataBaseContable!$B:$B,"&lt;="&amp;EOMONTH($B$3&amp;"/02/01",0))</f>
        <v>0</v>
      </c>
      <c r="F70" s="129">
        <f>SUMIFS(DataBaseContable!$I:$I,DataBaseContable!$F:$F,"="&amp;T!$B70,DataBaseContable!$B:$B,"&gt;="&amp;$B$3&amp;"/03/01",DataBaseContable!$B:$B,"&lt;="&amp;EOMONTH($B$3&amp;"/03/01",0))</f>
        <v>0</v>
      </c>
      <c r="G70" s="129">
        <f>SUMIFS(DataBaseContable!$I:$I,DataBaseContable!$F:$F,"="&amp;T!$B70,DataBaseContable!$B:$B,"&gt;="&amp;$B$3&amp;"/04/01",DataBaseContable!$B:$B,"&lt;="&amp;EOMONTH($B$3&amp;"/04/01",0))</f>
        <v>0</v>
      </c>
      <c r="H70" s="129">
        <f>SUMIFS(DataBaseContable!$I:$I,DataBaseContable!$F:$F,"="&amp;T!$B70,DataBaseContable!$B:$B,"&gt;="&amp;$B$3&amp;"/05/01",DataBaseContable!$B:$B,"&lt;="&amp;EOMONTH($B$3&amp;"/05/01",0))</f>
        <v>0</v>
      </c>
      <c r="I70" s="129">
        <f>SUMIFS(DataBaseContable!$I:$I,DataBaseContable!$F:$F,"="&amp;T!$B70,DataBaseContable!$B:$B,"&gt;="&amp;$B$3&amp;"/06/01",DataBaseContable!$B:$B,"&lt;="&amp;EOMONTH($B$3&amp;"/06/01",0))</f>
        <v>0</v>
      </c>
      <c r="J70" s="129">
        <f>SUMIFS(DataBaseContable!$I:$I,DataBaseContable!$F:$F,"="&amp;T!$B70,DataBaseContable!$B:$B,"&gt;="&amp;$B$3&amp;"/07/01",DataBaseContable!$B:$B,"&lt;="&amp;EOMONTH($B$3&amp;"/07/01",0))</f>
        <v>0</v>
      </c>
      <c r="K70" s="129">
        <f>SUMIFS(DataBaseContable!$I:$I,DataBaseContable!$F:$F,"="&amp;T!$B70,DataBaseContable!$B:$B,"&gt;="&amp;$B$3&amp;"/08/01",DataBaseContable!$B:$B,"&lt;="&amp;EOMONTH($B$3&amp;"/08/01",0))</f>
        <v>0</v>
      </c>
      <c r="L70" s="129">
        <f>SUMIFS(DataBaseContable!$I:$I,DataBaseContable!$F:$F,"="&amp;T!$B70,DataBaseContable!$B:$B,"&gt;="&amp;$B$3&amp;"/09/01",DataBaseContable!$B:$B,"&lt;="&amp;EOMONTH($B$3&amp;"/09/01",0))</f>
        <v>0</v>
      </c>
      <c r="M70" s="129">
        <f>SUMIFS(DataBaseContable!$I:$I,DataBaseContable!$F:$F,"="&amp;T!$B70,DataBaseContable!$B:$B,"&gt;="&amp;$B$3&amp;"/10/01",DataBaseContable!$B:$B,"&lt;="&amp;EOMONTH($B$3&amp;"/10/01",0))</f>
        <v>0</v>
      </c>
      <c r="N70" s="129">
        <f>SUMIFS(DataBaseContable!$I:$I,DataBaseContable!$F:$F,"="&amp;T!$B70,DataBaseContable!$B:$B,"&gt;="&amp;$B$3&amp;"/11/01",DataBaseContable!$B:$B,"&lt;="&amp;EOMONTH($B$3&amp;"/11/01",0))</f>
        <v>0</v>
      </c>
      <c r="O70" s="129">
        <f>SUMIFS(DataBaseContable!$I:$I,DataBaseContable!$F:$F,"="&amp;T!$B70,DataBaseContable!$B:$B,"&gt;="&amp;$B$3&amp;"/11/01",DataBaseContable!$B:$B,"&lt;="&amp;EOMONTH($B$3&amp;"/11/01",0))</f>
        <v>0</v>
      </c>
      <c r="P70" s="130">
        <f t="shared" si="2"/>
        <v>0</v>
      </c>
    </row>
    <row r="71" spans="2:16" x14ac:dyDescent="0.25">
      <c r="B71" s="112">
        <v>68</v>
      </c>
      <c r="C71" s="45" t="s">
        <v>169</v>
      </c>
      <c r="D71" s="129">
        <f>SUMIFS(DataBaseContable!$I:$I,DataBaseContable!$F:$F,"="&amp;T!$B71,DataBaseContable!$B:$B,"&gt;="&amp;$B$3&amp;"/01/01",DataBaseContable!$B:$B,"&lt;="&amp;EOMONTH($B$3&amp;"/01/01",0))</f>
        <v>0</v>
      </c>
      <c r="E71" s="129">
        <f>SUMIFS(DataBaseContable!$I:$I,DataBaseContable!$F:$F,"="&amp;T!$B71,DataBaseContable!$B:$B,"&gt;="&amp;$B$3&amp;"/02/01",DataBaseContable!$B:$B,"&lt;="&amp;EOMONTH($B$3&amp;"/02/01",0))</f>
        <v>0</v>
      </c>
      <c r="F71" s="129">
        <f>SUMIFS(DataBaseContable!$I:$I,DataBaseContable!$F:$F,"="&amp;T!$B71,DataBaseContable!$B:$B,"&gt;="&amp;$B$3&amp;"/03/01",DataBaseContable!$B:$B,"&lt;="&amp;EOMONTH($B$3&amp;"/03/01",0))</f>
        <v>0</v>
      </c>
      <c r="G71" s="129">
        <f>SUMIFS(DataBaseContable!$I:$I,DataBaseContable!$F:$F,"="&amp;T!$B71,DataBaseContable!$B:$B,"&gt;="&amp;$B$3&amp;"/04/01",DataBaseContable!$B:$B,"&lt;="&amp;EOMONTH($B$3&amp;"/04/01",0))</f>
        <v>0</v>
      </c>
      <c r="H71" s="129">
        <f>SUMIFS(DataBaseContable!$I:$I,DataBaseContable!$F:$F,"="&amp;T!$B71,DataBaseContable!$B:$B,"&gt;="&amp;$B$3&amp;"/05/01",DataBaseContable!$B:$B,"&lt;="&amp;EOMONTH($B$3&amp;"/05/01",0))</f>
        <v>0</v>
      </c>
      <c r="I71" s="129">
        <f>SUMIFS(DataBaseContable!$I:$I,DataBaseContable!$F:$F,"="&amp;T!$B71,DataBaseContable!$B:$B,"&gt;="&amp;$B$3&amp;"/06/01",DataBaseContable!$B:$B,"&lt;="&amp;EOMONTH($B$3&amp;"/06/01",0))</f>
        <v>0</v>
      </c>
      <c r="J71" s="129">
        <f>SUMIFS(DataBaseContable!$I:$I,DataBaseContable!$F:$F,"="&amp;T!$B71,DataBaseContable!$B:$B,"&gt;="&amp;$B$3&amp;"/07/01",DataBaseContable!$B:$B,"&lt;="&amp;EOMONTH($B$3&amp;"/07/01",0))</f>
        <v>0</v>
      </c>
      <c r="K71" s="129">
        <f>SUMIFS(DataBaseContable!$I:$I,DataBaseContable!$F:$F,"="&amp;T!$B71,DataBaseContable!$B:$B,"&gt;="&amp;$B$3&amp;"/08/01",DataBaseContable!$B:$B,"&lt;="&amp;EOMONTH($B$3&amp;"/08/01",0))</f>
        <v>0</v>
      </c>
      <c r="L71" s="129">
        <f>SUMIFS(DataBaseContable!$I:$I,DataBaseContable!$F:$F,"="&amp;T!$B71,DataBaseContable!$B:$B,"&gt;="&amp;$B$3&amp;"/09/01",DataBaseContable!$B:$B,"&lt;="&amp;EOMONTH($B$3&amp;"/09/01",0))</f>
        <v>0</v>
      </c>
      <c r="M71" s="129">
        <f>SUMIFS(DataBaseContable!$I:$I,DataBaseContable!$F:$F,"="&amp;T!$B71,DataBaseContable!$B:$B,"&gt;="&amp;$B$3&amp;"/10/01",DataBaseContable!$B:$B,"&lt;="&amp;EOMONTH($B$3&amp;"/10/01",0))</f>
        <v>0</v>
      </c>
      <c r="N71" s="129">
        <f>SUMIFS(DataBaseContable!$I:$I,DataBaseContable!$F:$F,"="&amp;T!$B71,DataBaseContable!$B:$B,"&gt;="&amp;$B$3&amp;"/11/01",DataBaseContable!$B:$B,"&lt;="&amp;EOMONTH($B$3&amp;"/11/01",0))</f>
        <v>0</v>
      </c>
      <c r="O71" s="129">
        <f>SUMIFS(DataBaseContable!$I:$I,DataBaseContable!$F:$F,"="&amp;T!$B71,DataBaseContable!$B:$B,"&gt;="&amp;$B$3&amp;"/11/01",DataBaseContable!$B:$B,"&lt;="&amp;EOMONTH($B$3&amp;"/11/01",0))</f>
        <v>0</v>
      </c>
      <c r="P71" s="130">
        <f t="shared" si="2"/>
        <v>0</v>
      </c>
    </row>
    <row r="72" spans="2:16" x14ac:dyDescent="0.25">
      <c r="C72" s="180" t="s">
        <v>97</v>
      </c>
      <c r="D72" s="129">
        <f t="shared" ref="D72:O72" si="3">SUM(D43:D71)</f>
        <v>187625</v>
      </c>
      <c r="E72" s="129">
        <f t="shared" si="3"/>
        <v>1338040</v>
      </c>
      <c r="F72" s="129">
        <f t="shared" si="3"/>
        <v>1781160</v>
      </c>
      <c r="G72" s="129">
        <f t="shared" si="3"/>
        <v>2175000</v>
      </c>
      <c r="H72" s="129">
        <f t="shared" si="3"/>
        <v>4192100</v>
      </c>
      <c r="I72" s="129">
        <f t="shared" si="3"/>
        <v>230520</v>
      </c>
      <c r="J72" s="129">
        <f t="shared" si="3"/>
        <v>736175</v>
      </c>
      <c r="K72" s="129">
        <f t="shared" si="3"/>
        <v>6384200</v>
      </c>
      <c r="L72" s="129">
        <f t="shared" si="3"/>
        <v>0</v>
      </c>
      <c r="M72" s="129">
        <f t="shared" si="3"/>
        <v>0</v>
      </c>
      <c r="N72" s="129">
        <f t="shared" si="3"/>
        <v>0</v>
      </c>
      <c r="O72" s="129">
        <f t="shared" si="3"/>
        <v>0</v>
      </c>
      <c r="P72" s="129">
        <f>SUM(D72:O72)</f>
        <v>17024820</v>
      </c>
    </row>
    <row r="73" spans="2:16" x14ac:dyDescent="0.25"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</row>
    <row r="74" spans="2:16" ht="22.2" customHeight="1" x14ac:dyDescent="0.25">
      <c r="C74" s="115" t="s">
        <v>139</v>
      </c>
      <c r="D74" s="131">
        <f>D37+D39-D72</f>
        <v>2294375</v>
      </c>
      <c r="E74" s="131">
        <f t="shared" ref="E74:P74" si="4">D74+E39-E72</f>
        <v>2696335</v>
      </c>
      <c r="F74" s="131">
        <f t="shared" si="4"/>
        <v>9565875</v>
      </c>
      <c r="G74" s="131">
        <f t="shared" si="4"/>
        <v>8804975</v>
      </c>
      <c r="H74" s="131">
        <f t="shared" si="4"/>
        <v>6312875</v>
      </c>
      <c r="I74" s="131">
        <f t="shared" si="4"/>
        <v>12222355</v>
      </c>
      <c r="J74" s="131">
        <f t="shared" si="4"/>
        <v>11986180</v>
      </c>
      <c r="K74" s="131">
        <f t="shared" si="4"/>
        <v>14901980</v>
      </c>
      <c r="L74" s="131">
        <f t="shared" si="4"/>
        <v>14901980</v>
      </c>
      <c r="M74" s="131">
        <f t="shared" si="4"/>
        <v>14901980</v>
      </c>
      <c r="N74" s="131">
        <f t="shared" si="4"/>
        <v>14901980</v>
      </c>
      <c r="O74" s="131">
        <f t="shared" si="4"/>
        <v>14901980</v>
      </c>
      <c r="P74" s="131">
        <f t="shared" si="4"/>
        <v>28803960</v>
      </c>
    </row>
  </sheetData>
  <sheetProtection algorithmName="SHA-512" hashValue="krqMa7Wvpn2tb+wMNMF6lnrCAweapWHtHMfF0TFeKlVsgJnZ8wN3sxpxme8cbIqBSpbPhpg6mDDdlaNwZh3FnA==" saltValue="FLlG1A1jfg6MadQMG5Nh2A==" spinCount="100000" sheet="1" objects="1" scenarios="1"/>
  <protectedRanges>
    <protectedRange sqref="B3" name="Añadir Año"/>
    <protectedRange algorithmName="SHA-512" hashValue="XDHI4nzsjz5t9M9VNoipdT3p6iHTEWzU9O6Lnovabhhe1LZqrnDpaDk6mPHeovv6s92MRkXa5o+Fiozcb6twIA==" saltValue="nLsOM6B9CUf0Jm8aSGVMUA==" spinCount="100000" sqref="A40:XFD42 A43:A67 A35:A38 Q35:XFD39 A39:O39 O43:XFD43 Q44:XFD67 D43:N71 O44:O71 P44:P72" name="Modificar o adicionar códigos de ingresos_1"/>
    <protectedRange algorithmName="SHA-512" hashValue="3/tkRpC+0ICtQo1uT7HZZBO9O+50E1PA7TNbREiijNjn+xfznf/s7NB5Ll9EV3rxHT5n/ubpYKQ9gUC/7bwvcQ==" saltValue="zYTASWu++bXa1kbJQEKGgg==" spinCount="100000" sqref="B43:C70 B71" name="Adicionar o modificar códigos de egresos"/>
    <protectedRange algorithmName="SHA-512" hashValue="XDHI4nzsjz5t9M9VNoipdT3p6iHTEWzU9O6Lnovabhhe1LZqrnDpaDk6mPHeovv6s92MRkXa5o+Fiozcb6twIA==" saltValue="nLsOM6B9CUf0Jm8aSGVMUA==" spinCount="100000" sqref="B7:C37 B38" name="Modificar o adicionar códigos de ingresos"/>
    <protectedRange algorithmName="SHA-512" hashValue="XDHI4nzsjz5t9M9VNoipdT3p6iHTEWzU9O6Lnovabhhe1LZqrnDpaDk6mPHeovv6s92MRkXa5o+Fiozcb6twIA==" saltValue="nLsOM6B9CUf0Jm8aSGVMUA==" spinCount="100000" sqref="C38" name="Modificar o adicionar códigos de ingresos_2"/>
    <protectedRange algorithmName="SHA-512" hashValue="3/tkRpC+0ICtQo1uT7HZZBO9O+50E1PA7TNbREiijNjn+xfznf/s7NB5Ll9EV3rxHT5n/ubpYKQ9gUC/7bwvcQ==" saltValue="zYTASWu++bXa1kbJQEKGgg==" spinCount="100000" sqref="C71" name="Adicionar o modificar códigos de egresos_1"/>
  </protectedRanges>
  <mergeCells count="4">
    <mergeCell ref="B5:P5"/>
    <mergeCell ref="B41:P41"/>
    <mergeCell ref="B3:C4"/>
    <mergeCell ref="E2:M3"/>
  </mergeCells>
  <dataValidations count="1">
    <dataValidation type="list" allowBlank="1" showInputMessage="1" showErrorMessage="1" promptTitle="Seleccionar Año" prompt="A continuación seleccione el año correspondiente a la vigencia actual" sqref="B3:C4" xr:uid="{00000000-0002-0000-0300-000000000000}">
      <formula1>"2022,2023,2024,2025"</formula1>
    </dataValidation>
  </dataValidations>
  <printOptions horizontalCentered="1" verticalCentered="1"/>
  <pageMargins left="0.25" right="0.25" top="0.75" bottom="0.75" header="0.3" footer="0.3"/>
  <pageSetup paperSize="5" scale="89" fitToHeight="0" orientation="landscape" cellComments="atEnd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4" tint="0.79998168889431442"/>
    <pageSetUpPr fitToPage="1"/>
  </sheetPr>
  <dimension ref="B1:J138"/>
  <sheetViews>
    <sheetView showGridLines="0" showRowColHeaders="0" zoomScale="85" zoomScaleNormal="85" workbookViewId="0">
      <selection activeCell="J7" sqref="J7"/>
    </sheetView>
  </sheetViews>
  <sheetFormatPr baseColWidth="10" defaultRowHeight="13.8" x14ac:dyDescent="0.25"/>
  <cols>
    <col min="1" max="1" width="2.19921875" customWidth="1"/>
    <col min="2" max="2" width="12.69921875" style="132" customWidth="1"/>
    <col min="3" max="3" width="5" customWidth="1"/>
    <col min="4" max="5" width="7.19921875" customWidth="1"/>
    <col min="6" max="6" width="34.8984375" customWidth="1"/>
    <col min="7" max="8" width="14.19921875" customWidth="1"/>
    <col min="9" max="9" width="14.69921875" customWidth="1"/>
    <col min="10" max="10" width="52.69921875" customWidth="1"/>
  </cols>
  <sheetData>
    <row r="1" spans="2:10" ht="17.399999999999999" customHeight="1" x14ac:dyDescent="0.25"/>
    <row r="3" spans="2:10" ht="13.95" customHeight="1" x14ac:dyDescent="0.25">
      <c r="E3" s="224" t="s">
        <v>152</v>
      </c>
      <c r="F3" s="225"/>
      <c r="G3" s="225"/>
      <c r="H3" s="225"/>
      <c r="I3" s="226"/>
      <c r="J3" s="233" t="s">
        <v>154</v>
      </c>
    </row>
    <row r="4" spans="2:10" ht="13.95" customHeight="1" x14ac:dyDescent="0.25">
      <c r="E4" s="227"/>
      <c r="F4" s="228"/>
      <c r="G4" s="228"/>
      <c r="H4" s="228"/>
      <c r="I4" s="229"/>
      <c r="J4" s="234"/>
    </row>
    <row r="5" spans="2:10" ht="28.95" customHeight="1" x14ac:dyDescent="0.25">
      <c r="E5" s="227"/>
      <c r="F5" s="228"/>
      <c r="G5" s="228"/>
      <c r="H5" s="228"/>
      <c r="I5" s="229"/>
      <c r="J5" s="234"/>
    </row>
    <row r="6" spans="2:10" ht="13.95" customHeight="1" x14ac:dyDescent="0.25">
      <c r="E6" s="230"/>
      <c r="F6" s="231"/>
      <c r="G6" s="231"/>
      <c r="H6" s="231"/>
      <c r="I6" s="232"/>
      <c r="J6" s="235"/>
    </row>
    <row r="7" spans="2:10" ht="21" customHeight="1" x14ac:dyDescent="0.25">
      <c r="E7" s="236" t="s">
        <v>153</v>
      </c>
      <c r="F7" s="236"/>
      <c r="G7" s="136" t="s">
        <v>103</v>
      </c>
      <c r="H7" s="236" t="s">
        <v>136</v>
      </c>
      <c r="I7" s="236"/>
      <c r="J7" s="152" t="s">
        <v>256</v>
      </c>
    </row>
    <row r="8" spans="2:10" ht="19.95" customHeight="1" x14ac:dyDescent="0.25">
      <c r="E8" s="236" t="s">
        <v>150</v>
      </c>
      <c r="F8" s="236"/>
      <c r="G8" s="236" t="s">
        <v>151</v>
      </c>
      <c r="H8" s="236"/>
      <c r="I8" s="236"/>
      <c r="J8" s="134">
        <v>2022</v>
      </c>
    </row>
    <row r="9" spans="2:10" ht="5.4" customHeight="1" x14ac:dyDescent="0.25">
      <c r="E9" s="92"/>
      <c r="F9" s="92"/>
      <c r="G9" s="92"/>
      <c r="H9" s="92"/>
      <c r="I9" s="92"/>
      <c r="J9" s="92"/>
    </row>
    <row r="10" spans="2:10" x14ac:dyDescent="0.25">
      <c r="B10" s="133" t="s">
        <v>63</v>
      </c>
      <c r="C10" s="93" t="s">
        <v>62</v>
      </c>
      <c r="D10" s="94" t="s">
        <v>127</v>
      </c>
      <c r="E10" s="94" t="s">
        <v>128</v>
      </c>
      <c r="F10" s="95" t="s">
        <v>64</v>
      </c>
      <c r="G10" s="141" t="s">
        <v>65</v>
      </c>
      <c r="H10" s="141" t="s">
        <v>66</v>
      </c>
      <c r="I10" s="141" t="s">
        <v>67</v>
      </c>
      <c r="J10" s="96" t="s">
        <v>120</v>
      </c>
    </row>
    <row r="11" spans="2:10" ht="14.4" x14ac:dyDescent="0.25">
      <c r="B11" s="147"/>
      <c r="C11" s="148"/>
      <c r="D11" s="151"/>
      <c r="E11" s="151"/>
      <c r="F11" s="179"/>
      <c r="G11" s="164"/>
      <c r="H11" s="164"/>
      <c r="I11" s="164"/>
      <c r="J11" s="148"/>
    </row>
    <row r="12" spans="2:10" ht="14.4" x14ac:dyDescent="0.25">
      <c r="B12" s="147">
        <v>44562</v>
      </c>
      <c r="C12" s="148" t="s">
        <v>123</v>
      </c>
      <c r="D12" s="151">
        <v>1</v>
      </c>
      <c r="E12" s="151"/>
      <c r="F12" s="179" t="s">
        <v>134</v>
      </c>
      <c r="G12" s="164">
        <v>1000000</v>
      </c>
      <c r="H12" s="164">
        <v>0</v>
      </c>
      <c r="I12" s="164"/>
      <c r="J12" s="148" t="s">
        <v>170</v>
      </c>
    </row>
    <row r="13" spans="2:10" ht="14.4" x14ac:dyDescent="0.25">
      <c r="B13" s="147">
        <v>44563</v>
      </c>
      <c r="C13" s="148" t="s">
        <v>123</v>
      </c>
      <c r="D13" s="151">
        <v>2</v>
      </c>
      <c r="E13" s="151"/>
      <c r="F13" s="179" t="s">
        <v>5</v>
      </c>
      <c r="G13" s="164">
        <v>20900</v>
      </c>
      <c r="H13" s="164">
        <v>0</v>
      </c>
      <c r="I13" s="164">
        <f>G13-H13+I12</f>
        <v>20900</v>
      </c>
      <c r="J13" s="148" t="s">
        <v>171</v>
      </c>
    </row>
    <row r="14" spans="2:10" ht="14.4" x14ac:dyDescent="0.25">
      <c r="B14" s="147">
        <v>44564</v>
      </c>
      <c r="C14" s="148" t="s">
        <v>123</v>
      </c>
      <c r="D14" s="151">
        <v>3</v>
      </c>
      <c r="E14" s="151"/>
      <c r="F14" s="179" t="s">
        <v>6</v>
      </c>
      <c r="G14" s="164">
        <v>15000</v>
      </c>
      <c r="H14" s="164">
        <v>0</v>
      </c>
      <c r="I14" s="164">
        <f>G14-H14+I13</f>
        <v>35900</v>
      </c>
      <c r="J14" s="148" t="s">
        <v>172</v>
      </c>
    </row>
    <row r="15" spans="2:10" ht="14.4" x14ac:dyDescent="0.25">
      <c r="B15" s="147">
        <v>44565</v>
      </c>
      <c r="C15" s="148" t="s">
        <v>123</v>
      </c>
      <c r="D15" s="151">
        <v>4</v>
      </c>
      <c r="E15" s="151"/>
      <c r="F15" s="179" t="s">
        <v>7</v>
      </c>
      <c r="G15" s="164">
        <v>89700</v>
      </c>
      <c r="H15" s="164">
        <v>0</v>
      </c>
      <c r="I15" s="164">
        <f>G15-H15+I14</f>
        <v>125600</v>
      </c>
      <c r="J15" s="148" t="s">
        <v>173</v>
      </c>
    </row>
    <row r="16" spans="2:10" ht="14.4" x14ac:dyDescent="0.25">
      <c r="B16" s="147">
        <v>44566</v>
      </c>
      <c r="C16" s="148" t="s">
        <v>123</v>
      </c>
      <c r="D16" s="151">
        <v>5</v>
      </c>
      <c r="E16" s="151"/>
      <c r="F16" s="179" t="s">
        <v>9</v>
      </c>
      <c r="G16" s="164">
        <v>67500</v>
      </c>
      <c r="H16" s="164">
        <v>0</v>
      </c>
      <c r="I16" s="164">
        <f>G16-H16+I15</f>
        <v>193100</v>
      </c>
      <c r="J16" s="148" t="s">
        <v>174</v>
      </c>
    </row>
    <row r="17" spans="2:10" ht="14.4" x14ac:dyDescent="0.25">
      <c r="B17" s="147">
        <v>44567</v>
      </c>
      <c r="C17" s="148" t="s">
        <v>123</v>
      </c>
      <c r="D17" s="151">
        <v>6</v>
      </c>
      <c r="E17" s="151"/>
      <c r="F17" s="179" t="s">
        <v>11</v>
      </c>
      <c r="G17" s="164">
        <v>238900</v>
      </c>
      <c r="H17" s="164">
        <v>0</v>
      </c>
      <c r="I17" s="164">
        <f>G17-H17+I16</f>
        <v>432000</v>
      </c>
      <c r="J17" s="148" t="s">
        <v>175</v>
      </c>
    </row>
    <row r="18" spans="2:10" ht="14.4" x14ac:dyDescent="0.25">
      <c r="B18" s="147">
        <v>44568</v>
      </c>
      <c r="C18" s="148" t="s">
        <v>122</v>
      </c>
      <c r="D18" s="151"/>
      <c r="E18" s="151">
        <v>1</v>
      </c>
      <c r="F18" s="179" t="s">
        <v>48</v>
      </c>
      <c r="G18" s="164">
        <v>0</v>
      </c>
      <c r="H18" s="164">
        <v>100000</v>
      </c>
      <c r="I18" s="164">
        <f>G18-H18+I17</f>
        <v>332000</v>
      </c>
      <c r="J18" s="148" t="s">
        <v>176</v>
      </c>
    </row>
    <row r="19" spans="2:10" ht="14.4" x14ac:dyDescent="0.25">
      <c r="B19" s="147">
        <v>44569</v>
      </c>
      <c r="C19" s="148" t="s">
        <v>122</v>
      </c>
      <c r="D19" s="151"/>
      <c r="E19" s="151">
        <v>2</v>
      </c>
      <c r="F19" s="179" t="s">
        <v>49</v>
      </c>
      <c r="G19" s="164">
        <v>0</v>
      </c>
      <c r="H19" s="164">
        <v>20000</v>
      </c>
      <c r="I19" s="164">
        <f>G19-H19+I18</f>
        <v>312000</v>
      </c>
      <c r="J19" s="148" t="s">
        <v>177</v>
      </c>
    </row>
    <row r="20" spans="2:10" ht="14.4" x14ac:dyDescent="0.25">
      <c r="B20" s="147">
        <v>44570</v>
      </c>
      <c r="C20" s="148" t="s">
        <v>122</v>
      </c>
      <c r="D20" s="151"/>
      <c r="E20" s="151">
        <v>3</v>
      </c>
      <c r="F20" s="179" t="s">
        <v>50</v>
      </c>
      <c r="G20" s="164">
        <v>0</v>
      </c>
      <c r="H20" s="164">
        <v>15400</v>
      </c>
      <c r="I20" s="164">
        <f>G20-H20+I19</f>
        <v>296600</v>
      </c>
      <c r="J20" s="148" t="s">
        <v>178</v>
      </c>
    </row>
    <row r="21" spans="2:10" ht="14.4" x14ac:dyDescent="0.25">
      <c r="B21" s="147">
        <v>44571</v>
      </c>
      <c r="C21" s="148" t="s">
        <v>122</v>
      </c>
      <c r="D21" s="151"/>
      <c r="E21" s="151">
        <v>4</v>
      </c>
      <c r="F21" s="179" t="s">
        <v>53</v>
      </c>
      <c r="G21" s="164">
        <v>0</v>
      </c>
      <c r="H21" s="164">
        <v>1000</v>
      </c>
      <c r="I21" s="164">
        <f>G21-H21+I20</f>
        <v>295600</v>
      </c>
      <c r="J21" s="148" t="s">
        <v>179</v>
      </c>
    </row>
    <row r="22" spans="2:10" ht="14.4" x14ac:dyDescent="0.25">
      <c r="B22" s="147">
        <v>44572</v>
      </c>
      <c r="C22" s="148" t="s">
        <v>122</v>
      </c>
      <c r="D22" s="151"/>
      <c r="E22" s="151">
        <v>5</v>
      </c>
      <c r="F22" s="179" t="s">
        <v>54</v>
      </c>
      <c r="G22" s="164">
        <v>0</v>
      </c>
      <c r="H22" s="164">
        <v>3200</v>
      </c>
      <c r="I22" s="164">
        <f>G22-H22+I21</f>
        <v>292400</v>
      </c>
      <c r="J22" s="148" t="s">
        <v>180</v>
      </c>
    </row>
    <row r="23" spans="2:10" ht="14.4" x14ac:dyDescent="0.25">
      <c r="B23" s="147">
        <v>44591</v>
      </c>
      <c r="C23" s="148" t="s">
        <v>123</v>
      </c>
      <c r="D23" s="151">
        <v>7</v>
      </c>
      <c r="E23" s="151"/>
      <c r="F23" s="179" t="s">
        <v>28</v>
      </c>
      <c r="G23" s="164">
        <v>50000</v>
      </c>
      <c r="H23" s="164">
        <v>0</v>
      </c>
      <c r="I23" s="164">
        <f>G23-H23+I22</f>
        <v>342400</v>
      </c>
      <c r="J23" s="148" t="s">
        <v>181</v>
      </c>
    </row>
    <row r="24" spans="2:10" ht="14.4" x14ac:dyDescent="0.25">
      <c r="B24" s="147">
        <v>44591</v>
      </c>
      <c r="C24" s="148" t="s">
        <v>122</v>
      </c>
      <c r="D24" s="151"/>
      <c r="E24" s="151">
        <v>6</v>
      </c>
      <c r="F24" s="179" t="s">
        <v>35</v>
      </c>
      <c r="G24" s="164">
        <v>0</v>
      </c>
      <c r="H24" s="164">
        <v>10500</v>
      </c>
      <c r="I24" s="164">
        <f>G24-H24+I23</f>
        <v>331900</v>
      </c>
      <c r="J24" s="148" t="s">
        <v>181</v>
      </c>
    </row>
    <row r="25" spans="2:10" ht="14.4" x14ac:dyDescent="0.25">
      <c r="B25" s="147">
        <v>44591</v>
      </c>
      <c r="C25" s="148" t="s">
        <v>122</v>
      </c>
      <c r="D25" s="151"/>
      <c r="E25" s="151">
        <v>7</v>
      </c>
      <c r="F25" s="179" t="s">
        <v>36</v>
      </c>
      <c r="G25" s="164">
        <v>0</v>
      </c>
      <c r="H25" s="164">
        <v>37525</v>
      </c>
      <c r="I25" s="164">
        <f>G25-H25+I24</f>
        <v>294375</v>
      </c>
      <c r="J25" s="148" t="s">
        <v>181</v>
      </c>
    </row>
    <row r="26" spans="2:10" ht="14.4" x14ac:dyDescent="0.25">
      <c r="B26" s="147">
        <v>44593</v>
      </c>
      <c r="C26" s="148" t="s">
        <v>123</v>
      </c>
      <c r="D26" s="151">
        <v>8</v>
      </c>
      <c r="E26" s="151"/>
      <c r="F26" s="179" t="s">
        <v>5</v>
      </c>
      <c r="G26" s="164">
        <v>340000</v>
      </c>
      <c r="H26" s="164">
        <v>0</v>
      </c>
      <c r="I26" s="164">
        <f>DBEmolumentos!$O6+G26-H26</f>
        <v>1634375</v>
      </c>
      <c r="J26" s="148" t="s">
        <v>185</v>
      </c>
    </row>
    <row r="27" spans="2:10" ht="14.4" x14ac:dyDescent="0.25">
      <c r="B27" s="147">
        <v>44594</v>
      </c>
      <c r="C27" s="148" t="s">
        <v>123</v>
      </c>
      <c r="D27" s="151">
        <v>9</v>
      </c>
      <c r="E27" s="151"/>
      <c r="F27" s="179" t="s">
        <v>26</v>
      </c>
      <c r="G27" s="164">
        <v>210000</v>
      </c>
      <c r="H27" s="164">
        <v>0</v>
      </c>
      <c r="I27" s="164">
        <f>G27-H27+I26</f>
        <v>1844375</v>
      </c>
      <c r="J27" s="148" t="s">
        <v>186</v>
      </c>
    </row>
    <row r="28" spans="2:10" ht="14.4" x14ac:dyDescent="0.25">
      <c r="B28" s="147">
        <v>44595</v>
      </c>
      <c r="C28" s="148" t="s">
        <v>123</v>
      </c>
      <c r="D28" s="151">
        <v>10</v>
      </c>
      <c r="E28" s="151"/>
      <c r="F28" s="179" t="s">
        <v>15</v>
      </c>
      <c r="G28" s="164">
        <v>456000</v>
      </c>
      <c r="H28" s="164">
        <v>0</v>
      </c>
      <c r="I28" s="164">
        <f>G28-H28+I27</f>
        <v>2300375</v>
      </c>
      <c r="J28" s="148" t="s">
        <v>187</v>
      </c>
    </row>
    <row r="29" spans="2:10" ht="14.4" x14ac:dyDescent="0.25">
      <c r="B29" s="147">
        <v>44596</v>
      </c>
      <c r="C29" s="148" t="s">
        <v>123</v>
      </c>
      <c r="D29" s="151">
        <v>11</v>
      </c>
      <c r="E29" s="151"/>
      <c r="F29" s="179" t="s">
        <v>16</v>
      </c>
      <c r="G29" s="164">
        <v>634000</v>
      </c>
      <c r="H29" s="164">
        <v>0</v>
      </c>
      <c r="I29" s="164">
        <f>G29-H29+I28</f>
        <v>2934375</v>
      </c>
      <c r="J29" s="148" t="s">
        <v>188</v>
      </c>
    </row>
    <row r="30" spans="2:10" ht="14.4" x14ac:dyDescent="0.25">
      <c r="B30" s="147">
        <v>44597</v>
      </c>
      <c r="C30" s="148" t="s">
        <v>123</v>
      </c>
      <c r="D30" s="151">
        <v>12</v>
      </c>
      <c r="E30" s="151"/>
      <c r="F30" s="179" t="s">
        <v>29</v>
      </c>
      <c r="G30" s="164">
        <v>230000</v>
      </c>
      <c r="H30" s="164">
        <v>0</v>
      </c>
      <c r="I30" s="164">
        <f>G30-H30+I29</f>
        <v>3164375</v>
      </c>
      <c r="J30" s="148" t="s">
        <v>189</v>
      </c>
    </row>
    <row r="31" spans="2:10" ht="14.4" x14ac:dyDescent="0.25">
      <c r="B31" s="147">
        <v>44598</v>
      </c>
      <c r="C31" s="148" t="s">
        <v>122</v>
      </c>
      <c r="D31" s="151"/>
      <c r="E31" s="151">
        <v>8</v>
      </c>
      <c r="F31" s="179" t="s">
        <v>37</v>
      </c>
      <c r="G31" s="164">
        <v>0</v>
      </c>
      <c r="H31" s="164">
        <v>35200</v>
      </c>
      <c r="I31" s="164">
        <f>G31-H31+I30</f>
        <v>3129175</v>
      </c>
      <c r="J31" s="148" t="s">
        <v>190</v>
      </c>
    </row>
    <row r="32" spans="2:10" ht="14.4" x14ac:dyDescent="0.25">
      <c r="B32" s="147">
        <v>44599</v>
      </c>
      <c r="C32" s="148" t="s">
        <v>122</v>
      </c>
      <c r="D32" s="151"/>
      <c r="E32" s="151">
        <v>9</v>
      </c>
      <c r="F32" s="179" t="s">
        <v>40</v>
      </c>
      <c r="G32" s="164">
        <v>0</v>
      </c>
      <c r="H32" s="164">
        <v>50000</v>
      </c>
      <c r="I32" s="164">
        <f>G32-H32+I31</f>
        <v>3079175</v>
      </c>
      <c r="J32" s="148" t="s">
        <v>191</v>
      </c>
    </row>
    <row r="33" spans="2:10" ht="14.4" x14ac:dyDescent="0.25">
      <c r="B33" s="147">
        <v>44600</v>
      </c>
      <c r="C33" s="148" t="s">
        <v>122</v>
      </c>
      <c r="D33" s="151"/>
      <c r="E33" s="151">
        <v>10</v>
      </c>
      <c r="F33" s="179" t="s">
        <v>51</v>
      </c>
      <c r="G33" s="164">
        <v>0</v>
      </c>
      <c r="H33" s="164">
        <v>400000</v>
      </c>
      <c r="I33" s="164">
        <f>G33-H33+I32</f>
        <v>2679175</v>
      </c>
      <c r="J33" s="148" t="s">
        <v>192</v>
      </c>
    </row>
    <row r="34" spans="2:10" ht="14.4" x14ac:dyDescent="0.25">
      <c r="B34" s="147">
        <v>44601</v>
      </c>
      <c r="C34" s="148" t="s">
        <v>122</v>
      </c>
      <c r="D34" s="151"/>
      <c r="E34" s="151">
        <v>11</v>
      </c>
      <c r="F34" s="179" t="s">
        <v>42</v>
      </c>
      <c r="G34" s="164">
        <v>0</v>
      </c>
      <c r="H34" s="164">
        <v>320000</v>
      </c>
      <c r="I34" s="164">
        <f>G34-H34+I33</f>
        <v>2359175</v>
      </c>
      <c r="J34" s="148" t="s">
        <v>193</v>
      </c>
    </row>
    <row r="35" spans="2:10" ht="14.4" x14ac:dyDescent="0.25">
      <c r="B35" s="147">
        <v>44602</v>
      </c>
      <c r="C35" s="148" t="s">
        <v>122</v>
      </c>
      <c r="D35" s="151"/>
      <c r="E35" s="151">
        <v>12</v>
      </c>
      <c r="F35" s="179" t="s">
        <v>43</v>
      </c>
      <c r="G35" s="164">
        <v>0</v>
      </c>
      <c r="H35" s="164">
        <v>456000</v>
      </c>
      <c r="I35" s="164">
        <f>G35-H35+I34</f>
        <v>1903175</v>
      </c>
      <c r="J35" s="148" t="s">
        <v>194</v>
      </c>
    </row>
    <row r="36" spans="2:10" ht="14.4" x14ac:dyDescent="0.25">
      <c r="B36" s="147">
        <v>44620</v>
      </c>
      <c r="C36" s="148" t="s">
        <v>123</v>
      </c>
      <c r="D36" s="151">
        <v>14</v>
      </c>
      <c r="E36" s="151"/>
      <c r="F36" s="179" t="s">
        <v>28</v>
      </c>
      <c r="G36" s="164">
        <v>80000</v>
      </c>
      <c r="H36" s="164">
        <v>0</v>
      </c>
      <c r="I36" s="164">
        <f>G36-H36+I35</f>
        <v>1983175</v>
      </c>
      <c r="J36" s="148" t="s">
        <v>181</v>
      </c>
    </row>
    <row r="37" spans="2:10" ht="14.4" x14ac:dyDescent="0.25">
      <c r="B37" s="147">
        <v>44620</v>
      </c>
      <c r="C37" s="148" t="s">
        <v>122</v>
      </c>
      <c r="D37" s="151"/>
      <c r="E37" s="151">
        <v>15</v>
      </c>
      <c r="F37" s="179" t="s">
        <v>35</v>
      </c>
      <c r="G37" s="164">
        <v>0</v>
      </c>
      <c r="H37" s="164">
        <v>16800</v>
      </c>
      <c r="I37" s="164">
        <f>G37-H37+I36</f>
        <v>1966375</v>
      </c>
      <c r="J37" s="148" t="s">
        <v>181</v>
      </c>
    </row>
    <row r="38" spans="2:10" ht="14.4" x14ac:dyDescent="0.25">
      <c r="B38" s="147">
        <v>44620</v>
      </c>
      <c r="C38" s="148" t="s">
        <v>122</v>
      </c>
      <c r="D38" s="151"/>
      <c r="E38" s="151">
        <v>16</v>
      </c>
      <c r="F38" s="179" t="s">
        <v>36</v>
      </c>
      <c r="G38" s="164">
        <v>0</v>
      </c>
      <c r="H38" s="164">
        <v>60040</v>
      </c>
      <c r="I38" s="164">
        <f>G38-H38+I37</f>
        <v>1906335</v>
      </c>
      <c r="J38" s="148" t="s">
        <v>181</v>
      </c>
    </row>
    <row r="39" spans="2:10" ht="14.4" x14ac:dyDescent="0.25">
      <c r="B39" s="147">
        <v>44621</v>
      </c>
      <c r="C39" s="148" t="s">
        <v>123</v>
      </c>
      <c r="D39" s="151">
        <v>15</v>
      </c>
      <c r="E39" s="151"/>
      <c r="F39" s="179" t="s">
        <v>5</v>
      </c>
      <c r="G39" s="164">
        <v>1530000</v>
      </c>
      <c r="H39" s="164">
        <v>0</v>
      </c>
      <c r="I39" s="164">
        <f>DBEmolumentos!$O7+G39-H39</f>
        <v>3436335</v>
      </c>
      <c r="J39" s="148" t="s">
        <v>195</v>
      </c>
    </row>
    <row r="40" spans="2:10" ht="14.4" x14ac:dyDescent="0.25">
      <c r="B40" s="147">
        <v>44622</v>
      </c>
      <c r="C40" s="148" t="s">
        <v>123</v>
      </c>
      <c r="D40" s="151">
        <v>16</v>
      </c>
      <c r="E40" s="151"/>
      <c r="F40" s="179" t="s">
        <v>6</v>
      </c>
      <c r="G40" s="164">
        <v>2500000</v>
      </c>
      <c r="H40" s="164">
        <v>0</v>
      </c>
      <c r="I40" s="164">
        <f>G40-H40+I39</f>
        <v>5936335</v>
      </c>
      <c r="J40" s="148" t="s">
        <v>196</v>
      </c>
    </row>
    <row r="41" spans="2:10" ht="14.4" x14ac:dyDescent="0.25">
      <c r="B41" s="147">
        <v>44623</v>
      </c>
      <c r="C41" s="148" t="s">
        <v>123</v>
      </c>
      <c r="D41" s="151">
        <v>17</v>
      </c>
      <c r="E41" s="151"/>
      <c r="F41" s="179" t="s">
        <v>7</v>
      </c>
      <c r="G41" s="164">
        <v>3500000</v>
      </c>
      <c r="H41" s="164">
        <v>0</v>
      </c>
      <c r="I41" s="164">
        <f>G41-H41+I40</f>
        <v>9436335</v>
      </c>
      <c r="J41" s="148" t="s">
        <v>197</v>
      </c>
    </row>
    <row r="42" spans="2:10" ht="14.4" x14ac:dyDescent="0.25">
      <c r="B42" s="147">
        <v>44624</v>
      </c>
      <c r="C42" s="148" t="s">
        <v>123</v>
      </c>
      <c r="D42" s="151">
        <v>18</v>
      </c>
      <c r="E42" s="151"/>
      <c r="F42" s="179" t="s">
        <v>29</v>
      </c>
      <c r="G42" s="164">
        <v>360000</v>
      </c>
      <c r="H42" s="164">
        <v>0</v>
      </c>
      <c r="I42" s="164">
        <f>G42-H42+I41</f>
        <v>9796335</v>
      </c>
      <c r="J42" s="148" t="s">
        <v>198</v>
      </c>
    </row>
    <row r="43" spans="2:10" ht="14.4" x14ac:dyDescent="0.25">
      <c r="B43" s="147">
        <v>44625</v>
      </c>
      <c r="C43" s="148" t="s">
        <v>123</v>
      </c>
      <c r="D43" s="151">
        <v>19</v>
      </c>
      <c r="E43" s="151"/>
      <c r="F43" s="179" t="s">
        <v>17</v>
      </c>
      <c r="G43" s="164">
        <v>640700</v>
      </c>
      <c r="H43" s="164">
        <v>0</v>
      </c>
      <c r="I43" s="164">
        <f>G43-H43+I42</f>
        <v>10437035</v>
      </c>
      <c r="J43" s="148" t="s">
        <v>199</v>
      </c>
    </row>
    <row r="44" spans="2:10" ht="14.4" x14ac:dyDescent="0.25">
      <c r="B44" s="147">
        <v>44626</v>
      </c>
      <c r="C44" s="148" t="s">
        <v>122</v>
      </c>
      <c r="D44" s="151"/>
      <c r="E44" s="151">
        <v>17</v>
      </c>
      <c r="F44" s="179" t="s">
        <v>37</v>
      </c>
      <c r="G44" s="164">
        <v>0</v>
      </c>
      <c r="H44" s="164">
        <v>987000</v>
      </c>
      <c r="I44" s="164">
        <f>G44-H44+I43</f>
        <v>9450035</v>
      </c>
      <c r="J44" s="148" t="s">
        <v>200</v>
      </c>
    </row>
    <row r="45" spans="2:10" ht="14.4" x14ac:dyDescent="0.25">
      <c r="B45" s="147">
        <v>44627</v>
      </c>
      <c r="C45" s="148" t="s">
        <v>122</v>
      </c>
      <c r="D45" s="151"/>
      <c r="E45" s="151">
        <v>18</v>
      </c>
      <c r="F45" s="179" t="s">
        <v>37</v>
      </c>
      <c r="G45" s="164">
        <v>0</v>
      </c>
      <c r="H45" s="164">
        <v>100000</v>
      </c>
      <c r="I45" s="164">
        <f>G45-H45+I44</f>
        <v>9350035</v>
      </c>
      <c r="J45" s="148" t="s">
        <v>201</v>
      </c>
    </row>
    <row r="46" spans="2:10" ht="14.4" x14ac:dyDescent="0.25">
      <c r="B46" s="147">
        <v>44628</v>
      </c>
      <c r="C46" s="148" t="s">
        <v>122</v>
      </c>
      <c r="D46" s="151"/>
      <c r="E46" s="151">
        <v>19</v>
      </c>
      <c r="F46" s="179" t="s">
        <v>50</v>
      </c>
      <c r="G46" s="164">
        <v>0</v>
      </c>
      <c r="H46" s="164">
        <v>230000</v>
      </c>
      <c r="I46" s="164">
        <f>G46-H46+I45</f>
        <v>9120035</v>
      </c>
      <c r="J46" s="148" t="s">
        <v>202</v>
      </c>
    </row>
    <row r="47" spans="2:10" ht="14.4" x14ac:dyDescent="0.25">
      <c r="B47" s="147">
        <v>44629</v>
      </c>
      <c r="C47" s="148" t="s">
        <v>122</v>
      </c>
      <c r="D47" s="151"/>
      <c r="E47" s="151">
        <v>20</v>
      </c>
      <c r="F47" s="179" t="s">
        <v>54</v>
      </c>
      <c r="G47" s="164">
        <v>0</v>
      </c>
      <c r="H47" s="164">
        <v>328900</v>
      </c>
      <c r="I47" s="164">
        <f>G47-H47+I46</f>
        <v>8791135</v>
      </c>
      <c r="J47" s="148" t="s">
        <v>203</v>
      </c>
    </row>
    <row r="48" spans="2:10" ht="14.4" x14ac:dyDescent="0.25">
      <c r="B48" s="147">
        <v>44630</v>
      </c>
      <c r="C48" s="148" t="s">
        <v>122</v>
      </c>
      <c r="D48" s="151"/>
      <c r="E48" s="151">
        <v>21</v>
      </c>
      <c r="F48" s="179" t="s">
        <v>45</v>
      </c>
      <c r="G48" s="164">
        <v>0</v>
      </c>
      <c r="H48" s="164">
        <v>20000</v>
      </c>
      <c r="I48" s="164">
        <f>G48-H48+I47</f>
        <v>8771135</v>
      </c>
      <c r="J48" s="148" t="s">
        <v>204</v>
      </c>
    </row>
    <row r="49" spans="2:10" ht="14.4" x14ac:dyDescent="0.25">
      <c r="B49" s="147">
        <v>44650</v>
      </c>
      <c r="C49" s="148" t="s">
        <v>123</v>
      </c>
      <c r="D49" s="151">
        <v>20</v>
      </c>
      <c r="E49" s="151"/>
      <c r="F49" s="179" t="s">
        <v>28</v>
      </c>
      <c r="G49" s="164">
        <v>120000</v>
      </c>
      <c r="H49" s="164">
        <v>0</v>
      </c>
      <c r="I49" s="164">
        <f>G49-H49+I48</f>
        <v>8891135</v>
      </c>
      <c r="J49" s="148" t="s">
        <v>181</v>
      </c>
    </row>
    <row r="50" spans="2:10" ht="14.4" x14ac:dyDescent="0.25">
      <c r="B50" s="147">
        <v>44650</v>
      </c>
      <c r="C50" s="148" t="s">
        <v>122</v>
      </c>
      <c r="D50" s="151"/>
      <c r="E50" s="151">
        <v>22</v>
      </c>
      <c r="F50" s="179" t="s">
        <v>35</v>
      </c>
      <c r="G50" s="164">
        <v>0</v>
      </c>
      <c r="H50" s="164">
        <v>25200</v>
      </c>
      <c r="I50" s="164">
        <f>G50-H50+I49</f>
        <v>8865935</v>
      </c>
      <c r="J50" s="148" t="s">
        <v>181</v>
      </c>
    </row>
    <row r="51" spans="2:10" ht="14.4" x14ac:dyDescent="0.25">
      <c r="B51" s="147">
        <v>44650</v>
      </c>
      <c r="C51" s="148" t="s">
        <v>122</v>
      </c>
      <c r="D51" s="151"/>
      <c r="E51" s="151">
        <v>23</v>
      </c>
      <c r="F51" s="179" t="s">
        <v>36</v>
      </c>
      <c r="G51" s="164">
        <v>0</v>
      </c>
      <c r="H51" s="164">
        <v>90060</v>
      </c>
      <c r="I51" s="164">
        <f>G51-H51+I50</f>
        <v>8775875</v>
      </c>
      <c r="J51" s="148" t="s">
        <v>181</v>
      </c>
    </row>
    <row r="52" spans="2:10" ht="14.4" x14ac:dyDescent="0.25">
      <c r="B52" s="147">
        <v>44652</v>
      </c>
      <c r="C52" s="148" t="s">
        <v>123</v>
      </c>
      <c r="D52" s="151">
        <v>21</v>
      </c>
      <c r="E52" s="151"/>
      <c r="F52" s="179" t="s">
        <v>32</v>
      </c>
      <c r="G52" s="164">
        <v>230500</v>
      </c>
      <c r="H52" s="164">
        <v>0</v>
      </c>
      <c r="I52" s="164">
        <f>DBEmolumentos!$O8+G52-H52</f>
        <v>9006375</v>
      </c>
      <c r="J52" s="148" t="s">
        <v>205</v>
      </c>
    </row>
    <row r="53" spans="2:10" ht="14.4" x14ac:dyDescent="0.25">
      <c r="B53" s="147">
        <v>44653</v>
      </c>
      <c r="C53" s="148" t="s">
        <v>123</v>
      </c>
      <c r="D53" s="151">
        <v>22</v>
      </c>
      <c r="E53" s="151"/>
      <c r="F53" s="179" t="s">
        <v>26</v>
      </c>
      <c r="G53" s="164">
        <v>150000</v>
      </c>
      <c r="H53" s="164">
        <v>0</v>
      </c>
      <c r="I53" s="164">
        <f>G53-H53+I52</f>
        <v>9156375</v>
      </c>
      <c r="J53" s="148" t="s">
        <v>206</v>
      </c>
    </row>
    <row r="54" spans="2:10" ht="14.4" x14ac:dyDescent="0.25">
      <c r="B54" s="147">
        <v>44654</v>
      </c>
      <c r="C54" s="148" t="s">
        <v>123</v>
      </c>
      <c r="D54" s="151">
        <v>23</v>
      </c>
      <c r="E54" s="151"/>
      <c r="F54" s="179" t="s">
        <v>27</v>
      </c>
      <c r="G54" s="164">
        <v>546000</v>
      </c>
      <c r="H54" s="164">
        <v>0</v>
      </c>
      <c r="I54" s="164">
        <f>G54-H54+I53</f>
        <v>9702375</v>
      </c>
      <c r="J54" s="148" t="s">
        <v>207</v>
      </c>
    </row>
    <row r="55" spans="2:10" ht="14.4" x14ac:dyDescent="0.25">
      <c r="B55" s="147">
        <v>44655</v>
      </c>
      <c r="C55" s="148" t="s">
        <v>123</v>
      </c>
      <c r="D55" s="151">
        <v>24</v>
      </c>
      <c r="E55" s="151"/>
      <c r="F55" s="179" t="s">
        <v>155</v>
      </c>
      <c r="G55" s="164">
        <v>98600</v>
      </c>
      <c r="H55" s="164">
        <v>0</v>
      </c>
      <c r="I55" s="164">
        <f>G55-H55+I54</f>
        <v>9800975</v>
      </c>
      <c r="J55" s="148" t="s">
        <v>208</v>
      </c>
    </row>
    <row r="56" spans="2:10" ht="14.4" x14ac:dyDescent="0.25">
      <c r="B56" s="147">
        <v>44656</v>
      </c>
      <c r="C56" s="148" t="s">
        <v>123</v>
      </c>
      <c r="D56" s="151">
        <v>25</v>
      </c>
      <c r="E56" s="151"/>
      <c r="F56" s="179" t="s">
        <v>7</v>
      </c>
      <c r="G56" s="164">
        <v>189000</v>
      </c>
      <c r="H56" s="164">
        <v>0</v>
      </c>
      <c r="I56" s="164">
        <f>G56-H56+I55</f>
        <v>9989975</v>
      </c>
      <c r="J56" s="148" t="s">
        <v>209</v>
      </c>
    </row>
    <row r="57" spans="2:10" ht="14.4" x14ac:dyDescent="0.25">
      <c r="B57" s="147">
        <v>44657</v>
      </c>
      <c r="C57" s="148" t="s">
        <v>122</v>
      </c>
      <c r="D57" s="151"/>
      <c r="E57" s="151">
        <v>24</v>
      </c>
      <c r="F57" s="179" t="s">
        <v>39</v>
      </c>
      <c r="G57" s="164">
        <v>0</v>
      </c>
      <c r="H57" s="164">
        <v>400000</v>
      </c>
      <c r="I57" s="164">
        <f>G57-H57+I56</f>
        <v>9589975</v>
      </c>
      <c r="J57" s="148" t="s">
        <v>210</v>
      </c>
    </row>
    <row r="58" spans="2:10" ht="14.4" x14ac:dyDescent="0.25">
      <c r="B58" s="147">
        <v>44658</v>
      </c>
      <c r="C58" s="148" t="s">
        <v>122</v>
      </c>
      <c r="D58" s="151"/>
      <c r="E58" s="151">
        <v>25</v>
      </c>
      <c r="F58" s="179" t="s">
        <v>40</v>
      </c>
      <c r="G58" s="164">
        <v>0</v>
      </c>
      <c r="H58" s="164">
        <v>320000</v>
      </c>
      <c r="I58" s="164">
        <f>G58-H58+I57</f>
        <v>9269975</v>
      </c>
      <c r="J58" s="148" t="s">
        <v>211</v>
      </c>
    </row>
    <row r="59" spans="2:10" ht="14.4" x14ac:dyDescent="0.25">
      <c r="B59" s="147">
        <v>44659</v>
      </c>
      <c r="C59" s="148" t="s">
        <v>122</v>
      </c>
      <c r="D59" s="151"/>
      <c r="E59" s="151">
        <v>26</v>
      </c>
      <c r="F59" s="179" t="s">
        <v>41</v>
      </c>
      <c r="G59" s="164">
        <v>0</v>
      </c>
      <c r="H59" s="164">
        <v>1000000</v>
      </c>
      <c r="I59" s="164">
        <f>G59-H59+I58</f>
        <v>8269975</v>
      </c>
      <c r="J59" s="148" t="s">
        <v>212</v>
      </c>
    </row>
    <row r="60" spans="2:10" ht="14.4" x14ac:dyDescent="0.25">
      <c r="B60" s="147">
        <v>44660</v>
      </c>
      <c r="C60" s="148" t="s">
        <v>122</v>
      </c>
      <c r="D60" s="151"/>
      <c r="E60" s="151">
        <v>27</v>
      </c>
      <c r="F60" s="179" t="s">
        <v>51</v>
      </c>
      <c r="G60" s="164">
        <v>0</v>
      </c>
      <c r="H60" s="164">
        <v>23900</v>
      </c>
      <c r="I60" s="164">
        <f>G60-H60+I59</f>
        <v>8246075</v>
      </c>
      <c r="J60" s="148" t="s">
        <v>213</v>
      </c>
    </row>
    <row r="61" spans="2:10" ht="14.4" x14ac:dyDescent="0.25">
      <c r="B61" s="147">
        <v>44661</v>
      </c>
      <c r="C61" s="148" t="s">
        <v>122</v>
      </c>
      <c r="D61" s="151"/>
      <c r="E61" s="151">
        <v>28</v>
      </c>
      <c r="F61" s="179" t="s">
        <v>42</v>
      </c>
      <c r="G61" s="164">
        <v>0</v>
      </c>
      <c r="H61" s="164">
        <v>239000</v>
      </c>
      <c r="I61" s="164">
        <f>G61-H61+I60</f>
        <v>8007075</v>
      </c>
      <c r="J61" s="148" t="s">
        <v>214</v>
      </c>
    </row>
    <row r="62" spans="2:10" ht="14.4" x14ac:dyDescent="0.25">
      <c r="B62" s="147">
        <v>44681</v>
      </c>
      <c r="C62" s="148" t="s">
        <v>123</v>
      </c>
      <c r="D62" s="151">
        <v>26</v>
      </c>
      <c r="E62" s="151"/>
      <c r="F62" s="179" t="s">
        <v>28</v>
      </c>
      <c r="G62" s="164">
        <v>200000</v>
      </c>
      <c r="H62" s="164">
        <v>0</v>
      </c>
      <c r="I62" s="164">
        <f>G62-H62+I61</f>
        <v>8207075</v>
      </c>
      <c r="J62" s="148" t="s">
        <v>181</v>
      </c>
    </row>
    <row r="63" spans="2:10" ht="14.4" x14ac:dyDescent="0.25">
      <c r="B63" s="147">
        <v>44681</v>
      </c>
      <c r="C63" s="148" t="s">
        <v>122</v>
      </c>
      <c r="D63" s="151"/>
      <c r="E63" s="151">
        <v>29</v>
      </c>
      <c r="F63" s="179" t="s">
        <v>35</v>
      </c>
      <c r="G63" s="164">
        <v>0</v>
      </c>
      <c r="H63" s="164">
        <v>42000</v>
      </c>
      <c r="I63" s="164">
        <f>G63-H63+I62</f>
        <v>8165075</v>
      </c>
      <c r="J63" s="148" t="s">
        <v>181</v>
      </c>
    </row>
    <row r="64" spans="2:10" ht="14.4" x14ac:dyDescent="0.25">
      <c r="B64" s="147">
        <v>44681</v>
      </c>
      <c r="C64" s="148" t="s">
        <v>122</v>
      </c>
      <c r="D64" s="151"/>
      <c r="E64" s="151">
        <v>30</v>
      </c>
      <c r="F64" s="179" t="s">
        <v>36</v>
      </c>
      <c r="G64" s="164">
        <v>0</v>
      </c>
      <c r="H64" s="164">
        <v>150100</v>
      </c>
      <c r="I64" s="164">
        <f>G64-H64+I63</f>
        <v>8014975</v>
      </c>
      <c r="J64" s="148" t="s">
        <v>181</v>
      </c>
    </row>
    <row r="65" spans="2:10" ht="14.4" x14ac:dyDescent="0.25">
      <c r="B65" s="147">
        <v>44682</v>
      </c>
      <c r="C65" s="148" t="s">
        <v>123</v>
      </c>
      <c r="D65" s="151">
        <v>27</v>
      </c>
      <c r="E65" s="151"/>
      <c r="F65" s="179" t="s">
        <v>5</v>
      </c>
      <c r="G65" s="164">
        <v>100000</v>
      </c>
      <c r="H65" s="164">
        <v>0</v>
      </c>
      <c r="I65" s="164">
        <f>DBEmolumentos!$O9+G65-H65</f>
        <v>8114975</v>
      </c>
      <c r="J65" s="148" t="s">
        <v>215</v>
      </c>
    </row>
    <row r="66" spans="2:10" ht="14.4" x14ac:dyDescent="0.25">
      <c r="B66" s="147">
        <v>44683</v>
      </c>
      <c r="C66" s="148" t="s">
        <v>123</v>
      </c>
      <c r="D66" s="151">
        <v>28</v>
      </c>
      <c r="E66" s="151"/>
      <c r="F66" s="179" t="s">
        <v>6</v>
      </c>
      <c r="G66" s="164">
        <v>200000</v>
      </c>
      <c r="H66" s="164">
        <v>0</v>
      </c>
      <c r="I66" s="164">
        <f>G66-H66+I65</f>
        <v>8314975</v>
      </c>
      <c r="J66" s="148" t="s">
        <v>216</v>
      </c>
    </row>
    <row r="67" spans="2:10" ht="14.4" x14ac:dyDescent="0.25">
      <c r="B67" s="147">
        <v>44684</v>
      </c>
      <c r="C67" s="148" t="s">
        <v>123</v>
      </c>
      <c r="D67" s="151">
        <v>29</v>
      </c>
      <c r="E67" s="151"/>
      <c r="F67" s="179" t="s">
        <v>7</v>
      </c>
      <c r="G67" s="164">
        <v>300000</v>
      </c>
      <c r="H67" s="164">
        <v>0</v>
      </c>
      <c r="I67" s="164">
        <f>G67-H67+I66</f>
        <v>8614975</v>
      </c>
      <c r="J67" s="148" t="s">
        <v>217</v>
      </c>
    </row>
    <row r="68" spans="2:10" ht="14.4" x14ac:dyDescent="0.25">
      <c r="B68" s="147">
        <v>44685</v>
      </c>
      <c r="C68" s="148" t="s">
        <v>123</v>
      </c>
      <c r="D68" s="151">
        <v>30</v>
      </c>
      <c r="E68" s="151"/>
      <c r="F68" s="179" t="s">
        <v>9</v>
      </c>
      <c r="G68" s="164">
        <v>400000</v>
      </c>
      <c r="H68" s="164">
        <v>0</v>
      </c>
      <c r="I68" s="164">
        <f>G68-H68+I67</f>
        <v>9014975</v>
      </c>
      <c r="J68" s="148" t="s">
        <v>218</v>
      </c>
    </row>
    <row r="69" spans="2:10" ht="14.4" x14ac:dyDescent="0.25">
      <c r="B69" s="147">
        <v>44686</v>
      </c>
      <c r="C69" s="148" t="s">
        <v>123</v>
      </c>
      <c r="D69" s="151">
        <v>31</v>
      </c>
      <c r="E69" s="151"/>
      <c r="F69" s="179" t="s">
        <v>155</v>
      </c>
      <c r="G69" s="164">
        <v>500000</v>
      </c>
      <c r="H69" s="164">
        <v>0</v>
      </c>
      <c r="I69" s="164">
        <f>G69-H69+I68</f>
        <v>9514975</v>
      </c>
      <c r="J69" s="148" t="s">
        <v>219</v>
      </c>
    </row>
    <row r="70" spans="2:10" ht="14.4" x14ac:dyDescent="0.25">
      <c r="B70" s="147">
        <v>44687</v>
      </c>
      <c r="C70" s="148" t="s">
        <v>122</v>
      </c>
      <c r="D70" s="151"/>
      <c r="E70" s="151">
        <v>31</v>
      </c>
      <c r="F70" s="179" t="s">
        <v>38</v>
      </c>
      <c r="G70" s="164">
        <v>0</v>
      </c>
      <c r="H70" s="164">
        <v>600000</v>
      </c>
      <c r="I70" s="164">
        <f>G70-H70+I69</f>
        <v>8914975</v>
      </c>
      <c r="J70" s="148" t="s">
        <v>220</v>
      </c>
    </row>
    <row r="71" spans="2:10" ht="14.4" x14ac:dyDescent="0.25">
      <c r="B71" s="147">
        <v>44688</v>
      </c>
      <c r="C71" s="148" t="s">
        <v>122</v>
      </c>
      <c r="D71" s="151"/>
      <c r="E71" s="151">
        <v>32</v>
      </c>
      <c r="F71" s="179" t="s">
        <v>41</v>
      </c>
      <c r="G71" s="164">
        <v>0</v>
      </c>
      <c r="H71" s="164">
        <v>700000</v>
      </c>
      <c r="I71" s="164">
        <f>G71-H71+I70</f>
        <v>8214975</v>
      </c>
      <c r="J71" s="148" t="s">
        <v>221</v>
      </c>
    </row>
    <row r="72" spans="2:10" ht="14.4" x14ac:dyDescent="0.25">
      <c r="B72" s="147">
        <v>44689</v>
      </c>
      <c r="C72" s="148" t="s">
        <v>122</v>
      </c>
      <c r="D72" s="151"/>
      <c r="E72" s="151">
        <v>33</v>
      </c>
      <c r="F72" s="179" t="s">
        <v>51</v>
      </c>
      <c r="G72" s="164">
        <v>0</v>
      </c>
      <c r="H72" s="164">
        <v>800000</v>
      </c>
      <c r="I72" s="164">
        <f>G72-H72+I71</f>
        <v>7414975</v>
      </c>
      <c r="J72" s="148" t="s">
        <v>222</v>
      </c>
    </row>
    <row r="73" spans="2:10" ht="14.4" x14ac:dyDescent="0.25">
      <c r="B73" s="147">
        <v>44690</v>
      </c>
      <c r="C73" s="148" t="s">
        <v>122</v>
      </c>
      <c r="D73" s="151"/>
      <c r="E73" s="151">
        <v>34</v>
      </c>
      <c r="F73" s="179" t="s">
        <v>42</v>
      </c>
      <c r="G73" s="164">
        <v>0</v>
      </c>
      <c r="H73" s="164">
        <v>900000</v>
      </c>
      <c r="I73" s="164">
        <f>G73-H73+I72</f>
        <v>6514975</v>
      </c>
      <c r="J73" s="148" t="s">
        <v>223</v>
      </c>
    </row>
    <row r="74" spans="2:10" ht="14.4" x14ac:dyDescent="0.25">
      <c r="B74" s="147">
        <v>44691</v>
      </c>
      <c r="C74" s="148" t="s">
        <v>122</v>
      </c>
      <c r="D74" s="151"/>
      <c r="E74" s="151">
        <v>35</v>
      </c>
      <c r="F74" s="179" t="s">
        <v>43</v>
      </c>
      <c r="G74" s="164">
        <v>0</v>
      </c>
      <c r="H74" s="164">
        <v>1000000</v>
      </c>
      <c r="I74" s="164">
        <f>G74-H74+I73</f>
        <v>5514975</v>
      </c>
      <c r="J74" s="148" t="s">
        <v>224</v>
      </c>
    </row>
    <row r="75" spans="2:10" ht="14.4" x14ac:dyDescent="0.25">
      <c r="B75" s="147">
        <v>44711</v>
      </c>
      <c r="C75" s="148" t="s">
        <v>123</v>
      </c>
      <c r="D75" s="151">
        <v>32</v>
      </c>
      <c r="E75" s="151"/>
      <c r="F75" s="179" t="s">
        <v>28</v>
      </c>
      <c r="G75" s="164">
        <v>200000</v>
      </c>
      <c r="H75" s="164">
        <v>0</v>
      </c>
      <c r="I75" s="164">
        <f>G75-H75+I74</f>
        <v>5714975</v>
      </c>
      <c r="J75" s="148" t="s">
        <v>181</v>
      </c>
    </row>
    <row r="76" spans="2:10" ht="14.4" x14ac:dyDescent="0.25">
      <c r="B76" s="147">
        <v>44711</v>
      </c>
      <c r="C76" s="148" t="s">
        <v>122</v>
      </c>
      <c r="D76" s="151"/>
      <c r="E76" s="151">
        <v>36</v>
      </c>
      <c r="F76" s="179" t="s">
        <v>35</v>
      </c>
      <c r="G76" s="164">
        <v>0</v>
      </c>
      <c r="H76" s="164">
        <v>42000</v>
      </c>
      <c r="I76" s="164">
        <f>G76-H76+I75</f>
        <v>5672975</v>
      </c>
      <c r="J76" s="148" t="s">
        <v>181</v>
      </c>
    </row>
    <row r="77" spans="2:10" ht="14.4" x14ac:dyDescent="0.25">
      <c r="B77" s="147">
        <v>44711</v>
      </c>
      <c r="C77" s="148" t="s">
        <v>122</v>
      </c>
      <c r="D77" s="151"/>
      <c r="E77" s="151">
        <v>37</v>
      </c>
      <c r="F77" s="179" t="s">
        <v>36</v>
      </c>
      <c r="G77" s="164">
        <v>0</v>
      </c>
      <c r="H77" s="164">
        <v>150100</v>
      </c>
      <c r="I77" s="164">
        <f>G77-H77+I76</f>
        <v>5522875</v>
      </c>
      <c r="J77" s="148" t="s">
        <v>181</v>
      </c>
    </row>
    <row r="78" spans="2:10" ht="14.4" x14ac:dyDescent="0.25">
      <c r="B78" s="147">
        <v>44713</v>
      </c>
      <c r="C78" s="148" t="s">
        <v>123</v>
      </c>
      <c r="D78" s="151">
        <v>33</v>
      </c>
      <c r="E78" s="151"/>
      <c r="F78" s="179" t="s">
        <v>168</v>
      </c>
      <c r="G78" s="164">
        <v>1000000</v>
      </c>
      <c r="H78" s="164">
        <v>0</v>
      </c>
      <c r="I78" s="164">
        <f>DBEmolumentos!$O10+G78-H78</f>
        <v>6522875</v>
      </c>
      <c r="J78" s="148" t="s">
        <v>225</v>
      </c>
    </row>
    <row r="79" spans="2:10" ht="14.4" x14ac:dyDescent="0.25">
      <c r="B79" s="147">
        <v>44714</v>
      </c>
      <c r="C79" s="148" t="s">
        <v>123</v>
      </c>
      <c r="D79" s="151">
        <v>34</v>
      </c>
      <c r="E79" s="151"/>
      <c r="F79" s="179" t="s">
        <v>98</v>
      </c>
      <c r="G79" s="164">
        <v>900000</v>
      </c>
      <c r="H79" s="164">
        <v>0</v>
      </c>
      <c r="I79" s="164">
        <f>G79-H79+I78</f>
        <v>7422875</v>
      </c>
      <c r="J79" s="148" t="s">
        <v>226</v>
      </c>
    </row>
    <row r="80" spans="2:10" ht="14.4" x14ac:dyDescent="0.25">
      <c r="B80" s="147">
        <v>44715</v>
      </c>
      <c r="C80" s="148" t="s">
        <v>123</v>
      </c>
      <c r="D80" s="151">
        <v>35</v>
      </c>
      <c r="E80" s="151"/>
      <c r="F80" s="179" t="s">
        <v>26</v>
      </c>
      <c r="G80" s="164">
        <v>800000</v>
      </c>
      <c r="H80" s="164">
        <v>0</v>
      </c>
      <c r="I80" s="164">
        <f>G80-H80+I79</f>
        <v>8222875</v>
      </c>
      <c r="J80" s="148" t="s">
        <v>227</v>
      </c>
    </row>
    <row r="81" spans="2:10" ht="14.4" x14ac:dyDescent="0.25">
      <c r="B81" s="147">
        <v>44716</v>
      </c>
      <c r="C81" s="148" t="s">
        <v>123</v>
      </c>
      <c r="D81" s="151">
        <v>36</v>
      </c>
      <c r="E81" s="151"/>
      <c r="F81" s="179" t="s">
        <v>9</v>
      </c>
      <c r="G81" s="164">
        <v>700000</v>
      </c>
      <c r="H81" s="164">
        <v>0</v>
      </c>
      <c r="I81" s="164">
        <f>G81-H81+I80</f>
        <v>8922875</v>
      </c>
      <c r="J81" s="148" t="s">
        <v>228</v>
      </c>
    </row>
    <row r="82" spans="2:10" ht="14.4" x14ac:dyDescent="0.25">
      <c r="B82" s="147">
        <v>44717</v>
      </c>
      <c r="C82" s="148" t="s">
        <v>123</v>
      </c>
      <c r="D82" s="151">
        <v>37</v>
      </c>
      <c r="E82" s="151"/>
      <c r="F82" s="179" t="s">
        <v>6</v>
      </c>
      <c r="G82" s="164">
        <v>500000</v>
      </c>
      <c r="H82" s="164">
        <v>0</v>
      </c>
      <c r="I82" s="164">
        <f>G82-H82+I81</f>
        <v>9422875</v>
      </c>
      <c r="J82" s="148" t="s">
        <v>229</v>
      </c>
    </row>
    <row r="83" spans="2:10" ht="14.4" x14ac:dyDescent="0.25">
      <c r="B83" s="147">
        <v>44718</v>
      </c>
      <c r="C83" s="148" t="s">
        <v>123</v>
      </c>
      <c r="D83" s="151">
        <v>38</v>
      </c>
      <c r="E83" s="151"/>
      <c r="F83" s="179" t="s">
        <v>7</v>
      </c>
      <c r="G83" s="164">
        <v>600000</v>
      </c>
      <c r="H83" s="164">
        <v>0</v>
      </c>
      <c r="I83" s="164">
        <f>G83-H83+I82</f>
        <v>10022875</v>
      </c>
      <c r="J83" s="148" t="s">
        <v>230</v>
      </c>
    </row>
    <row r="84" spans="2:10" ht="14.4" x14ac:dyDescent="0.25">
      <c r="B84" s="147">
        <v>44719</v>
      </c>
      <c r="C84" s="148" t="s">
        <v>123</v>
      </c>
      <c r="D84" s="151">
        <v>39</v>
      </c>
      <c r="E84" s="151"/>
      <c r="F84" s="179" t="s">
        <v>11</v>
      </c>
      <c r="G84" s="164">
        <v>500000</v>
      </c>
      <c r="H84" s="164">
        <v>0</v>
      </c>
      <c r="I84" s="164">
        <f>G84-H84+I83</f>
        <v>10522875</v>
      </c>
      <c r="J84" s="148" t="s">
        <v>231</v>
      </c>
    </row>
    <row r="85" spans="2:10" ht="14.4" x14ac:dyDescent="0.25">
      <c r="B85" s="147">
        <v>44720</v>
      </c>
      <c r="C85" s="148" t="s">
        <v>123</v>
      </c>
      <c r="D85" s="151">
        <v>40</v>
      </c>
      <c r="E85" s="151"/>
      <c r="F85" s="179" t="s">
        <v>12</v>
      </c>
      <c r="G85" s="164">
        <v>400000</v>
      </c>
      <c r="H85" s="164">
        <v>0</v>
      </c>
      <c r="I85" s="164">
        <f>G85-H85+I84</f>
        <v>10922875</v>
      </c>
      <c r="J85" s="148" t="s">
        <v>232</v>
      </c>
    </row>
    <row r="86" spans="2:10" ht="14.4" x14ac:dyDescent="0.25">
      <c r="B86" s="147">
        <v>44721</v>
      </c>
      <c r="C86" s="148" t="s">
        <v>123</v>
      </c>
      <c r="D86" s="151">
        <v>41</v>
      </c>
      <c r="E86" s="151"/>
      <c r="F86" s="179" t="s">
        <v>27</v>
      </c>
      <c r="G86" s="164">
        <v>300000</v>
      </c>
      <c r="H86" s="164">
        <v>0</v>
      </c>
      <c r="I86" s="164">
        <f>G86-H86+I85</f>
        <v>11222875</v>
      </c>
      <c r="J86" s="148" t="s">
        <v>233</v>
      </c>
    </row>
    <row r="87" spans="2:10" ht="14.4" x14ac:dyDescent="0.25">
      <c r="B87" s="147">
        <v>44722</v>
      </c>
      <c r="C87" s="148" t="s">
        <v>123</v>
      </c>
      <c r="D87" s="151">
        <v>42</v>
      </c>
      <c r="E87" s="151"/>
      <c r="F87" s="179" t="s">
        <v>5</v>
      </c>
      <c r="G87" s="164">
        <v>1000000</v>
      </c>
      <c r="H87" s="164">
        <v>0</v>
      </c>
      <c r="I87" s="164">
        <f>G87-H87+I86</f>
        <v>12222875</v>
      </c>
      <c r="J87" s="148" t="s">
        <v>234</v>
      </c>
    </row>
    <row r="88" spans="2:10" ht="14.4" x14ac:dyDescent="0.25">
      <c r="B88" s="147">
        <v>44742</v>
      </c>
      <c r="C88" s="148" t="s">
        <v>123</v>
      </c>
      <c r="D88" s="151">
        <v>43</v>
      </c>
      <c r="E88" s="151"/>
      <c r="F88" s="179" t="s">
        <v>28</v>
      </c>
      <c r="G88" s="164">
        <v>240000</v>
      </c>
      <c r="H88" s="164">
        <v>0</v>
      </c>
      <c r="I88" s="164">
        <f>G88-H88+I87</f>
        <v>12462875</v>
      </c>
      <c r="J88" s="148" t="s">
        <v>181</v>
      </c>
    </row>
    <row r="89" spans="2:10" ht="14.4" x14ac:dyDescent="0.25">
      <c r="B89" s="147">
        <v>44742</v>
      </c>
      <c r="C89" s="148" t="s">
        <v>122</v>
      </c>
      <c r="D89" s="151"/>
      <c r="E89" s="151">
        <v>38</v>
      </c>
      <c r="F89" s="179" t="s">
        <v>35</v>
      </c>
      <c r="G89" s="164">
        <v>0</v>
      </c>
      <c r="H89" s="164">
        <v>50400</v>
      </c>
      <c r="I89" s="164">
        <f>G89-H89+I88</f>
        <v>12412475</v>
      </c>
      <c r="J89" s="148" t="s">
        <v>181</v>
      </c>
    </row>
    <row r="90" spans="2:10" ht="14.4" x14ac:dyDescent="0.25">
      <c r="B90" s="147">
        <v>44742</v>
      </c>
      <c r="C90" s="148" t="s">
        <v>122</v>
      </c>
      <c r="D90" s="151"/>
      <c r="E90" s="151">
        <v>39</v>
      </c>
      <c r="F90" s="179" t="s">
        <v>36</v>
      </c>
      <c r="G90" s="164">
        <v>0</v>
      </c>
      <c r="H90" s="164">
        <v>180120</v>
      </c>
      <c r="I90" s="164">
        <f>G90-H90+I89</f>
        <v>12232355</v>
      </c>
      <c r="J90" s="148" t="s">
        <v>181</v>
      </c>
    </row>
    <row r="91" spans="2:10" ht="14.4" x14ac:dyDescent="0.25">
      <c r="B91" s="147">
        <v>44743</v>
      </c>
      <c r="C91" s="148" t="s">
        <v>123</v>
      </c>
      <c r="D91" s="151">
        <v>44</v>
      </c>
      <c r="E91" s="151"/>
      <c r="F91" s="179" t="s">
        <v>5</v>
      </c>
      <c r="G91" s="164">
        <v>10000</v>
      </c>
      <c r="H91" s="164">
        <v>0</v>
      </c>
      <c r="I91" s="164">
        <f>DBEmolumentos!$O11+G91-H91</f>
        <v>12242355</v>
      </c>
      <c r="J91" s="148" t="s">
        <v>235</v>
      </c>
    </row>
    <row r="92" spans="2:10" ht="14.4" x14ac:dyDescent="0.25">
      <c r="B92" s="147">
        <v>44744</v>
      </c>
      <c r="C92" s="148" t="s">
        <v>123</v>
      </c>
      <c r="D92" s="151">
        <v>45</v>
      </c>
      <c r="E92" s="151"/>
      <c r="F92" s="179" t="s">
        <v>6</v>
      </c>
      <c r="G92" s="164">
        <v>20000</v>
      </c>
      <c r="H92" s="164">
        <v>0</v>
      </c>
      <c r="I92" s="164">
        <f>G92-H92+I91</f>
        <v>12262355</v>
      </c>
      <c r="J92" s="148" t="s">
        <v>236</v>
      </c>
    </row>
    <row r="93" spans="2:10" ht="14.4" x14ac:dyDescent="0.25">
      <c r="B93" s="147">
        <v>44745</v>
      </c>
      <c r="C93" s="148" t="s">
        <v>123</v>
      </c>
      <c r="D93" s="151">
        <v>46</v>
      </c>
      <c r="E93" s="151"/>
      <c r="F93" s="179" t="s">
        <v>7</v>
      </c>
      <c r="G93" s="164">
        <v>30000</v>
      </c>
      <c r="H93" s="164">
        <v>0</v>
      </c>
      <c r="I93" s="164">
        <f>G93-H93+I92</f>
        <v>12292355</v>
      </c>
      <c r="J93" s="148" t="s">
        <v>237</v>
      </c>
    </row>
    <row r="94" spans="2:10" ht="14.4" x14ac:dyDescent="0.25">
      <c r="B94" s="147">
        <v>44746</v>
      </c>
      <c r="C94" s="148" t="s">
        <v>123</v>
      </c>
      <c r="D94" s="151">
        <v>47</v>
      </c>
      <c r="E94" s="151"/>
      <c r="F94" s="179" t="s">
        <v>9</v>
      </c>
      <c r="G94" s="164">
        <v>40000</v>
      </c>
      <c r="H94" s="164">
        <v>0</v>
      </c>
      <c r="I94" s="164">
        <f>G94-H94+I93</f>
        <v>12332355</v>
      </c>
      <c r="J94" s="148" t="s">
        <v>238</v>
      </c>
    </row>
    <row r="95" spans="2:10" ht="14.4" x14ac:dyDescent="0.25">
      <c r="B95" s="147">
        <v>44747</v>
      </c>
      <c r="C95" s="148" t="s">
        <v>123</v>
      </c>
      <c r="D95" s="151">
        <v>48</v>
      </c>
      <c r="E95" s="151"/>
      <c r="F95" s="179" t="s">
        <v>155</v>
      </c>
      <c r="G95" s="164">
        <v>50000</v>
      </c>
      <c r="H95" s="164">
        <v>0</v>
      </c>
      <c r="I95" s="164">
        <f>G95-H95+I94</f>
        <v>12382355</v>
      </c>
      <c r="J95" s="148" t="s">
        <v>239</v>
      </c>
    </row>
    <row r="96" spans="2:10" ht="14.4" x14ac:dyDescent="0.25">
      <c r="B96" s="147">
        <v>44748</v>
      </c>
      <c r="C96" s="148" t="s">
        <v>122</v>
      </c>
      <c r="D96" s="151"/>
      <c r="E96" s="151">
        <v>40</v>
      </c>
      <c r="F96" s="179" t="s">
        <v>39</v>
      </c>
      <c r="G96" s="164">
        <v>0</v>
      </c>
      <c r="H96" s="164">
        <v>60000</v>
      </c>
      <c r="I96" s="164">
        <f>G96-H96+I95</f>
        <v>12322355</v>
      </c>
      <c r="J96" s="148" t="s">
        <v>240</v>
      </c>
    </row>
    <row r="97" spans="2:10" ht="14.4" x14ac:dyDescent="0.25">
      <c r="B97" s="147">
        <v>44749</v>
      </c>
      <c r="C97" s="148" t="s">
        <v>122</v>
      </c>
      <c r="D97" s="151"/>
      <c r="E97" s="151">
        <v>41</v>
      </c>
      <c r="F97" s="179" t="s">
        <v>41</v>
      </c>
      <c r="G97" s="164">
        <v>0</v>
      </c>
      <c r="H97" s="164">
        <v>70000</v>
      </c>
      <c r="I97" s="164">
        <f>G97-H97+I96</f>
        <v>12252355</v>
      </c>
      <c r="J97" s="148" t="s">
        <v>241</v>
      </c>
    </row>
    <row r="98" spans="2:10" ht="14.4" x14ac:dyDescent="0.25">
      <c r="B98" s="147">
        <v>44750</v>
      </c>
      <c r="C98" s="148" t="s">
        <v>122</v>
      </c>
      <c r="D98" s="151"/>
      <c r="E98" s="151">
        <v>42</v>
      </c>
      <c r="F98" s="179" t="s">
        <v>51</v>
      </c>
      <c r="G98" s="164">
        <v>0</v>
      </c>
      <c r="H98" s="164">
        <v>80000</v>
      </c>
      <c r="I98" s="164">
        <f>G98-H98+I97</f>
        <v>12172355</v>
      </c>
      <c r="J98" s="148" t="s">
        <v>242</v>
      </c>
    </row>
    <row r="99" spans="2:10" ht="14.4" x14ac:dyDescent="0.25">
      <c r="B99" s="147">
        <v>44751</v>
      </c>
      <c r="C99" s="148" t="s">
        <v>122</v>
      </c>
      <c r="D99" s="151"/>
      <c r="E99" s="151">
        <v>43</v>
      </c>
      <c r="F99" s="179" t="s">
        <v>43</v>
      </c>
      <c r="G99" s="164">
        <v>0</v>
      </c>
      <c r="H99" s="164">
        <v>90000</v>
      </c>
      <c r="I99" s="164">
        <f>G99-H99+I98</f>
        <v>12082355</v>
      </c>
      <c r="J99" s="148" t="s">
        <v>243</v>
      </c>
    </row>
    <row r="100" spans="2:10" ht="14.4" x14ac:dyDescent="0.25">
      <c r="B100" s="147">
        <v>44752</v>
      </c>
      <c r="C100" s="148" t="s">
        <v>122</v>
      </c>
      <c r="D100" s="151"/>
      <c r="E100" s="151">
        <v>44</v>
      </c>
      <c r="F100" s="179" t="s">
        <v>167</v>
      </c>
      <c r="G100" s="164">
        <v>0</v>
      </c>
      <c r="H100" s="164">
        <v>100000</v>
      </c>
      <c r="I100" s="164">
        <f>G100-H100+I99</f>
        <v>11982355</v>
      </c>
      <c r="J100" s="148" t="s">
        <v>244</v>
      </c>
    </row>
    <row r="101" spans="2:10" ht="14.4" x14ac:dyDescent="0.25">
      <c r="B101" s="147">
        <v>44772</v>
      </c>
      <c r="C101" s="148" t="s">
        <v>123</v>
      </c>
      <c r="D101" s="151">
        <v>50</v>
      </c>
      <c r="E101" s="151"/>
      <c r="F101" s="179" t="s">
        <v>28</v>
      </c>
      <c r="G101" s="164">
        <v>350000</v>
      </c>
      <c r="H101" s="164">
        <v>0</v>
      </c>
      <c r="I101" s="164">
        <f>G101-H101+I100</f>
        <v>12332355</v>
      </c>
      <c r="J101" s="148" t="s">
        <v>181</v>
      </c>
    </row>
    <row r="102" spans="2:10" ht="14.4" x14ac:dyDescent="0.25">
      <c r="B102" s="147">
        <v>44772</v>
      </c>
      <c r="C102" s="148" t="s">
        <v>122</v>
      </c>
      <c r="D102" s="151"/>
      <c r="E102" s="151">
        <v>47</v>
      </c>
      <c r="F102" s="179" t="s">
        <v>35</v>
      </c>
      <c r="G102" s="164">
        <v>0</v>
      </c>
      <c r="H102" s="164">
        <v>73500</v>
      </c>
      <c r="I102" s="164">
        <f>G102-H102+I101</f>
        <v>12258855</v>
      </c>
      <c r="J102" s="148" t="s">
        <v>181</v>
      </c>
    </row>
    <row r="103" spans="2:10" ht="14.4" x14ac:dyDescent="0.25">
      <c r="B103" s="147">
        <v>44772</v>
      </c>
      <c r="C103" s="148" t="s">
        <v>122</v>
      </c>
      <c r="D103" s="151"/>
      <c r="E103" s="151">
        <v>48</v>
      </c>
      <c r="F103" s="179" t="s">
        <v>36</v>
      </c>
      <c r="G103" s="164">
        <v>0</v>
      </c>
      <c r="H103" s="164">
        <v>262675</v>
      </c>
      <c r="I103" s="164">
        <f>G103-H103+I102</f>
        <v>11996180</v>
      </c>
      <c r="J103" s="148" t="s">
        <v>181</v>
      </c>
    </row>
    <row r="104" spans="2:10" ht="14.4" x14ac:dyDescent="0.25">
      <c r="B104" s="147">
        <v>44774</v>
      </c>
      <c r="C104" s="148" t="s">
        <v>123</v>
      </c>
      <c r="D104" s="151">
        <v>51</v>
      </c>
      <c r="E104" s="151"/>
      <c r="F104" s="179" t="s">
        <v>5</v>
      </c>
      <c r="G104" s="164">
        <v>900000</v>
      </c>
      <c r="H104" s="164">
        <v>0</v>
      </c>
      <c r="I104" s="164">
        <f>DBEmolumentos!$O12+G104-H104</f>
        <v>12896180</v>
      </c>
      <c r="J104" s="148" t="s">
        <v>246</v>
      </c>
    </row>
    <row r="105" spans="2:10" ht="14.4" x14ac:dyDescent="0.25">
      <c r="B105" s="147">
        <v>44775</v>
      </c>
      <c r="C105" s="148" t="s">
        <v>123</v>
      </c>
      <c r="D105" s="151">
        <v>52</v>
      </c>
      <c r="E105" s="151"/>
      <c r="F105" s="179" t="s">
        <v>6</v>
      </c>
      <c r="G105" s="164">
        <v>800000</v>
      </c>
      <c r="H105" s="164">
        <v>0</v>
      </c>
      <c r="I105" s="164">
        <f>G105-H105+I104</f>
        <v>13696180</v>
      </c>
      <c r="J105" s="148" t="s">
        <v>247</v>
      </c>
    </row>
    <row r="106" spans="2:10" ht="14.4" x14ac:dyDescent="0.25">
      <c r="B106" s="147">
        <v>44776</v>
      </c>
      <c r="C106" s="148" t="s">
        <v>123</v>
      </c>
      <c r="D106" s="151">
        <v>53</v>
      </c>
      <c r="E106" s="151"/>
      <c r="F106" s="179" t="s">
        <v>7</v>
      </c>
      <c r="G106" s="164">
        <v>700000</v>
      </c>
      <c r="H106" s="164">
        <v>0</v>
      </c>
      <c r="I106" s="164">
        <f>G106-H106+I105</f>
        <v>14396180</v>
      </c>
      <c r="J106" s="148" t="s">
        <v>248</v>
      </c>
    </row>
    <row r="107" spans="2:10" ht="14.4" x14ac:dyDescent="0.25">
      <c r="B107" s="147">
        <v>44777</v>
      </c>
      <c r="C107" s="148" t="s">
        <v>123</v>
      </c>
      <c r="D107" s="151">
        <v>54</v>
      </c>
      <c r="E107" s="151"/>
      <c r="F107" s="179" t="s">
        <v>9</v>
      </c>
      <c r="G107" s="164">
        <v>600000</v>
      </c>
      <c r="H107" s="164">
        <v>0</v>
      </c>
      <c r="I107" s="164">
        <f>G107-H107+I106</f>
        <v>14996180</v>
      </c>
      <c r="J107" s="148" t="s">
        <v>249</v>
      </c>
    </row>
    <row r="108" spans="2:10" ht="14.4" x14ac:dyDescent="0.25">
      <c r="B108" s="147">
        <v>44778</v>
      </c>
      <c r="C108" s="148" t="s">
        <v>123</v>
      </c>
      <c r="D108" s="151">
        <v>55</v>
      </c>
      <c r="E108" s="151"/>
      <c r="F108" s="179" t="s">
        <v>155</v>
      </c>
      <c r="G108" s="164">
        <v>500000</v>
      </c>
      <c r="H108" s="164">
        <v>0</v>
      </c>
      <c r="I108" s="164">
        <f>G108-H108+I107</f>
        <v>15496180</v>
      </c>
      <c r="J108" s="148" t="s">
        <v>250</v>
      </c>
    </row>
    <row r="109" spans="2:10" ht="14.4" x14ac:dyDescent="0.25">
      <c r="B109" s="147">
        <v>44779</v>
      </c>
      <c r="C109" s="148" t="s">
        <v>123</v>
      </c>
      <c r="D109" s="151">
        <v>56</v>
      </c>
      <c r="E109" s="151"/>
      <c r="F109" s="179" t="s">
        <v>11</v>
      </c>
      <c r="G109" s="164">
        <v>400000</v>
      </c>
      <c r="H109" s="164">
        <v>0</v>
      </c>
      <c r="I109" s="164">
        <f>G109-H109+I108</f>
        <v>15896180</v>
      </c>
      <c r="J109" s="148" t="s">
        <v>251</v>
      </c>
    </row>
    <row r="110" spans="2:10" ht="14.4" x14ac:dyDescent="0.25">
      <c r="B110" s="147">
        <v>44780</v>
      </c>
      <c r="C110" s="148" t="s">
        <v>122</v>
      </c>
      <c r="D110" s="151"/>
      <c r="E110" s="151">
        <v>49</v>
      </c>
      <c r="F110" s="179" t="s">
        <v>40</v>
      </c>
      <c r="G110" s="164">
        <v>0</v>
      </c>
      <c r="H110" s="164">
        <v>2000000</v>
      </c>
      <c r="I110" s="164">
        <f>G110-H110+I109</f>
        <v>13896180</v>
      </c>
      <c r="J110" s="148" t="s">
        <v>252</v>
      </c>
    </row>
    <row r="111" spans="2:10" ht="14.4" x14ac:dyDescent="0.25">
      <c r="B111" s="147">
        <v>44781</v>
      </c>
      <c r="C111" s="148" t="s">
        <v>122</v>
      </c>
      <c r="D111" s="151"/>
      <c r="E111" s="151">
        <v>50</v>
      </c>
      <c r="F111" s="179" t="s">
        <v>39</v>
      </c>
      <c r="G111" s="164">
        <v>0</v>
      </c>
      <c r="H111" s="164">
        <v>3500000</v>
      </c>
      <c r="I111" s="164">
        <f>G111-H111+I110</f>
        <v>10396180</v>
      </c>
      <c r="J111" s="148" t="s">
        <v>253</v>
      </c>
    </row>
    <row r="112" spans="2:10" ht="14.4" x14ac:dyDescent="0.25">
      <c r="B112" s="147">
        <v>44782</v>
      </c>
      <c r="C112" s="148" t="s">
        <v>123</v>
      </c>
      <c r="D112" s="151">
        <v>57</v>
      </c>
      <c r="E112" s="151"/>
      <c r="F112" s="179" t="s">
        <v>26</v>
      </c>
      <c r="G112" s="164">
        <v>5000000</v>
      </c>
      <c r="H112" s="164">
        <v>0</v>
      </c>
      <c r="I112" s="164">
        <f>G112-H112+I111</f>
        <v>15396180</v>
      </c>
      <c r="J112" s="148" t="s">
        <v>254</v>
      </c>
    </row>
    <row r="113" spans="2:10" ht="14.4" x14ac:dyDescent="0.25">
      <c r="B113" s="147">
        <v>44783</v>
      </c>
      <c r="C113" s="148" t="s">
        <v>122</v>
      </c>
      <c r="D113" s="151"/>
      <c r="E113" s="151">
        <v>51</v>
      </c>
      <c r="F113" s="179" t="s">
        <v>45</v>
      </c>
      <c r="G113" s="164">
        <v>0</v>
      </c>
      <c r="H113" s="164">
        <v>500000</v>
      </c>
      <c r="I113" s="164">
        <f>G113-H113+I112</f>
        <v>14896180</v>
      </c>
      <c r="J113" s="148" t="s">
        <v>255</v>
      </c>
    </row>
    <row r="114" spans="2:10" ht="14.4" x14ac:dyDescent="0.25">
      <c r="B114" s="147">
        <v>44803</v>
      </c>
      <c r="C114" s="148" t="s">
        <v>123</v>
      </c>
      <c r="D114" s="151">
        <v>58</v>
      </c>
      <c r="E114" s="151"/>
      <c r="F114" s="179" t="s">
        <v>28</v>
      </c>
      <c r="G114" s="164">
        <v>400000</v>
      </c>
      <c r="H114" s="164">
        <v>0</v>
      </c>
      <c r="I114" s="164">
        <f>G114-H114+I113</f>
        <v>15296180</v>
      </c>
      <c r="J114" s="148" t="s">
        <v>181</v>
      </c>
    </row>
    <row r="115" spans="2:10" ht="14.4" x14ac:dyDescent="0.25">
      <c r="B115" s="147">
        <v>44803</v>
      </c>
      <c r="C115" s="148" t="s">
        <v>122</v>
      </c>
      <c r="D115" s="151"/>
      <c r="E115" s="151">
        <v>52</v>
      </c>
      <c r="F115" s="179" t="s">
        <v>35</v>
      </c>
      <c r="G115" s="164">
        <v>0</v>
      </c>
      <c r="H115" s="164">
        <v>84000</v>
      </c>
      <c r="I115" s="164">
        <f>G115-H115+I114</f>
        <v>15212180</v>
      </c>
      <c r="J115" s="148" t="s">
        <v>181</v>
      </c>
    </row>
    <row r="116" spans="2:10" ht="14.4" x14ac:dyDescent="0.25">
      <c r="B116" s="147">
        <v>44803</v>
      </c>
      <c r="C116" s="148" t="s">
        <v>122</v>
      </c>
      <c r="D116" s="151"/>
      <c r="E116" s="151">
        <v>53</v>
      </c>
      <c r="F116" s="179" t="s">
        <v>36</v>
      </c>
      <c r="G116" s="164">
        <v>0</v>
      </c>
      <c r="H116" s="164">
        <v>300200</v>
      </c>
      <c r="I116" s="164">
        <f>G116-H116+I115</f>
        <v>14911980</v>
      </c>
      <c r="J116" s="148" t="s">
        <v>181</v>
      </c>
    </row>
    <row r="117" spans="2:10" x14ac:dyDescent="0.25">
      <c r="B117" s="135"/>
      <c r="C117" s="3"/>
      <c r="D117" s="3"/>
      <c r="E117" s="3"/>
      <c r="F117" s="3"/>
      <c r="G117" s="142"/>
      <c r="H117" s="142"/>
      <c r="I117" s="142"/>
      <c r="J117" s="3"/>
    </row>
    <row r="118" spans="2:10" x14ac:dyDescent="0.25">
      <c r="G118" s="238" t="s">
        <v>147</v>
      </c>
      <c r="H118" s="238"/>
      <c r="I118" s="237" t="s">
        <v>149</v>
      </c>
      <c r="J118" s="237"/>
    </row>
    <row r="119" spans="2:10" ht="15" x14ac:dyDescent="0.25">
      <c r="G119" s="223" t="s">
        <v>156</v>
      </c>
      <c r="H119" s="223"/>
      <c r="I119" s="223" t="s">
        <v>148</v>
      </c>
      <c r="J119" s="223"/>
    </row>
    <row r="138" spans="10:10" x14ac:dyDescent="0.25">
      <c r="J138" s="70"/>
    </row>
  </sheetData>
  <sheetProtection algorithmName="SHA-512" hashValue="cgJDYsxD6l67i8S2mybpO4GufQMwUjGX0XPCRfcyuCZHLXuGyFFNUXi5p8plYSFzBgnp6I1bZVCwys4WvDcnkg==" saltValue="sdrbEIemdJmnMh5ngPFdVQ==" spinCount="100000" sheet="1" objects="1" scenarios="1"/>
  <protectedRanges>
    <protectedRange algorithmName="SHA-512" hashValue="bnDQs7sQpht2xy/FbHfLxJP2K9NlpYu23oLlHutrbakMApM4mO39Em5lpfG1EPrNhSuGvXtBV09NAHn8BIGKTQ==" saltValue="wfAwT5zBqrdnbpoXesVinA==" spinCount="100000" sqref="E8" name="Tesorería"/>
    <protectedRange algorithmName="SHA-512" hashValue="Kz55K09M5Ps/pKgo9UAPJfP7gmTbWRx/OuS8j5xb3Og0fzn8JNNGIc7hByotWngn9pYCH40m9RLRr6UM61yhJw==" saltValue="plzaHfkMCGy+MKggxVE5dg==" spinCount="100000" sqref="G8" name="Pastor Local"/>
    <protectedRange sqref="J7" name="Seleccionar Mes"/>
    <protectedRange sqref="J8" name="Seleccionar Año"/>
  </protectedRanges>
  <mergeCells count="10">
    <mergeCell ref="G119:H119"/>
    <mergeCell ref="I119:J119"/>
    <mergeCell ref="E3:I6"/>
    <mergeCell ref="J3:J6"/>
    <mergeCell ref="E7:F7"/>
    <mergeCell ref="H7:I7"/>
    <mergeCell ref="E8:F8"/>
    <mergeCell ref="G8:I8"/>
    <mergeCell ref="I118:J118"/>
    <mergeCell ref="G118:H118"/>
  </mergeCells>
  <dataValidations count="2">
    <dataValidation type="list" allowBlank="1" showInputMessage="1" showErrorMessage="1" promptTitle="Seleccionar Año" prompt="A continuación seleccione el año presente" sqref="J8" xr:uid="{00000000-0002-0000-0400-000000000000}">
      <formula1>"2022,2023,2024,2025"</formula1>
    </dataValidation>
    <dataValidation type="list" allowBlank="1" showInputMessage="1" showErrorMessage="1" promptTitle="Seleccioar Mes" prompt="A continuación seleccione el mes sobre el que desea generar informe de ingresos y egresos" sqref="J7" xr:uid="{00000000-0002-0000-0400-000001000000}">
      <formula1>"Enero,Febrero,Marzo,Abril,Mayo,Junio,Julio,Agosto,Septiembre,Octubre,Noviembre,Diciembre"</formula1>
    </dataValidation>
  </dataValidations>
  <pageMargins left="0.25" right="0.25" top="0.75" bottom="0.75" header="0.3" footer="0.3"/>
  <pageSetup paperSize="9" scale="81" fitToHeight="0" orientation="landscape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theme="4" tint="0.79998168889431442"/>
  </sheetPr>
  <dimension ref="A1:N89"/>
  <sheetViews>
    <sheetView showGridLines="0" showRowColHeaders="0" workbookViewId="0">
      <selection activeCell="K12" sqref="K12"/>
    </sheetView>
  </sheetViews>
  <sheetFormatPr baseColWidth="10" defaultRowHeight="15" x14ac:dyDescent="0.25"/>
  <cols>
    <col min="1" max="1" width="3.19921875" customWidth="1"/>
    <col min="2" max="2" width="7.19921875" style="11" customWidth="1"/>
    <col min="3" max="3" width="40" style="2" customWidth="1"/>
    <col min="4" max="4" width="3.59765625" style="2" customWidth="1"/>
    <col min="5" max="5" width="3.19921875" customWidth="1"/>
    <col min="6" max="6" width="7.3984375" style="2" customWidth="1"/>
    <col min="7" max="7" width="47.69921875" style="2" customWidth="1"/>
    <col min="8" max="8" width="13.09765625" style="2" customWidth="1"/>
    <col min="9" max="9" width="13.09765625" customWidth="1"/>
    <col min="10" max="10" width="5" customWidth="1"/>
    <col min="11" max="11" width="13.3984375" customWidth="1"/>
  </cols>
  <sheetData>
    <row r="1" spans="1:14" x14ac:dyDescent="0.25">
      <c r="A1" s="12"/>
      <c r="B1" s="24"/>
      <c r="C1" s="8"/>
      <c r="D1" s="8"/>
      <c r="E1" s="12"/>
    </row>
    <row r="2" spans="1:14" ht="15.75" customHeight="1" x14ac:dyDescent="0.25">
      <c r="A2" s="12"/>
      <c r="B2" s="25"/>
      <c r="C2" s="7"/>
      <c r="D2" s="7"/>
      <c r="E2" s="7"/>
      <c r="F2" s="51"/>
      <c r="G2" s="51"/>
      <c r="H2" s="51"/>
      <c r="I2" s="51"/>
      <c r="J2" s="51"/>
      <c r="K2" s="51"/>
      <c r="L2" s="51"/>
      <c r="M2" s="52"/>
      <c r="N2" s="53"/>
    </row>
    <row r="3" spans="1:14" ht="15.75" customHeight="1" x14ac:dyDescent="0.25">
      <c r="A3" s="12"/>
      <c r="B3" s="26"/>
      <c r="C3" s="27"/>
      <c r="D3" s="27"/>
      <c r="E3" s="27"/>
      <c r="F3" s="51"/>
      <c r="G3" s="51"/>
      <c r="H3" s="51"/>
      <c r="I3" s="51"/>
      <c r="J3" s="51"/>
      <c r="K3" s="51"/>
      <c r="L3" s="51"/>
      <c r="M3" s="52"/>
      <c r="N3" s="53"/>
    </row>
    <row r="4" spans="1:14" ht="7.95" customHeight="1" x14ac:dyDescent="0.25">
      <c r="A4" s="12"/>
      <c r="B4" s="26"/>
      <c r="C4" s="27"/>
      <c r="D4" s="27"/>
      <c r="E4" s="27"/>
      <c r="F4" s="46"/>
      <c r="G4" s="47"/>
      <c r="H4" s="48"/>
      <c r="I4" s="48"/>
      <c r="J4" s="49"/>
      <c r="K4" s="49"/>
      <c r="L4" s="41"/>
      <c r="M4" s="41"/>
      <c r="N4" s="41"/>
    </row>
    <row r="5" spans="1:14" ht="18.600000000000001" customHeight="1" x14ac:dyDescent="0.25">
      <c r="A5" s="12"/>
      <c r="B5" s="242" t="s">
        <v>0</v>
      </c>
      <c r="C5" s="243"/>
      <c r="D5" s="60"/>
      <c r="E5" s="28"/>
      <c r="F5" s="244" t="s">
        <v>1</v>
      </c>
      <c r="G5" s="244"/>
      <c r="H5" s="62"/>
      <c r="I5" s="81" t="s">
        <v>121</v>
      </c>
      <c r="J5" s="62"/>
      <c r="K5" s="239" t="s">
        <v>124</v>
      </c>
      <c r="L5" s="239"/>
      <c r="M5" s="50"/>
      <c r="N5" s="50"/>
    </row>
    <row r="6" spans="1:14" ht="14.4" customHeight="1" x14ac:dyDescent="0.25">
      <c r="A6" s="12"/>
      <c r="B6" s="56" t="s">
        <v>8</v>
      </c>
      <c r="C6" s="57" t="s">
        <v>2</v>
      </c>
      <c r="D6" s="28"/>
      <c r="E6" s="6"/>
      <c r="F6" s="56" t="s">
        <v>8</v>
      </c>
      <c r="G6" s="61" t="s">
        <v>2</v>
      </c>
      <c r="H6"/>
      <c r="I6" s="82" t="s">
        <v>123</v>
      </c>
      <c r="J6" s="62"/>
      <c r="K6" s="83" t="s">
        <v>0</v>
      </c>
      <c r="L6" s="83" t="s">
        <v>1</v>
      </c>
    </row>
    <row r="7" spans="1:14" ht="14.4" customHeight="1" x14ac:dyDescent="0.25">
      <c r="A7" s="12"/>
      <c r="B7" s="54">
        <v>1</v>
      </c>
      <c r="C7" s="43" t="s">
        <v>5</v>
      </c>
      <c r="D7" s="28"/>
      <c r="E7" s="6"/>
      <c r="F7" s="54">
        <v>30</v>
      </c>
      <c r="G7" s="44" t="s">
        <v>35</v>
      </c>
      <c r="H7"/>
      <c r="I7" s="82" t="s">
        <v>122</v>
      </c>
      <c r="J7" s="62"/>
      <c r="K7" s="105">
        <v>58</v>
      </c>
      <c r="L7" s="83">
        <v>53</v>
      </c>
    </row>
    <row r="8" spans="1:14" ht="14.4" customHeight="1" x14ac:dyDescent="0.25">
      <c r="A8" s="12"/>
      <c r="B8" s="54">
        <v>2</v>
      </c>
      <c r="C8" s="43" t="s">
        <v>6</v>
      </c>
      <c r="D8" s="28"/>
      <c r="E8" s="6"/>
      <c r="F8" s="54">
        <v>31</v>
      </c>
      <c r="G8" s="44" t="s">
        <v>36</v>
      </c>
      <c r="H8"/>
    </row>
    <row r="9" spans="1:14" ht="14.4" customHeight="1" x14ac:dyDescent="0.25">
      <c r="A9" s="12"/>
      <c r="B9" s="54">
        <v>3</v>
      </c>
      <c r="C9" s="43" t="s">
        <v>7</v>
      </c>
      <c r="D9" s="28"/>
      <c r="E9" s="6"/>
      <c r="F9" s="54">
        <v>32</v>
      </c>
      <c r="G9" s="44" t="s">
        <v>37</v>
      </c>
      <c r="H9"/>
    </row>
    <row r="10" spans="1:14" ht="14.4" customHeight="1" x14ac:dyDescent="0.25">
      <c r="A10" s="12"/>
      <c r="B10" s="54">
        <v>4</v>
      </c>
      <c r="C10" s="43" t="s">
        <v>9</v>
      </c>
      <c r="D10" s="28"/>
      <c r="E10" s="6"/>
      <c r="F10" s="54">
        <v>33</v>
      </c>
      <c r="G10" s="44" t="s">
        <v>38</v>
      </c>
      <c r="H10"/>
    </row>
    <row r="11" spans="1:14" ht="14.4" customHeight="1" x14ac:dyDescent="0.25">
      <c r="A11" s="12"/>
      <c r="B11" s="54">
        <v>5</v>
      </c>
      <c r="C11" s="43" t="s">
        <v>155</v>
      </c>
      <c r="D11" s="28"/>
      <c r="E11" s="6"/>
      <c r="F11" s="54">
        <v>34</v>
      </c>
      <c r="G11" s="44" t="s">
        <v>39</v>
      </c>
      <c r="H11"/>
    </row>
    <row r="12" spans="1:14" ht="14.4" customHeight="1" x14ac:dyDescent="0.25">
      <c r="A12" s="12"/>
      <c r="B12" s="54">
        <v>6</v>
      </c>
      <c r="C12" s="43" t="s">
        <v>11</v>
      </c>
      <c r="D12" s="28"/>
      <c r="E12" s="6"/>
      <c r="F12" s="54">
        <v>35</v>
      </c>
      <c r="G12" s="44" t="s">
        <v>40</v>
      </c>
      <c r="H12"/>
    </row>
    <row r="13" spans="1:14" ht="14.4" customHeight="1" x14ac:dyDescent="0.25">
      <c r="A13" s="12"/>
      <c r="B13" s="54">
        <v>7</v>
      </c>
      <c r="C13" s="43" t="s">
        <v>12</v>
      </c>
      <c r="D13" s="28"/>
      <c r="E13" s="6"/>
      <c r="F13" s="54">
        <v>36</v>
      </c>
      <c r="G13" s="44" t="s">
        <v>41</v>
      </c>
      <c r="H13"/>
    </row>
    <row r="14" spans="1:14" ht="14.4" customHeight="1" x14ac:dyDescent="0.25">
      <c r="A14" s="12"/>
      <c r="B14" s="54">
        <v>8</v>
      </c>
      <c r="C14" s="43" t="s">
        <v>27</v>
      </c>
      <c r="D14" s="28"/>
      <c r="E14" s="6"/>
      <c r="F14" s="54">
        <v>37</v>
      </c>
      <c r="G14" s="44" t="s">
        <v>51</v>
      </c>
      <c r="H14"/>
    </row>
    <row r="15" spans="1:14" ht="14.4" customHeight="1" x14ac:dyDescent="0.25">
      <c r="A15" s="12"/>
      <c r="B15" s="54">
        <v>9</v>
      </c>
      <c r="C15" s="43" t="s">
        <v>13</v>
      </c>
      <c r="D15" s="28"/>
      <c r="E15" s="6"/>
      <c r="F15" s="54">
        <v>38</v>
      </c>
      <c r="G15" s="44" t="s">
        <v>42</v>
      </c>
      <c r="H15"/>
    </row>
    <row r="16" spans="1:14" ht="14.4" customHeight="1" x14ac:dyDescent="0.25">
      <c r="A16" s="12"/>
      <c r="B16" s="54">
        <v>10</v>
      </c>
      <c r="C16" s="43" t="s">
        <v>14</v>
      </c>
      <c r="D16" s="28"/>
      <c r="E16" s="6"/>
      <c r="F16" s="54">
        <v>39</v>
      </c>
      <c r="G16" s="44" t="s">
        <v>43</v>
      </c>
      <c r="H16"/>
    </row>
    <row r="17" spans="1:8" ht="14.4" customHeight="1" x14ac:dyDescent="0.25">
      <c r="A17" s="12"/>
      <c r="B17" s="54">
        <v>11</v>
      </c>
      <c r="C17" s="43" t="s">
        <v>28</v>
      </c>
      <c r="D17" s="28"/>
      <c r="E17" s="6"/>
      <c r="F17" s="54">
        <v>40</v>
      </c>
      <c r="G17" s="44" t="s">
        <v>167</v>
      </c>
      <c r="H17"/>
    </row>
    <row r="18" spans="1:8" ht="14.4" customHeight="1" x14ac:dyDescent="0.25">
      <c r="A18" s="12"/>
      <c r="B18" s="54">
        <v>12</v>
      </c>
      <c r="C18" s="43" t="s">
        <v>15</v>
      </c>
      <c r="D18" s="28"/>
      <c r="E18" s="6"/>
      <c r="F18" s="54">
        <v>41</v>
      </c>
      <c r="G18" s="44" t="s">
        <v>45</v>
      </c>
      <c r="H18"/>
    </row>
    <row r="19" spans="1:8" ht="14.4" customHeight="1" x14ac:dyDescent="0.25">
      <c r="A19" s="12"/>
      <c r="B19" s="54">
        <v>13</v>
      </c>
      <c r="C19" s="43" t="s">
        <v>16</v>
      </c>
      <c r="D19" s="28"/>
      <c r="E19" s="6"/>
      <c r="F19" s="54">
        <v>42</v>
      </c>
      <c r="G19" s="44" t="s">
        <v>46</v>
      </c>
      <c r="H19"/>
    </row>
    <row r="20" spans="1:8" ht="14.4" customHeight="1" x14ac:dyDescent="0.25">
      <c r="A20" s="12"/>
      <c r="B20" s="54">
        <v>14</v>
      </c>
      <c r="C20" s="43" t="s">
        <v>29</v>
      </c>
      <c r="D20" s="28"/>
      <c r="E20" s="6"/>
      <c r="F20" s="54">
        <v>43</v>
      </c>
      <c r="G20" s="44" t="s">
        <v>47</v>
      </c>
      <c r="H20"/>
    </row>
    <row r="21" spans="1:8" ht="14.4" customHeight="1" x14ac:dyDescent="0.25">
      <c r="A21" s="12"/>
      <c r="B21" s="54">
        <v>15</v>
      </c>
      <c r="C21" s="43" t="s">
        <v>17</v>
      </c>
      <c r="D21" s="28"/>
      <c r="E21" s="6"/>
      <c r="F21" s="54">
        <v>44</v>
      </c>
      <c r="G21" s="44" t="s">
        <v>52</v>
      </c>
      <c r="H21"/>
    </row>
    <row r="22" spans="1:8" ht="14.4" customHeight="1" x14ac:dyDescent="0.25">
      <c r="A22" s="12"/>
      <c r="B22" s="54">
        <v>16</v>
      </c>
      <c r="C22" s="43" t="s">
        <v>30</v>
      </c>
      <c r="D22" s="28"/>
      <c r="E22" s="6"/>
      <c r="F22" s="54">
        <v>45</v>
      </c>
      <c r="G22" s="44" t="s">
        <v>48</v>
      </c>
      <c r="H22"/>
    </row>
    <row r="23" spans="1:8" ht="14.4" customHeight="1" x14ac:dyDescent="0.25">
      <c r="A23" s="12"/>
      <c r="B23" s="54">
        <v>17</v>
      </c>
      <c r="C23" s="43" t="s">
        <v>31</v>
      </c>
      <c r="D23" s="28"/>
      <c r="E23" s="6"/>
      <c r="F23" s="54">
        <v>46</v>
      </c>
      <c r="G23" s="44" t="s">
        <v>49</v>
      </c>
      <c r="H23"/>
    </row>
    <row r="24" spans="1:8" ht="14.4" customHeight="1" x14ac:dyDescent="0.25">
      <c r="A24" s="12"/>
      <c r="B24" s="54">
        <v>18</v>
      </c>
      <c r="C24" s="43" t="s">
        <v>32</v>
      </c>
      <c r="D24" s="28"/>
      <c r="E24" s="6"/>
      <c r="F24" s="54">
        <v>47</v>
      </c>
      <c r="G24" s="44" t="s">
        <v>50</v>
      </c>
      <c r="H24"/>
    </row>
    <row r="25" spans="1:8" ht="14.4" customHeight="1" x14ac:dyDescent="0.25">
      <c r="A25" s="12"/>
      <c r="B25" s="54">
        <v>19</v>
      </c>
      <c r="C25" s="43" t="s">
        <v>33</v>
      </c>
      <c r="D25" s="28"/>
      <c r="E25" s="6"/>
      <c r="F25" s="54">
        <v>48</v>
      </c>
      <c r="G25" s="44" t="s">
        <v>53</v>
      </c>
      <c r="H25"/>
    </row>
    <row r="26" spans="1:8" ht="14.4" customHeight="1" x14ac:dyDescent="0.25">
      <c r="A26" s="12"/>
      <c r="B26" s="54">
        <v>20</v>
      </c>
      <c r="C26" s="43" t="s">
        <v>18</v>
      </c>
      <c r="D26" s="28"/>
      <c r="E26" s="6"/>
      <c r="F26" s="54">
        <v>49</v>
      </c>
      <c r="G26" s="44" t="s">
        <v>54</v>
      </c>
      <c r="H26"/>
    </row>
    <row r="27" spans="1:8" ht="14.4" customHeight="1" x14ac:dyDescent="0.25">
      <c r="A27" s="12"/>
      <c r="B27" s="54">
        <v>21</v>
      </c>
      <c r="C27" s="43" t="s">
        <v>19</v>
      </c>
      <c r="D27" s="28"/>
      <c r="E27" s="6"/>
      <c r="F27" s="54">
        <v>50</v>
      </c>
      <c r="G27" s="44" t="s">
        <v>55</v>
      </c>
      <c r="H27"/>
    </row>
    <row r="28" spans="1:8" ht="14.4" customHeight="1" x14ac:dyDescent="0.25">
      <c r="A28" s="12"/>
      <c r="B28" s="54">
        <v>22</v>
      </c>
      <c r="C28" s="43" t="s">
        <v>20</v>
      </c>
      <c r="D28" s="28"/>
      <c r="E28" s="6"/>
      <c r="F28" s="54">
        <v>51</v>
      </c>
      <c r="G28" s="44" t="s">
        <v>44</v>
      </c>
      <c r="H28"/>
    </row>
    <row r="29" spans="1:8" ht="14.4" customHeight="1" x14ac:dyDescent="0.25">
      <c r="A29" s="12"/>
      <c r="B29" s="54">
        <v>23</v>
      </c>
      <c r="C29" s="43" t="s">
        <v>21</v>
      </c>
      <c r="D29" s="28"/>
      <c r="E29" s="6"/>
      <c r="F29" s="54">
        <v>52</v>
      </c>
      <c r="G29" s="44" t="s">
        <v>56</v>
      </c>
      <c r="H29"/>
    </row>
    <row r="30" spans="1:8" ht="14.4" customHeight="1" x14ac:dyDescent="0.25">
      <c r="A30" s="12"/>
      <c r="B30" s="54">
        <v>24</v>
      </c>
      <c r="C30" s="43" t="s">
        <v>34</v>
      </c>
      <c r="D30" s="28"/>
      <c r="E30" s="6"/>
      <c r="F30" s="54">
        <v>53</v>
      </c>
      <c r="G30" s="44" t="s">
        <v>57</v>
      </c>
      <c r="H30"/>
    </row>
    <row r="31" spans="1:8" ht="14.4" customHeight="1" x14ac:dyDescent="0.25">
      <c r="A31" s="12"/>
      <c r="B31" s="54">
        <v>25</v>
      </c>
      <c r="C31" s="43" t="s">
        <v>22</v>
      </c>
      <c r="D31" s="28"/>
      <c r="E31" s="6"/>
      <c r="F31" s="54">
        <v>54</v>
      </c>
      <c r="G31" s="44" t="s">
        <v>58</v>
      </c>
      <c r="H31"/>
    </row>
    <row r="32" spans="1:8" ht="14.4" customHeight="1" x14ac:dyDescent="0.25">
      <c r="A32" s="12"/>
      <c r="B32" s="54">
        <v>26</v>
      </c>
      <c r="C32" s="43" t="s">
        <v>23</v>
      </c>
      <c r="D32" s="28"/>
      <c r="E32" s="6"/>
      <c r="F32" s="54">
        <v>55</v>
      </c>
      <c r="G32" s="44" t="s">
        <v>59</v>
      </c>
      <c r="H32"/>
    </row>
    <row r="33" spans="1:9" ht="14.4" customHeight="1" x14ac:dyDescent="0.25">
      <c r="A33" s="12"/>
      <c r="B33" s="54">
        <v>27</v>
      </c>
      <c r="C33" s="43" t="s">
        <v>24</v>
      </c>
      <c r="D33" s="28"/>
      <c r="E33" s="6"/>
      <c r="F33" s="54">
        <v>56</v>
      </c>
      <c r="G33" s="44" t="s">
        <v>60</v>
      </c>
      <c r="H33"/>
    </row>
    <row r="34" spans="1:9" ht="14.4" customHeight="1" x14ac:dyDescent="0.25">
      <c r="A34" s="12"/>
      <c r="B34" s="54">
        <v>28</v>
      </c>
      <c r="C34" s="43" t="s">
        <v>25</v>
      </c>
      <c r="D34" s="28"/>
      <c r="E34" s="6"/>
      <c r="F34" s="54">
        <v>57</v>
      </c>
      <c r="G34" s="44" t="s">
        <v>61</v>
      </c>
      <c r="H34"/>
    </row>
    <row r="35" spans="1:9" ht="14.4" customHeight="1" x14ac:dyDescent="0.25">
      <c r="A35" s="12"/>
      <c r="B35" s="55">
        <v>29</v>
      </c>
      <c r="C35" s="43" t="s">
        <v>26</v>
      </c>
      <c r="D35" s="28"/>
      <c r="E35" s="6"/>
      <c r="F35" s="54">
        <v>68</v>
      </c>
      <c r="G35" s="45" t="s">
        <v>169</v>
      </c>
      <c r="H35"/>
    </row>
    <row r="36" spans="1:9" ht="14.4" customHeight="1" x14ac:dyDescent="0.25">
      <c r="A36" s="12"/>
      <c r="B36" s="54">
        <v>58</v>
      </c>
      <c r="C36" s="45" t="s">
        <v>98</v>
      </c>
      <c r="D36" s="28"/>
      <c r="E36" s="6"/>
      <c r="F36" s="54">
        <v>69</v>
      </c>
      <c r="G36" s="45" t="s">
        <v>4</v>
      </c>
      <c r="H36"/>
    </row>
    <row r="37" spans="1:9" ht="14.4" customHeight="1" x14ac:dyDescent="0.25">
      <c r="A37" s="12"/>
      <c r="B37" s="54">
        <v>59</v>
      </c>
      <c r="C37" s="45" t="s">
        <v>134</v>
      </c>
      <c r="D37" s="28"/>
      <c r="E37" s="6"/>
      <c r="F37" s="54">
        <v>70</v>
      </c>
      <c r="G37" s="45" t="s">
        <v>4</v>
      </c>
      <c r="H37"/>
    </row>
    <row r="38" spans="1:9" ht="14.4" customHeight="1" x14ac:dyDescent="0.25">
      <c r="A38" s="12"/>
      <c r="B38" s="54">
        <v>60</v>
      </c>
      <c r="C38" s="45" t="s">
        <v>168</v>
      </c>
      <c r="D38" s="28"/>
      <c r="E38" s="6"/>
      <c r="F38" s="54">
        <v>71</v>
      </c>
      <c r="G38" s="45" t="s">
        <v>4</v>
      </c>
      <c r="H38"/>
    </row>
    <row r="39" spans="1:9" ht="14.4" customHeight="1" x14ac:dyDescent="0.25">
      <c r="A39" s="12"/>
      <c r="B39" s="54">
        <v>61</v>
      </c>
      <c r="C39" s="45" t="s">
        <v>4</v>
      </c>
      <c r="D39" s="28"/>
      <c r="E39" s="6"/>
      <c r="F39" s="54">
        <v>72</v>
      </c>
      <c r="G39" s="45" t="s">
        <v>4</v>
      </c>
      <c r="H39"/>
    </row>
    <row r="40" spans="1:9" ht="14.4" customHeight="1" x14ac:dyDescent="0.25">
      <c r="A40" s="12"/>
      <c r="B40" s="54">
        <v>62</v>
      </c>
      <c r="C40" s="45" t="s">
        <v>4</v>
      </c>
      <c r="D40" s="28"/>
      <c r="E40" s="6"/>
      <c r="F40" s="54">
        <v>73</v>
      </c>
      <c r="G40" s="45" t="s">
        <v>4</v>
      </c>
      <c r="H40"/>
    </row>
    <row r="41" spans="1:9" ht="14.4" customHeight="1" x14ac:dyDescent="0.25">
      <c r="A41" s="12"/>
      <c r="B41" s="54">
        <v>63</v>
      </c>
      <c r="C41" s="45" t="s">
        <v>4</v>
      </c>
      <c r="D41" s="28"/>
      <c r="E41" s="6"/>
      <c r="F41" s="54">
        <v>74</v>
      </c>
      <c r="G41" s="45" t="s">
        <v>4</v>
      </c>
      <c r="H41"/>
    </row>
    <row r="42" spans="1:9" ht="14.4" customHeight="1" x14ac:dyDescent="0.25">
      <c r="A42" s="12"/>
      <c r="B42" s="54">
        <v>64</v>
      </c>
      <c r="C42" s="45" t="s">
        <v>4</v>
      </c>
      <c r="D42" s="28"/>
      <c r="E42" s="6"/>
      <c r="F42" s="54">
        <v>75</v>
      </c>
      <c r="G42" s="45" t="s">
        <v>4</v>
      </c>
      <c r="H42"/>
    </row>
    <row r="43" spans="1:9" ht="14.4" customHeight="1" x14ac:dyDescent="0.25">
      <c r="A43" s="12"/>
      <c r="B43" s="54">
        <v>65</v>
      </c>
      <c r="C43" s="45" t="s">
        <v>4</v>
      </c>
      <c r="D43" s="28"/>
      <c r="E43" s="6"/>
      <c r="F43" s="54">
        <v>76</v>
      </c>
      <c r="G43" s="45" t="s">
        <v>4</v>
      </c>
      <c r="H43"/>
    </row>
    <row r="44" spans="1:9" ht="14.4" customHeight="1" x14ac:dyDescent="0.25">
      <c r="A44" s="12"/>
      <c r="B44" s="54">
        <v>66</v>
      </c>
      <c r="C44" s="45" t="s">
        <v>4</v>
      </c>
      <c r="D44" s="28"/>
      <c r="E44" s="6"/>
      <c r="F44" s="54">
        <v>77</v>
      </c>
      <c r="G44" s="45" t="s">
        <v>4</v>
      </c>
      <c r="H44"/>
    </row>
    <row r="45" spans="1:9" ht="14.4" customHeight="1" x14ac:dyDescent="0.25">
      <c r="A45" s="12"/>
      <c r="B45" s="58">
        <v>67</v>
      </c>
      <c r="C45" s="59" t="s">
        <v>4</v>
      </c>
      <c r="D45" s="28"/>
      <c r="E45" s="6"/>
      <c r="F45" s="58">
        <v>78</v>
      </c>
      <c r="G45" s="59" t="s">
        <v>4</v>
      </c>
      <c r="H45"/>
    </row>
    <row r="46" spans="1:9" ht="16.95" customHeight="1" x14ac:dyDescent="0.25">
      <c r="A46" s="12"/>
      <c r="B46" s="29"/>
      <c r="C46" s="9"/>
      <c r="D46" s="9"/>
      <c r="E46" s="245"/>
      <c r="F46" s="10"/>
      <c r="G46" s="10"/>
      <c r="H46" s="10"/>
      <c r="I46" s="9"/>
    </row>
    <row r="47" spans="1:9" ht="16.8" x14ac:dyDescent="0.25">
      <c r="A47" s="12"/>
      <c r="B47" s="247"/>
      <c r="C47" s="247"/>
      <c r="D47" s="247"/>
      <c r="E47" s="245"/>
      <c r="F47" s="1"/>
      <c r="G47" s="1"/>
      <c r="H47" s="1"/>
    </row>
    <row r="48" spans="1:9" ht="16.95" customHeight="1" x14ac:dyDescent="0.25">
      <c r="A48" s="12"/>
      <c r="B48" s="63"/>
      <c r="C48" s="248"/>
      <c r="D48" s="248"/>
      <c r="E48" s="245"/>
      <c r="F48" s="1"/>
      <c r="G48" s="1"/>
      <c r="H48" s="1"/>
    </row>
    <row r="49" spans="1:8" ht="16.95" customHeight="1" x14ac:dyDescent="0.25">
      <c r="A49" s="12"/>
      <c r="B49" s="64"/>
      <c r="C49" s="241"/>
      <c r="D49" s="241"/>
      <c r="E49" s="245"/>
      <c r="F49" s="1"/>
      <c r="G49" s="1"/>
      <c r="H49" s="1"/>
    </row>
    <row r="50" spans="1:8" ht="16.95" customHeight="1" x14ac:dyDescent="0.25">
      <c r="A50" s="12"/>
      <c r="B50" s="64"/>
      <c r="C50" s="241"/>
      <c r="D50" s="241"/>
      <c r="E50" s="245"/>
      <c r="F50" s="1"/>
      <c r="G50" s="1"/>
      <c r="H50" s="1"/>
    </row>
    <row r="51" spans="1:8" ht="16.95" customHeight="1" x14ac:dyDescent="0.25">
      <c r="A51" s="12"/>
      <c r="B51" s="64"/>
      <c r="C51" s="241"/>
      <c r="D51" s="241"/>
      <c r="E51" s="245"/>
      <c r="F51" s="1"/>
      <c r="G51" s="1"/>
      <c r="H51" s="1"/>
    </row>
    <row r="52" spans="1:8" ht="14.4" x14ac:dyDescent="0.25">
      <c r="A52" s="12"/>
      <c r="B52" s="64"/>
      <c r="C52" s="241"/>
      <c r="D52" s="241"/>
      <c r="E52" s="245"/>
    </row>
    <row r="53" spans="1:8" ht="14.4" x14ac:dyDescent="0.25">
      <c r="A53" s="12"/>
      <c r="B53" s="64"/>
      <c r="C53" s="241"/>
      <c r="D53" s="241"/>
      <c r="E53" s="245"/>
    </row>
    <row r="54" spans="1:8" ht="14.4" x14ac:dyDescent="0.25">
      <c r="A54" s="12"/>
      <c r="B54" s="64"/>
      <c r="C54" s="241"/>
      <c r="D54" s="241"/>
      <c r="E54" s="245"/>
    </row>
    <row r="55" spans="1:8" ht="14.4" x14ac:dyDescent="0.25">
      <c r="A55" s="12"/>
      <c r="B55" s="64"/>
      <c r="C55" s="241"/>
      <c r="D55" s="241"/>
      <c r="E55" s="245"/>
    </row>
    <row r="56" spans="1:8" ht="14.4" x14ac:dyDescent="0.25">
      <c r="A56" s="12"/>
      <c r="B56" s="64"/>
      <c r="C56" s="241"/>
      <c r="D56" s="241"/>
      <c r="E56" s="245"/>
    </row>
    <row r="57" spans="1:8" ht="14.4" x14ac:dyDescent="0.25">
      <c r="A57" s="12"/>
      <c r="B57" s="64"/>
      <c r="C57" s="241"/>
      <c r="D57" s="241"/>
      <c r="E57" s="245"/>
    </row>
    <row r="58" spans="1:8" ht="14.4" x14ac:dyDescent="0.25">
      <c r="A58" s="12"/>
      <c r="B58" s="64"/>
      <c r="C58" s="241"/>
      <c r="D58" s="241"/>
      <c r="E58" s="245"/>
    </row>
    <row r="59" spans="1:8" ht="14.4" x14ac:dyDescent="0.25">
      <c r="A59" s="12"/>
      <c r="B59" s="64"/>
      <c r="C59" s="241"/>
      <c r="D59" s="241"/>
      <c r="E59" s="245"/>
    </row>
    <row r="60" spans="1:8" ht="14.4" x14ac:dyDescent="0.25">
      <c r="A60" s="12"/>
      <c r="B60" s="64"/>
      <c r="C60" s="241"/>
      <c r="D60" s="241"/>
      <c r="E60" s="245"/>
    </row>
    <row r="61" spans="1:8" ht="14.4" x14ac:dyDescent="0.25">
      <c r="A61" s="12"/>
      <c r="B61" s="64"/>
      <c r="C61" s="241"/>
      <c r="D61" s="241"/>
      <c r="E61" s="245"/>
    </row>
    <row r="62" spans="1:8" ht="14.4" x14ac:dyDescent="0.25">
      <c r="A62" s="12"/>
      <c r="B62" s="64"/>
      <c r="C62" s="241"/>
      <c r="D62" s="241"/>
      <c r="E62" s="245"/>
    </row>
    <row r="63" spans="1:8" ht="14.4" x14ac:dyDescent="0.25">
      <c r="A63" s="12"/>
      <c r="B63" s="64"/>
      <c r="C63" s="241"/>
      <c r="D63" s="241"/>
      <c r="E63" s="245"/>
    </row>
    <row r="64" spans="1:8" ht="14.4" x14ac:dyDescent="0.25">
      <c r="A64" s="12"/>
      <c r="B64" s="64"/>
      <c r="C64" s="241"/>
      <c r="D64" s="241"/>
      <c r="E64" s="245"/>
    </row>
    <row r="65" spans="1:5" ht="14.4" x14ac:dyDescent="0.25">
      <c r="A65" s="12"/>
      <c r="B65" s="64"/>
      <c r="C65" s="241"/>
      <c r="D65" s="241"/>
      <c r="E65" s="245"/>
    </row>
    <row r="66" spans="1:5" ht="14.4" x14ac:dyDescent="0.25">
      <c r="A66" s="12"/>
      <c r="B66" s="64"/>
      <c r="C66" s="241"/>
      <c r="D66" s="241"/>
      <c r="E66" s="245"/>
    </row>
    <row r="67" spans="1:5" ht="14.4" x14ac:dyDescent="0.25">
      <c r="A67" s="12"/>
      <c r="B67" s="64"/>
      <c r="C67" s="241"/>
      <c r="D67" s="241"/>
      <c r="E67" s="245"/>
    </row>
    <row r="68" spans="1:5" ht="14.4" x14ac:dyDescent="0.25">
      <c r="A68" s="12"/>
      <c r="B68" s="64"/>
      <c r="C68" s="241"/>
      <c r="D68" s="241"/>
      <c r="E68" s="245"/>
    </row>
    <row r="69" spans="1:5" ht="14.4" x14ac:dyDescent="0.25">
      <c r="A69" s="12"/>
      <c r="B69" s="64"/>
      <c r="C69" s="241"/>
      <c r="D69" s="241"/>
      <c r="E69" s="245"/>
    </row>
    <row r="70" spans="1:5" ht="14.4" x14ac:dyDescent="0.25">
      <c r="A70" s="12"/>
      <c r="B70" s="64"/>
      <c r="C70" s="241"/>
      <c r="D70" s="241"/>
      <c r="E70" s="245"/>
    </row>
    <row r="71" spans="1:5" ht="14.4" x14ac:dyDescent="0.25">
      <c r="A71" s="12"/>
      <c r="B71" s="64"/>
      <c r="C71" s="241"/>
      <c r="D71" s="241"/>
      <c r="E71" s="245"/>
    </row>
    <row r="72" spans="1:5" ht="14.4" x14ac:dyDescent="0.25">
      <c r="A72" s="12"/>
      <c r="B72" s="64"/>
      <c r="C72" s="241"/>
      <c r="D72" s="241"/>
      <c r="E72" s="245"/>
    </row>
    <row r="73" spans="1:5" ht="14.4" x14ac:dyDescent="0.25">
      <c r="A73" s="12"/>
      <c r="B73" s="64"/>
      <c r="C73" s="241"/>
      <c r="D73" s="241"/>
      <c r="E73" s="245"/>
    </row>
    <row r="74" spans="1:5" ht="14.4" x14ac:dyDescent="0.25">
      <c r="A74" s="12"/>
      <c r="B74" s="64"/>
      <c r="C74" s="241"/>
      <c r="D74" s="241"/>
      <c r="E74" s="245"/>
    </row>
    <row r="75" spans="1:5" ht="14.4" x14ac:dyDescent="0.25">
      <c r="A75" s="12"/>
      <c r="B75" s="64"/>
      <c r="C75" s="241"/>
      <c r="D75" s="241"/>
      <c r="E75" s="245"/>
    </row>
    <row r="76" spans="1:5" ht="14.4" x14ac:dyDescent="0.25">
      <c r="A76" s="12"/>
      <c r="B76" s="64"/>
      <c r="C76" s="241"/>
      <c r="D76" s="241"/>
      <c r="E76" s="245"/>
    </row>
    <row r="77" spans="1:5" ht="14.4" x14ac:dyDescent="0.25">
      <c r="A77" s="12"/>
      <c r="B77" s="64"/>
      <c r="C77" s="240"/>
      <c r="D77" s="240"/>
      <c r="E77" s="245"/>
    </row>
    <row r="78" spans="1:5" ht="14.4" x14ac:dyDescent="0.25">
      <c r="A78" s="12"/>
      <c r="B78" s="64"/>
      <c r="C78" s="240"/>
      <c r="D78" s="240"/>
      <c r="E78" s="245"/>
    </row>
    <row r="79" spans="1:5" ht="14.4" x14ac:dyDescent="0.25">
      <c r="A79" s="12"/>
      <c r="B79" s="64"/>
      <c r="C79" s="240"/>
      <c r="D79" s="240"/>
      <c r="E79" s="245"/>
    </row>
    <row r="80" spans="1:5" ht="14.4" x14ac:dyDescent="0.25">
      <c r="A80" s="12"/>
      <c r="B80" s="64"/>
      <c r="C80" s="240"/>
      <c r="D80" s="240"/>
      <c r="E80" s="245"/>
    </row>
    <row r="81" spans="1:5" ht="14.4" x14ac:dyDescent="0.25">
      <c r="A81" s="12"/>
      <c r="B81" s="64"/>
      <c r="C81" s="240"/>
      <c r="D81" s="240"/>
      <c r="E81" s="245"/>
    </row>
    <row r="82" spans="1:5" ht="14.4" x14ac:dyDescent="0.25">
      <c r="A82" s="12"/>
      <c r="B82" s="64"/>
      <c r="C82" s="240"/>
      <c r="D82" s="240"/>
      <c r="E82" s="245"/>
    </row>
    <row r="83" spans="1:5" ht="14.4" x14ac:dyDescent="0.25">
      <c r="A83" s="12"/>
      <c r="B83" s="64"/>
      <c r="C83" s="240"/>
      <c r="D83" s="240"/>
      <c r="E83" s="245"/>
    </row>
    <row r="84" spans="1:5" ht="14.4" x14ac:dyDescent="0.25">
      <c r="A84" s="12"/>
      <c r="B84" s="64"/>
      <c r="C84" s="240"/>
      <c r="D84" s="240"/>
      <c r="E84" s="245"/>
    </row>
    <row r="85" spans="1:5" ht="14.4" x14ac:dyDescent="0.25">
      <c r="A85" s="12"/>
      <c r="B85" s="64"/>
      <c r="C85" s="240"/>
      <c r="D85" s="240"/>
      <c r="E85" s="245"/>
    </row>
    <row r="86" spans="1:5" ht="14.4" x14ac:dyDescent="0.25">
      <c r="A86" s="12"/>
      <c r="B86" s="64"/>
      <c r="C86" s="240"/>
      <c r="D86" s="240"/>
      <c r="E86" s="245"/>
    </row>
    <row r="87" spans="1:5" ht="14.4" x14ac:dyDescent="0.25">
      <c r="A87" s="12"/>
      <c r="B87" s="64"/>
      <c r="C87" s="240"/>
      <c r="D87" s="240"/>
      <c r="E87" s="245"/>
    </row>
    <row r="88" spans="1:5" ht="15" customHeight="1" x14ac:dyDescent="0.25">
      <c r="A88" s="12"/>
      <c r="B88" s="246"/>
      <c r="C88" s="246"/>
      <c r="D88" s="246"/>
      <c r="E88" s="245"/>
    </row>
    <row r="89" spans="1:5" x14ac:dyDescent="0.25">
      <c r="B89" s="65"/>
      <c r="C89" s="66"/>
      <c r="D89" s="66"/>
    </row>
  </sheetData>
  <sheetProtection algorithmName="SHA-512" hashValue="KpnB9MgC1i2Y+ncv55DWOSxCqkcUoyJag00UtXA3xAOWUzunUPaknhyq2zzxope2c505OoSYnViRHI6DNB0Ehw==" saltValue="mW8RJ9SgAX7GshBywQQbVw==" spinCount="100000" sheet="1" objects="1" scenarios="1"/>
  <protectedRanges>
    <protectedRange algorithmName="SHA-512" hashValue="z/3dcTqjbL2qJIeB8cVm1OPogDMT8PvnIqaXf2jlj2ogEKCsQNj42SGYk6xZMWBvxlsBk1eeY25K0w5rNVJfAg==" saltValue="x4FntW0njsFxC3N0a10pKQ==" spinCount="100000" sqref="L7" name="Contador de egresos"/>
    <protectedRange algorithmName="SHA-512" hashValue="XQO+eOwBkpoES5SES/HBPaKc8fjdx5dLDxWOXQ2e/9BZINGvkQzTC5NVWE/f3arbAEz9y10ceDSecTXvH/hEZg==" saltValue="rKkGwPCO0bvaqthEirdZcg==" spinCount="100000" sqref="K7" name="Contador de ingresos"/>
    <protectedRange algorithmName="SHA-512" hashValue="XDHI4nzsjz5t9M9VNoipdT3p6iHTEWzU9O6Lnovabhhe1LZqrnDpaDk6mPHeovv6s92MRkXa5o+Fiozcb6twIA==" saltValue="nLsOM6B9CUf0Jm8aSGVMUA==" spinCount="100000" sqref="B7:C45" name="Modificar o adicionar códigos de ingresos"/>
    <protectedRange algorithmName="SHA-512" hashValue="3/tkRpC+0ICtQo1uT7HZZBO9O+50E1PA7TNbREiijNjn+xfznf/s7NB5Ll9EV3rxHT5n/ubpYKQ9gUC/7bwvcQ==" saltValue="zYTASWu++bXa1kbJQEKGgg==" spinCount="100000" sqref="F7:G45" name="Adicionar o modificar códigos de egresos"/>
  </protectedRanges>
  <mergeCells count="46">
    <mergeCell ref="B5:C5"/>
    <mergeCell ref="F5:G5"/>
    <mergeCell ref="E46:E88"/>
    <mergeCell ref="B88:D88"/>
    <mergeCell ref="B47:D47"/>
    <mergeCell ref="C58:D58"/>
    <mergeCell ref="C53:D53"/>
    <mergeCell ref="C54:D54"/>
    <mergeCell ref="C55:D55"/>
    <mergeCell ref="C56:D56"/>
    <mergeCell ref="C57:D57"/>
    <mergeCell ref="C48:D48"/>
    <mergeCell ref="C49:D49"/>
    <mergeCell ref="C50:D50"/>
    <mergeCell ref="C51:D51"/>
    <mergeCell ref="C59:D59"/>
    <mergeCell ref="C60:D60"/>
    <mergeCell ref="C61:D61"/>
    <mergeCell ref="C62:D62"/>
    <mergeCell ref="C52:D52"/>
    <mergeCell ref="C83:D83"/>
    <mergeCell ref="C66:D66"/>
    <mergeCell ref="C64:D64"/>
    <mergeCell ref="C65:D65"/>
    <mergeCell ref="C80:D80"/>
    <mergeCell ref="C81:D81"/>
    <mergeCell ref="C68:D68"/>
    <mergeCell ref="C69:D69"/>
    <mergeCell ref="C70:D70"/>
    <mergeCell ref="C67:D67"/>
    <mergeCell ref="K5:L5"/>
    <mergeCell ref="C87:D87"/>
    <mergeCell ref="C77:D77"/>
    <mergeCell ref="C84:D84"/>
    <mergeCell ref="C85:D85"/>
    <mergeCell ref="C63:D63"/>
    <mergeCell ref="C71:D71"/>
    <mergeCell ref="C86:D86"/>
    <mergeCell ref="C72:D72"/>
    <mergeCell ref="C73:D73"/>
    <mergeCell ref="C74:D74"/>
    <mergeCell ref="C75:D75"/>
    <mergeCell ref="C76:D76"/>
    <mergeCell ref="C78:D78"/>
    <mergeCell ref="C79:D79"/>
    <mergeCell ref="C82:D82"/>
  </mergeCells>
  <dataValidations count="1">
    <dataValidation type="list" allowBlank="1" showInputMessage="1" showErrorMessage="1" sqref="N2:N3" xr:uid="{00000000-0002-0000-0500-000000000000}">
      <formula1>"Enero,Febrero,Marzo,Abril,Mayo,Junio,Julio,Agosto,Septiembre,Octubre,Noviembre,Diciembre"</formula1>
    </dataValidation>
  </dataValidations>
  <pageMargins left="0.7" right="0.7" top="0.75" bottom="0.75" header="0.3" footer="0.3"/>
  <pageSetup paperSize="9" orientation="portrait" r:id="rId1"/>
  <drawing r:id="rId2"/>
  <picture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theme="4" tint="0.79998168889431442"/>
  </sheetPr>
  <dimension ref="B2:U205"/>
  <sheetViews>
    <sheetView showGridLines="0" showRowColHeaders="0" zoomScale="85" zoomScaleNormal="85" workbookViewId="0">
      <selection activeCell="B7" sqref="B7"/>
    </sheetView>
  </sheetViews>
  <sheetFormatPr baseColWidth="10" defaultRowHeight="13.8" x14ac:dyDescent="0.25"/>
  <cols>
    <col min="1" max="1" width="2.09765625" customWidth="1"/>
    <col min="2" max="2" width="12.59765625" style="69" customWidth="1"/>
    <col min="3" max="3" width="4.3984375" customWidth="1"/>
    <col min="4" max="5" width="6.19921875" customWidth="1"/>
    <col min="6" max="6" width="8.69921875" customWidth="1"/>
    <col min="7" max="7" width="40.69921875" customWidth="1"/>
    <col min="8" max="9" width="19.69921875" customWidth="1"/>
    <col min="10" max="10" width="20.59765625" customWidth="1"/>
    <col min="11" max="11" width="74" customWidth="1"/>
    <col min="15" max="15" width="13.59765625" customWidth="1"/>
    <col min="16" max="16" width="22.3984375" customWidth="1"/>
  </cols>
  <sheetData>
    <row r="2" spans="2:21" ht="13.95" customHeight="1" x14ac:dyDescent="0.25">
      <c r="B2" s="249" t="s">
        <v>117</v>
      </c>
      <c r="C2" s="250"/>
      <c r="D2" s="250"/>
      <c r="E2" s="250"/>
      <c r="F2" s="250"/>
      <c r="G2" s="250"/>
      <c r="H2" s="251"/>
      <c r="I2" s="255">
        <v>2022</v>
      </c>
      <c r="J2" s="257" t="s">
        <v>113</v>
      </c>
      <c r="K2" s="186"/>
      <c r="Q2" s="51"/>
      <c r="R2" s="51"/>
      <c r="S2" s="51"/>
      <c r="T2" s="51"/>
      <c r="U2" s="51"/>
    </row>
    <row r="3" spans="2:21" ht="13.95" customHeight="1" x14ac:dyDescent="0.25">
      <c r="B3" s="252"/>
      <c r="C3" s="253"/>
      <c r="D3" s="253"/>
      <c r="E3" s="253"/>
      <c r="F3" s="253"/>
      <c r="G3" s="253"/>
      <c r="H3" s="254"/>
      <c r="I3" s="256"/>
      <c r="J3" s="258"/>
      <c r="K3" s="187"/>
      <c r="Q3" s="51"/>
      <c r="R3" s="51"/>
      <c r="S3" s="51"/>
      <c r="T3" s="51"/>
      <c r="U3" s="51"/>
    </row>
    <row r="4" spans="2:21" ht="19.95" customHeight="1" x14ac:dyDescent="0.25">
      <c r="B4" s="145" t="s">
        <v>63</v>
      </c>
      <c r="C4" s="101" t="s">
        <v>62</v>
      </c>
      <c r="D4" s="102" t="s">
        <v>127</v>
      </c>
      <c r="E4" s="102" t="s">
        <v>128</v>
      </c>
      <c r="F4" s="103" t="s">
        <v>126</v>
      </c>
      <c r="G4" s="103" t="s">
        <v>64</v>
      </c>
      <c r="H4" s="138" t="s">
        <v>65</v>
      </c>
      <c r="I4" s="138" t="s">
        <v>66</v>
      </c>
      <c r="J4" s="138" t="s">
        <v>67</v>
      </c>
      <c r="K4" s="104" t="s">
        <v>120</v>
      </c>
      <c r="Q4" s="85"/>
      <c r="R4" s="85"/>
      <c r="S4" s="86"/>
      <c r="T4" s="86"/>
      <c r="U4" s="87"/>
    </row>
    <row r="5" spans="2:21" ht="19.95" customHeight="1" x14ac:dyDescent="0.25">
      <c r="B5" s="167">
        <v>44803</v>
      </c>
      <c r="C5" s="168" t="s">
        <v>122</v>
      </c>
      <c r="D5" s="169"/>
      <c r="E5" s="169">
        <v>53</v>
      </c>
      <c r="F5" s="170">
        <v>31</v>
      </c>
      <c r="G5" s="170" t="s">
        <v>36</v>
      </c>
      <c r="H5" s="171">
        <v>0</v>
      </c>
      <c r="I5" s="171">
        <v>300200</v>
      </c>
      <c r="J5" s="171">
        <f>J6+H5-I5</f>
        <v>14911980</v>
      </c>
      <c r="K5" s="172" t="s">
        <v>181</v>
      </c>
      <c r="Q5" s="85"/>
      <c r="R5" s="85"/>
      <c r="S5" s="86"/>
      <c r="T5" s="86"/>
      <c r="U5" s="87"/>
    </row>
    <row r="6" spans="2:21" ht="19.95" customHeight="1" x14ac:dyDescent="0.25">
      <c r="B6" s="167">
        <v>44803</v>
      </c>
      <c r="C6" s="168" t="s">
        <v>122</v>
      </c>
      <c r="D6" s="169"/>
      <c r="E6" s="169">
        <v>52</v>
      </c>
      <c r="F6" s="170">
        <v>30</v>
      </c>
      <c r="G6" s="170" t="s">
        <v>35</v>
      </c>
      <c r="H6" s="171">
        <v>0</v>
      </c>
      <c r="I6" s="171">
        <v>84000</v>
      </c>
      <c r="J6" s="171">
        <f>J7+H6-I6</f>
        <v>15212180</v>
      </c>
      <c r="K6" s="172" t="s">
        <v>181</v>
      </c>
      <c r="Q6" s="85"/>
      <c r="R6" s="85"/>
      <c r="S6" s="86"/>
      <c r="T6" s="86"/>
      <c r="U6" s="87"/>
    </row>
    <row r="7" spans="2:21" ht="19.95" customHeight="1" x14ac:dyDescent="0.25">
      <c r="B7" s="167">
        <v>44803</v>
      </c>
      <c r="C7" s="168" t="s">
        <v>123</v>
      </c>
      <c r="D7" s="169">
        <v>58</v>
      </c>
      <c r="E7" s="169"/>
      <c r="F7" s="170">
        <v>11</v>
      </c>
      <c r="G7" s="170" t="s">
        <v>28</v>
      </c>
      <c r="H7" s="171">
        <v>400000</v>
      </c>
      <c r="I7" s="171">
        <v>0</v>
      </c>
      <c r="J7" s="171">
        <f>J8+H7-I7</f>
        <v>15296180</v>
      </c>
      <c r="K7" s="172" t="s">
        <v>181</v>
      </c>
      <c r="Q7" s="85"/>
      <c r="R7" s="85"/>
      <c r="S7" s="86"/>
      <c r="T7" s="86"/>
      <c r="U7" s="87"/>
    </row>
    <row r="8" spans="2:21" ht="19.95" customHeight="1" x14ac:dyDescent="0.25">
      <c r="B8" s="167">
        <v>44783</v>
      </c>
      <c r="C8" s="168" t="s">
        <v>122</v>
      </c>
      <c r="D8" s="169"/>
      <c r="E8" s="169">
        <v>51</v>
      </c>
      <c r="F8" s="170">
        <v>41</v>
      </c>
      <c r="G8" s="170" t="s">
        <v>45</v>
      </c>
      <c r="H8" s="171">
        <v>0</v>
      </c>
      <c r="I8" s="171">
        <v>500000</v>
      </c>
      <c r="J8" s="171">
        <f>J9+H8-I8</f>
        <v>14896180</v>
      </c>
      <c r="K8" s="172" t="s">
        <v>255</v>
      </c>
      <c r="Q8" s="85"/>
      <c r="R8" s="85"/>
      <c r="S8" s="86"/>
      <c r="T8" s="86"/>
      <c r="U8" s="87"/>
    </row>
    <row r="9" spans="2:21" ht="19.95" customHeight="1" x14ac:dyDescent="0.25">
      <c r="B9" s="167">
        <v>44782</v>
      </c>
      <c r="C9" s="168" t="s">
        <v>123</v>
      </c>
      <c r="D9" s="169">
        <v>57</v>
      </c>
      <c r="E9" s="169"/>
      <c r="F9" s="170">
        <v>29</v>
      </c>
      <c r="G9" s="170" t="s">
        <v>26</v>
      </c>
      <c r="H9" s="171">
        <v>5000000</v>
      </c>
      <c r="I9" s="171">
        <v>0</v>
      </c>
      <c r="J9" s="171">
        <f>J10+H9-I9</f>
        <v>15396180</v>
      </c>
      <c r="K9" s="172" t="s">
        <v>254</v>
      </c>
      <c r="Q9" s="85"/>
      <c r="R9" s="85"/>
      <c r="S9" s="86"/>
      <c r="T9" s="86"/>
      <c r="U9" s="87"/>
    </row>
    <row r="10" spans="2:21" ht="19.95" customHeight="1" x14ac:dyDescent="0.25">
      <c r="B10" s="167">
        <v>44781</v>
      </c>
      <c r="C10" s="168" t="s">
        <v>122</v>
      </c>
      <c r="D10" s="169"/>
      <c r="E10" s="169">
        <v>50</v>
      </c>
      <c r="F10" s="170">
        <v>34</v>
      </c>
      <c r="G10" s="170" t="s">
        <v>39</v>
      </c>
      <c r="H10" s="171">
        <v>0</v>
      </c>
      <c r="I10" s="171">
        <v>3500000</v>
      </c>
      <c r="J10" s="171">
        <f>J11+H10-I10</f>
        <v>10396180</v>
      </c>
      <c r="K10" s="172" t="s">
        <v>253</v>
      </c>
      <c r="Q10" s="85"/>
      <c r="R10" s="85"/>
      <c r="S10" s="86"/>
      <c r="T10" s="86"/>
      <c r="U10" s="87"/>
    </row>
    <row r="11" spans="2:21" ht="19.95" customHeight="1" x14ac:dyDescent="0.25">
      <c r="B11" s="167">
        <v>44780</v>
      </c>
      <c r="C11" s="168" t="s">
        <v>122</v>
      </c>
      <c r="D11" s="169"/>
      <c r="E11" s="169">
        <v>49</v>
      </c>
      <c r="F11" s="170">
        <v>35</v>
      </c>
      <c r="G11" s="170" t="s">
        <v>40</v>
      </c>
      <c r="H11" s="171">
        <v>0</v>
      </c>
      <c r="I11" s="171">
        <v>2000000</v>
      </c>
      <c r="J11" s="171">
        <f>J12+H11-I11</f>
        <v>13896180</v>
      </c>
      <c r="K11" s="172" t="s">
        <v>252</v>
      </c>
      <c r="Q11" s="85"/>
      <c r="R11" s="85"/>
      <c r="S11" s="86"/>
      <c r="T11" s="86"/>
      <c r="U11" s="87"/>
    </row>
    <row r="12" spans="2:21" ht="19.95" customHeight="1" x14ac:dyDescent="0.25">
      <c r="B12" s="167">
        <v>44779</v>
      </c>
      <c r="C12" s="168" t="s">
        <v>123</v>
      </c>
      <c r="D12" s="169">
        <v>56</v>
      </c>
      <c r="E12" s="169"/>
      <c r="F12" s="170">
        <v>6</v>
      </c>
      <c r="G12" s="170" t="s">
        <v>11</v>
      </c>
      <c r="H12" s="171">
        <v>400000</v>
      </c>
      <c r="I12" s="171">
        <v>0</v>
      </c>
      <c r="J12" s="171">
        <f>J13+H12-I12</f>
        <v>15896180</v>
      </c>
      <c r="K12" s="172" t="s">
        <v>251</v>
      </c>
      <c r="Q12" s="85"/>
      <c r="R12" s="85"/>
      <c r="S12" s="86"/>
      <c r="T12" s="86"/>
      <c r="U12" s="87"/>
    </row>
    <row r="13" spans="2:21" ht="19.95" customHeight="1" x14ac:dyDescent="0.25">
      <c r="B13" s="167">
        <v>44778</v>
      </c>
      <c r="C13" s="168" t="s">
        <v>123</v>
      </c>
      <c r="D13" s="169">
        <v>55</v>
      </c>
      <c r="E13" s="169"/>
      <c r="F13" s="170">
        <v>5</v>
      </c>
      <c r="G13" s="170" t="s">
        <v>155</v>
      </c>
      <c r="H13" s="171">
        <v>500000</v>
      </c>
      <c r="I13" s="171">
        <v>0</v>
      </c>
      <c r="J13" s="171">
        <f>J14+H13-I13</f>
        <v>15496180</v>
      </c>
      <c r="K13" s="172" t="s">
        <v>250</v>
      </c>
      <c r="Q13" s="85"/>
      <c r="R13" s="85"/>
      <c r="S13" s="86"/>
      <c r="T13" s="86"/>
      <c r="U13" s="87"/>
    </row>
    <row r="14" spans="2:21" ht="19.95" customHeight="1" x14ac:dyDescent="0.25">
      <c r="B14" s="167">
        <v>44777</v>
      </c>
      <c r="C14" s="168" t="s">
        <v>123</v>
      </c>
      <c r="D14" s="169">
        <v>54</v>
      </c>
      <c r="E14" s="169"/>
      <c r="F14" s="170">
        <v>4</v>
      </c>
      <c r="G14" s="170" t="s">
        <v>9</v>
      </c>
      <c r="H14" s="171">
        <v>600000</v>
      </c>
      <c r="I14" s="171">
        <v>0</v>
      </c>
      <c r="J14" s="171">
        <f>J15+H14-I14</f>
        <v>14996180</v>
      </c>
      <c r="K14" s="172" t="s">
        <v>249</v>
      </c>
      <c r="Q14" s="85"/>
      <c r="R14" s="85"/>
      <c r="S14" s="86"/>
      <c r="T14" s="86"/>
      <c r="U14" s="87"/>
    </row>
    <row r="15" spans="2:21" ht="19.95" customHeight="1" x14ac:dyDescent="0.25">
      <c r="B15" s="167">
        <v>44776</v>
      </c>
      <c r="C15" s="168" t="s">
        <v>123</v>
      </c>
      <c r="D15" s="169">
        <v>53</v>
      </c>
      <c r="E15" s="169"/>
      <c r="F15" s="170">
        <v>3</v>
      </c>
      <c r="G15" s="170" t="s">
        <v>7</v>
      </c>
      <c r="H15" s="171">
        <v>700000</v>
      </c>
      <c r="I15" s="171">
        <v>0</v>
      </c>
      <c r="J15" s="171">
        <f>J16+H15-I15</f>
        <v>14396180</v>
      </c>
      <c r="K15" s="172" t="s">
        <v>248</v>
      </c>
      <c r="Q15" s="85"/>
      <c r="R15" s="85"/>
      <c r="S15" s="86"/>
      <c r="T15" s="86"/>
      <c r="U15" s="87"/>
    </row>
    <row r="16" spans="2:21" ht="19.95" customHeight="1" x14ac:dyDescent="0.25">
      <c r="B16" s="167">
        <v>44775</v>
      </c>
      <c r="C16" s="168" t="s">
        <v>123</v>
      </c>
      <c r="D16" s="169">
        <v>52</v>
      </c>
      <c r="E16" s="169"/>
      <c r="F16" s="170">
        <v>2</v>
      </c>
      <c r="G16" s="170" t="s">
        <v>6</v>
      </c>
      <c r="H16" s="171">
        <v>800000</v>
      </c>
      <c r="I16" s="171">
        <v>0</v>
      </c>
      <c r="J16" s="171">
        <f>J17+H16-I16</f>
        <v>13696180</v>
      </c>
      <c r="K16" s="172" t="s">
        <v>247</v>
      </c>
      <c r="Q16" s="85"/>
      <c r="R16" s="85"/>
      <c r="S16" s="86"/>
      <c r="T16" s="86"/>
      <c r="U16" s="87"/>
    </row>
    <row r="17" spans="2:21" ht="19.95" customHeight="1" x14ac:dyDescent="0.25">
      <c r="B17" s="167">
        <v>44774</v>
      </c>
      <c r="C17" s="168" t="s">
        <v>123</v>
      </c>
      <c r="D17" s="169">
        <v>51</v>
      </c>
      <c r="E17" s="169"/>
      <c r="F17" s="170">
        <v>1</v>
      </c>
      <c r="G17" s="170" t="s">
        <v>5</v>
      </c>
      <c r="H17" s="171">
        <v>900000</v>
      </c>
      <c r="I17" s="171">
        <v>0</v>
      </c>
      <c r="J17" s="171">
        <f>J18+H17-I17</f>
        <v>12896180</v>
      </c>
      <c r="K17" s="172" t="s">
        <v>246</v>
      </c>
      <c r="Q17" s="85"/>
      <c r="R17" s="85"/>
      <c r="S17" s="86"/>
      <c r="T17" s="86"/>
      <c r="U17" s="87"/>
    </row>
    <row r="18" spans="2:21" ht="19.95" customHeight="1" x14ac:dyDescent="0.25">
      <c r="B18" s="167">
        <v>44772</v>
      </c>
      <c r="C18" s="168" t="s">
        <v>122</v>
      </c>
      <c r="D18" s="169"/>
      <c r="E18" s="169">
        <v>48</v>
      </c>
      <c r="F18" s="170">
        <v>31</v>
      </c>
      <c r="G18" s="170" t="s">
        <v>36</v>
      </c>
      <c r="H18" s="171">
        <v>0</v>
      </c>
      <c r="I18" s="171">
        <v>262675</v>
      </c>
      <c r="J18" s="171">
        <f t="shared" ref="J18:J20" si="0">J19+H18-I18</f>
        <v>11996180</v>
      </c>
      <c r="K18" s="172" t="s">
        <v>181</v>
      </c>
      <c r="Q18" s="85"/>
      <c r="R18" s="85"/>
      <c r="S18" s="86"/>
      <c r="T18" s="86"/>
      <c r="U18" s="87"/>
    </row>
    <row r="19" spans="2:21" ht="19.95" customHeight="1" x14ac:dyDescent="0.25">
      <c r="B19" s="167">
        <v>44772</v>
      </c>
      <c r="C19" s="168" t="s">
        <v>122</v>
      </c>
      <c r="D19" s="169"/>
      <c r="E19" s="169">
        <v>47</v>
      </c>
      <c r="F19" s="170">
        <v>30</v>
      </c>
      <c r="G19" s="170" t="s">
        <v>35</v>
      </c>
      <c r="H19" s="171">
        <v>0</v>
      </c>
      <c r="I19" s="171">
        <v>73500</v>
      </c>
      <c r="J19" s="171">
        <f t="shared" si="0"/>
        <v>12258855</v>
      </c>
      <c r="K19" s="172" t="s">
        <v>181</v>
      </c>
      <c r="Q19" s="85"/>
      <c r="R19" s="85"/>
      <c r="S19" s="86"/>
      <c r="T19" s="86"/>
      <c r="U19" s="87"/>
    </row>
    <row r="20" spans="2:21" ht="19.95" customHeight="1" x14ac:dyDescent="0.25">
      <c r="B20" s="167">
        <v>44772</v>
      </c>
      <c r="C20" s="168" t="s">
        <v>123</v>
      </c>
      <c r="D20" s="169">
        <v>50</v>
      </c>
      <c r="E20" s="169"/>
      <c r="F20" s="170">
        <v>11</v>
      </c>
      <c r="G20" s="170" t="s">
        <v>28</v>
      </c>
      <c r="H20" s="171">
        <v>350000</v>
      </c>
      <c r="I20" s="171">
        <v>0</v>
      </c>
      <c r="J20" s="171">
        <f t="shared" si="0"/>
        <v>12332355</v>
      </c>
      <c r="K20" s="172" t="s">
        <v>181</v>
      </c>
      <c r="Q20" s="85"/>
      <c r="R20" s="85"/>
      <c r="S20" s="86"/>
      <c r="T20" s="86"/>
      <c r="U20" s="87"/>
    </row>
    <row r="21" spans="2:21" ht="19.95" customHeight="1" x14ac:dyDescent="0.25">
      <c r="B21" s="167">
        <v>44752</v>
      </c>
      <c r="C21" s="168" t="s">
        <v>122</v>
      </c>
      <c r="D21" s="169"/>
      <c r="E21" s="169">
        <v>44</v>
      </c>
      <c r="F21" s="170">
        <v>40</v>
      </c>
      <c r="G21" s="170" t="s">
        <v>167</v>
      </c>
      <c r="H21" s="171">
        <v>0</v>
      </c>
      <c r="I21" s="171">
        <v>100000</v>
      </c>
      <c r="J21" s="171">
        <f t="shared" ref="J21:J56" si="1">J22+H21-I21</f>
        <v>11982355</v>
      </c>
      <c r="K21" s="172" t="s">
        <v>244</v>
      </c>
      <c r="Q21" s="85"/>
      <c r="R21" s="85"/>
      <c r="S21" s="86"/>
      <c r="T21" s="86"/>
      <c r="U21" s="87"/>
    </row>
    <row r="22" spans="2:21" ht="19.95" customHeight="1" x14ac:dyDescent="0.25">
      <c r="B22" s="167">
        <v>44751</v>
      </c>
      <c r="C22" s="168" t="s">
        <v>122</v>
      </c>
      <c r="D22" s="169"/>
      <c r="E22" s="169">
        <v>43</v>
      </c>
      <c r="F22" s="170">
        <v>39</v>
      </c>
      <c r="G22" s="170" t="s">
        <v>43</v>
      </c>
      <c r="H22" s="171">
        <v>0</v>
      </c>
      <c r="I22" s="171">
        <v>90000</v>
      </c>
      <c r="J22" s="171">
        <f t="shared" si="1"/>
        <v>12082355</v>
      </c>
      <c r="K22" s="172" t="s">
        <v>243</v>
      </c>
      <c r="Q22" s="85"/>
      <c r="R22" s="85"/>
      <c r="S22" s="86"/>
      <c r="T22" s="86"/>
      <c r="U22" s="87"/>
    </row>
    <row r="23" spans="2:21" ht="19.95" customHeight="1" x14ac:dyDescent="0.25">
      <c r="B23" s="167">
        <v>44750</v>
      </c>
      <c r="C23" s="168" t="s">
        <v>122</v>
      </c>
      <c r="D23" s="169"/>
      <c r="E23" s="169">
        <v>42</v>
      </c>
      <c r="F23" s="170">
        <v>37</v>
      </c>
      <c r="G23" s="170" t="s">
        <v>51</v>
      </c>
      <c r="H23" s="171">
        <v>0</v>
      </c>
      <c r="I23" s="171">
        <v>80000</v>
      </c>
      <c r="J23" s="171">
        <f t="shared" si="1"/>
        <v>12172355</v>
      </c>
      <c r="K23" s="172" t="s">
        <v>242</v>
      </c>
      <c r="Q23" s="85"/>
      <c r="R23" s="85"/>
      <c r="S23" s="86"/>
      <c r="T23" s="86"/>
      <c r="U23" s="87"/>
    </row>
    <row r="24" spans="2:21" ht="19.95" customHeight="1" x14ac:dyDescent="0.25">
      <c r="B24" s="167">
        <v>44749</v>
      </c>
      <c r="C24" s="168" t="s">
        <v>122</v>
      </c>
      <c r="D24" s="169"/>
      <c r="E24" s="169">
        <v>41</v>
      </c>
      <c r="F24" s="170">
        <v>36</v>
      </c>
      <c r="G24" s="170" t="s">
        <v>41</v>
      </c>
      <c r="H24" s="171">
        <v>0</v>
      </c>
      <c r="I24" s="171">
        <v>70000</v>
      </c>
      <c r="J24" s="171">
        <f t="shared" si="1"/>
        <v>12252355</v>
      </c>
      <c r="K24" s="172" t="s">
        <v>241</v>
      </c>
      <c r="Q24" s="85"/>
      <c r="R24" s="85"/>
      <c r="S24" s="86"/>
      <c r="T24" s="86"/>
      <c r="U24" s="87"/>
    </row>
    <row r="25" spans="2:21" ht="19.95" customHeight="1" x14ac:dyDescent="0.25">
      <c r="B25" s="167">
        <v>44748</v>
      </c>
      <c r="C25" s="168" t="s">
        <v>122</v>
      </c>
      <c r="D25" s="169"/>
      <c r="E25" s="169">
        <v>40</v>
      </c>
      <c r="F25" s="170">
        <v>34</v>
      </c>
      <c r="G25" s="170" t="s">
        <v>39</v>
      </c>
      <c r="H25" s="171">
        <v>0</v>
      </c>
      <c r="I25" s="171">
        <v>60000</v>
      </c>
      <c r="J25" s="171">
        <f t="shared" si="1"/>
        <v>12322355</v>
      </c>
      <c r="K25" s="172" t="s">
        <v>240</v>
      </c>
      <c r="Q25" s="85"/>
      <c r="R25" s="85"/>
      <c r="S25" s="86"/>
      <c r="T25" s="86"/>
      <c r="U25" s="87"/>
    </row>
    <row r="26" spans="2:21" ht="19.95" customHeight="1" x14ac:dyDescent="0.25">
      <c r="B26" s="167">
        <v>44747</v>
      </c>
      <c r="C26" s="168" t="s">
        <v>123</v>
      </c>
      <c r="D26" s="169">
        <v>48</v>
      </c>
      <c r="E26" s="169"/>
      <c r="F26" s="170">
        <v>5</v>
      </c>
      <c r="G26" s="170" t="s">
        <v>155</v>
      </c>
      <c r="H26" s="171">
        <v>50000</v>
      </c>
      <c r="I26" s="171">
        <v>0</v>
      </c>
      <c r="J26" s="171">
        <f t="shared" si="1"/>
        <v>12382355</v>
      </c>
      <c r="K26" s="172" t="s">
        <v>239</v>
      </c>
      <c r="Q26" s="85"/>
      <c r="R26" s="85"/>
      <c r="S26" s="86"/>
      <c r="T26" s="86"/>
      <c r="U26" s="87"/>
    </row>
    <row r="27" spans="2:21" ht="19.95" customHeight="1" x14ac:dyDescent="0.25">
      <c r="B27" s="167">
        <v>44746</v>
      </c>
      <c r="C27" s="168" t="s">
        <v>123</v>
      </c>
      <c r="D27" s="169">
        <v>47</v>
      </c>
      <c r="E27" s="169"/>
      <c r="F27" s="170">
        <v>4</v>
      </c>
      <c r="G27" s="170" t="s">
        <v>9</v>
      </c>
      <c r="H27" s="171">
        <v>40000</v>
      </c>
      <c r="I27" s="171">
        <v>0</v>
      </c>
      <c r="J27" s="171">
        <f t="shared" si="1"/>
        <v>12332355</v>
      </c>
      <c r="K27" s="172" t="s">
        <v>238</v>
      </c>
      <c r="Q27" s="85"/>
      <c r="R27" s="85"/>
      <c r="S27" s="86"/>
      <c r="T27" s="86"/>
      <c r="U27" s="87"/>
    </row>
    <row r="28" spans="2:21" ht="19.95" customHeight="1" x14ac:dyDescent="0.25">
      <c r="B28" s="167">
        <v>44745</v>
      </c>
      <c r="C28" s="168" t="s">
        <v>123</v>
      </c>
      <c r="D28" s="169">
        <v>46</v>
      </c>
      <c r="E28" s="169"/>
      <c r="F28" s="170">
        <v>3</v>
      </c>
      <c r="G28" s="170" t="s">
        <v>7</v>
      </c>
      <c r="H28" s="171">
        <v>30000</v>
      </c>
      <c r="I28" s="171">
        <v>0</v>
      </c>
      <c r="J28" s="171">
        <f t="shared" si="1"/>
        <v>12292355</v>
      </c>
      <c r="K28" s="172" t="s">
        <v>237</v>
      </c>
      <c r="Q28" s="85"/>
      <c r="R28" s="85"/>
      <c r="S28" s="86"/>
      <c r="T28" s="86"/>
      <c r="U28" s="87"/>
    </row>
    <row r="29" spans="2:21" ht="19.95" customHeight="1" x14ac:dyDescent="0.25">
      <c r="B29" s="167">
        <v>44744</v>
      </c>
      <c r="C29" s="168" t="s">
        <v>123</v>
      </c>
      <c r="D29" s="169">
        <v>45</v>
      </c>
      <c r="E29" s="169"/>
      <c r="F29" s="170">
        <v>2</v>
      </c>
      <c r="G29" s="170" t="s">
        <v>6</v>
      </c>
      <c r="H29" s="171">
        <v>20000</v>
      </c>
      <c r="I29" s="171">
        <v>0</v>
      </c>
      <c r="J29" s="171">
        <f t="shared" si="1"/>
        <v>12262355</v>
      </c>
      <c r="K29" s="172" t="s">
        <v>236</v>
      </c>
      <c r="Q29" s="85"/>
      <c r="R29" s="85"/>
      <c r="S29" s="86"/>
      <c r="T29" s="86"/>
      <c r="U29" s="87"/>
    </row>
    <row r="30" spans="2:21" ht="19.95" customHeight="1" x14ac:dyDescent="0.25">
      <c r="B30" s="167">
        <v>44743</v>
      </c>
      <c r="C30" s="168" t="s">
        <v>123</v>
      </c>
      <c r="D30" s="169">
        <v>44</v>
      </c>
      <c r="E30" s="169"/>
      <c r="F30" s="170">
        <v>1</v>
      </c>
      <c r="G30" s="170" t="s">
        <v>5</v>
      </c>
      <c r="H30" s="171">
        <v>10000</v>
      </c>
      <c r="I30" s="171">
        <v>0</v>
      </c>
      <c r="J30" s="171">
        <f t="shared" si="1"/>
        <v>12242355</v>
      </c>
      <c r="K30" s="172" t="s">
        <v>235</v>
      </c>
      <c r="Q30" s="85"/>
      <c r="R30" s="85"/>
      <c r="S30" s="86"/>
      <c r="T30" s="86"/>
      <c r="U30" s="87"/>
    </row>
    <row r="31" spans="2:21" ht="19.95" customHeight="1" x14ac:dyDescent="0.25">
      <c r="B31" s="167">
        <v>44742</v>
      </c>
      <c r="C31" s="168" t="s">
        <v>122</v>
      </c>
      <c r="D31" s="169"/>
      <c r="E31" s="169">
        <v>39</v>
      </c>
      <c r="F31" s="170">
        <v>31</v>
      </c>
      <c r="G31" s="170" t="s">
        <v>36</v>
      </c>
      <c r="H31" s="171">
        <v>0</v>
      </c>
      <c r="I31" s="171">
        <v>180120</v>
      </c>
      <c r="J31" s="171">
        <f t="shared" si="1"/>
        <v>12232355</v>
      </c>
      <c r="K31" s="172" t="s">
        <v>181</v>
      </c>
      <c r="Q31" s="85"/>
      <c r="R31" s="85"/>
      <c r="S31" s="86"/>
      <c r="T31" s="86"/>
      <c r="U31" s="87"/>
    </row>
    <row r="32" spans="2:21" ht="19.95" customHeight="1" x14ac:dyDescent="0.25">
      <c r="B32" s="167">
        <v>44742</v>
      </c>
      <c r="C32" s="168" t="s">
        <v>122</v>
      </c>
      <c r="D32" s="169"/>
      <c r="E32" s="169">
        <v>38</v>
      </c>
      <c r="F32" s="170">
        <v>30</v>
      </c>
      <c r="G32" s="170" t="s">
        <v>35</v>
      </c>
      <c r="H32" s="171">
        <v>0</v>
      </c>
      <c r="I32" s="171">
        <v>50400</v>
      </c>
      <c r="J32" s="171">
        <f t="shared" si="1"/>
        <v>12412475</v>
      </c>
      <c r="K32" s="172" t="s">
        <v>181</v>
      </c>
      <c r="Q32" s="85"/>
      <c r="R32" s="85"/>
      <c r="S32" s="86"/>
      <c r="T32" s="86"/>
      <c r="U32" s="87"/>
    </row>
    <row r="33" spans="2:21" ht="19.95" customHeight="1" x14ac:dyDescent="0.25">
      <c r="B33" s="167">
        <v>44742</v>
      </c>
      <c r="C33" s="168" t="s">
        <v>123</v>
      </c>
      <c r="D33" s="169">
        <v>43</v>
      </c>
      <c r="E33" s="169"/>
      <c r="F33" s="170">
        <v>11</v>
      </c>
      <c r="G33" s="170" t="s">
        <v>28</v>
      </c>
      <c r="H33" s="171">
        <v>240000</v>
      </c>
      <c r="I33" s="171">
        <v>0</v>
      </c>
      <c r="J33" s="171">
        <f t="shared" si="1"/>
        <v>12462875</v>
      </c>
      <c r="K33" s="172" t="s">
        <v>181</v>
      </c>
      <c r="Q33" s="85"/>
      <c r="R33" s="85"/>
      <c r="S33" s="86"/>
      <c r="T33" s="86"/>
      <c r="U33" s="87"/>
    </row>
    <row r="34" spans="2:21" ht="19.95" customHeight="1" x14ac:dyDescent="0.25">
      <c r="B34" s="167">
        <v>44722</v>
      </c>
      <c r="C34" s="168" t="s">
        <v>123</v>
      </c>
      <c r="D34" s="169">
        <v>42</v>
      </c>
      <c r="E34" s="169"/>
      <c r="F34" s="170">
        <v>1</v>
      </c>
      <c r="G34" s="170" t="s">
        <v>5</v>
      </c>
      <c r="H34" s="171">
        <v>1000000</v>
      </c>
      <c r="I34" s="171">
        <v>0</v>
      </c>
      <c r="J34" s="171">
        <f t="shared" si="1"/>
        <v>12222875</v>
      </c>
      <c r="K34" s="172" t="s">
        <v>234</v>
      </c>
      <c r="Q34" s="85"/>
      <c r="R34" s="85"/>
      <c r="S34" s="86"/>
      <c r="T34" s="86"/>
      <c r="U34" s="87"/>
    </row>
    <row r="35" spans="2:21" ht="19.95" customHeight="1" x14ac:dyDescent="0.25">
      <c r="B35" s="167">
        <v>44721</v>
      </c>
      <c r="C35" s="168" t="s">
        <v>123</v>
      </c>
      <c r="D35" s="169">
        <v>41</v>
      </c>
      <c r="E35" s="169"/>
      <c r="F35" s="170">
        <v>8</v>
      </c>
      <c r="G35" s="170" t="s">
        <v>27</v>
      </c>
      <c r="H35" s="171">
        <v>300000</v>
      </c>
      <c r="I35" s="171">
        <v>0</v>
      </c>
      <c r="J35" s="171">
        <f t="shared" si="1"/>
        <v>11222875</v>
      </c>
      <c r="K35" s="172" t="s">
        <v>233</v>
      </c>
      <c r="Q35" s="85"/>
      <c r="R35" s="85"/>
      <c r="S35" s="86"/>
      <c r="T35" s="86"/>
      <c r="U35" s="87"/>
    </row>
    <row r="36" spans="2:21" ht="19.95" customHeight="1" x14ac:dyDescent="0.25">
      <c r="B36" s="167">
        <v>44720</v>
      </c>
      <c r="C36" s="168" t="s">
        <v>123</v>
      </c>
      <c r="D36" s="169">
        <v>40</v>
      </c>
      <c r="E36" s="169"/>
      <c r="F36" s="170">
        <v>7</v>
      </c>
      <c r="G36" s="170" t="s">
        <v>12</v>
      </c>
      <c r="H36" s="171">
        <v>400000</v>
      </c>
      <c r="I36" s="171">
        <v>0</v>
      </c>
      <c r="J36" s="171">
        <f t="shared" si="1"/>
        <v>10922875</v>
      </c>
      <c r="K36" s="172" t="s">
        <v>232</v>
      </c>
      <c r="Q36" s="85"/>
      <c r="R36" s="85"/>
      <c r="S36" s="86"/>
      <c r="T36" s="86"/>
      <c r="U36" s="87"/>
    </row>
    <row r="37" spans="2:21" ht="19.95" customHeight="1" x14ac:dyDescent="0.25">
      <c r="B37" s="167">
        <v>44719</v>
      </c>
      <c r="C37" s="168" t="s">
        <v>123</v>
      </c>
      <c r="D37" s="169">
        <v>39</v>
      </c>
      <c r="E37" s="169"/>
      <c r="F37" s="170">
        <v>6</v>
      </c>
      <c r="G37" s="170" t="s">
        <v>11</v>
      </c>
      <c r="H37" s="171">
        <v>500000</v>
      </c>
      <c r="I37" s="171">
        <v>0</v>
      </c>
      <c r="J37" s="171">
        <f t="shared" si="1"/>
        <v>10522875</v>
      </c>
      <c r="K37" s="172" t="s">
        <v>231</v>
      </c>
      <c r="Q37" s="85"/>
      <c r="R37" s="85"/>
      <c r="S37" s="86"/>
      <c r="T37" s="86"/>
      <c r="U37" s="87"/>
    </row>
    <row r="38" spans="2:21" ht="19.95" customHeight="1" x14ac:dyDescent="0.25">
      <c r="B38" s="167">
        <v>44718</v>
      </c>
      <c r="C38" s="168" t="s">
        <v>123</v>
      </c>
      <c r="D38" s="169">
        <v>38</v>
      </c>
      <c r="E38" s="169"/>
      <c r="F38" s="170">
        <v>3</v>
      </c>
      <c r="G38" s="170" t="s">
        <v>7</v>
      </c>
      <c r="H38" s="171">
        <v>600000</v>
      </c>
      <c r="I38" s="171">
        <v>0</v>
      </c>
      <c r="J38" s="171">
        <f t="shared" si="1"/>
        <v>10022875</v>
      </c>
      <c r="K38" s="172" t="s">
        <v>230</v>
      </c>
      <c r="Q38" s="85"/>
      <c r="R38" s="85"/>
      <c r="S38" s="86"/>
      <c r="T38" s="86"/>
      <c r="U38" s="87"/>
    </row>
    <row r="39" spans="2:21" ht="19.95" customHeight="1" x14ac:dyDescent="0.25">
      <c r="B39" s="167">
        <v>44717</v>
      </c>
      <c r="C39" s="168" t="s">
        <v>123</v>
      </c>
      <c r="D39" s="169">
        <v>37</v>
      </c>
      <c r="E39" s="169"/>
      <c r="F39" s="170">
        <v>2</v>
      </c>
      <c r="G39" s="170" t="s">
        <v>6</v>
      </c>
      <c r="H39" s="171">
        <v>500000</v>
      </c>
      <c r="I39" s="171">
        <v>0</v>
      </c>
      <c r="J39" s="171">
        <f t="shared" si="1"/>
        <v>9422875</v>
      </c>
      <c r="K39" s="172" t="s">
        <v>229</v>
      </c>
      <c r="Q39" s="85"/>
      <c r="R39" s="85"/>
      <c r="S39" s="86"/>
      <c r="T39" s="86"/>
      <c r="U39" s="87"/>
    </row>
    <row r="40" spans="2:21" ht="19.95" customHeight="1" x14ac:dyDescent="0.25">
      <c r="B40" s="167">
        <v>44716</v>
      </c>
      <c r="C40" s="168" t="s">
        <v>123</v>
      </c>
      <c r="D40" s="169">
        <v>36</v>
      </c>
      <c r="E40" s="169"/>
      <c r="F40" s="170">
        <v>4</v>
      </c>
      <c r="G40" s="170" t="s">
        <v>9</v>
      </c>
      <c r="H40" s="171">
        <v>700000</v>
      </c>
      <c r="I40" s="171">
        <v>0</v>
      </c>
      <c r="J40" s="171">
        <f t="shared" si="1"/>
        <v>8922875</v>
      </c>
      <c r="K40" s="172" t="s">
        <v>228</v>
      </c>
      <c r="Q40" s="85"/>
      <c r="R40" s="85"/>
      <c r="S40" s="86"/>
      <c r="T40" s="86"/>
      <c r="U40" s="87"/>
    </row>
    <row r="41" spans="2:21" ht="19.95" customHeight="1" x14ac:dyDescent="0.25">
      <c r="B41" s="167">
        <v>44715</v>
      </c>
      <c r="C41" s="168" t="s">
        <v>123</v>
      </c>
      <c r="D41" s="169">
        <v>35</v>
      </c>
      <c r="E41" s="169"/>
      <c r="F41" s="170">
        <v>57</v>
      </c>
      <c r="G41" s="170" t="s">
        <v>26</v>
      </c>
      <c r="H41" s="171">
        <v>800000</v>
      </c>
      <c r="I41" s="171">
        <v>0</v>
      </c>
      <c r="J41" s="171">
        <f t="shared" si="1"/>
        <v>8222875</v>
      </c>
      <c r="K41" s="172" t="s">
        <v>227</v>
      </c>
      <c r="Q41" s="85"/>
      <c r="R41" s="85"/>
      <c r="S41" s="86"/>
      <c r="T41" s="86"/>
      <c r="U41" s="87"/>
    </row>
    <row r="42" spans="2:21" ht="19.95" customHeight="1" x14ac:dyDescent="0.25">
      <c r="B42" s="167">
        <v>44714</v>
      </c>
      <c r="C42" s="168" t="s">
        <v>123</v>
      </c>
      <c r="D42" s="169">
        <v>34</v>
      </c>
      <c r="E42" s="169"/>
      <c r="F42" s="170">
        <v>58</v>
      </c>
      <c r="G42" s="170" t="s">
        <v>98</v>
      </c>
      <c r="H42" s="171">
        <v>900000</v>
      </c>
      <c r="I42" s="171">
        <v>0</v>
      </c>
      <c r="J42" s="171">
        <f t="shared" si="1"/>
        <v>7422875</v>
      </c>
      <c r="K42" s="172" t="s">
        <v>226</v>
      </c>
      <c r="Q42" s="85"/>
      <c r="R42" s="85"/>
      <c r="S42" s="86"/>
      <c r="T42" s="86"/>
      <c r="U42" s="87"/>
    </row>
    <row r="43" spans="2:21" ht="19.95" customHeight="1" x14ac:dyDescent="0.25">
      <c r="B43" s="167">
        <v>44713</v>
      </c>
      <c r="C43" s="168" t="s">
        <v>123</v>
      </c>
      <c r="D43" s="169">
        <v>33</v>
      </c>
      <c r="E43" s="169"/>
      <c r="F43" s="170">
        <v>60</v>
      </c>
      <c r="G43" s="170" t="s">
        <v>168</v>
      </c>
      <c r="H43" s="171">
        <v>1000000</v>
      </c>
      <c r="I43" s="171">
        <v>0</v>
      </c>
      <c r="J43" s="171">
        <f t="shared" si="1"/>
        <v>6522875</v>
      </c>
      <c r="K43" s="172" t="s">
        <v>225</v>
      </c>
      <c r="Q43" s="85"/>
      <c r="R43" s="85"/>
      <c r="S43" s="86"/>
      <c r="T43" s="86"/>
      <c r="U43" s="87"/>
    </row>
    <row r="44" spans="2:21" ht="19.95" customHeight="1" x14ac:dyDescent="0.25">
      <c r="B44" s="167">
        <v>44711</v>
      </c>
      <c r="C44" s="168" t="s">
        <v>122</v>
      </c>
      <c r="D44" s="169"/>
      <c r="E44" s="169">
        <v>37</v>
      </c>
      <c r="F44" s="170">
        <v>31</v>
      </c>
      <c r="G44" s="170" t="s">
        <v>36</v>
      </c>
      <c r="H44" s="171">
        <v>0</v>
      </c>
      <c r="I44" s="171">
        <v>150100</v>
      </c>
      <c r="J44" s="171">
        <f t="shared" si="1"/>
        <v>5522875</v>
      </c>
      <c r="K44" s="172" t="s">
        <v>181</v>
      </c>
      <c r="Q44" s="85"/>
      <c r="R44" s="85"/>
      <c r="S44" s="86"/>
      <c r="T44" s="86"/>
      <c r="U44" s="87"/>
    </row>
    <row r="45" spans="2:21" ht="19.95" customHeight="1" x14ac:dyDescent="0.25">
      <c r="B45" s="167">
        <v>44711</v>
      </c>
      <c r="C45" s="168" t="s">
        <v>122</v>
      </c>
      <c r="D45" s="169"/>
      <c r="E45" s="169">
        <v>36</v>
      </c>
      <c r="F45" s="170">
        <v>30</v>
      </c>
      <c r="G45" s="170" t="s">
        <v>35</v>
      </c>
      <c r="H45" s="171">
        <v>0</v>
      </c>
      <c r="I45" s="171">
        <v>42000</v>
      </c>
      <c r="J45" s="171">
        <f t="shared" si="1"/>
        <v>5672975</v>
      </c>
      <c r="K45" s="172" t="s">
        <v>181</v>
      </c>
      <c r="Q45" s="85"/>
      <c r="R45" s="85"/>
      <c r="S45" s="86"/>
      <c r="T45" s="86"/>
      <c r="U45" s="87"/>
    </row>
    <row r="46" spans="2:21" ht="19.95" customHeight="1" x14ac:dyDescent="0.25">
      <c r="B46" s="167">
        <v>44711</v>
      </c>
      <c r="C46" s="168" t="s">
        <v>123</v>
      </c>
      <c r="D46" s="169">
        <v>32</v>
      </c>
      <c r="E46" s="169"/>
      <c r="F46" s="170">
        <v>11</v>
      </c>
      <c r="G46" s="170" t="s">
        <v>28</v>
      </c>
      <c r="H46" s="171">
        <v>200000</v>
      </c>
      <c r="I46" s="171">
        <v>0</v>
      </c>
      <c r="J46" s="171">
        <f t="shared" si="1"/>
        <v>5714975</v>
      </c>
      <c r="K46" s="172" t="s">
        <v>181</v>
      </c>
      <c r="Q46" s="85"/>
      <c r="R46" s="85"/>
      <c r="S46" s="86"/>
      <c r="T46" s="86"/>
      <c r="U46" s="87"/>
    </row>
    <row r="47" spans="2:21" ht="19.95" customHeight="1" x14ac:dyDescent="0.25">
      <c r="B47" s="167">
        <v>44691</v>
      </c>
      <c r="C47" s="168" t="s">
        <v>122</v>
      </c>
      <c r="D47" s="169"/>
      <c r="E47" s="169">
        <v>35</v>
      </c>
      <c r="F47" s="170">
        <v>39</v>
      </c>
      <c r="G47" s="170" t="s">
        <v>43</v>
      </c>
      <c r="H47" s="171">
        <v>0</v>
      </c>
      <c r="I47" s="171">
        <v>1000000</v>
      </c>
      <c r="J47" s="171">
        <f t="shared" si="1"/>
        <v>5514975</v>
      </c>
      <c r="K47" s="172" t="s">
        <v>224</v>
      </c>
      <c r="Q47" s="85"/>
      <c r="R47" s="85"/>
      <c r="S47" s="86"/>
      <c r="T47" s="86"/>
      <c r="U47" s="87"/>
    </row>
    <row r="48" spans="2:21" ht="19.95" customHeight="1" x14ac:dyDescent="0.25">
      <c r="B48" s="167">
        <v>44690</v>
      </c>
      <c r="C48" s="168" t="s">
        <v>122</v>
      </c>
      <c r="D48" s="169"/>
      <c r="E48" s="169">
        <v>34</v>
      </c>
      <c r="F48" s="170">
        <v>38</v>
      </c>
      <c r="G48" s="170" t="s">
        <v>42</v>
      </c>
      <c r="H48" s="171">
        <v>0</v>
      </c>
      <c r="I48" s="171">
        <v>900000</v>
      </c>
      <c r="J48" s="171">
        <f t="shared" si="1"/>
        <v>6514975</v>
      </c>
      <c r="K48" s="172" t="s">
        <v>223</v>
      </c>
      <c r="Q48" s="85"/>
      <c r="R48" s="85"/>
      <c r="S48" s="86"/>
      <c r="T48" s="86"/>
      <c r="U48" s="87"/>
    </row>
    <row r="49" spans="2:21" ht="19.95" customHeight="1" x14ac:dyDescent="0.25">
      <c r="B49" s="167">
        <v>44689</v>
      </c>
      <c r="C49" s="168" t="s">
        <v>122</v>
      </c>
      <c r="D49" s="169"/>
      <c r="E49" s="169">
        <v>33</v>
      </c>
      <c r="F49" s="170">
        <v>37</v>
      </c>
      <c r="G49" s="170" t="s">
        <v>51</v>
      </c>
      <c r="H49" s="171">
        <v>0</v>
      </c>
      <c r="I49" s="171">
        <v>800000</v>
      </c>
      <c r="J49" s="171">
        <f t="shared" si="1"/>
        <v>7414975</v>
      </c>
      <c r="K49" s="172" t="s">
        <v>222</v>
      </c>
      <c r="Q49" s="85"/>
      <c r="R49" s="85"/>
      <c r="S49" s="86"/>
      <c r="T49" s="86"/>
      <c r="U49" s="87"/>
    </row>
    <row r="50" spans="2:21" ht="19.95" customHeight="1" x14ac:dyDescent="0.25">
      <c r="B50" s="167">
        <v>44688</v>
      </c>
      <c r="C50" s="168" t="s">
        <v>122</v>
      </c>
      <c r="D50" s="169"/>
      <c r="E50" s="169">
        <v>32</v>
      </c>
      <c r="F50" s="170">
        <v>36</v>
      </c>
      <c r="G50" s="170" t="s">
        <v>41</v>
      </c>
      <c r="H50" s="171">
        <v>0</v>
      </c>
      <c r="I50" s="171">
        <v>700000</v>
      </c>
      <c r="J50" s="171">
        <f t="shared" si="1"/>
        <v>8214975</v>
      </c>
      <c r="K50" s="172" t="s">
        <v>221</v>
      </c>
      <c r="Q50" s="85"/>
      <c r="R50" s="85"/>
      <c r="S50" s="86"/>
      <c r="T50" s="86"/>
      <c r="U50" s="87"/>
    </row>
    <row r="51" spans="2:21" ht="19.95" customHeight="1" x14ac:dyDescent="0.25">
      <c r="B51" s="167">
        <v>44687</v>
      </c>
      <c r="C51" s="168" t="s">
        <v>122</v>
      </c>
      <c r="D51" s="169"/>
      <c r="E51" s="169">
        <v>31</v>
      </c>
      <c r="F51" s="170">
        <v>33</v>
      </c>
      <c r="G51" s="170" t="s">
        <v>38</v>
      </c>
      <c r="H51" s="171">
        <v>0</v>
      </c>
      <c r="I51" s="171">
        <v>600000</v>
      </c>
      <c r="J51" s="171">
        <f t="shared" si="1"/>
        <v>8914975</v>
      </c>
      <c r="K51" s="172" t="s">
        <v>220</v>
      </c>
      <c r="Q51" s="85"/>
      <c r="R51" s="85"/>
      <c r="S51" s="86"/>
      <c r="T51" s="86"/>
      <c r="U51" s="87"/>
    </row>
    <row r="52" spans="2:21" ht="19.95" customHeight="1" x14ac:dyDescent="0.25">
      <c r="B52" s="167">
        <v>44686</v>
      </c>
      <c r="C52" s="168" t="s">
        <v>123</v>
      </c>
      <c r="D52" s="169">
        <v>31</v>
      </c>
      <c r="E52" s="169"/>
      <c r="F52" s="170">
        <v>5</v>
      </c>
      <c r="G52" s="170" t="s">
        <v>155</v>
      </c>
      <c r="H52" s="171">
        <v>500000</v>
      </c>
      <c r="I52" s="171">
        <v>0</v>
      </c>
      <c r="J52" s="171">
        <f t="shared" si="1"/>
        <v>9514975</v>
      </c>
      <c r="K52" s="172" t="s">
        <v>219</v>
      </c>
      <c r="Q52" s="85"/>
      <c r="R52" s="85"/>
      <c r="S52" s="86"/>
      <c r="T52" s="86"/>
      <c r="U52" s="87"/>
    </row>
    <row r="53" spans="2:21" ht="19.95" customHeight="1" x14ac:dyDescent="0.25">
      <c r="B53" s="167">
        <v>44685</v>
      </c>
      <c r="C53" s="168" t="s">
        <v>123</v>
      </c>
      <c r="D53" s="169">
        <v>30</v>
      </c>
      <c r="E53" s="169"/>
      <c r="F53" s="170">
        <v>4</v>
      </c>
      <c r="G53" s="170" t="s">
        <v>9</v>
      </c>
      <c r="H53" s="171">
        <v>400000</v>
      </c>
      <c r="I53" s="171">
        <v>0</v>
      </c>
      <c r="J53" s="171">
        <f t="shared" si="1"/>
        <v>9014975</v>
      </c>
      <c r="K53" s="172" t="s">
        <v>218</v>
      </c>
      <c r="Q53" s="85"/>
      <c r="R53" s="85"/>
      <c r="S53" s="86"/>
      <c r="T53" s="86"/>
      <c r="U53" s="87"/>
    </row>
    <row r="54" spans="2:21" ht="19.95" customHeight="1" x14ac:dyDescent="0.25">
      <c r="B54" s="167">
        <v>44684</v>
      </c>
      <c r="C54" s="168" t="s">
        <v>123</v>
      </c>
      <c r="D54" s="169">
        <v>29</v>
      </c>
      <c r="E54" s="169"/>
      <c r="F54" s="170">
        <v>3</v>
      </c>
      <c r="G54" s="170" t="s">
        <v>7</v>
      </c>
      <c r="H54" s="171">
        <v>300000</v>
      </c>
      <c r="I54" s="171">
        <v>0</v>
      </c>
      <c r="J54" s="171">
        <f t="shared" si="1"/>
        <v>8614975</v>
      </c>
      <c r="K54" s="172" t="s">
        <v>217</v>
      </c>
      <c r="Q54" s="85"/>
      <c r="R54" s="85"/>
      <c r="S54" s="86"/>
      <c r="T54" s="86"/>
      <c r="U54" s="87"/>
    </row>
    <row r="55" spans="2:21" ht="19.95" customHeight="1" x14ac:dyDescent="0.25">
      <c r="B55" s="167">
        <v>44683</v>
      </c>
      <c r="C55" s="168" t="s">
        <v>123</v>
      </c>
      <c r="D55" s="169">
        <v>28</v>
      </c>
      <c r="E55" s="169"/>
      <c r="F55" s="170">
        <v>2</v>
      </c>
      <c r="G55" s="170" t="s">
        <v>6</v>
      </c>
      <c r="H55" s="171">
        <v>200000</v>
      </c>
      <c r="I55" s="171">
        <v>0</v>
      </c>
      <c r="J55" s="171">
        <f t="shared" si="1"/>
        <v>8314975</v>
      </c>
      <c r="K55" s="172" t="s">
        <v>216</v>
      </c>
      <c r="Q55" s="85"/>
      <c r="R55" s="85"/>
      <c r="S55" s="86"/>
      <c r="T55" s="86"/>
      <c r="U55" s="87"/>
    </row>
    <row r="56" spans="2:21" ht="19.95" customHeight="1" x14ac:dyDescent="0.25">
      <c r="B56" s="167">
        <v>44682</v>
      </c>
      <c r="C56" s="168" t="s">
        <v>123</v>
      </c>
      <c r="D56" s="169">
        <v>27</v>
      </c>
      <c r="E56" s="169"/>
      <c r="F56" s="170">
        <v>1</v>
      </c>
      <c r="G56" s="170" t="s">
        <v>5</v>
      </c>
      <c r="H56" s="171">
        <v>100000</v>
      </c>
      <c r="I56" s="171">
        <v>0</v>
      </c>
      <c r="J56" s="171">
        <f t="shared" si="1"/>
        <v>8114975</v>
      </c>
      <c r="K56" s="172" t="s">
        <v>215</v>
      </c>
      <c r="Q56" s="85"/>
      <c r="R56" s="85"/>
      <c r="S56" s="86"/>
      <c r="T56" s="86"/>
      <c r="U56" s="87"/>
    </row>
    <row r="57" spans="2:21" ht="19.95" customHeight="1" x14ac:dyDescent="0.25">
      <c r="B57" s="167">
        <v>44681</v>
      </c>
      <c r="C57" s="168" t="s">
        <v>122</v>
      </c>
      <c r="D57" s="169"/>
      <c r="E57" s="169">
        <v>30</v>
      </c>
      <c r="F57" s="170">
        <v>31</v>
      </c>
      <c r="G57" s="170" t="s">
        <v>36</v>
      </c>
      <c r="H57" s="171">
        <v>0</v>
      </c>
      <c r="I57" s="171">
        <v>150100</v>
      </c>
      <c r="J57" s="171">
        <f t="shared" ref="J57:J69" si="2">J58+H57-I57</f>
        <v>8014975</v>
      </c>
      <c r="K57" s="172" t="s">
        <v>181</v>
      </c>
      <c r="Q57" s="85"/>
      <c r="R57" s="85"/>
      <c r="S57" s="86"/>
      <c r="T57" s="86"/>
      <c r="U57" s="87"/>
    </row>
    <row r="58" spans="2:21" ht="19.95" customHeight="1" x14ac:dyDescent="0.25">
      <c r="B58" s="167">
        <v>44681</v>
      </c>
      <c r="C58" s="168" t="s">
        <v>122</v>
      </c>
      <c r="D58" s="169"/>
      <c r="E58" s="169">
        <v>29</v>
      </c>
      <c r="F58" s="170">
        <v>30</v>
      </c>
      <c r="G58" s="170" t="s">
        <v>35</v>
      </c>
      <c r="H58" s="171">
        <v>0</v>
      </c>
      <c r="I58" s="171">
        <v>42000</v>
      </c>
      <c r="J58" s="171">
        <f t="shared" si="2"/>
        <v>8165075</v>
      </c>
      <c r="K58" s="172" t="s">
        <v>181</v>
      </c>
      <c r="Q58" s="85"/>
      <c r="R58" s="85"/>
      <c r="S58" s="86"/>
      <c r="T58" s="86"/>
      <c r="U58" s="87"/>
    </row>
    <row r="59" spans="2:21" ht="19.95" customHeight="1" x14ac:dyDescent="0.25">
      <c r="B59" s="167">
        <v>44681</v>
      </c>
      <c r="C59" s="168" t="s">
        <v>123</v>
      </c>
      <c r="D59" s="169">
        <v>26</v>
      </c>
      <c r="E59" s="169"/>
      <c r="F59" s="170">
        <v>11</v>
      </c>
      <c r="G59" s="170" t="s">
        <v>28</v>
      </c>
      <c r="H59" s="171">
        <v>200000</v>
      </c>
      <c r="I59" s="171">
        <v>0</v>
      </c>
      <c r="J59" s="171">
        <f t="shared" si="2"/>
        <v>8207075</v>
      </c>
      <c r="K59" s="172" t="s">
        <v>181</v>
      </c>
      <c r="Q59" s="85"/>
      <c r="R59" s="85"/>
      <c r="S59" s="86"/>
      <c r="T59" s="86"/>
      <c r="U59" s="87"/>
    </row>
    <row r="60" spans="2:21" ht="19.95" customHeight="1" x14ac:dyDescent="0.25">
      <c r="B60" s="167">
        <v>44661</v>
      </c>
      <c r="C60" s="168" t="s">
        <v>122</v>
      </c>
      <c r="D60" s="169"/>
      <c r="E60" s="169">
        <v>28</v>
      </c>
      <c r="F60" s="170">
        <v>38</v>
      </c>
      <c r="G60" s="170" t="s">
        <v>42</v>
      </c>
      <c r="H60" s="171">
        <v>0</v>
      </c>
      <c r="I60" s="171">
        <v>239000</v>
      </c>
      <c r="J60" s="171">
        <f t="shared" si="2"/>
        <v>8007075</v>
      </c>
      <c r="K60" s="172" t="s">
        <v>214</v>
      </c>
      <c r="Q60" s="85"/>
      <c r="R60" s="85"/>
      <c r="S60" s="86"/>
      <c r="T60" s="86"/>
      <c r="U60" s="87"/>
    </row>
    <row r="61" spans="2:21" ht="19.95" customHeight="1" x14ac:dyDescent="0.25">
      <c r="B61" s="167">
        <v>44660</v>
      </c>
      <c r="C61" s="168" t="s">
        <v>122</v>
      </c>
      <c r="D61" s="169"/>
      <c r="E61" s="169">
        <v>27</v>
      </c>
      <c r="F61" s="170">
        <v>37</v>
      </c>
      <c r="G61" s="170" t="s">
        <v>51</v>
      </c>
      <c r="H61" s="171">
        <v>0</v>
      </c>
      <c r="I61" s="171">
        <v>23900</v>
      </c>
      <c r="J61" s="171">
        <f t="shared" si="2"/>
        <v>8246075</v>
      </c>
      <c r="K61" s="172" t="s">
        <v>213</v>
      </c>
      <c r="Q61" s="85"/>
      <c r="R61" s="85"/>
      <c r="S61" s="86"/>
      <c r="T61" s="86"/>
      <c r="U61" s="87"/>
    </row>
    <row r="62" spans="2:21" ht="19.95" customHeight="1" x14ac:dyDescent="0.25">
      <c r="B62" s="167">
        <v>44659</v>
      </c>
      <c r="C62" s="168" t="s">
        <v>122</v>
      </c>
      <c r="D62" s="169"/>
      <c r="E62" s="169">
        <v>26</v>
      </c>
      <c r="F62" s="170">
        <v>36</v>
      </c>
      <c r="G62" s="170" t="s">
        <v>41</v>
      </c>
      <c r="H62" s="171">
        <v>0</v>
      </c>
      <c r="I62" s="171">
        <v>1000000</v>
      </c>
      <c r="J62" s="171">
        <f t="shared" si="2"/>
        <v>8269975</v>
      </c>
      <c r="K62" s="172" t="s">
        <v>212</v>
      </c>
      <c r="Q62" s="85"/>
      <c r="R62" s="85"/>
      <c r="S62" s="86"/>
      <c r="T62" s="86"/>
      <c r="U62" s="87"/>
    </row>
    <row r="63" spans="2:21" ht="19.95" customHeight="1" x14ac:dyDescent="0.25">
      <c r="B63" s="167">
        <v>44658</v>
      </c>
      <c r="C63" s="168" t="s">
        <v>122</v>
      </c>
      <c r="D63" s="169"/>
      <c r="E63" s="169">
        <v>25</v>
      </c>
      <c r="F63" s="170">
        <v>35</v>
      </c>
      <c r="G63" s="170" t="s">
        <v>40</v>
      </c>
      <c r="H63" s="171">
        <v>0</v>
      </c>
      <c r="I63" s="171">
        <v>320000</v>
      </c>
      <c r="J63" s="171">
        <f t="shared" si="2"/>
        <v>9269975</v>
      </c>
      <c r="K63" s="172" t="s">
        <v>211</v>
      </c>
      <c r="Q63" s="85"/>
      <c r="R63" s="85"/>
      <c r="S63" s="86"/>
      <c r="T63" s="86"/>
      <c r="U63" s="87"/>
    </row>
    <row r="64" spans="2:21" ht="19.95" customHeight="1" x14ac:dyDescent="0.25">
      <c r="B64" s="167">
        <v>44657</v>
      </c>
      <c r="C64" s="168" t="s">
        <v>122</v>
      </c>
      <c r="D64" s="169"/>
      <c r="E64" s="169">
        <v>24</v>
      </c>
      <c r="F64" s="170">
        <v>34</v>
      </c>
      <c r="G64" s="170" t="s">
        <v>39</v>
      </c>
      <c r="H64" s="171">
        <v>0</v>
      </c>
      <c r="I64" s="171">
        <v>400000</v>
      </c>
      <c r="J64" s="171">
        <f t="shared" si="2"/>
        <v>9589975</v>
      </c>
      <c r="K64" s="172" t="s">
        <v>210</v>
      </c>
      <c r="Q64" s="85"/>
      <c r="R64" s="85"/>
      <c r="S64" s="86"/>
      <c r="T64" s="86"/>
      <c r="U64" s="87"/>
    </row>
    <row r="65" spans="2:21" ht="19.95" customHeight="1" x14ac:dyDescent="0.25">
      <c r="B65" s="167">
        <v>44656</v>
      </c>
      <c r="C65" s="168" t="s">
        <v>123</v>
      </c>
      <c r="D65" s="169">
        <v>25</v>
      </c>
      <c r="E65" s="169"/>
      <c r="F65" s="170">
        <v>3</v>
      </c>
      <c r="G65" s="170" t="s">
        <v>7</v>
      </c>
      <c r="H65" s="171">
        <v>189000</v>
      </c>
      <c r="I65" s="171">
        <v>0</v>
      </c>
      <c r="J65" s="171">
        <f t="shared" si="2"/>
        <v>9989975</v>
      </c>
      <c r="K65" s="172" t="s">
        <v>209</v>
      </c>
      <c r="Q65" s="85"/>
      <c r="R65" s="85"/>
      <c r="S65" s="86"/>
      <c r="T65" s="86"/>
      <c r="U65" s="87"/>
    </row>
    <row r="66" spans="2:21" ht="19.95" customHeight="1" x14ac:dyDescent="0.25">
      <c r="B66" s="167">
        <v>44655</v>
      </c>
      <c r="C66" s="168" t="s">
        <v>123</v>
      </c>
      <c r="D66" s="169">
        <v>24</v>
      </c>
      <c r="E66" s="169"/>
      <c r="F66" s="170">
        <v>5</v>
      </c>
      <c r="G66" s="170" t="s">
        <v>155</v>
      </c>
      <c r="H66" s="171">
        <v>98600</v>
      </c>
      <c r="I66" s="171">
        <v>0</v>
      </c>
      <c r="J66" s="171">
        <f t="shared" si="2"/>
        <v>9800975</v>
      </c>
      <c r="K66" s="172" t="s">
        <v>208</v>
      </c>
      <c r="Q66" s="85"/>
      <c r="R66" s="85"/>
      <c r="S66" s="86"/>
      <c r="T66" s="86"/>
      <c r="U66" s="87"/>
    </row>
    <row r="67" spans="2:21" ht="19.95" customHeight="1" x14ac:dyDescent="0.25">
      <c r="B67" s="167">
        <v>44654</v>
      </c>
      <c r="C67" s="168" t="s">
        <v>123</v>
      </c>
      <c r="D67" s="169">
        <v>23</v>
      </c>
      <c r="E67" s="169"/>
      <c r="F67" s="170">
        <v>8</v>
      </c>
      <c r="G67" s="170" t="s">
        <v>27</v>
      </c>
      <c r="H67" s="171">
        <v>546000</v>
      </c>
      <c r="I67" s="171">
        <v>0</v>
      </c>
      <c r="J67" s="171">
        <f t="shared" si="2"/>
        <v>9702375</v>
      </c>
      <c r="K67" s="172" t="s">
        <v>207</v>
      </c>
      <c r="Q67" s="85"/>
      <c r="R67" s="85"/>
      <c r="S67" s="86"/>
      <c r="T67" s="86"/>
      <c r="U67" s="87"/>
    </row>
    <row r="68" spans="2:21" ht="19.95" customHeight="1" x14ac:dyDescent="0.25">
      <c r="B68" s="167">
        <v>44653</v>
      </c>
      <c r="C68" s="168" t="s">
        <v>123</v>
      </c>
      <c r="D68" s="169">
        <v>22</v>
      </c>
      <c r="E68" s="169"/>
      <c r="F68" s="170">
        <v>29</v>
      </c>
      <c r="G68" s="170" t="s">
        <v>26</v>
      </c>
      <c r="H68" s="171">
        <v>150000</v>
      </c>
      <c r="I68" s="171">
        <v>0</v>
      </c>
      <c r="J68" s="171">
        <f t="shared" si="2"/>
        <v>9156375</v>
      </c>
      <c r="K68" s="172" t="s">
        <v>206</v>
      </c>
      <c r="Q68" s="85"/>
      <c r="R68" s="85"/>
      <c r="S68" s="86"/>
      <c r="T68" s="86"/>
      <c r="U68" s="87"/>
    </row>
    <row r="69" spans="2:21" ht="19.95" customHeight="1" x14ac:dyDescent="0.25">
      <c r="B69" s="167">
        <v>44652</v>
      </c>
      <c r="C69" s="168" t="s">
        <v>123</v>
      </c>
      <c r="D69" s="169">
        <v>21</v>
      </c>
      <c r="E69" s="169"/>
      <c r="F69" s="170">
        <v>18</v>
      </c>
      <c r="G69" s="170" t="s">
        <v>32</v>
      </c>
      <c r="H69" s="171">
        <v>230500</v>
      </c>
      <c r="I69" s="171">
        <v>0</v>
      </c>
      <c r="J69" s="171">
        <f t="shared" si="2"/>
        <v>9006375</v>
      </c>
      <c r="K69" s="172" t="s">
        <v>205</v>
      </c>
      <c r="Q69" s="85"/>
      <c r="R69" s="85"/>
      <c r="S69" s="86"/>
      <c r="T69" s="86"/>
      <c r="U69" s="87"/>
    </row>
    <row r="70" spans="2:21" ht="19.95" customHeight="1" x14ac:dyDescent="0.25">
      <c r="B70" s="167">
        <v>44650</v>
      </c>
      <c r="C70" s="168" t="s">
        <v>122</v>
      </c>
      <c r="D70" s="169"/>
      <c r="E70" s="169">
        <v>23</v>
      </c>
      <c r="F70" s="170">
        <v>31</v>
      </c>
      <c r="G70" s="170" t="s">
        <v>36</v>
      </c>
      <c r="H70" s="171">
        <v>0</v>
      </c>
      <c r="I70" s="171">
        <v>90060</v>
      </c>
      <c r="J70" s="171">
        <f t="shared" ref="J70:J82" si="3">J71+H70-I70</f>
        <v>8775875</v>
      </c>
      <c r="K70" s="172" t="s">
        <v>181</v>
      </c>
      <c r="Q70" s="85"/>
      <c r="R70" s="85"/>
      <c r="S70" s="86"/>
      <c r="T70" s="86"/>
      <c r="U70" s="87"/>
    </row>
    <row r="71" spans="2:21" ht="19.95" customHeight="1" x14ac:dyDescent="0.25">
      <c r="B71" s="167">
        <v>44650</v>
      </c>
      <c r="C71" s="168" t="s">
        <v>122</v>
      </c>
      <c r="D71" s="169"/>
      <c r="E71" s="169">
        <v>22</v>
      </c>
      <c r="F71" s="170">
        <v>30</v>
      </c>
      <c r="G71" s="170" t="s">
        <v>35</v>
      </c>
      <c r="H71" s="171">
        <v>0</v>
      </c>
      <c r="I71" s="171">
        <v>25200</v>
      </c>
      <c r="J71" s="171">
        <f t="shared" si="3"/>
        <v>8865935</v>
      </c>
      <c r="K71" s="172" t="s">
        <v>181</v>
      </c>
      <c r="Q71" s="85"/>
      <c r="R71" s="85"/>
      <c r="S71" s="86"/>
      <c r="T71" s="86"/>
      <c r="U71" s="87"/>
    </row>
    <row r="72" spans="2:21" ht="19.95" customHeight="1" x14ac:dyDescent="0.25">
      <c r="B72" s="167">
        <v>44650</v>
      </c>
      <c r="C72" s="168" t="s">
        <v>123</v>
      </c>
      <c r="D72" s="169">
        <v>20</v>
      </c>
      <c r="E72" s="169"/>
      <c r="F72" s="170">
        <v>11</v>
      </c>
      <c r="G72" s="170" t="s">
        <v>28</v>
      </c>
      <c r="H72" s="171">
        <v>120000</v>
      </c>
      <c r="I72" s="171">
        <v>0</v>
      </c>
      <c r="J72" s="171">
        <f t="shared" si="3"/>
        <v>8891135</v>
      </c>
      <c r="K72" s="172" t="s">
        <v>181</v>
      </c>
      <c r="Q72" s="85"/>
      <c r="R72" s="85"/>
      <c r="S72" s="86"/>
      <c r="T72" s="86"/>
      <c r="U72" s="87"/>
    </row>
    <row r="73" spans="2:21" ht="19.95" customHeight="1" x14ac:dyDescent="0.25">
      <c r="B73" s="167">
        <v>44630</v>
      </c>
      <c r="C73" s="168" t="s">
        <v>122</v>
      </c>
      <c r="D73" s="169"/>
      <c r="E73" s="169">
        <v>21</v>
      </c>
      <c r="F73" s="170">
        <v>41</v>
      </c>
      <c r="G73" s="170" t="s">
        <v>45</v>
      </c>
      <c r="H73" s="171">
        <v>0</v>
      </c>
      <c r="I73" s="171">
        <v>20000</v>
      </c>
      <c r="J73" s="171">
        <f t="shared" si="3"/>
        <v>8771135</v>
      </c>
      <c r="K73" s="172" t="s">
        <v>204</v>
      </c>
      <c r="Q73" s="85"/>
      <c r="R73" s="85"/>
      <c r="S73" s="86"/>
      <c r="T73" s="86"/>
      <c r="U73" s="87"/>
    </row>
    <row r="74" spans="2:21" ht="19.95" customHeight="1" x14ac:dyDescent="0.25">
      <c r="B74" s="167">
        <v>44629</v>
      </c>
      <c r="C74" s="168" t="s">
        <v>122</v>
      </c>
      <c r="D74" s="169"/>
      <c r="E74" s="169">
        <v>20</v>
      </c>
      <c r="F74" s="170">
        <v>49</v>
      </c>
      <c r="G74" s="170" t="s">
        <v>54</v>
      </c>
      <c r="H74" s="171">
        <v>0</v>
      </c>
      <c r="I74" s="171">
        <v>328900</v>
      </c>
      <c r="J74" s="171">
        <f t="shared" si="3"/>
        <v>8791135</v>
      </c>
      <c r="K74" s="172" t="s">
        <v>203</v>
      </c>
      <c r="Q74" s="85"/>
      <c r="R74" s="85"/>
      <c r="S74" s="86"/>
      <c r="T74" s="86"/>
      <c r="U74" s="87"/>
    </row>
    <row r="75" spans="2:21" ht="19.95" customHeight="1" x14ac:dyDescent="0.25">
      <c r="B75" s="167">
        <v>44628</v>
      </c>
      <c r="C75" s="168" t="s">
        <v>122</v>
      </c>
      <c r="D75" s="169"/>
      <c r="E75" s="169">
        <v>19</v>
      </c>
      <c r="F75" s="170">
        <v>47</v>
      </c>
      <c r="G75" s="170" t="s">
        <v>50</v>
      </c>
      <c r="H75" s="171">
        <v>0</v>
      </c>
      <c r="I75" s="171">
        <v>230000</v>
      </c>
      <c r="J75" s="171">
        <f t="shared" si="3"/>
        <v>9120035</v>
      </c>
      <c r="K75" s="172" t="s">
        <v>202</v>
      </c>
      <c r="Q75" s="85"/>
      <c r="R75" s="85"/>
      <c r="S75" s="86"/>
      <c r="T75" s="86"/>
      <c r="U75" s="87"/>
    </row>
    <row r="76" spans="2:21" ht="19.95" customHeight="1" x14ac:dyDescent="0.25">
      <c r="B76" s="167">
        <v>44627</v>
      </c>
      <c r="C76" s="168" t="s">
        <v>122</v>
      </c>
      <c r="D76" s="169"/>
      <c r="E76" s="169">
        <v>18</v>
      </c>
      <c r="F76" s="170">
        <v>32</v>
      </c>
      <c r="G76" s="170" t="s">
        <v>37</v>
      </c>
      <c r="H76" s="171">
        <v>0</v>
      </c>
      <c r="I76" s="171">
        <v>100000</v>
      </c>
      <c r="J76" s="171">
        <f t="shared" si="3"/>
        <v>9350035</v>
      </c>
      <c r="K76" s="172" t="s">
        <v>201</v>
      </c>
      <c r="Q76" s="85"/>
      <c r="R76" s="85"/>
      <c r="S76" s="86"/>
      <c r="T76" s="86"/>
      <c r="U76" s="87"/>
    </row>
    <row r="77" spans="2:21" ht="19.95" customHeight="1" x14ac:dyDescent="0.25">
      <c r="B77" s="167">
        <v>44626</v>
      </c>
      <c r="C77" s="168" t="s">
        <v>122</v>
      </c>
      <c r="D77" s="169"/>
      <c r="E77" s="169">
        <v>17</v>
      </c>
      <c r="F77" s="170">
        <v>32</v>
      </c>
      <c r="G77" s="170" t="s">
        <v>37</v>
      </c>
      <c r="H77" s="171">
        <v>0</v>
      </c>
      <c r="I77" s="171">
        <v>987000</v>
      </c>
      <c r="J77" s="171">
        <f t="shared" si="3"/>
        <v>9450035</v>
      </c>
      <c r="K77" s="172" t="s">
        <v>200</v>
      </c>
      <c r="Q77" s="85"/>
      <c r="R77" s="85"/>
      <c r="S77" s="86"/>
      <c r="T77" s="86"/>
      <c r="U77" s="87"/>
    </row>
    <row r="78" spans="2:21" ht="19.95" customHeight="1" x14ac:dyDescent="0.25">
      <c r="B78" s="167">
        <v>44625</v>
      </c>
      <c r="C78" s="168" t="s">
        <v>123</v>
      </c>
      <c r="D78" s="169">
        <v>19</v>
      </c>
      <c r="E78" s="169"/>
      <c r="F78" s="170">
        <v>15</v>
      </c>
      <c r="G78" s="170" t="s">
        <v>17</v>
      </c>
      <c r="H78" s="171">
        <v>640700</v>
      </c>
      <c r="I78" s="171">
        <v>0</v>
      </c>
      <c r="J78" s="171">
        <f t="shared" si="3"/>
        <v>10437035</v>
      </c>
      <c r="K78" s="172" t="s">
        <v>199</v>
      </c>
      <c r="Q78" s="85"/>
      <c r="R78" s="85"/>
      <c r="S78" s="86"/>
      <c r="T78" s="86"/>
      <c r="U78" s="87"/>
    </row>
    <row r="79" spans="2:21" ht="19.95" customHeight="1" x14ac:dyDescent="0.25">
      <c r="B79" s="167">
        <v>44624</v>
      </c>
      <c r="C79" s="168" t="s">
        <v>123</v>
      </c>
      <c r="D79" s="169">
        <v>18</v>
      </c>
      <c r="E79" s="169"/>
      <c r="F79" s="170">
        <v>14</v>
      </c>
      <c r="G79" s="170" t="s">
        <v>29</v>
      </c>
      <c r="H79" s="171">
        <v>360000</v>
      </c>
      <c r="I79" s="171">
        <v>0</v>
      </c>
      <c r="J79" s="171">
        <f t="shared" si="3"/>
        <v>9796335</v>
      </c>
      <c r="K79" s="172" t="s">
        <v>198</v>
      </c>
      <c r="Q79" s="85"/>
      <c r="R79" s="85"/>
      <c r="S79" s="86"/>
      <c r="T79" s="86"/>
      <c r="U79" s="87"/>
    </row>
    <row r="80" spans="2:21" ht="19.95" customHeight="1" x14ac:dyDescent="0.25">
      <c r="B80" s="167">
        <v>44623</v>
      </c>
      <c r="C80" s="168" t="s">
        <v>123</v>
      </c>
      <c r="D80" s="169">
        <v>17</v>
      </c>
      <c r="E80" s="169"/>
      <c r="F80" s="170">
        <v>3</v>
      </c>
      <c r="G80" s="170" t="s">
        <v>7</v>
      </c>
      <c r="H80" s="171">
        <v>3500000</v>
      </c>
      <c r="I80" s="171">
        <v>0</v>
      </c>
      <c r="J80" s="171">
        <f t="shared" si="3"/>
        <v>9436335</v>
      </c>
      <c r="K80" s="172" t="s">
        <v>197</v>
      </c>
      <c r="Q80" s="85"/>
      <c r="R80" s="85"/>
      <c r="S80" s="86"/>
      <c r="T80" s="86"/>
      <c r="U80" s="87"/>
    </row>
    <row r="81" spans="2:21" ht="19.95" customHeight="1" x14ac:dyDescent="0.25">
      <c r="B81" s="167">
        <v>44622</v>
      </c>
      <c r="C81" s="168" t="s">
        <v>123</v>
      </c>
      <c r="D81" s="169">
        <v>16</v>
      </c>
      <c r="E81" s="169"/>
      <c r="F81" s="170">
        <v>2</v>
      </c>
      <c r="G81" s="170" t="s">
        <v>6</v>
      </c>
      <c r="H81" s="171">
        <v>2500000</v>
      </c>
      <c r="I81" s="171">
        <v>0</v>
      </c>
      <c r="J81" s="171">
        <f t="shared" si="3"/>
        <v>5936335</v>
      </c>
      <c r="K81" s="172" t="s">
        <v>196</v>
      </c>
      <c r="Q81" s="85"/>
      <c r="R81" s="85"/>
      <c r="S81" s="86"/>
      <c r="T81" s="86"/>
      <c r="U81" s="87"/>
    </row>
    <row r="82" spans="2:21" ht="19.95" customHeight="1" x14ac:dyDescent="0.25">
      <c r="B82" s="167">
        <v>44621</v>
      </c>
      <c r="C82" s="168" t="s">
        <v>123</v>
      </c>
      <c r="D82" s="169">
        <v>15</v>
      </c>
      <c r="E82" s="169"/>
      <c r="F82" s="170">
        <v>1</v>
      </c>
      <c r="G82" s="170" t="s">
        <v>5</v>
      </c>
      <c r="H82" s="171">
        <v>1530000</v>
      </c>
      <c r="I82" s="171">
        <v>0</v>
      </c>
      <c r="J82" s="171">
        <f t="shared" si="3"/>
        <v>3436335</v>
      </c>
      <c r="K82" s="172" t="s">
        <v>195</v>
      </c>
      <c r="Q82" s="85"/>
      <c r="R82" s="85"/>
      <c r="S82" s="86"/>
      <c r="T82" s="86"/>
      <c r="U82" s="87"/>
    </row>
    <row r="83" spans="2:21" ht="19.95" customHeight="1" x14ac:dyDescent="0.25">
      <c r="B83" s="167">
        <v>44620</v>
      </c>
      <c r="C83" s="168" t="s">
        <v>122</v>
      </c>
      <c r="D83" s="169"/>
      <c r="E83" s="169">
        <v>16</v>
      </c>
      <c r="F83" s="170">
        <v>31</v>
      </c>
      <c r="G83" s="170" t="s">
        <v>36</v>
      </c>
      <c r="H83" s="171">
        <v>0</v>
      </c>
      <c r="I83" s="171">
        <v>60040</v>
      </c>
      <c r="J83" s="171">
        <f t="shared" ref="J83:J85" si="4">J84+H83-I83</f>
        <v>1906335</v>
      </c>
      <c r="K83" s="172" t="s">
        <v>181</v>
      </c>
      <c r="Q83" s="85"/>
      <c r="R83" s="85"/>
      <c r="S83" s="86"/>
      <c r="T83" s="86"/>
      <c r="U83" s="87"/>
    </row>
    <row r="84" spans="2:21" ht="19.95" customHeight="1" x14ac:dyDescent="0.25">
      <c r="B84" s="167">
        <v>44620</v>
      </c>
      <c r="C84" s="168" t="s">
        <v>122</v>
      </c>
      <c r="D84" s="169"/>
      <c r="E84" s="169">
        <v>15</v>
      </c>
      <c r="F84" s="170">
        <v>30</v>
      </c>
      <c r="G84" s="170" t="s">
        <v>35</v>
      </c>
      <c r="H84" s="171">
        <v>0</v>
      </c>
      <c r="I84" s="171">
        <v>16800</v>
      </c>
      <c r="J84" s="171">
        <f t="shared" si="4"/>
        <v>1966375</v>
      </c>
      <c r="K84" s="172" t="s">
        <v>181</v>
      </c>
      <c r="Q84" s="85"/>
      <c r="R84" s="85"/>
      <c r="S84" s="86"/>
      <c r="T84" s="86"/>
      <c r="U84" s="87"/>
    </row>
    <row r="85" spans="2:21" ht="19.95" customHeight="1" x14ac:dyDescent="0.25">
      <c r="B85" s="167">
        <v>44620</v>
      </c>
      <c r="C85" s="168" t="s">
        <v>123</v>
      </c>
      <c r="D85" s="169">
        <v>14</v>
      </c>
      <c r="E85" s="169"/>
      <c r="F85" s="170">
        <v>11</v>
      </c>
      <c r="G85" s="170" t="s">
        <v>28</v>
      </c>
      <c r="H85" s="171">
        <v>80000</v>
      </c>
      <c r="I85" s="171">
        <v>0</v>
      </c>
      <c r="J85" s="171">
        <f t="shared" si="4"/>
        <v>1983175</v>
      </c>
      <c r="K85" s="172" t="s">
        <v>181</v>
      </c>
      <c r="Q85" s="85"/>
      <c r="R85" s="85"/>
      <c r="S85" s="86"/>
      <c r="T85" s="86"/>
      <c r="U85" s="87"/>
    </row>
    <row r="86" spans="2:21" ht="19.95" customHeight="1" x14ac:dyDescent="0.25">
      <c r="B86" s="167">
        <v>44602</v>
      </c>
      <c r="C86" s="168" t="s">
        <v>122</v>
      </c>
      <c r="D86" s="169"/>
      <c r="E86" s="169">
        <v>12</v>
      </c>
      <c r="F86" s="170">
        <v>39</v>
      </c>
      <c r="G86" s="170" t="s">
        <v>43</v>
      </c>
      <c r="H86" s="171">
        <v>0</v>
      </c>
      <c r="I86" s="171">
        <v>456000</v>
      </c>
      <c r="J86" s="171">
        <f t="shared" ref="J86:J98" si="5">J87+H86-I86</f>
        <v>1903175</v>
      </c>
      <c r="K86" s="172" t="s">
        <v>194</v>
      </c>
      <c r="Q86" s="85"/>
      <c r="R86" s="85"/>
      <c r="S86" s="86"/>
      <c r="T86" s="86"/>
      <c r="U86" s="87"/>
    </row>
    <row r="87" spans="2:21" ht="19.95" customHeight="1" x14ac:dyDescent="0.25">
      <c r="B87" s="167">
        <v>44601</v>
      </c>
      <c r="C87" s="168" t="s">
        <v>122</v>
      </c>
      <c r="D87" s="169"/>
      <c r="E87" s="169">
        <v>11</v>
      </c>
      <c r="F87" s="170">
        <v>38</v>
      </c>
      <c r="G87" s="170" t="s">
        <v>42</v>
      </c>
      <c r="H87" s="171">
        <v>0</v>
      </c>
      <c r="I87" s="171">
        <v>320000</v>
      </c>
      <c r="J87" s="171">
        <f t="shared" si="5"/>
        <v>2359175</v>
      </c>
      <c r="K87" s="172" t="s">
        <v>193</v>
      </c>
      <c r="Q87" s="85"/>
      <c r="R87" s="85"/>
      <c r="S87" s="86"/>
      <c r="T87" s="86"/>
      <c r="U87" s="87"/>
    </row>
    <row r="88" spans="2:21" ht="19.95" customHeight="1" x14ac:dyDescent="0.25">
      <c r="B88" s="167">
        <v>44600</v>
      </c>
      <c r="C88" s="168" t="s">
        <v>122</v>
      </c>
      <c r="D88" s="169"/>
      <c r="E88" s="169">
        <v>10</v>
      </c>
      <c r="F88" s="170">
        <v>37</v>
      </c>
      <c r="G88" s="170" t="s">
        <v>51</v>
      </c>
      <c r="H88" s="171">
        <v>0</v>
      </c>
      <c r="I88" s="171">
        <v>400000</v>
      </c>
      <c r="J88" s="171">
        <f t="shared" si="5"/>
        <v>2679175</v>
      </c>
      <c r="K88" s="172" t="s">
        <v>192</v>
      </c>
      <c r="Q88" s="85"/>
      <c r="R88" s="85"/>
      <c r="S88" s="86"/>
      <c r="T88" s="86"/>
      <c r="U88" s="87"/>
    </row>
    <row r="89" spans="2:21" ht="19.95" customHeight="1" x14ac:dyDescent="0.25">
      <c r="B89" s="167">
        <v>44599</v>
      </c>
      <c r="C89" s="168" t="s">
        <v>122</v>
      </c>
      <c r="D89" s="169"/>
      <c r="E89" s="169">
        <v>9</v>
      </c>
      <c r="F89" s="170">
        <v>35</v>
      </c>
      <c r="G89" s="170" t="s">
        <v>40</v>
      </c>
      <c r="H89" s="171">
        <v>0</v>
      </c>
      <c r="I89" s="171">
        <v>50000</v>
      </c>
      <c r="J89" s="171">
        <f t="shared" si="5"/>
        <v>3079175</v>
      </c>
      <c r="K89" s="172" t="s">
        <v>191</v>
      </c>
      <c r="Q89" s="85"/>
      <c r="R89" s="85"/>
      <c r="S89" s="86"/>
      <c r="T89" s="86"/>
      <c r="U89" s="87"/>
    </row>
    <row r="90" spans="2:21" ht="19.95" customHeight="1" x14ac:dyDescent="0.25">
      <c r="B90" s="167">
        <v>44598</v>
      </c>
      <c r="C90" s="168" t="s">
        <v>122</v>
      </c>
      <c r="D90" s="169"/>
      <c r="E90" s="169">
        <v>8</v>
      </c>
      <c r="F90" s="170">
        <v>32</v>
      </c>
      <c r="G90" s="170" t="s">
        <v>37</v>
      </c>
      <c r="H90" s="171">
        <v>0</v>
      </c>
      <c r="I90" s="171">
        <v>35200</v>
      </c>
      <c r="J90" s="171">
        <f t="shared" si="5"/>
        <v>3129175</v>
      </c>
      <c r="K90" s="172" t="s">
        <v>190</v>
      </c>
      <c r="Q90" s="85"/>
      <c r="R90" s="85"/>
      <c r="S90" s="86"/>
      <c r="T90" s="86"/>
      <c r="U90" s="87"/>
    </row>
    <row r="91" spans="2:21" ht="19.95" customHeight="1" x14ac:dyDescent="0.25">
      <c r="B91" s="167">
        <v>44597</v>
      </c>
      <c r="C91" s="168" t="s">
        <v>123</v>
      </c>
      <c r="D91" s="169">
        <v>12</v>
      </c>
      <c r="E91" s="169"/>
      <c r="F91" s="170">
        <v>14</v>
      </c>
      <c r="G91" s="170" t="s">
        <v>29</v>
      </c>
      <c r="H91" s="171">
        <v>230000</v>
      </c>
      <c r="I91" s="171">
        <v>0</v>
      </c>
      <c r="J91" s="171">
        <f t="shared" si="5"/>
        <v>3164375</v>
      </c>
      <c r="K91" s="172" t="s">
        <v>189</v>
      </c>
      <c r="Q91" s="85"/>
      <c r="R91" s="85"/>
      <c r="S91" s="86"/>
      <c r="T91" s="86"/>
      <c r="U91" s="87"/>
    </row>
    <row r="92" spans="2:21" ht="19.95" customHeight="1" x14ac:dyDescent="0.25">
      <c r="B92" s="167">
        <v>44596</v>
      </c>
      <c r="C92" s="168" t="s">
        <v>123</v>
      </c>
      <c r="D92" s="169">
        <v>11</v>
      </c>
      <c r="E92" s="169"/>
      <c r="F92" s="170">
        <v>13</v>
      </c>
      <c r="G92" s="170" t="s">
        <v>16</v>
      </c>
      <c r="H92" s="171">
        <v>634000</v>
      </c>
      <c r="I92" s="171">
        <v>0</v>
      </c>
      <c r="J92" s="171">
        <f t="shared" si="5"/>
        <v>2934375</v>
      </c>
      <c r="K92" s="172" t="s">
        <v>188</v>
      </c>
      <c r="Q92" s="85"/>
      <c r="R92" s="85"/>
      <c r="S92" s="86"/>
      <c r="T92" s="86"/>
      <c r="U92" s="87"/>
    </row>
    <row r="93" spans="2:21" ht="19.95" customHeight="1" x14ac:dyDescent="0.25">
      <c r="B93" s="167">
        <v>44595</v>
      </c>
      <c r="C93" s="168" t="s">
        <v>123</v>
      </c>
      <c r="D93" s="169">
        <v>10</v>
      </c>
      <c r="E93" s="169"/>
      <c r="F93" s="170">
        <v>12</v>
      </c>
      <c r="G93" s="170" t="s">
        <v>15</v>
      </c>
      <c r="H93" s="171">
        <v>456000</v>
      </c>
      <c r="I93" s="171">
        <v>0</v>
      </c>
      <c r="J93" s="171">
        <f t="shared" si="5"/>
        <v>2300375</v>
      </c>
      <c r="K93" s="172" t="s">
        <v>187</v>
      </c>
      <c r="Q93" s="85"/>
      <c r="R93" s="85"/>
      <c r="S93" s="86"/>
      <c r="T93" s="86"/>
      <c r="U93" s="87"/>
    </row>
    <row r="94" spans="2:21" ht="19.95" customHeight="1" x14ac:dyDescent="0.25">
      <c r="B94" s="167">
        <v>44594</v>
      </c>
      <c r="C94" s="168" t="s">
        <v>123</v>
      </c>
      <c r="D94" s="169">
        <v>9</v>
      </c>
      <c r="E94" s="169"/>
      <c r="F94" s="170">
        <v>32</v>
      </c>
      <c r="G94" s="170" t="s">
        <v>26</v>
      </c>
      <c r="H94" s="171">
        <v>210000</v>
      </c>
      <c r="I94" s="171">
        <v>0</v>
      </c>
      <c r="J94" s="171">
        <f t="shared" si="5"/>
        <v>1844375</v>
      </c>
      <c r="K94" s="172" t="s">
        <v>186</v>
      </c>
      <c r="Q94" s="85"/>
      <c r="R94" s="85"/>
      <c r="S94" s="86"/>
      <c r="T94" s="86"/>
      <c r="U94" s="87"/>
    </row>
    <row r="95" spans="2:21" ht="19.95" customHeight="1" x14ac:dyDescent="0.25">
      <c r="B95" s="167">
        <v>44593</v>
      </c>
      <c r="C95" s="168" t="s">
        <v>123</v>
      </c>
      <c r="D95" s="169">
        <v>8</v>
      </c>
      <c r="E95" s="169"/>
      <c r="F95" s="170">
        <v>1</v>
      </c>
      <c r="G95" s="170" t="s">
        <v>5</v>
      </c>
      <c r="H95" s="171">
        <v>340000</v>
      </c>
      <c r="I95" s="171">
        <v>0</v>
      </c>
      <c r="J95" s="171">
        <f t="shared" si="5"/>
        <v>1634375</v>
      </c>
      <c r="K95" s="172" t="s">
        <v>185</v>
      </c>
      <c r="Q95" s="85"/>
      <c r="R95" s="85"/>
      <c r="S95" s="86"/>
      <c r="T95" s="86"/>
      <c r="U95" s="87"/>
    </row>
    <row r="96" spans="2:21" ht="19.95" customHeight="1" x14ac:dyDescent="0.25">
      <c r="B96" s="167">
        <v>44591</v>
      </c>
      <c r="C96" s="168" t="s">
        <v>122</v>
      </c>
      <c r="D96" s="169"/>
      <c r="E96" s="169">
        <v>7</v>
      </c>
      <c r="F96" s="170">
        <v>31</v>
      </c>
      <c r="G96" s="170" t="s">
        <v>36</v>
      </c>
      <c r="H96" s="171">
        <v>0</v>
      </c>
      <c r="I96" s="171">
        <v>37525</v>
      </c>
      <c r="J96" s="171">
        <f t="shared" si="5"/>
        <v>1294375</v>
      </c>
      <c r="K96" s="172" t="s">
        <v>181</v>
      </c>
      <c r="Q96" s="85"/>
      <c r="R96" s="85"/>
      <c r="S96" s="86"/>
      <c r="T96" s="86"/>
      <c r="U96" s="87"/>
    </row>
    <row r="97" spans="2:21" ht="19.95" customHeight="1" x14ac:dyDescent="0.25">
      <c r="B97" s="167">
        <v>44591</v>
      </c>
      <c r="C97" s="168" t="s">
        <v>122</v>
      </c>
      <c r="D97" s="169"/>
      <c r="E97" s="169">
        <v>6</v>
      </c>
      <c r="F97" s="170">
        <v>30</v>
      </c>
      <c r="G97" s="170" t="s">
        <v>35</v>
      </c>
      <c r="H97" s="171">
        <v>0</v>
      </c>
      <c r="I97" s="171">
        <v>10500</v>
      </c>
      <c r="J97" s="171">
        <f t="shared" si="5"/>
        <v>1331900</v>
      </c>
      <c r="K97" s="172" t="s">
        <v>181</v>
      </c>
      <c r="Q97" s="85"/>
      <c r="R97" s="85"/>
      <c r="S97" s="86"/>
      <c r="T97" s="86"/>
      <c r="U97" s="87"/>
    </row>
    <row r="98" spans="2:21" ht="19.95" customHeight="1" x14ac:dyDescent="0.25">
      <c r="B98" s="167">
        <v>44591</v>
      </c>
      <c r="C98" s="168" t="s">
        <v>123</v>
      </c>
      <c r="D98" s="169">
        <v>7</v>
      </c>
      <c r="E98" s="169"/>
      <c r="F98" s="170">
        <v>11</v>
      </c>
      <c r="G98" s="170" t="s">
        <v>28</v>
      </c>
      <c r="H98" s="171">
        <v>50000</v>
      </c>
      <c r="I98" s="171">
        <v>0</v>
      </c>
      <c r="J98" s="171">
        <f t="shared" si="5"/>
        <v>1342400</v>
      </c>
      <c r="K98" s="172" t="s">
        <v>181</v>
      </c>
      <c r="Q98" s="85"/>
      <c r="R98" s="85"/>
      <c r="S98" s="86"/>
      <c r="T98" s="86"/>
      <c r="U98" s="87"/>
    </row>
    <row r="99" spans="2:21" ht="19.95" customHeight="1" x14ac:dyDescent="0.25">
      <c r="B99" s="167">
        <v>44572</v>
      </c>
      <c r="C99" s="168" t="s">
        <v>122</v>
      </c>
      <c r="D99" s="169"/>
      <c r="E99" s="169">
        <v>5</v>
      </c>
      <c r="F99" s="170">
        <v>49</v>
      </c>
      <c r="G99" s="170" t="s">
        <v>54</v>
      </c>
      <c r="H99" s="171">
        <v>0</v>
      </c>
      <c r="I99" s="171">
        <v>3200</v>
      </c>
      <c r="J99" s="171">
        <f t="shared" ref="J99:J109" si="6">J100+H99-I99</f>
        <v>1292400</v>
      </c>
      <c r="K99" s="172" t="s">
        <v>180</v>
      </c>
      <c r="Q99" s="85"/>
      <c r="R99" s="85"/>
      <c r="S99" s="86"/>
      <c r="T99" s="86"/>
      <c r="U99" s="87"/>
    </row>
    <row r="100" spans="2:21" ht="19.95" customHeight="1" x14ac:dyDescent="0.25">
      <c r="B100" s="167">
        <v>44571</v>
      </c>
      <c r="C100" s="168" t="s">
        <v>122</v>
      </c>
      <c r="D100" s="169"/>
      <c r="E100" s="169">
        <v>4</v>
      </c>
      <c r="F100" s="170">
        <v>48</v>
      </c>
      <c r="G100" s="170" t="s">
        <v>53</v>
      </c>
      <c r="H100" s="171">
        <v>0</v>
      </c>
      <c r="I100" s="171">
        <v>1000</v>
      </c>
      <c r="J100" s="171">
        <f t="shared" si="6"/>
        <v>1295600</v>
      </c>
      <c r="K100" s="172" t="s">
        <v>179</v>
      </c>
      <c r="Q100" s="85"/>
      <c r="R100" s="85"/>
      <c r="S100" s="86"/>
      <c r="T100" s="86"/>
      <c r="U100" s="87"/>
    </row>
    <row r="101" spans="2:21" ht="19.95" customHeight="1" x14ac:dyDescent="0.25">
      <c r="B101" s="167">
        <v>44570</v>
      </c>
      <c r="C101" s="168" t="s">
        <v>122</v>
      </c>
      <c r="D101" s="169"/>
      <c r="E101" s="169">
        <v>3</v>
      </c>
      <c r="F101" s="170">
        <v>47</v>
      </c>
      <c r="G101" s="170" t="s">
        <v>50</v>
      </c>
      <c r="H101" s="171">
        <v>0</v>
      </c>
      <c r="I101" s="171">
        <v>15400</v>
      </c>
      <c r="J101" s="171">
        <f t="shared" si="6"/>
        <v>1296600</v>
      </c>
      <c r="K101" s="172" t="s">
        <v>178</v>
      </c>
      <c r="Q101" s="85"/>
      <c r="R101" s="85"/>
      <c r="S101" s="86"/>
      <c r="T101" s="86"/>
      <c r="U101" s="87"/>
    </row>
    <row r="102" spans="2:21" ht="19.95" customHeight="1" x14ac:dyDescent="0.25">
      <c r="B102" s="167">
        <v>44569</v>
      </c>
      <c r="C102" s="168" t="s">
        <v>122</v>
      </c>
      <c r="D102" s="169"/>
      <c r="E102" s="169">
        <v>2</v>
      </c>
      <c r="F102" s="170">
        <v>46</v>
      </c>
      <c r="G102" s="170" t="s">
        <v>49</v>
      </c>
      <c r="H102" s="171">
        <v>0</v>
      </c>
      <c r="I102" s="171">
        <v>20000</v>
      </c>
      <c r="J102" s="171">
        <f t="shared" si="6"/>
        <v>1312000</v>
      </c>
      <c r="K102" s="172" t="s">
        <v>177</v>
      </c>
      <c r="Q102" s="85"/>
      <c r="R102" s="85"/>
      <c r="S102" s="86"/>
      <c r="T102" s="86"/>
      <c r="U102" s="87"/>
    </row>
    <row r="103" spans="2:21" ht="19.95" customHeight="1" x14ac:dyDescent="0.25">
      <c r="B103" s="167">
        <v>44568</v>
      </c>
      <c r="C103" s="168" t="s">
        <v>122</v>
      </c>
      <c r="D103" s="169"/>
      <c r="E103" s="169">
        <v>1</v>
      </c>
      <c r="F103" s="170">
        <v>45</v>
      </c>
      <c r="G103" s="170" t="s">
        <v>48</v>
      </c>
      <c r="H103" s="171">
        <v>0</v>
      </c>
      <c r="I103" s="171">
        <v>100000</v>
      </c>
      <c r="J103" s="171">
        <f t="shared" si="6"/>
        <v>1332000</v>
      </c>
      <c r="K103" s="172" t="s">
        <v>176</v>
      </c>
      <c r="Q103" s="85"/>
      <c r="R103" s="85"/>
      <c r="S103" s="86"/>
      <c r="T103" s="86"/>
      <c r="U103" s="87"/>
    </row>
    <row r="104" spans="2:21" ht="19.95" customHeight="1" x14ac:dyDescent="0.25">
      <c r="B104" s="167">
        <v>44567</v>
      </c>
      <c r="C104" s="168" t="s">
        <v>123</v>
      </c>
      <c r="D104" s="169">
        <v>6</v>
      </c>
      <c r="E104" s="169"/>
      <c r="F104" s="170">
        <v>6</v>
      </c>
      <c r="G104" s="170" t="s">
        <v>11</v>
      </c>
      <c r="H104" s="171">
        <v>238900</v>
      </c>
      <c r="I104" s="171">
        <v>0</v>
      </c>
      <c r="J104" s="171">
        <f t="shared" si="6"/>
        <v>1432000</v>
      </c>
      <c r="K104" s="172" t="s">
        <v>175</v>
      </c>
      <c r="Q104" s="85"/>
      <c r="R104" s="85"/>
      <c r="S104" s="86"/>
      <c r="T104" s="86"/>
      <c r="U104" s="87"/>
    </row>
    <row r="105" spans="2:21" ht="19.95" customHeight="1" x14ac:dyDescent="0.25">
      <c r="B105" s="167">
        <v>44566</v>
      </c>
      <c r="C105" s="168" t="s">
        <v>123</v>
      </c>
      <c r="D105" s="169">
        <v>5</v>
      </c>
      <c r="E105" s="169"/>
      <c r="F105" s="170">
        <v>4</v>
      </c>
      <c r="G105" s="170" t="s">
        <v>9</v>
      </c>
      <c r="H105" s="171">
        <v>67500</v>
      </c>
      <c r="I105" s="171">
        <v>0</v>
      </c>
      <c r="J105" s="171">
        <f t="shared" si="6"/>
        <v>1193100</v>
      </c>
      <c r="K105" s="172" t="s">
        <v>174</v>
      </c>
      <c r="Q105" s="85"/>
      <c r="R105" s="85"/>
      <c r="S105" s="86"/>
      <c r="T105" s="86"/>
      <c r="U105" s="87"/>
    </row>
    <row r="106" spans="2:21" ht="19.95" customHeight="1" x14ac:dyDescent="0.25">
      <c r="B106" s="167">
        <v>44565</v>
      </c>
      <c r="C106" s="168" t="s">
        <v>123</v>
      </c>
      <c r="D106" s="169">
        <v>4</v>
      </c>
      <c r="E106" s="169"/>
      <c r="F106" s="170">
        <v>3</v>
      </c>
      <c r="G106" s="170" t="s">
        <v>7</v>
      </c>
      <c r="H106" s="171">
        <v>89700</v>
      </c>
      <c r="I106" s="171">
        <v>0</v>
      </c>
      <c r="J106" s="171">
        <f t="shared" si="6"/>
        <v>1125600</v>
      </c>
      <c r="K106" s="172" t="s">
        <v>173</v>
      </c>
      <c r="Q106" s="85"/>
      <c r="R106" s="85"/>
      <c r="S106" s="86"/>
      <c r="T106" s="86"/>
      <c r="U106" s="87"/>
    </row>
    <row r="107" spans="2:21" ht="19.95" customHeight="1" x14ac:dyDescent="0.25">
      <c r="B107" s="167">
        <v>44564</v>
      </c>
      <c r="C107" s="168" t="s">
        <v>123</v>
      </c>
      <c r="D107" s="169">
        <v>3</v>
      </c>
      <c r="E107" s="169"/>
      <c r="F107" s="170">
        <v>2</v>
      </c>
      <c r="G107" s="170" t="s">
        <v>6</v>
      </c>
      <c r="H107" s="171">
        <v>15000</v>
      </c>
      <c r="I107" s="171">
        <v>0</v>
      </c>
      <c r="J107" s="171">
        <f t="shared" si="6"/>
        <v>1035900</v>
      </c>
      <c r="K107" s="172" t="s">
        <v>172</v>
      </c>
      <c r="Q107" s="85"/>
      <c r="R107" s="85"/>
      <c r="S107" s="86"/>
      <c r="T107" s="86"/>
      <c r="U107" s="87"/>
    </row>
    <row r="108" spans="2:21" ht="19.95" customHeight="1" x14ac:dyDescent="0.25">
      <c r="B108" s="167">
        <v>44563</v>
      </c>
      <c r="C108" s="168" t="s">
        <v>123</v>
      </c>
      <c r="D108" s="169">
        <v>2</v>
      </c>
      <c r="E108" s="169"/>
      <c r="F108" s="170">
        <v>1</v>
      </c>
      <c r="G108" s="170" t="s">
        <v>5</v>
      </c>
      <c r="H108" s="171">
        <v>20900</v>
      </c>
      <c r="I108" s="171">
        <v>0</v>
      </c>
      <c r="J108" s="171">
        <f t="shared" si="6"/>
        <v>1020900</v>
      </c>
      <c r="K108" s="172" t="s">
        <v>171</v>
      </c>
      <c r="Q108" s="85"/>
      <c r="R108" s="85"/>
      <c r="S108" s="86"/>
      <c r="T108" s="86"/>
      <c r="U108" s="87"/>
    </row>
    <row r="109" spans="2:21" ht="19.95" customHeight="1" x14ac:dyDescent="0.25">
      <c r="B109" s="167">
        <v>44562</v>
      </c>
      <c r="C109" s="168" t="s">
        <v>123</v>
      </c>
      <c r="D109" s="169">
        <v>1</v>
      </c>
      <c r="E109" s="169"/>
      <c r="F109" s="170">
        <v>59</v>
      </c>
      <c r="G109" s="170" t="s">
        <v>134</v>
      </c>
      <c r="H109" s="171">
        <v>1000000</v>
      </c>
      <c r="I109" s="171">
        <v>0</v>
      </c>
      <c r="J109" s="171">
        <f t="shared" si="6"/>
        <v>1000000</v>
      </c>
      <c r="K109" s="172" t="s">
        <v>170</v>
      </c>
      <c r="Q109" s="85"/>
      <c r="R109" s="85"/>
      <c r="S109" s="86"/>
      <c r="T109" s="86"/>
      <c r="U109" s="87"/>
    </row>
    <row r="110" spans="2:21" ht="19.95" customHeight="1" x14ac:dyDescent="0.25">
      <c r="B110"/>
      <c r="G110" s="85"/>
      <c r="H110" s="85"/>
      <c r="I110" s="86"/>
      <c r="J110" s="86"/>
      <c r="K110" s="87"/>
    </row>
    <row r="111" spans="2:21" ht="19.95" customHeight="1" x14ac:dyDescent="0.25">
      <c r="B111"/>
      <c r="G111" s="85"/>
      <c r="H111" s="85"/>
      <c r="I111" s="86"/>
      <c r="J111" s="86"/>
      <c r="K111" s="87"/>
    </row>
    <row r="112" spans="2:21" ht="19.95" customHeight="1" x14ac:dyDescent="0.25">
      <c r="B112"/>
      <c r="G112" s="85"/>
      <c r="H112" s="85"/>
      <c r="I112" s="86"/>
      <c r="J112" s="86"/>
      <c r="K112" s="87"/>
    </row>
    <row r="113" spans="2:21" ht="19.95" customHeight="1" x14ac:dyDescent="0.25">
      <c r="B113"/>
      <c r="G113" s="85"/>
      <c r="H113" s="85"/>
      <c r="I113" s="86"/>
      <c r="J113" s="86"/>
      <c r="K113" s="87"/>
    </row>
    <row r="114" spans="2:21" ht="19.95" customHeight="1" x14ac:dyDescent="0.25">
      <c r="B114"/>
      <c r="G114" s="85"/>
      <c r="H114" s="85"/>
      <c r="I114" s="86"/>
      <c r="J114" s="86"/>
      <c r="K114" s="87"/>
    </row>
    <row r="115" spans="2:21" ht="19.95" customHeight="1" x14ac:dyDescent="0.25">
      <c r="B115"/>
      <c r="G115" s="85"/>
      <c r="H115" s="85"/>
      <c r="I115" s="86"/>
      <c r="J115" s="86"/>
      <c r="K115" s="87"/>
    </row>
    <row r="116" spans="2:21" ht="19.95" customHeight="1" x14ac:dyDescent="0.25">
      <c r="B116"/>
      <c r="G116" s="85"/>
      <c r="H116" s="85"/>
      <c r="I116" s="86"/>
      <c r="J116" s="86"/>
      <c r="K116" s="87"/>
    </row>
    <row r="117" spans="2:21" ht="19.95" customHeight="1" x14ac:dyDescent="0.25">
      <c r="B117"/>
      <c r="G117" s="85"/>
      <c r="H117" s="85"/>
      <c r="I117" s="86"/>
      <c r="J117" s="86"/>
      <c r="K117" s="87"/>
    </row>
    <row r="118" spans="2:21" ht="19.95" customHeight="1" x14ac:dyDescent="0.25">
      <c r="B118"/>
      <c r="G118" s="85"/>
      <c r="H118" s="85"/>
      <c r="I118" s="86"/>
      <c r="J118" s="86"/>
      <c r="K118" s="87"/>
    </row>
    <row r="119" spans="2:21" ht="19.95" customHeight="1" x14ac:dyDescent="0.25">
      <c r="B119"/>
      <c r="G119" s="85"/>
      <c r="H119" s="85"/>
      <c r="I119" s="86"/>
      <c r="J119" s="86"/>
      <c r="K119" s="87"/>
    </row>
    <row r="120" spans="2:21" ht="19.95" customHeight="1" x14ac:dyDescent="0.25">
      <c r="B120" s="146"/>
      <c r="G120" s="85"/>
      <c r="H120" s="85"/>
      <c r="I120" s="86"/>
      <c r="J120" s="86"/>
      <c r="K120" s="87"/>
    </row>
    <row r="121" spans="2:21" ht="19.95" customHeight="1" x14ac:dyDescent="0.25">
      <c r="B121"/>
      <c r="G121" s="85"/>
      <c r="H121" s="85"/>
      <c r="I121" s="86"/>
      <c r="J121" s="86"/>
      <c r="K121" s="87"/>
    </row>
    <row r="122" spans="2:21" ht="19.95" customHeight="1" x14ac:dyDescent="0.25">
      <c r="B122"/>
      <c r="G122" s="85"/>
      <c r="H122" s="85"/>
      <c r="I122" s="86"/>
      <c r="J122" s="86"/>
      <c r="K122" s="87"/>
    </row>
    <row r="123" spans="2:21" ht="19.95" customHeight="1" x14ac:dyDescent="0.25">
      <c r="B123"/>
      <c r="G123" s="85"/>
      <c r="H123" s="85"/>
      <c r="I123" s="86"/>
      <c r="J123" s="86"/>
      <c r="K123" s="87"/>
    </row>
    <row r="124" spans="2:21" ht="19.95" customHeight="1" x14ac:dyDescent="0.25">
      <c r="B124"/>
      <c r="G124" s="85"/>
      <c r="H124" s="85"/>
      <c r="I124" s="86"/>
      <c r="J124" s="86"/>
      <c r="K124" s="87"/>
    </row>
    <row r="125" spans="2:21" ht="19.95" customHeight="1" x14ac:dyDescent="0.25">
      <c r="B125"/>
      <c r="G125" s="85"/>
      <c r="H125" s="85"/>
      <c r="I125" s="86"/>
      <c r="J125" s="86"/>
      <c r="K125" s="87"/>
    </row>
    <row r="126" spans="2:21" ht="19.95" customHeight="1" x14ac:dyDescent="0.25">
      <c r="B126" s="143"/>
      <c r="C126" s="109"/>
      <c r="D126" s="109"/>
      <c r="E126" s="109"/>
      <c r="F126" s="109"/>
      <c r="G126" s="109"/>
      <c r="H126" s="109"/>
      <c r="I126" s="109"/>
      <c r="J126" s="109"/>
      <c r="K126" s="109"/>
      <c r="Q126" s="85"/>
      <c r="R126" s="85"/>
      <c r="S126" s="86"/>
      <c r="T126" s="86"/>
      <c r="U126" s="87"/>
    </row>
    <row r="127" spans="2:21" ht="19.95" customHeight="1" x14ac:dyDescent="0.25">
      <c r="B127" s="109"/>
      <c r="C127" s="109"/>
      <c r="D127" s="109"/>
      <c r="E127" s="109"/>
      <c r="F127" s="109"/>
      <c r="G127" s="109"/>
      <c r="H127" s="109"/>
      <c r="I127" s="109"/>
      <c r="J127" s="109"/>
      <c r="K127" s="109"/>
      <c r="Q127" s="85"/>
      <c r="R127" s="85"/>
      <c r="S127" s="86"/>
      <c r="T127" s="86"/>
      <c r="U127" s="87"/>
    </row>
    <row r="128" spans="2:21" ht="19.95" customHeight="1" x14ac:dyDescent="0.25">
      <c r="B128" s="109"/>
      <c r="C128" s="109"/>
      <c r="D128" s="109"/>
      <c r="E128" s="109"/>
      <c r="F128" s="109"/>
      <c r="G128" s="109"/>
      <c r="H128" s="109"/>
      <c r="I128" s="109"/>
      <c r="J128" s="109"/>
      <c r="K128" s="109"/>
      <c r="Q128" s="85"/>
      <c r="R128" s="85"/>
      <c r="S128" s="86"/>
      <c r="T128" s="86"/>
      <c r="U128" s="87"/>
    </row>
    <row r="129" spans="2:21" ht="19.95" customHeight="1" x14ac:dyDescent="0.25">
      <c r="B129" s="109"/>
      <c r="C129" s="109"/>
      <c r="D129" s="109"/>
      <c r="E129" s="109"/>
      <c r="F129" s="109"/>
      <c r="G129" s="109"/>
      <c r="H129" s="109"/>
      <c r="I129" s="109"/>
      <c r="J129" s="109"/>
      <c r="K129" s="109"/>
      <c r="Q129" s="85"/>
      <c r="R129" s="85"/>
      <c r="S129" s="86"/>
      <c r="T129" s="86"/>
      <c r="U129" s="87"/>
    </row>
    <row r="130" spans="2:21" ht="19.95" customHeight="1" x14ac:dyDescent="0.25">
      <c r="B130" s="109"/>
      <c r="C130" s="109"/>
      <c r="D130" s="109"/>
      <c r="E130" s="109"/>
      <c r="F130" s="109"/>
      <c r="G130" s="109"/>
      <c r="H130" s="109"/>
      <c r="I130" s="109"/>
      <c r="J130" s="109"/>
      <c r="K130" s="109"/>
      <c r="Q130" s="85"/>
      <c r="R130" s="85"/>
      <c r="S130" s="86"/>
      <c r="T130" s="86"/>
      <c r="U130" s="87"/>
    </row>
    <row r="131" spans="2:21" ht="19.95" customHeight="1" x14ac:dyDescent="0.25">
      <c r="B131" s="109"/>
      <c r="C131" s="109"/>
      <c r="D131" s="109"/>
      <c r="E131" s="109"/>
      <c r="F131" s="109"/>
      <c r="G131" s="109"/>
      <c r="H131" s="109"/>
      <c r="I131" s="109"/>
      <c r="J131" s="109"/>
      <c r="K131" s="109"/>
      <c r="Q131" s="85"/>
      <c r="R131" s="85"/>
      <c r="S131" s="86"/>
      <c r="T131" s="86"/>
      <c r="U131" s="87"/>
    </row>
    <row r="132" spans="2:21" ht="19.95" customHeight="1" x14ac:dyDescent="0.25">
      <c r="B132" s="109"/>
      <c r="C132" s="109"/>
      <c r="D132" s="109"/>
      <c r="E132" s="109"/>
      <c r="F132" s="109"/>
      <c r="G132" s="109"/>
      <c r="H132" s="109"/>
      <c r="I132" s="109"/>
      <c r="J132" s="109"/>
      <c r="K132" s="109"/>
      <c r="Q132" s="85"/>
      <c r="R132" s="85"/>
      <c r="S132" s="86"/>
      <c r="T132" s="86"/>
      <c r="U132" s="87"/>
    </row>
    <row r="133" spans="2:21" ht="19.95" customHeight="1" x14ac:dyDescent="0.25">
      <c r="B133" s="109"/>
      <c r="C133" s="109"/>
      <c r="D133" s="109"/>
      <c r="E133" s="109"/>
      <c r="F133" s="109"/>
      <c r="G133" s="109"/>
      <c r="H133" s="109"/>
      <c r="I133" s="109"/>
      <c r="J133" s="109"/>
      <c r="K133" s="109"/>
      <c r="Q133" s="85"/>
      <c r="R133" s="85"/>
      <c r="S133" s="86"/>
      <c r="T133" s="86"/>
      <c r="U133" s="87"/>
    </row>
    <row r="134" spans="2:21" ht="19.95" customHeight="1" x14ac:dyDescent="0.25">
      <c r="B134" s="109"/>
      <c r="C134" s="109"/>
      <c r="D134" s="109"/>
      <c r="E134" s="109"/>
      <c r="F134" s="109"/>
      <c r="G134" s="109"/>
      <c r="H134" s="109"/>
      <c r="I134" s="109"/>
      <c r="J134" s="109"/>
      <c r="K134" s="109"/>
      <c r="Q134" s="85"/>
      <c r="R134" s="85"/>
      <c r="S134" s="86"/>
      <c r="T134" s="86"/>
      <c r="U134" s="87"/>
    </row>
    <row r="135" spans="2:21" ht="19.95" customHeight="1" x14ac:dyDescent="0.25">
      <c r="B135" s="109"/>
      <c r="C135" s="109"/>
      <c r="D135" s="109"/>
      <c r="E135" s="109"/>
      <c r="F135" s="109"/>
      <c r="G135" s="109"/>
      <c r="H135" s="109"/>
      <c r="I135" s="109"/>
      <c r="J135" s="109"/>
      <c r="K135" s="109"/>
      <c r="Q135" s="85"/>
      <c r="R135" s="85"/>
      <c r="S135" s="86"/>
      <c r="T135" s="86"/>
      <c r="U135" s="87"/>
    </row>
    <row r="136" spans="2:21" ht="19.95" customHeight="1" x14ac:dyDescent="0.25">
      <c r="B136" s="109"/>
      <c r="C136" s="109"/>
      <c r="D136" s="109"/>
      <c r="E136" s="109"/>
      <c r="F136" s="109"/>
      <c r="G136" s="109"/>
      <c r="H136" s="109"/>
      <c r="I136" s="109"/>
      <c r="J136" s="109"/>
      <c r="K136" s="109"/>
      <c r="Q136" s="85"/>
      <c r="R136" s="85"/>
      <c r="S136" s="86"/>
      <c r="T136" s="86"/>
      <c r="U136" s="87"/>
    </row>
    <row r="137" spans="2:21" ht="19.95" customHeight="1" x14ac:dyDescent="0.25">
      <c r="B137" s="109"/>
      <c r="C137" s="109"/>
      <c r="D137" s="109"/>
      <c r="E137" s="109"/>
      <c r="F137" s="109"/>
      <c r="G137" s="109"/>
      <c r="H137" s="109"/>
      <c r="I137" s="109"/>
      <c r="J137" s="109"/>
      <c r="K137" s="109"/>
      <c r="Q137" s="85"/>
      <c r="R137" s="85"/>
      <c r="S137" s="86"/>
      <c r="T137" s="86"/>
      <c r="U137" s="87"/>
    </row>
    <row r="138" spans="2:21" ht="19.95" customHeight="1" x14ac:dyDescent="0.25">
      <c r="B138" s="109"/>
      <c r="C138" s="109"/>
      <c r="D138" s="109"/>
      <c r="E138" s="109"/>
      <c r="F138" s="109"/>
      <c r="G138" s="109"/>
      <c r="H138" s="109"/>
      <c r="I138" s="109"/>
      <c r="J138" s="109"/>
      <c r="K138" s="109"/>
      <c r="Q138" s="85"/>
      <c r="R138" s="85"/>
      <c r="S138" s="86"/>
      <c r="T138" s="86"/>
      <c r="U138" s="87"/>
    </row>
    <row r="139" spans="2:21" ht="19.95" customHeight="1" x14ac:dyDescent="0.25">
      <c r="B139" s="109"/>
      <c r="C139" s="109"/>
      <c r="D139" s="109"/>
      <c r="E139" s="109"/>
      <c r="F139" s="109"/>
      <c r="G139" s="109"/>
      <c r="H139" s="109"/>
      <c r="I139" s="109"/>
      <c r="J139" s="109"/>
      <c r="K139" s="109"/>
      <c r="Q139" s="85"/>
      <c r="R139" s="85"/>
      <c r="S139" s="86"/>
      <c r="T139" s="86"/>
      <c r="U139" s="87"/>
    </row>
    <row r="140" spans="2:21" ht="19.95" customHeight="1" x14ac:dyDescent="0.25">
      <c r="B140" s="109"/>
      <c r="C140" s="109"/>
      <c r="D140" s="109"/>
      <c r="E140" s="109"/>
      <c r="F140" s="109"/>
      <c r="G140" s="109"/>
      <c r="H140" s="109"/>
      <c r="I140" s="109"/>
      <c r="J140" s="109"/>
      <c r="K140" s="109"/>
      <c r="Q140" s="85"/>
      <c r="R140" s="85"/>
      <c r="S140" s="86"/>
      <c r="T140" s="86"/>
      <c r="U140" s="87"/>
    </row>
    <row r="141" spans="2:21" ht="19.95" customHeight="1" x14ac:dyDescent="0.25">
      <c r="B141" s="109"/>
      <c r="C141" s="109"/>
      <c r="D141" s="109"/>
      <c r="E141" s="109"/>
      <c r="F141" s="109"/>
      <c r="G141" s="109"/>
      <c r="H141" s="109"/>
      <c r="I141" s="109"/>
      <c r="J141" s="109"/>
      <c r="K141" s="109"/>
      <c r="Q141" s="85"/>
      <c r="R141" s="85"/>
      <c r="S141" s="86"/>
      <c r="T141" s="86"/>
      <c r="U141" s="87"/>
    </row>
    <row r="142" spans="2:21" ht="19.95" customHeight="1" x14ac:dyDescent="0.25">
      <c r="B142" s="106"/>
      <c r="C142" s="107"/>
      <c r="D142" s="108"/>
      <c r="E142" s="108"/>
      <c r="F142" s="109"/>
      <c r="G142" s="109"/>
      <c r="H142" s="110"/>
      <c r="I142" s="110"/>
      <c r="J142" s="110"/>
      <c r="K142" s="110"/>
      <c r="Q142" s="85"/>
      <c r="R142" s="85"/>
      <c r="S142" s="86"/>
      <c r="T142" s="86"/>
      <c r="U142" s="87"/>
    </row>
    <row r="143" spans="2:21" ht="19.95" customHeight="1" x14ac:dyDescent="0.25">
      <c r="B143" s="106"/>
      <c r="C143" s="107"/>
      <c r="D143" s="108"/>
      <c r="E143" s="108"/>
      <c r="F143" s="109"/>
      <c r="G143" s="109"/>
      <c r="H143" s="110"/>
      <c r="I143" s="110"/>
      <c r="J143" s="110"/>
      <c r="K143" s="110"/>
      <c r="Q143" s="85"/>
      <c r="R143" s="85"/>
      <c r="S143" s="86"/>
      <c r="T143" s="86"/>
      <c r="U143" s="87"/>
    </row>
    <row r="144" spans="2:21" ht="19.95" customHeight="1" x14ac:dyDescent="0.25">
      <c r="B144" s="106"/>
      <c r="C144" s="107"/>
      <c r="D144" s="108"/>
      <c r="E144" s="108"/>
      <c r="F144" s="109"/>
      <c r="G144" s="109"/>
      <c r="H144" s="110"/>
      <c r="I144" s="110"/>
      <c r="J144" s="110"/>
      <c r="K144" s="110"/>
      <c r="Q144" s="85"/>
      <c r="R144" s="85"/>
      <c r="S144" s="86"/>
      <c r="T144" s="86"/>
      <c r="U144" s="87"/>
    </row>
    <row r="145" spans="2:21" ht="19.95" customHeight="1" x14ac:dyDescent="0.25">
      <c r="B145" s="106"/>
      <c r="C145" s="107"/>
      <c r="D145" s="108"/>
      <c r="E145" s="108"/>
      <c r="F145" s="109"/>
      <c r="G145" s="109"/>
      <c r="H145" s="110"/>
      <c r="I145" s="110"/>
      <c r="J145" s="110"/>
      <c r="K145" s="110"/>
      <c r="Q145" s="85"/>
      <c r="R145" s="85"/>
      <c r="S145" s="86"/>
      <c r="T145" s="86"/>
      <c r="U145" s="87"/>
    </row>
    <row r="146" spans="2:21" ht="19.95" customHeight="1" x14ac:dyDescent="0.25">
      <c r="B146" s="106"/>
      <c r="C146" s="107"/>
      <c r="D146" s="108"/>
      <c r="E146" s="108"/>
      <c r="F146" s="109"/>
      <c r="G146" s="109"/>
      <c r="H146" s="110"/>
      <c r="I146" s="110"/>
      <c r="J146" s="110"/>
      <c r="K146" s="110"/>
      <c r="Q146" s="85"/>
      <c r="R146" s="85"/>
      <c r="S146" s="86"/>
      <c r="T146" s="86"/>
      <c r="U146" s="87"/>
    </row>
    <row r="147" spans="2:21" ht="19.95" customHeight="1" x14ac:dyDescent="0.25">
      <c r="B147" s="106"/>
      <c r="C147" s="107"/>
      <c r="D147" s="108"/>
      <c r="E147" s="108"/>
      <c r="F147" s="109"/>
      <c r="G147" s="109"/>
      <c r="H147" s="110"/>
      <c r="I147" s="110"/>
      <c r="J147" s="110"/>
      <c r="K147" s="110"/>
      <c r="Q147" s="85"/>
      <c r="R147" s="85"/>
      <c r="S147" s="86"/>
      <c r="T147" s="86"/>
      <c r="U147" s="87"/>
    </row>
    <row r="148" spans="2:21" ht="19.95" customHeight="1" x14ac:dyDescent="0.25">
      <c r="B148" s="111"/>
      <c r="C148" s="111"/>
      <c r="D148" s="111"/>
      <c r="E148" s="111"/>
      <c r="F148" s="111"/>
      <c r="G148" s="98"/>
      <c r="H148" s="98"/>
      <c r="I148" s="99"/>
      <c r="J148" s="99"/>
      <c r="K148" s="100"/>
    </row>
    <row r="149" spans="2:21" ht="19.95" customHeight="1" x14ac:dyDescent="0.25">
      <c r="B149" s="12"/>
      <c r="C149" s="12"/>
      <c r="D149" s="12"/>
      <c r="E149" s="12"/>
      <c r="F149" s="12"/>
      <c r="G149" s="85"/>
      <c r="H149" s="85"/>
      <c r="I149" s="86"/>
      <c r="J149" s="86"/>
      <c r="K149" s="87"/>
    </row>
    <row r="150" spans="2:21" ht="19.95" customHeight="1" x14ac:dyDescent="0.25">
      <c r="B150" s="12"/>
      <c r="C150" s="12"/>
      <c r="D150" s="12"/>
      <c r="E150" s="12"/>
      <c r="F150" s="12"/>
      <c r="G150" s="85"/>
      <c r="H150" s="85"/>
      <c r="I150" s="86"/>
      <c r="J150" s="86"/>
      <c r="K150" s="87"/>
    </row>
    <row r="151" spans="2:21" ht="19.95" customHeight="1" x14ac:dyDescent="0.25">
      <c r="B151"/>
      <c r="G151" s="85"/>
      <c r="H151" s="85"/>
      <c r="I151" s="86"/>
      <c r="J151" s="86"/>
      <c r="K151" s="87"/>
    </row>
    <row r="152" spans="2:21" ht="19.95" customHeight="1" x14ac:dyDescent="0.25">
      <c r="B152"/>
      <c r="G152" s="85"/>
      <c r="H152" s="85"/>
      <c r="I152" s="86"/>
      <c r="J152" s="86"/>
      <c r="K152" s="87"/>
    </row>
    <row r="153" spans="2:21" ht="19.95" customHeight="1" x14ac:dyDescent="0.25">
      <c r="B153"/>
      <c r="G153" s="85"/>
      <c r="H153" s="85"/>
      <c r="I153" s="86"/>
      <c r="J153" s="86"/>
      <c r="K153" s="87"/>
    </row>
    <row r="154" spans="2:21" ht="19.95" customHeight="1" x14ac:dyDescent="0.25">
      <c r="B154"/>
      <c r="G154" s="85"/>
      <c r="H154" s="85"/>
      <c r="I154" s="86"/>
      <c r="J154" s="86"/>
      <c r="K154" s="87"/>
    </row>
    <row r="155" spans="2:21" ht="19.95" customHeight="1" x14ac:dyDescent="0.25">
      <c r="B155"/>
      <c r="G155" s="85"/>
      <c r="H155" s="85"/>
      <c r="I155" s="86"/>
      <c r="J155" s="86"/>
      <c r="K155" s="87"/>
    </row>
    <row r="156" spans="2:21" ht="19.95" customHeight="1" x14ac:dyDescent="0.25">
      <c r="B156"/>
      <c r="G156" s="85"/>
      <c r="H156" s="85"/>
      <c r="I156" s="86"/>
      <c r="J156" s="86"/>
      <c r="K156" s="87"/>
    </row>
    <row r="157" spans="2:21" ht="19.95" customHeight="1" x14ac:dyDescent="0.25">
      <c r="B157"/>
      <c r="G157" s="85"/>
      <c r="H157" s="85"/>
      <c r="I157" s="86"/>
      <c r="J157" s="86"/>
      <c r="K157" s="87"/>
    </row>
    <row r="158" spans="2:21" ht="19.95" customHeight="1" x14ac:dyDescent="0.25">
      <c r="B158"/>
      <c r="G158" s="85"/>
      <c r="H158" s="85"/>
      <c r="I158" s="86"/>
      <c r="J158" s="86"/>
      <c r="K158" s="87"/>
    </row>
    <row r="159" spans="2:21" ht="19.95" customHeight="1" x14ac:dyDescent="0.25">
      <c r="B159"/>
      <c r="G159" s="85"/>
      <c r="H159" s="85"/>
      <c r="I159" s="86"/>
      <c r="J159" s="86"/>
      <c r="K159" s="87"/>
    </row>
    <row r="160" spans="2:21" ht="19.95" customHeight="1" x14ac:dyDescent="0.25">
      <c r="B160"/>
      <c r="G160" s="85"/>
      <c r="H160" s="85"/>
      <c r="I160" s="86"/>
      <c r="J160" s="86"/>
      <c r="K160" s="87"/>
    </row>
    <row r="161" spans="2:11" ht="19.95" customHeight="1" x14ac:dyDescent="0.25">
      <c r="B161"/>
      <c r="G161" s="85"/>
      <c r="H161" s="85"/>
      <c r="I161" s="86"/>
      <c r="J161" s="86"/>
      <c r="K161" s="87"/>
    </row>
    <row r="162" spans="2:11" ht="19.95" customHeight="1" x14ac:dyDescent="0.25">
      <c r="B162"/>
      <c r="G162" s="85"/>
      <c r="H162" s="85"/>
      <c r="I162" s="86"/>
      <c r="J162" s="86"/>
      <c r="K162" s="87"/>
    </row>
    <row r="163" spans="2:11" ht="19.95" customHeight="1" x14ac:dyDescent="0.25">
      <c r="B163"/>
      <c r="G163" s="85"/>
      <c r="H163" s="85"/>
      <c r="I163" s="86"/>
      <c r="J163" s="86"/>
      <c r="K163" s="87"/>
    </row>
    <row r="164" spans="2:11" ht="19.95" customHeight="1" x14ac:dyDescent="0.25">
      <c r="B164"/>
      <c r="G164" s="85"/>
      <c r="H164" s="85"/>
      <c r="I164" s="86"/>
      <c r="J164" s="86"/>
      <c r="K164" s="87"/>
    </row>
    <row r="165" spans="2:11" ht="19.95" customHeight="1" x14ac:dyDescent="0.25">
      <c r="B165"/>
      <c r="G165" s="85"/>
      <c r="H165" s="85"/>
      <c r="I165" s="86"/>
      <c r="J165" s="86"/>
      <c r="K165" s="87"/>
    </row>
    <row r="166" spans="2:11" ht="19.95" customHeight="1" x14ac:dyDescent="0.25">
      <c r="B166"/>
      <c r="G166" s="85"/>
      <c r="H166" s="85"/>
      <c r="I166" s="86"/>
      <c r="J166" s="86"/>
      <c r="K166" s="87"/>
    </row>
    <row r="167" spans="2:11" ht="19.95" customHeight="1" x14ac:dyDescent="0.25">
      <c r="B167"/>
      <c r="G167" s="85"/>
      <c r="H167" s="85"/>
      <c r="I167" s="86"/>
      <c r="J167" s="86"/>
      <c r="K167" s="87"/>
    </row>
    <row r="168" spans="2:11" ht="19.95" customHeight="1" x14ac:dyDescent="0.25">
      <c r="B168"/>
      <c r="G168" s="85"/>
      <c r="H168" s="85"/>
      <c r="I168" s="86"/>
      <c r="J168" s="86"/>
      <c r="K168" s="87"/>
    </row>
    <row r="169" spans="2:11" ht="19.95" customHeight="1" x14ac:dyDescent="0.25">
      <c r="B169"/>
      <c r="G169" s="85"/>
      <c r="H169" s="85"/>
      <c r="I169" s="86"/>
      <c r="J169" s="86"/>
      <c r="K169" s="87"/>
    </row>
    <row r="170" spans="2:11" ht="19.95" customHeight="1" x14ac:dyDescent="0.25">
      <c r="B170"/>
      <c r="G170" s="85"/>
      <c r="H170" s="85"/>
      <c r="I170" s="86"/>
      <c r="J170" s="86"/>
      <c r="K170" s="87"/>
    </row>
    <row r="171" spans="2:11" ht="19.95" customHeight="1" x14ac:dyDescent="0.25">
      <c r="B171"/>
      <c r="G171" s="85"/>
      <c r="H171" s="85"/>
      <c r="I171" s="86"/>
      <c r="J171" s="86"/>
      <c r="K171" s="87"/>
    </row>
    <row r="172" spans="2:11" ht="19.95" customHeight="1" x14ac:dyDescent="0.25">
      <c r="B172"/>
      <c r="G172" s="85"/>
      <c r="H172" s="85"/>
      <c r="I172" s="86"/>
      <c r="J172" s="86"/>
      <c r="K172" s="87"/>
    </row>
    <row r="173" spans="2:11" ht="19.95" customHeight="1" x14ac:dyDescent="0.25">
      <c r="B173"/>
      <c r="G173" s="85"/>
      <c r="H173" s="85"/>
      <c r="I173" s="86"/>
      <c r="J173" s="86"/>
      <c r="K173" s="87"/>
    </row>
    <row r="174" spans="2:11" ht="19.95" customHeight="1" x14ac:dyDescent="0.25">
      <c r="B174"/>
      <c r="G174" s="85"/>
      <c r="H174" s="85"/>
      <c r="I174" s="86"/>
      <c r="J174" s="86"/>
      <c r="K174" s="87"/>
    </row>
    <row r="175" spans="2:11" ht="19.95" customHeight="1" x14ac:dyDescent="0.25">
      <c r="B175"/>
      <c r="G175" s="85"/>
      <c r="H175" s="85"/>
      <c r="I175" s="86"/>
      <c r="J175" s="86"/>
      <c r="K175" s="87"/>
    </row>
    <row r="176" spans="2:11" ht="19.95" customHeight="1" x14ac:dyDescent="0.25">
      <c r="B176"/>
      <c r="G176" s="85"/>
      <c r="H176" s="85"/>
      <c r="I176" s="86"/>
      <c r="J176" s="86"/>
      <c r="K176" s="87"/>
    </row>
    <row r="177" spans="2:11" ht="19.95" customHeight="1" x14ac:dyDescent="0.25">
      <c r="B177"/>
      <c r="G177" s="85"/>
      <c r="H177" s="85"/>
      <c r="I177" s="86"/>
      <c r="J177" s="86"/>
      <c r="K177" s="87"/>
    </row>
    <row r="178" spans="2:11" ht="19.95" customHeight="1" x14ac:dyDescent="0.25">
      <c r="B178"/>
      <c r="G178" s="85"/>
      <c r="H178" s="85"/>
      <c r="I178" s="86"/>
      <c r="J178" s="86"/>
      <c r="K178" s="87"/>
    </row>
    <row r="179" spans="2:11" ht="19.95" customHeight="1" x14ac:dyDescent="0.25">
      <c r="B179"/>
      <c r="G179" s="85"/>
      <c r="H179" s="85"/>
      <c r="I179" s="86"/>
      <c r="J179" s="86"/>
      <c r="K179" s="87"/>
    </row>
    <row r="180" spans="2:11" ht="19.95" customHeight="1" x14ac:dyDescent="0.25">
      <c r="B180"/>
      <c r="G180" s="85"/>
      <c r="H180" s="85"/>
      <c r="I180" s="86"/>
      <c r="J180" s="86"/>
      <c r="K180" s="87"/>
    </row>
    <row r="181" spans="2:11" ht="19.95" customHeight="1" x14ac:dyDescent="0.25">
      <c r="B181"/>
      <c r="G181" s="85"/>
      <c r="H181" s="85"/>
      <c r="I181" s="86"/>
      <c r="J181" s="86"/>
      <c r="K181" s="87"/>
    </row>
    <row r="182" spans="2:11" ht="19.95" customHeight="1" x14ac:dyDescent="0.25">
      <c r="B182"/>
      <c r="G182" s="85"/>
      <c r="H182" s="85"/>
      <c r="I182" s="86"/>
      <c r="J182" s="86"/>
      <c r="K182" s="87"/>
    </row>
    <row r="183" spans="2:11" ht="19.95" customHeight="1" x14ac:dyDescent="0.25">
      <c r="B183"/>
      <c r="G183" s="85"/>
      <c r="H183" s="85"/>
      <c r="I183" s="86"/>
      <c r="J183" s="86"/>
      <c r="K183" s="87"/>
    </row>
    <row r="184" spans="2:11" ht="19.95" customHeight="1" x14ac:dyDescent="0.25">
      <c r="B184"/>
      <c r="G184" s="85"/>
      <c r="H184" s="85"/>
      <c r="I184" s="86"/>
      <c r="J184" s="86"/>
      <c r="K184" s="87"/>
    </row>
    <row r="185" spans="2:11" ht="19.95" customHeight="1" x14ac:dyDescent="0.25">
      <c r="B185"/>
      <c r="G185" s="85"/>
      <c r="H185" s="85"/>
      <c r="I185" s="86"/>
      <c r="J185" s="86"/>
      <c r="K185" s="87"/>
    </row>
    <row r="186" spans="2:11" ht="19.95" customHeight="1" x14ac:dyDescent="0.25">
      <c r="B186"/>
      <c r="G186" s="85"/>
      <c r="H186" s="85"/>
      <c r="I186" s="86"/>
      <c r="J186" s="86"/>
      <c r="K186" s="87"/>
    </row>
    <row r="187" spans="2:11" ht="19.95" customHeight="1" x14ac:dyDescent="0.25">
      <c r="B187"/>
      <c r="G187" s="85"/>
      <c r="H187" s="85"/>
      <c r="I187" s="86"/>
      <c r="J187" s="86"/>
      <c r="K187" s="87"/>
    </row>
    <row r="188" spans="2:11" ht="19.95" customHeight="1" x14ac:dyDescent="0.25">
      <c r="B188"/>
      <c r="G188" s="85"/>
      <c r="H188" s="85"/>
      <c r="I188" s="86"/>
      <c r="J188" s="86"/>
      <c r="K188" s="87"/>
    </row>
    <row r="189" spans="2:11" ht="19.95" customHeight="1" x14ac:dyDescent="0.25">
      <c r="B189"/>
      <c r="G189" s="85"/>
      <c r="H189" s="85"/>
      <c r="I189" s="86"/>
      <c r="J189" s="86"/>
      <c r="K189" s="87"/>
    </row>
    <row r="190" spans="2:11" ht="19.95" customHeight="1" x14ac:dyDescent="0.25">
      <c r="B190"/>
      <c r="G190" s="85"/>
      <c r="H190" s="85"/>
      <c r="I190" s="86"/>
      <c r="J190" s="86"/>
      <c r="K190" s="87"/>
    </row>
    <row r="191" spans="2:11" ht="19.95" customHeight="1" x14ac:dyDescent="0.25">
      <c r="B191"/>
      <c r="G191" s="85"/>
      <c r="H191" s="85"/>
      <c r="I191" s="86"/>
      <c r="J191" s="86"/>
      <c r="K191" s="87"/>
    </row>
    <row r="192" spans="2:11" ht="19.95" customHeight="1" x14ac:dyDescent="0.25">
      <c r="B192"/>
      <c r="G192" s="85"/>
      <c r="H192" s="85"/>
      <c r="I192" s="86"/>
      <c r="J192" s="86"/>
      <c r="K192" s="87"/>
    </row>
    <row r="193" spans="2:11" ht="19.95" customHeight="1" x14ac:dyDescent="0.25">
      <c r="B193"/>
      <c r="E193" s="70"/>
      <c r="F193" s="70"/>
      <c r="G193" s="85"/>
      <c r="H193" s="85"/>
      <c r="I193" s="86"/>
      <c r="J193" s="86"/>
      <c r="K193" s="87"/>
    </row>
    <row r="194" spans="2:11" ht="19.95" customHeight="1" x14ac:dyDescent="0.25">
      <c r="B194"/>
      <c r="E194" s="70"/>
    </row>
    <row r="195" spans="2:11" x14ac:dyDescent="0.25">
      <c r="B195"/>
    </row>
    <row r="196" spans="2:11" x14ac:dyDescent="0.25">
      <c r="B196"/>
    </row>
    <row r="197" spans="2:11" x14ac:dyDescent="0.25">
      <c r="B197"/>
    </row>
    <row r="198" spans="2:11" x14ac:dyDescent="0.25">
      <c r="B198"/>
    </row>
    <row r="199" spans="2:11" x14ac:dyDescent="0.25">
      <c r="B199"/>
    </row>
    <row r="200" spans="2:11" x14ac:dyDescent="0.25">
      <c r="B200"/>
    </row>
    <row r="201" spans="2:11" x14ac:dyDescent="0.25">
      <c r="B201"/>
    </row>
    <row r="205" spans="2:11" x14ac:dyDescent="0.25">
      <c r="G205" s="70"/>
    </row>
  </sheetData>
  <sheetProtection algorithmName="SHA-512" hashValue="kZd4NkD2W8HaOV6HPuetjRRku6/Mi5PVD+lIg2Y00AyvjkPp6/hNyc58JpTIWJilr61LxHUEAZtSVmEGF6vwjw==" saltValue="G0xW3EasyyiqnUGQllb9gA==" spinCount="100000" sheet="1" objects="1" scenarios="1"/>
  <protectedRanges>
    <protectedRange sqref="I2" name="Seleccionar Año"/>
    <protectedRange sqref="J2" name="Seleccionar Mes"/>
  </protectedRanges>
  <autoFilter ref="B4:K4" xr:uid="{00000000-0009-0000-0000-000006000000}"/>
  <mergeCells count="4">
    <mergeCell ref="B2:H3"/>
    <mergeCell ref="I2:I3"/>
    <mergeCell ref="J2:J3"/>
    <mergeCell ref="K2:K3"/>
  </mergeCells>
  <dataValidations count="2">
    <dataValidation type="list" allowBlank="1" showInputMessage="1" showErrorMessage="1" promptTitle="Seleccionar Mes" sqref="J2:J3" xr:uid="{00000000-0002-0000-0600-000000000000}">
      <formula1>"Enero,Febrero,Marzo,Abril,Mayo,Junio,Julio,Agosto,Septiembre,Octubre,Noviembre,Diciembre"</formula1>
    </dataValidation>
    <dataValidation type="list" allowBlank="1" showInputMessage="1" showErrorMessage="1" promptTitle="Seleccionar Año" prompt="A continuación seleccione el año correspondiente a la vigencia actual" sqref="I2:I3" xr:uid="{00000000-0002-0000-0600-000001000000}">
      <formula1>"2022,2023,2024,2025"</formula1>
    </dataValidation>
  </dataValidations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theme="4" tint="0.79998168889431442"/>
  </sheetPr>
  <dimension ref="B2:O16"/>
  <sheetViews>
    <sheetView showGridLines="0" showRowColHeaders="0" workbookViewId="0">
      <selection activeCell="F23" sqref="F23"/>
    </sheetView>
  </sheetViews>
  <sheetFormatPr baseColWidth="10" defaultRowHeight="13.8" x14ac:dyDescent="0.25"/>
  <cols>
    <col min="1" max="1" width="2.59765625" customWidth="1"/>
    <col min="2" max="2" width="2.3984375" customWidth="1"/>
    <col min="3" max="3" width="5.69921875" customWidth="1"/>
    <col min="4" max="5" width="16.69921875" customWidth="1"/>
    <col min="6" max="6" width="16.59765625" customWidth="1"/>
    <col min="7" max="8" width="16.69921875" customWidth="1"/>
    <col min="9" max="9" width="6.19921875" customWidth="1"/>
    <col min="10" max="13" width="1.09765625" customWidth="1"/>
    <col min="14" max="14" width="6.19921875" customWidth="1"/>
    <col min="15" max="15" width="19.19921875" customWidth="1"/>
  </cols>
  <sheetData>
    <row r="2" spans="2:15" ht="14.25" customHeight="1" x14ac:dyDescent="0.25">
      <c r="C2" s="193" t="s">
        <v>135</v>
      </c>
      <c r="D2" s="193"/>
      <c r="E2" s="193"/>
      <c r="F2" s="193"/>
      <c r="G2" s="193"/>
      <c r="H2" s="193"/>
      <c r="N2" s="259" t="s">
        <v>133</v>
      </c>
      <c r="O2" s="260"/>
    </row>
    <row r="3" spans="2:15" ht="14.25" customHeight="1" x14ac:dyDescent="0.25">
      <c r="C3" s="193"/>
      <c r="D3" s="193"/>
      <c r="E3" s="193"/>
      <c r="F3" s="193"/>
      <c r="G3" s="193"/>
      <c r="H3" s="193"/>
      <c r="N3" s="261"/>
      <c r="O3" s="262"/>
    </row>
    <row r="4" spans="2:15" ht="15" x14ac:dyDescent="0.25">
      <c r="C4" s="79" t="s">
        <v>132</v>
      </c>
      <c r="D4" s="84" t="s">
        <v>68</v>
      </c>
      <c r="E4" s="79" t="s">
        <v>69</v>
      </c>
      <c r="F4" s="84" t="s">
        <v>70</v>
      </c>
      <c r="G4" s="79" t="s">
        <v>71</v>
      </c>
      <c r="H4" s="80" t="s">
        <v>72</v>
      </c>
      <c r="N4" s="79" t="s">
        <v>132</v>
      </c>
      <c r="O4" s="80" t="s">
        <v>118</v>
      </c>
    </row>
    <row r="5" spans="2:15" ht="15" x14ac:dyDescent="0.25">
      <c r="C5" s="18">
        <v>1</v>
      </c>
      <c r="D5" s="139">
        <v>10000</v>
      </c>
      <c r="E5" s="139">
        <v>10000</v>
      </c>
      <c r="F5" s="139">
        <v>10000</v>
      </c>
      <c r="G5" s="139">
        <v>10000</v>
      </c>
      <c r="H5" s="139">
        <v>10000</v>
      </c>
      <c r="N5" s="18">
        <v>1</v>
      </c>
      <c r="O5" s="140">
        <v>1000000</v>
      </c>
    </row>
    <row r="6" spans="2:15" ht="15" x14ac:dyDescent="0.25">
      <c r="C6" s="18">
        <v>2</v>
      </c>
      <c r="D6" s="139">
        <v>20000</v>
      </c>
      <c r="E6" s="139">
        <v>20000</v>
      </c>
      <c r="F6" s="139">
        <v>20000</v>
      </c>
      <c r="G6" s="139">
        <v>20000</v>
      </c>
      <c r="H6" s="139"/>
      <c r="N6" s="18">
        <v>2</v>
      </c>
      <c r="O6" s="140">
        <v>1294375</v>
      </c>
    </row>
    <row r="7" spans="2:15" ht="15" x14ac:dyDescent="0.25">
      <c r="C7" s="18">
        <v>3</v>
      </c>
      <c r="D7" s="139">
        <v>30000</v>
      </c>
      <c r="E7" s="139">
        <v>30000</v>
      </c>
      <c r="F7" s="139">
        <v>30000</v>
      </c>
      <c r="G7" s="139">
        <v>30000</v>
      </c>
      <c r="H7" s="139"/>
      <c r="N7" s="18">
        <v>3</v>
      </c>
      <c r="O7" s="140">
        <v>1906335</v>
      </c>
    </row>
    <row r="8" spans="2:15" ht="15" x14ac:dyDescent="0.25">
      <c r="C8" s="18">
        <v>4</v>
      </c>
      <c r="D8" s="139">
        <v>40000</v>
      </c>
      <c r="E8" s="139">
        <v>40000</v>
      </c>
      <c r="F8" s="139">
        <v>40000</v>
      </c>
      <c r="G8" s="139">
        <v>40000</v>
      </c>
      <c r="H8" s="139">
        <v>40000</v>
      </c>
      <c r="N8" s="18">
        <v>4</v>
      </c>
      <c r="O8" s="140">
        <v>8775875</v>
      </c>
    </row>
    <row r="9" spans="2:15" ht="15" x14ac:dyDescent="0.25">
      <c r="C9" s="18">
        <v>5</v>
      </c>
      <c r="D9" s="139">
        <v>50000</v>
      </c>
      <c r="E9" s="139">
        <v>50000</v>
      </c>
      <c r="F9" s="139">
        <v>50000</v>
      </c>
      <c r="G9" s="139">
        <v>50000</v>
      </c>
      <c r="H9" s="139"/>
      <c r="N9" s="18">
        <v>5</v>
      </c>
      <c r="O9" s="140">
        <v>8014975</v>
      </c>
    </row>
    <row r="10" spans="2:15" ht="15" x14ac:dyDescent="0.25">
      <c r="C10" s="18">
        <v>6</v>
      </c>
      <c r="D10" s="139">
        <v>60000</v>
      </c>
      <c r="E10" s="139">
        <v>60000</v>
      </c>
      <c r="F10" s="139">
        <v>60000</v>
      </c>
      <c r="G10" s="139">
        <v>60000</v>
      </c>
      <c r="H10" s="139"/>
      <c r="N10" s="18">
        <v>6</v>
      </c>
      <c r="O10" s="140">
        <v>5522875</v>
      </c>
    </row>
    <row r="11" spans="2:15" ht="15" x14ac:dyDescent="0.25">
      <c r="C11" s="18">
        <v>7</v>
      </c>
      <c r="D11" s="139">
        <v>70000</v>
      </c>
      <c r="E11" s="139">
        <v>70000</v>
      </c>
      <c r="F11" s="139">
        <v>70000</v>
      </c>
      <c r="G11" s="139">
        <v>70000</v>
      </c>
      <c r="H11" s="139">
        <v>70000</v>
      </c>
      <c r="N11" s="18">
        <v>7</v>
      </c>
      <c r="O11" s="140">
        <v>12232355</v>
      </c>
    </row>
    <row r="12" spans="2:15" ht="15" x14ac:dyDescent="0.25">
      <c r="C12" s="18">
        <v>8</v>
      </c>
      <c r="D12" s="139">
        <v>80000</v>
      </c>
      <c r="E12" s="139">
        <v>80000</v>
      </c>
      <c r="F12" s="139">
        <v>80000</v>
      </c>
      <c r="G12" s="139">
        <v>80000</v>
      </c>
      <c r="H12" s="139">
        <v>80000</v>
      </c>
      <c r="N12" s="18">
        <v>8</v>
      </c>
      <c r="O12" s="140">
        <v>11996180</v>
      </c>
    </row>
    <row r="13" spans="2:15" ht="15" x14ac:dyDescent="0.25">
      <c r="B13" s="70"/>
      <c r="C13" s="18">
        <v>9</v>
      </c>
      <c r="D13" s="139"/>
      <c r="E13" s="139"/>
      <c r="F13" s="139"/>
      <c r="G13" s="139"/>
      <c r="H13" s="139"/>
      <c r="N13" s="18">
        <v>9</v>
      </c>
      <c r="O13" s="140">
        <v>14911980</v>
      </c>
    </row>
    <row r="14" spans="2:15" ht="15" x14ac:dyDescent="0.25">
      <c r="C14" s="18">
        <v>10</v>
      </c>
      <c r="D14" s="139"/>
      <c r="E14" s="139"/>
      <c r="F14" s="139"/>
      <c r="G14" s="139"/>
      <c r="H14" s="139"/>
      <c r="N14" s="18">
        <v>10</v>
      </c>
      <c r="O14" s="140"/>
    </row>
    <row r="15" spans="2:15" ht="15" x14ac:dyDescent="0.25">
      <c r="C15" s="18">
        <v>11</v>
      </c>
      <c r="D15" s="139"/>
      <c r="E15" s="139"/>
      <c r="F15" s="139"/>
      <c r="G15" s="139"/>
      <c r="H15" s="139"/>
      <c r="N15" s="18">
        <v>11</v>
      </c>
      <c r="O15" s="140"/>
    </row>
    <row r="16" spans="2:15" ht="15" x14ac:dyDescent="0.25">
      <c r="C16" s="18">
        <v>12</v>
      </c>
      <c r="D16" s="139"/>
      <c r="E16" s="139"/>
      <c r="F16" s="139"/>
      <c r="G16" s="139"/>
      <c r="H16" s="139"/>
      <c r="N16" s="18">
        <v>12</v>
      </c>
      <c r="O16" s="140"/>
    </row>
  </sheetData>
  <sheetProtection algorithmName="SHA-512" hashValue="rNOoZHOqvr089yXSa8M1GA1gnd69sFg0oNMxMgeu0vjUAzXWuOElOMh6ttN2T3NiDz0hlo+MVmfidRADKaWZVw==" saltValue="O1tu8yF0v9djMG/yyUgVJw==" spinCount="100000" sheet="1" objects="1" scenarios="1"/>
  <protectedRanges>
    <protectedRange algorithmName="SHA-512" hashValue="kIBQNrn9b47uJTSGHZtIBCpfW2mdhI+hW1gmce7rjJ2dsmF0Q+YtirB/SvqkTxJFQFz3sxSGKYHxLxWUAT1vMg==" saltValue="i/ctx0wJIP8pzAjBKjX5hQ==" spinCount="100000" sqref="O5:O16" name="Restablecer o modificar saldos entrantes"/>
    <protectedRange algorithmName="SHA-512" hashValue="x7ApcnkB0JLJRxwavekjN+3qekHao8RqlOP8T6QBTcvtg1oHfwY7NqOeHPkQsqSOBg/DTUK8UDOMEpKrqdb8ig==" saltValue="O9diLHT94jFK9Hsh1siKjg==" spinCount="100000" sqref="D5:H16" name="Restablecer valores o modificar alguno"/>
  </protectedRanges>
  <mergeCells count="2">
    <mergeCell ref="N2:O3"/>
    <mergeCell ref="C2:H3"/>
  </mergeCells>
  <pageMargins left="0.7" right="0.7" top="0.75" bottom="0.75" header="0.3" footer="0.3"/>
  <pageSetup orientation="portrait" r:id="rId1"/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4" tint="0.79998168889431442"/>
  </sheetPr>
  <dimension ref="B2:E5"/>
  <sheetViews>
    <sheetView showGridLines="0" showRowColHeaders="0" workbookViewId="0">
      <selection activeCell="B31" sqref="B31"/>
    </sheetView>
  </sheetViews>
  <sheetFormatPr baseColWidth="10" defaultRowHeight="13.8" x14ac:dyDescent="0.25"/>
  <cols>
    <col min="1" max="1" width="3.8984375" customWidth="1"/>
    <col min="2" max="2" width="32.69921875" customWidth="1"/>
    <col min="3" max="3" width="15.3984375" customWidth="1"/>
    <col min="4" max="4" width="11.8984375" customWidth="1"/>
    <col min="5" max="5" width="13.5" customWidth="1"/>
  </cols>
  <sheetData>
    <row r="2" spans="2:5" ht="15" x14ac:dyDescent="0.25">
      <c r="B2" s="165" t="s">
        <v>158</v>
      </c>
      <c r="C2" s="165" t="s">
        <v>159</v>
      </c>
      <c r="D2" s="165" t="s">
        <v>160</v>
      </c>
      <c r="E2" s="165" t="s">
        <v>161</v>
      </c>
    </row>
    <row r="3" spans="2:5" ht="15" x14ac:dyDescent="0.25">
      <c r="B3" s="166" t="s">
        <v>162</v>
      </c>
      <c r="C3" s="166" t="s">
        <v>182</v>
      </c>
      <c r="D3" s="166" t="s">
        <v>163</v>
      </c>
      <c r="E3" s="166" t="s">
        <v>166</v>
      </c>
    </row>
    <row r="4" spans="2:5" ht="15" x14ac:dyDescent="0.25">
      <c r="B4" s="166" t="s">
        <v>101</v>
      </c>
      <c r="C4" s="166" t="s">
        <v>183</v>
      </c>
      <c r="D4" s="166">
        <v>2391</v>
      </c>
      <c r="E4" s="166" t="s">
        <v>164</v>
      </c>
    </row>
    <row r="5" spans="2:5" ht="15" x14ac:dyDescent="0.25">
      <c r="B5" s="166" t="s">
        <v>100</v>
      </c>
      <c r="C5" s="166" t="s">
        <v>184</v>
      </c>
      <c r="D5" s="166">
        <v>3916</v>
      </c>
      <c r="E5" s="166" t="s">
        <v>165</v>
      </c>
    </row>
  </sheetData>
  <sheetProtection algorithmName="SHA-512" hashValue="z2t7OVJQXH96JxWBQqyoklDjiAyJfKXPjpvHgoHQy3cT1EBBV7fLKZC7Irv5wTQkBduEqnnL+YjgUvhOn+sfLQ==" saltValue="tzzMnjmhXW5+21Fv14fPOw==" spinCount="100000" sheet="1" objects="1" scenarios="1"/>
  <protectedRanges>
    <protectedRange algorithmName="SHA-512" hashValue="YyGJBQ+CkxHFYSNTfc9kcSXbXKSSdRt/bcwX7cMl+fAEE0CeCAZssz0NhHTjnPkEbUDTkRlMylq3zwn8MOZm5w==" saltValue="wnNJayYOnNtlZ9kBeETI/A==" spinCount="100000" sqref="B3:E5" name="Datos de Ingreso"/>
  </protectedRange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INICIO</vt:lpstr>
      <vt:lpstr>C</vt:lpstr>
      <vt:lpstr>E</vt:lpstr>
      <vt:lpstr>T</vt:lpstr>
      <vt:lpstr>GI</vt:lpstr>
      <vt:lpstr>D</vt:lpstr>
      <vt:lpstr>DataBaseContable</vt:lpstr>
      <vt:lpstr>DBEmolumentos</vt:lpstr>
      <vt:lpstr>Users</vt:lpstr>
      <vt:lpstr>'C'!Área_de_impresión</vt:lpstr>
      <vt:lpstr>GI!Área_de_impresión</vt:lpstr>
      <vt:lpstr>T!Área_de_impresión</vt:lpstr>
      <vt:lpstr>Concepto</vt:lpstr>
      <vt:lpstr>E</vt:lpstr>
      <vt:lpstr>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Camilo Álvarez</dc:creator>
  <cp:lastModifiedBy>Juan Camilo Álvarez</cp:lastModifiedBy>
  <cp:lastPrinted>2021-12-22T05:21:20Z</cp:lastPrinted>
  <dcterms:created xsi:type="dcterms:W3CDTF">2015-06-05T18:17:20Z</dcterms:created>
  <dcterms:modified xsi:type="dcterms:W3CDTF">2021-12-23T00:38:05Z</dcterms:modified>
</cp:coreProperties>
</file>