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51" documentId="11_3A716C5ACB1773DBA6788F9957A003DEB0906445" xr6:coauthVersionLast="47" xr6:coauthVersionMax="47" xr10:uidLastSave="{24512617-684B-4736-A345-529470832C4A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GI!$B$3:$J$70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10" l="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5" i="2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" i="7"/>
  <c r="J15" i="2" l="1"/>
  <c r="J125" i="7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<sst xmlns="http://schemas.openxmlformats.org/spreadsheetml/2006/main" count="887" uniqueCount="257">
  <si>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</si>
  <si>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</si>
  <si>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</si>
  <si>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</si>
  <si>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</si>
  <si>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</si>
  <si>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</si>
  <si>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</si>
  <si>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</si>
  <si>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</si>
  <si>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</si>
  <si>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</si>
  <si>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</si>
  <si>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</si>
  <si>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</si>
  <si>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</si>
  <si>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</si>
  <si>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</si>
  <si>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</si>
  <si>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</si>
  <si>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</si>
  <si>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</si>
  <si>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</si>
  <si>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</si>
  <si>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</si>
  <si>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</si>
  <si>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</si>
  <si>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</si>
  <si>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</si>
  <si>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</si>
  <si>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</si>
  <si>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</si>
  <si>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</si>
  <si>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</si>
  <si>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</si>
  <si>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</si>
  <si>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</si>
  <si>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</si>
  <si>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</si>
  <si>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</si>
  <si>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</si>
  <si>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</si>
  <si>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</si>
  <si>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</si>
  <si>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</si>
  <si>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</si>
  <si>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</si>
  <si>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</si>
  <si>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</si>
  <si>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</si>
  <si>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</si>
  <si>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</si>
  <si>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</si>
  <si>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</si>
  <si>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</si>
  <si>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</si>
  <si>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</si>
  <si>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</si>
  <si>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</si>
  <si>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</si>
  <si>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</si>
  <si>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</si>
  <si>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</si>
  <si>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</si>
  <si>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</si>
  <si>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</si>
  <si>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</si>
  <si>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</si>
  <si>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</si>
  <si>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</si>
  <si>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</si>
  <si>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</si>
  <si>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</si>
  <si>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</si>
  <si>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</si>
  <si>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</si>
  <si>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</si>
  <si>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</si>
  <si>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</si>
  <si>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</si>
  <si>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</si>
  <si>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</si>
  <si>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</si>
  <si>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</si>
  <si>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</si>
  <si>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</si>
  <si>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</si>
  <si>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</si>
  <si>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</si>
  <si>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</si>
  <si>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</si>
  <si>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</si>
  <si>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</si>
  <si>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</si>
  <si>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</si>
  <si>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</si>
  <si>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</si>
  <si>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</si>
  <si>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</si>
  <si>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</si>
  <si>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</si>
  <si>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</si>
  <si>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</si>
  <si>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</si>
  <si>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</si>
  <si>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</si>
  <si>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</si>
  <si>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</si>
  <si>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</si>
  <si>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</si>
  <si>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</si>
  <si>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</si>
  <si>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</si>
  <si>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</si>
  <si>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</si>
  <si>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</si>
  <si>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</si>
  <si>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</si>
  <si>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</si>
  <si>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</si>
  <si>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</si>
  <si>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</si>
  <si>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</si>
  <si>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</si>
  <si>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</si>
  <si>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</si>
  <si>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</si>
  <si>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</si>
  <si>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</si>
  <si>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</si>
  <si>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</si>
  <si>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</si>
  <si>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</si>
  <si>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</si>
  <si>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</si>
  <si>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</si>
  <si>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</si>
  <si>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</si>
  <si>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</si>
  <si>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</si>
  <si>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</si>
  <si>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</si>
  <si>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</si>
  <si>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</si>
  <si>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</si>
  <si>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</si>
  <si>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</si>
  <si>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</si>
  <si>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</si>
  <si>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</si>
  <si>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</si>
  <si>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</si>
  <si>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</si>
  <si>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</si>
  <si>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</si>
  <si>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</si>
  <si>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</si>
  <si>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</si>
  <si>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</si>
  <si>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</si>
  <si>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</si>
  <si>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</si>
  <si>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</si>
  <si>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</si>
  <si>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</si>
  <si>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</si>
  <si>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</si>
  <si>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</si>
  <si>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</si>
  <si>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</si>
  <si>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</si>
  <si>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</si>
  <si>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</si>
  <si>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</si>
  <si>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</si>
  <si>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</si>
  <si>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</si>
  <si>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</si>
  <si>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</si>
  <si>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</si>
  <si>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</si>
  <si>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</si>
  <si>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</si>
  <si>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</si>
  <si>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</si>
  <si>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</si>
  <si>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</si>
  <si>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</si>
  <si>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</si>
  <si>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</si>
  <si>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</si>
  <si>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</si>
  <si>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</si>
  <si>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</si>
  <si>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</si>
  <si>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</si>
  <si>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</si>
  <si>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</si>
  <si>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</si>
  <si>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</si>
  <si>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</si>
  <si>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</si>
  <si>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</si>
  <si>
    <t>INGRESO AUTOMÁTICO: AÑADIR EMOLUMENTOS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</si>
  <si>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</si>
  <si>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</si>
  <si>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</si>
  <si>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</si>
  <si>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</si>
  <si>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</si>
  <si>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</si>
  <si>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</si>
  <si>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</si>
  <si>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</si>
  <si>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</si>
  <si>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</si>
  <si>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</si>
  <si>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</si>
  <si>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</si>
  <si>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</si>
  <si>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</si>
  <si>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</si>
  <si>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</si>
  <si>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</si>
  <si>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</si>
  <si>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</si>
  <si>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</si>
  <si>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</si>
  <si>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</si>
  <si>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</si>
  <si>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</si>
  <si>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</si>
  <si>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Se agrega detalle de concepto de ingreso</t>
  </si>
  <si>
    <t>Ejemplo de detalle añadito al registro</t>
  </si>
  <si>
    <t>Ejemplo de detalle del registro por esta ofrenda</t>
  </si>
  <si>
    <t>F29</t>
  </si>
  <si>
    <t>Detalles desconocidos, programa de prueba</t>
  </si>
  <si>
    <t>DETALLE DESCONOCIDO</t>
  </si>
  <si>
    <t>Detalles desconocidos sobre el mantenimiento del templo</t>
  </si>
  <si>
    <t>Indagar arriendo sobre qué inmueble</t>
  </si>
  <si>
    <t>Indagar bajo qué concepto</t>
  </si>
  <si>
    <t>Indagar cada cuento se hace este aporte</t>
  </si>
  <si>
    <t>Marzo</t>
  </si>
  <si>
    <t>Abril</t>
  </si>
  <si>
    <t>Segundo ingreso del mes de marzo</t>
  </si>
  <si>
    <t>Sin detalle</t>
  </si>
  <si>
    <t>Detalle añadidos solo como prueba de celda</t>
  </si>
  <si>
    <t>Wendy la mejor jejej. Psd: Si lo encuentras, házmelo saber</t>
  </si>
  <si>
    <t>Detalle añadido solo para prueba</t>
  </si>
  <si>
    <t>Dios guarde a los jovenes</t>
  </si>
  <si>
    <t>Dios guarde la familia pastoral</t>
  </si>
  <si>
    <t>Campo para especificar el ingreso</t>
  </si>
  <si>
    <t>Wendy la mejor x2</t>
  </si>
  <si>
    <t>DETALLAR FINALIDAD DEL APORTE</t>
  </si>
  <si>
    <t>Ingadar a que entidad se hace el recaudo</t>
  </si>
  <si>
    <t>Añañay cosa delicada</t>
  </si>
  <si>
    <t>Primer ingreso de Marzo - Mes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</si>
</sst>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64</xdr:row>
      <xdr:rowOff>14649</xdr:rowOff>
    </xdr:from>
    <xdr:to>
      <xdr:col>9</xdr:col>
      <xdr:colOff>2280232</xdr:colOff>
      <xdr:row>70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64</xdr:row>
      <xdr:rowOff>5222</xdr:rowOff>
    </xdr:from>
    <xdr:to>
      <xdr:col>8</xdr:col>
      <xdr:colOff>670560</xdr:colOff>
      <xdr:row>69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8" t="s">
        <v>102</v>
      </c>
      <c r="L13" s="182" t="s">
        <v>105</v>
      </c>
      <c r="M13" s="182"/>
      <c r="N13" s="182"/>
    </row>
    <row r="14" spans="11:14" ht="19.95" customHeight="1" x14ac:dyDescent="0.25">
      <c r="K14" s="98" t="s">
        <v>104</v>
      </c>
      <c r="L14" s="182" t="s">
        <v>112</v>
      </c>
      <c r="M14" s="182"/>
      <c r="N14" s="182"/>
    </row>
    <row r="15" spans="11:14" ht="18" customHeight="1" x14ac:dyDescent="0.25">
      <c r="K15" s="98" t="s">
        <v>103</v>
      </c>
      <c r="L15" s="182" t="s">
        <v>111</v>
      </c>
      <c r="M15" s="182"/>
      <c r="N15" s="182"/>
    </row>
    <row r="16" spans="11:14" ht="19.2" customHeight="1" x14ac:dyDescent="0.25">
      <c r="K16" s="98" t="s">
        <v>100</v>
      </c>
      <c r="L16" s="182" t="s">
        <v>115</v>
      </c>
      <c r="M16" s="182"/>
      <c r="N16" s="182"/>
    </row>
    <row r="17" spans="4:14" ht="22.95" customHeight="1" x14ac:dyDescent="0.25">
      <c r="K17" s="98" t="s">
        <v>101</v>
      </c>
      <c r="L17" s="182" t="s">
        <v>114</v>
      </c>
      <c r="M17" s="182"/>
      <c r="N17" s="182"/>
    </row>
    <row r="18" spans="4:14" ht="19.2" customHeight="1" x14ac:dyDescent="0.25">
      <c r="K18" s="98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8" t="s">
        <v>107</v>
      </c>
      <c r="L19" s="182" t="s">
        <v>109</v>
      </c>
      <c r="M19" s="182"/>
      <c r="N19" s="182"/>
    </row>
    <row r="26" spans="4:14" x14ac:dyDescent="0.25">
      <c r="D26" s="184" t="s">
        <v>146</v>
      </c>
      <c r="E26" s="184"/>
      <c r="F26" s="184"/>
      <c r="G26" s="184"/>
    </row>
  </sheetData>
  <sheetProtection algorithmName="SHA-512" hashValue="4R4Di6z1W6vxBA+U6zfwQb2bdk3GA0MwJOOCrabIAU7Hgi5/7tdBkfmUpwp70ibenn7w7nzNNjiXIlsQoAYGrQ==" saltValue="3ZXfNcVSkJW/WuXikL14Y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8" sqref="J18:J19"/>
    </sheetView>
  </sheetViews>
  <sheetFormatPr baseColWidth="10" defaultRowHeight="13.8" x14ac:dyDescent="0.25"/>
  <cols>
    <col min="1" max="1" width="1.898437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5" spans="1:14" ht="7.2" customHeight="1" x14ac:dyDescent="0.25"/>
    <row r="6" spans="1:14" ht="30" customHeight="1" x14ac:dyDescent="0.25">
      <c r="B6" s="190" t="s">
        <v>129</v>
      </c>
      <c r="C6" s="191"/>
      <c r="D6" s="191"/>
      <c r="E6" s="191"/>
      <c r="F6" s="191"/>
      <c r="G6" s="191"/>
      <c r="H6" s="191"/>
      <c r="I6" s="192"/>
      <c r="J6" s="117">
        <v>2022</v>
      </c>
      <c r="K6" s="23"/>
      <c r="L6" s="4"/>
      <c r="M6" s="4"/>
      <c r="N6" s="4"/>
    </row>
    <row r="7" spans="1:14" ht="28.5" customHeight="1" x14ac:dyDescent="0.25">
      <c r="B7" s="197" t="s">
        <v>157</v>
      </c>
      <c r="C7" s="198"/>
      <c r="D7" s="189">
        <v>1800005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203" t="s">
        <v>64</v>
      </c>
      <c r="G10" s="203"/>
      <c r="H10" s="37" t="s">
        <v>119</v>
      </c>
      <c r="I10" s="204" t="s">
        <v>125</v>
      </c>
      <c r="J10" s="204"/>
      <c r="K10" s="193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202" t="str">
        <f>IF(E11="","",IF(C11="I",VLOOKUP(E11,Ing[],2,TRUE),VLOOKUP(E11,Egr[],2,TRUE)))</f>
        <v/>
      </c>
      <c r="G11" s="202"/>
      <c r="H11" s="78"/>
      <c r="I11" s="205"/>
      <c r="J11" s="205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200">
        <f>SUM(H21:H57)</f>
        <v>7813800</v>
      </c>
      <c r="I15" s="199">
        <f>SUM(I21:I57)</f>
        <v>7536292</v>
      </c>
      <c r="J15" s="185">
        <f>H15-I15</f>
        <v>277508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201"/>
      <c r="I16" s="199"/>
      <c r="J16" s="186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242</v>
      </c>
      <c r="K18" s="187"/>
      <c r="L18" s="52"/>
      <c r="M18" s="39"/>
      <c r="N18" s="39"/>
    </row>
    <row r="19" spans="2:14" ht="13.95" customHeight="1" x14ac:dyDescent="0.25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55">
        <v>44621</v>
      </c>
      <c r="C21" s="146" t="s">
        <v>123</v>
      </c>
      <c r="D21" s="157">
        <v>54</v>
      </c>
      <c r="E21" s="157"/>
      <c r="F21" s="157">
        <v>3</v>
      </c>
      <c r="G21" s="146" t="s">
        <v>7</v>
      </c>
      <c r="H21" s="162">
        <v>281700</v>
      </c>
      <c r="I21" s="162">
        <v>0</v>
      </c>
      <c r="J21" s="162">
        <f>D7+H21-I21</f>
        <v>2081705</v>
      </c>
      <c r="K21" s="146" t="s">
        <v>256</v>
      </c>
    </row>
    <row r="22" spans="2:14" x14ac:dyDescent="0.25">
      <c r="B22" s="155">
        <v>44622</v>
      </c>
      <c r="C22" s="146" t="s">
        <v>123</v>
      </c>
      <c r="D22" s="157">
        <v>55</v>
      </c>
      <c r="E22" s="157"/>
      <c r="F22" s="161">
        <v>20</v>
      </c>
      <c r="G22" s="146" t="s">
        <v>18</v>
      </c>
      <c r="H22" s="162">
        <v>29600</v>
      </c>
      <c r="I22" s="162">
        <v>0</v>
      </c>
      <c r="J22" s="162">
        <f t="shared" ref="J22:J56" si="0">J21+H22-I22</f>
        <v>2111305</v>
      </c>
      <c r="K22" s="146" t="s">
        <v>244</v>
      </c>
    </row>
    <row r="23" spans="2:14" x14ac:dyDescent="0.25">
      <c r="B23" s="155">
        <v>44623</v>
      </c>
      <c r="C23" s="146" t="s">
        <v>123</v>
      </c>
      <c r="D23" s="157">
        <v>56</v>
      </c>
      <c r="E23" s="157"/>
      <c r="F23" s="157">
        <v>4</v>
      </c>
      <c r="G23" s="146" t="s">
        <v>9</v>
      </c>
      <c r="H23" s="162">
        <v>86800</v>
      </c>
      <c r="I23" s="162">
        <v>0</v>
      </c>
      <c r="J23" s="162">
        <f t="shared" si="0"/>
        <v>2198105</v>
      </c>
      <c r="K23" s="146" t="s">
        <v>245</v>
      </c>
    </row>
    <row r="24" spans="2:14" x14ac:dyDescent="0.25">
      <c r="B24" s="155">
        <v>44624</v>
      </c>
      <c r="C24" s="146" t="s">
        <v>123</v>
      </c>
      <c r="D24" s="157">
        <v>57</v>
      </c>
      <c r="E24" s="157"/>
      <c r="F24" s="157">
        <v>6</v>
      </c>
      <c r="G24" s="146" t="s">
        <v>11</v>
      </c>
      <c r="H24" s="162">
        <v>719000</v>
      </c>
      <c r="I24" s="162">
        <v>0</v>
      </c>
      <c r="J24" s="162">
        <f t="shared" si="0"/>
        <v>2917105</v>
      </c>
      <c r="K24" s="146"/>
    </row>
    <row r="25" spans="2:14" x14ac:dyDescent="0.25">
      <c r="B25" s="155">
        <v>44625</v>
      </c>
      <c r="C25" s="146" t="s">
        <v>123</v>
      </c>
      <c r="D25" s="157">
        <v>58</v>
      </c>
      <c r="E25" s="157"/>
      <c r="F25" s="157">
        <v>12</v>
      </c>
      <c r="G25" s="146" t="s">
        <v>15</v>
      </c>
      <c r="H25" s="162">
        <v>49700</v>
      </c>
      <c r="I25" s="162">
        <v>0</v>
      </c>
      <c r="J25" s="162">
        <f t="shared" si="0"/>
        <v>2966805</v>
      </c>
      <c r="K25" s="146" t="s">
        <v>246</v>
      </c>
    </row>
    <row r="26" spans="2:14" x14ac:dyDescent="0.25">
      <c r="B26" s="156">
        <v>44626</v>
      </c>
      <c r="C26" s="158" t="s">
        <v>123</v>
      </c>
      <c r="D26" s="159">
        <v>59</v>
      </c>
      <c r="E26" s="159"/>
      <c r="F26" s="159">
        <v>5</v>
      </c>
      <c r="G26" s="158" t="s">
        <v>155</v>
      </c>
      <c r="H26" s="163">
        <v>88100</v>
      </c>
      <c r="I26" s="163">
        <v>0</v>
      </c>
      <c r="J26" s="163">
        <f t="shared" si="0"/>
        <v>3054905</v>
      </c>
      <c r="K26" s="160"/>
    </row>
    <row r="27" spans="2:14" x14ac:dyDescent="0.25">
      <c r="B27" s="156">
        <v>44627</v>
      </c>
      <c r="C27" s="158" t="s">
        <v>123</v>
      </c>
      <c r="D27" s="159">
        <v>60</v>
      </c>
      <c r="E27" s="159"/>
      <c r="F27" s="159">
        <v>16</v>
      </c>
      <c r="G27" s="158" t="s">
        <v>30</v>
      </c>
      <c r="H27" s="163">
        <v>88400</v>
      </c>
      <c r="I27" s="163">
        <v>0</v>
      </c>
      <c r="J27" s="163">
        <f t="shared" si="0"/>
        <v>3143305</v>
      </c>
      <c r="K27" s="160" t="s">
        <v>247</v>
      </c>
    </row>
    <row r="28" spans="2:14" x14ac:dyDescent="0.25">
      <c r="B28" s="156">
        <v>44628</v>
      </c>
      <c r="C28" s="158" t="s">
        <v>123</v>
      </c>
      <c r="D28" s="159">
        <v>61</v>
      </c>
      <c r="E28" s="159"/>
      <c r="F28" s="159">
        <v>1</v>
      </c>
      <c r="G28" s="158" t="s">
        <v>5</v>
      </c>
      <c r="H28" s="163">
        <v>199300</v>
      </c>
      <c r="I28" s="163">
        <v>0</v>
      </c>
      <c r="J28" s="163">
        <f t="shared" si="0"/>
        <v>3342605</v>
      </c>
      <c r="K28" s="160"/>
    </row>
    <row r="29" spans="2:14" x14ac:dyDescent="0.25">
      <c r="B29" s="156">
        <v>44629</v>
      </c>
      <c r="C29" s="158" t="s">
        <v>123</v>
      </c>
      <c r="D29" s="159">
        <v>62</v>
      </c>
      <c r="E29" s="159"/>
      <c r="F29" s="159">
        <v>20</v>
      </c>
      <c r="G29" s="158" t="s">
        <v>18</v>
      </c>
      <c r="H29" s="163">
        <v>44800</v>
      </c>
      <c r="I29" s="163">
        <v>0</v>
      </c>
      <c r="J29" s="163">
        <f t="shared" si="0"/>
        <v>3387405</v>
      </c>
      <c r="K29" s="160"/>
    </row>
    <row r="30" spans="2:14" x14ac:dyDescent="0.25">
      <c r="B30" s="156">
        <v>44630</v>
      </c>
      <c r="C30" s="158" t="s">
        <v>123</v>
      </c>
      <c r="D30" s="159">
        <v>63</v>
      </c>
      <c r="E30" s="159"/>
      <c r="F30" s="159">
        <v>2</v>
      </c>
      <c r="G30" s="158" t="s">
        <v>6</v>
      </c>
      <c r="H30" s="163">
        <v>104800</v>
      </c>
      <c r="I30" s="163">
        <v>0</v>
      </c>
      <c r="J30" s="163">
        <f t="shared" si="0"/>
        <v>3492205</v>
      </c>
      <c r="K30" s="160"/>
    </row>
    <row r="31" spans="2:14" x14ac:dyDescent="0.25">
      <c r="B31" s="156">
        <v>44631</v>
      </c>
      <c r="C31" s="158" t="s">
        <v>123</v>
      </c>
      <c r="D31" s="159">
        <v>64</v>
      </c>
      <c r="E31" s="159"/>
      <c r="F31" s="159">
        <v>12</v>
      </c>
      <c r="G31" s="158" t="s">
        <v>15</v>
      </c>
      <c r="H31" s="163">
        <v>120000</v>
      </c>
      <c r="I31" s="163">
        <v>0</v>
      </c>
      <c r="J31" s="163">
        <f t="shared" si="0"/>
        <v>3612205</v>
      </c>
      <c r="K31" s="160" t="s">
        <v>248</v>
      </c>
    </row>
    <row r="32" spans="2:14" x14ac:dyDescent="0.25">
      <c r="B32" s="156">
        <v>44632</v>
      </c>
      <c r="C32" s="158" t="s">
        <v>123</v>
      </c>
      <c r="D32" s="159">
        <v>65</v>
      </c>
      <c r="E32" s="159"/>
      <c r="F32" s="159">
        <v>5</v>
      </c>
      <c r="G32" s="158" t="s">
        <v>155</v>
      </c>
      <c r="H32" s="163">
        <v>107400</v>
      </c>
      <c r="I32" s="163">
        <v>0</v>
      </c>
      <c r="J32" s="163">
        <f t="shared" si="0"/>
        <v>3719605</v>
      </c>
      <c r="K32" s="160"/>
    </row>
    <row r="33" spans="2:11" x14ac:dyDescent="0.25">
      <c r="B33" s="156">
        <v>44633</v>
      </c>
      <c r="C33" s="158" t="s">
        <v>123</v>
      </c>
      <c r="D33" s="159">
        <v>66</v>
      </c>
      <c r="E33" s="159"/>
      <c r="F33" s="159">
        <v>16</v>
      </c>
      <c r="G33" s="158" t="s">
        <v>30</v>
      </c>
      <c r="H33" s="163">
        <v>107350</v>
      </c>
      <c r="I33" s="163">
        <v>0</v>
      </c>
      <c r="J33" s="163">
        <f t="shared" si="0"/>
        <v>3826955</v>
      </c>
      <c r="K33" s="160" t="s">
        <v>249</v>
      </c>
    </row>
    <row r="34" spans="2:11" x14ac:dyDescent="0.25">
      <c r="B34" s="156">
        <v>44634</v>
      </c>
      <c r="C34" s="158" t="s">
        <v>123</v>
      </c>
      <c r="D34" s="159">
        <v>67</v>
      </c>
      <c r="E34" s="159"/>
      <c r="F34" s="159">
        <v>1</v>
      </c>
      <c r="G34" s="158" t="s">
        <v>5</v>
      </c>
      <c r="H34" s="163">
        <v>293500</v>
      </c>
      <c r="I34" s="163">
        <v>0</v>
      </c>
      <c r="J34" s="163">
        <f t="shared" si="0"/>
        <v>4120455</v>
      </c>
      <c r="K34" s="160" t="s">
        <v>250</v>
      </c>
    </row>
    <row r="35" spans="2:11" x14ac:dyDescent="0.25">
      <c r="B35" s="156">
        <v>44634</v>
      </c>
      <c r="C35" s="158" t="s">
        <v>123</v>
      </c>
      <c r="D35" s="159">
        <v>68</v>
      </c>
      <c r="E35" s="159"/>
      <c r="F35" s="159">
        <v>6</v>
      </c>
      <c r="G35" s="158" t="s">
        <v>11</v>
      </c>
      <c r="H35" s="163">
        <v>20000</v>
      </c>
      <c r="I35" s="163">
        <v>0</v>
      </c>
      <c r="J35" s="163">
        <f t="shared" si="0"/>
        <v>4140455</v>
      </c>
      <c r="K35" s="160"/>
    </row>
    <row r="36" spans="2:11" x14ac:dyDescent="0.25">
      <c r="B36" s="156">
        <v>44636</v>
      </c>
      <c r="C36" s="158" t="s">
        <v>123</v>
      </c>
      <c r="D36" s="159">
        <v>69</v>
      </c>
      <c r="E36" s="159"/>
      <c r="F36" s="159">
        <v>20</v>
      </c>
      <c r="G36" s="158" t="s">
        <v>18</v>
      </c>
      <c r="H36" s="163">
        <v>46600</v>
      </c>
      <c r="I36" s="163">
        <v>0</v>
      </c>
      <c r="J36" s="163">
        <f t="shared" si="0"/>
        <v>4187055</v>
      </c>
      <c r="K36" s="160"/>
    </row>
    <row r="37" spans="2:11" x14ac:dyDescent="0.25">
      <c r="B37" s="156">
        <v>44637</v>
      </c>
      <c r="C37" s="158" t="s">
        <v>123</v>
      </c>
      <c r="D37" s="159">
        <v>70</v>
      </c>
      <c r="E37" s="159"/>
      <c r="F37" s="159">
        <v>10</v>
      </c>
      <c r="G37" s="158" t="s">
        <v>14</v>
      </c>
      <c r="H37" s="163">
        <v>192000</v>
      </c>
      <c r="I37" s="163">
        <v>0</v>
      </c>
      <c r="J37" s="163">
        <f t="shared" si="0"/>
        <v>4379055</v>
      </c>
      <c r="K37" s="160" t="s">
        <v>251</v>
      </c>
    </row>
    <row r="38" spans="2:11" x14ac:dyDescent="0.25">
      <c r="B38" s="156">
        <v>44637</v>
      </c>
      <c r="C38" s="158" t="s">
        <v>123</v>
      </c>
      <c r="D38" s="159">
        <v>71</v>
      </c>
      <c r="E38" s="159"/>
      <c r="F38" s="159">
        <v>12</v>
      </c>
      <c r="G38" s="158" t="s">
        <v>15</v>
      </c>
      <c r="H38" s="163">
        <v>91600</v>
      </c>
      <c r="I38" s="163">
        <v>0</v>
      </c>
      <c r="J38" s="163">
        <f t="shared" si="0"/>
        <v>4470655</v>
      </c>
      <c r="K38" s="160"/>
    </row>
    <row r="39" spans="2:11" x14ac:dyDescent="0.25">
      <c r="B39" s="156">
        <v>44639</v>
      </c>
      <c r="C39" s="158" t="s">
        <v>123</v>
      </c>
      <c r="D39" s="159">
        <v>72</v>
      </c>
      <c r="E39" s="159"/>
      <c r="F39" s="159">
        <v>5</v>
      </c>
      <c r="G39" s="158" t="s">
        <v>155</v>
      </c>
      <c r="H39" s="163">
        <v>61300</v>
      </c>
      <c r="I39" s="163">
        <v>0</v>
      </c>
      <c r="J39" s="163">
        <f t="shared" si="0"/>
        <v>4531955</v>
      </c>
      <c r="K39" s="160"/>
    </row>
    <row r="40" spans="2:11" x14ac:dyDescent="0.25">
      <c r="B40" s="156">
        <v>44641</v>
      </c>
      <c r="C40" s="158" t="s">
        <v>123</v>
      </c>
      <c r="D40" s="159">
        <v>73</v>
      </c>
      <c r="E40" s="159"/>
      <c r="F40" s="159">
        <v>16</v>
      </c>
      <c r="G40" s="158" t="s">
        <v>30</v>
      </c>
      <c r="H40" s="163">
        <v>13550</v>
      </c>
      <c r="I40" s="163">
        <v>0</v>
      </c>
      <c r="J40" s="163">
        <f t="shared" si="0"/>
        <v>4545505</v>
      </c>
      <c r="K40" s="160" t="s">
        <v>252</v>
      </c>
    </row>
    <row r="41" spans="2:11" x14ac:dyDescent="0.25">
      <c r="B41" s="156">
        <v>44642</v>
      </c>
      <c r="C41" s="158" t="s">
        <v>123</v>
      </c>
      <c r="D41" s="159">
        <v>74</v>
      </c>
      <c r="E41" s="159"/>
      <c r="F41" s="159">
        <v>1</v>
      </c>
      <c r="G41" s="158" t="s">
        <v>5</v>
      </c>
      <c r="H41" s="163">
        <v>14100</v>
      </c>
      <c r="I41" s="163">
        <v>0</v>
      </c>
      <c r="J41" s="163">
        <f t="shared" si="0"/>
        <v>4559605</v>
      </c>
      <c r="K41" s="160"/>
    </row>
    <row r="42" spans="2:11" x14ac:dyDescent="0.25">
      <c r="B42" s="156">
        <v>44644</v>
      </c>
      <c r="C42" s="158" t="s">
        <v>123</v>
      </c>
      <c r="D42" s="159">
        <v>75</v>
      </c>
      <c r="E42" s="159"/>
      <c r="F42" s="159">
        <v>12</v>
      </c>
      <c r="G42" s="158" t="s">
        <v>15</v>
      </c>
      <c r="H42" s="163">
        <v>13550</v>
      </c>
      <c r="I42" s="163">
        <v>0</v>
      </c>
      <c r="J42" s="163">
        <f t="shared" si="0"/>
        <v>4573155</v>
      </c>
      <c r="K42" s="160"/>
    </row>
    <row r="43" spans="2:11" x14ac:dyDescent="0.25">
      <c r="B43" s="155">
        <v>44646</v>
      </c>
      <c r="C43" s="146" t="s">
        <v>123</v>
      </c>
      <c r="D43" s="157">
        <v>76</v>
      </c>
      <c r="E43" s="157"/>
      <c r="F43" s="157">
        <v>5</v>
      </c>
      <c r="G43" s="146" t="s">
        <v>155</v>
      </c>
      <c r="H43" s="162">
        <v>13550</v>
      </c>
      <c r="I43" s="162">
        <v>0</v>
      </c>
      <c r="J43" s="162">
        <f t="shared" si="0"/>
        <v>4586705</v>
      </c>
      <c r="K43" s="146"/>
    </row>
    <row r="44" spans="2:11" x14ac:dyDescent="0.25">
      <c r="B44" s="155">
        <v>44648</v>
      </c>
      <c r="C44" s="146" t="s">
        <v>123</v>
      </c>
      <c r="D44" s="157">
        <v>77</v>
      </c>
      <c r="E44" s="157"/>
      <c r="F44" s="157">
        <v>16</v>
      </c>
      <c r="G44" s="146" t="s">
        <v>30</v>
      </c>
      <c r="H44" s="162">
        <v>13550</v>
      </c>
      <c r="I44" s="162">
        <v>0</v>
      </c>
      <c r="J44" s="162">
        <f t="shared" si="0"/>
        <v>4600255</v>
      </c>
      <c r="K44" s="146"/>
    </row>
    <row r="45" spans="2:11" x14ac:dyDescent="0.25">
      <c r="B45" s="155">
        <v>44649</v>
      </c>
      <c r="C45" s="146" t="s">
        <v>123</v>
      </c>
      <c r="D45" s="157">
        <v>78</v>
      </c>
      <c r="E45" s="157"/>
      <c r="F45" s="157">
        <v>1</v>
      </c>
      <c r="G45" s="146" t="s">
        <v>5</v>
      </c>
      <c r="H45" s="162">
        <v>13550</v>
      </c>
      <c r="I45" s="162">
        <v>0</v>
      </c>
      <c r="J45" s="162">
        <f t="shared" si="0"/>
        <v>4613805</v>
      </c>
      <c r="K45" s="146"/>
    </row>
    <row r="46" spans="2:11" x14ac:dyDescent="0.25">
      <c r="B46" s="155">
        <v>44650</v>
      </c>
      <c r="C46" s="146" t="s">
        <v>122</v>
      </c>
      <c r="D46" s="157"/>
      <c r="E46" s="157">
        <v>33</v>
      </c>
      <c r="F46" s="157">
        <v>34</v>
      </c>
      <c r="G46" s="146" t="s">
        <v>39</v>
      </c>
      <c r="H46" s="162">
        <v>0</v>
      </c>
      <c r="I46" s="162">
        <v>106000</v>
      </c>
      <c r="J46" s="162">
        <f t="shared" si="0"/>
        <v>4507805</v>
      </c>
      <c r="K46" s="146" t="s">
        <v>253</v>
      </c>
    </row>
    <row r="47" spans="2:11" x14ac:dyDescent="0.25">
      <c r="B47" s="155">
        <v>44650</v>
      </c>
      <c r="C47" s="146" t="s">
        <v>122</v>
      </c>
      <c r="D47" s="157"/>
      <c r="E47" s="157">
        <v>34</v>
      </c>
      <c r="F47" s="157">
        <v>45</v>
      </c>
      <c r="G47" s="146" t="s">
        <v>48</v>
      </c>
      <c r="H47" s="162">
        <v>0</v>
      </c>
      <c r="I47" s="162">
        <v>30000</v>
      </c>
      <c r="J47" s="162">
        <f t="shared" si="0"/>
        <v>4477805</v>
      </c>
      <c r="K47" s="146"/>
    </row>
    <row r="48" spans="2:11" x14ac:dyDescent="0.25">
      <c r="B48" s="155">
        <v>44650</v>
      </c>
      <c r="C48" s="146" t="s">
        <v>122</v>
      </c>
      <c r="D48" s="157"/>
      <c r="E48" s="157">
        <v>35</v>
      </c>
      <c r="F48" s="157">
        <v>35</v>
      </c>
      <c r="G48" s="146" t="s">
        <v>40</v>
      </c>
      <c r="H48" s="162">
        <v>0</v>
      </c>
      <c r="I48" s="162">
        <v>393692</v>
      </c>
      <c r="J48" s="162">
        <f t="shared" si="0"/>
        <v>4084113</v>
      </c>
      <c r="K48" s="146" t="s">
        <v>254</v>
      </c>
    </row>
    <row r="49" spans="2:11" x14ac:dyDescent="0.25">
      <c r="B49" s="155">
        <v>44650</v>
      </c>
      <c r="C49" s="146" t="s">
        <v>122</v>
      </c>
      <c r="D49" s="157"/>
      <c r="E49" s="157">
        <v>36</v>
      </c>
      <c r="F49" s="157">
        <v>51</v>
      </c>
      <c r="G49" s="146" t="s">
        <v>44</v>
      </c>
      <c r="H49" s="162">
        <v>0</v>
      </c>
      <c r="I49" s="162">
        <v>360000</v>
      </c>
      <c r="J49" s="162">
        <f t="shared" si="0"/>
        <v>3724113</v>
      </c>
      <c r="K49" s="146"/>
    </row>
    <row r="50" spans="2:11" x14ac:dyDescent="0.25">
      <c r="B50" s="155">
        <v>44650</v>
      </c>
      <c r="C50" s="146" t="s">
        <v>122</v>
      </c>
      <c r="D50" s="157"/>
      <c r="E50" s="157">
        <v>37</v>
      </c>
      <c r="F50" s="157">
        <v>32</v>
      </c>
      <c r="G50" s="146" t="s">
        <v>37</v>
      </c>
      <c r="H50" s="162">
        <v>0</v>
      </c>
      <c r="I50" s="162">
        <v>368500</v>
      </c>
      <c r="J50" s="162">
        <f t="shared" si="0"/>
        <v>3355613</v>
      </c>
      <c r="K50" s="146"/>
    </row>
    <row r="51" spans="2:11" x14ac:dyDescent="0.25">
      <c r="B51" s="155">
        <v>44650</v>
      </c>
      <c r="C51" s="146" t="s">
        <v>122</v>
      </c>
      <c r="D51" s="157"/>
      <c r="E51" s="157">
        <v>38</v>
      </c>
      <c r="F51" s="157">
        <v>37</v>
      </c>
      <c r="G51" s="146" t="s">
        <v>51</v>
      </c>
      <c r="H51" s="162">
        <v>0</v>
      </c>
      <c r="I51" s="162">
        <v>747600</v>
      </c>
      <c r="J51" s="162">
        <f t="shared" si="0"/>
        <v>2608013</v>
      </c>
      <c r="K51" s="146"/>
    </row>
    <row r="52" spans="2:11" x14ac:dyDescent="0.25">
      <c r="B52" s="155">
        <v>44650</v>
      </c>
      <c r="C52" s="146" t="s">
        <v>122</v>
      </c>
      <c r="D52" s="157"/>
      <c r="E52" s="157">
        <v>39</v>
      </c>
      <c r="F52" s="157">
        <v>54</v>
      </c>
      <c r="G52" s="146" t="s">
        <v>58</v>
      </c>
      <c r="H52" s="162">
        <v>0</v>
      </c>
      <c r="I52" s="162">
        <v>528000</v>
      </c>
      <c r="J52" s="162">
        <f t="shared" si="0"/>
        <v>2080013</v>
      </c>
      <c r="K52" s="146" t="s">
        <v>255</v>
      </c>
    </row>
    <row r="53" spans="2:11" x14ac:dyDescent="0.25">
      <c r="B53" s="155">
        <v>44650</v>
      </c>
      <c r="C53" s="146" t="s">
        <v>122</v>
      </c>
      <c r="D53" s="157"/>
      <c r="E53" s="157">
        <v>40</v>
      </c>
      <c r="F53" s="157">
        <v>49</v>
      </c>
      <c r="G53" s="146" t="s">
        <v>54</v>
      </c>
      <c r="H53" s="162">
        <v>0</v>
      </c>
      <c r="I53" s="162">
        <v>200000</v>
      </c>
      <c r="J53" s="162">
        <f t="shared" si="0"/>
        <v>1880013</v>
      </c>
      <c r="K53" s="146"/>
    </row>
    <row r="54" spans="2:11" x14ac:dyDescent="0.25">
      <c r="B54" s="155">
        <v>44650</v>
      </c>
      <c r="C54" s="146" t="s">
        <v>123</v>
      </c>
      <c r="D54" s="157"/>
      <c r="E54" s="157"/>
      <c r="F54" s="157">
        <v>11</v>
      </c>
      <c r="G54" s="146" t="s">
        <v>28</v>
      </c>
      <c r="H54" s="162">
        <v>5000000</v>
      </c>
      <c r="I54" s="162">
        <v>0</v>
      </c>
      <c r="J54" s="162">
        <f t="shared" si="0"/>
        <v>6880013</v>
      </c>
      <c r="K54" s="146" t="s">
        <v>203</v>
      </c>
    </row>
    <row r="55" spans="2:11" x14ac:dyDescent="0.25">
      <c r="B55" s="155">
        <v>44650</v>
      </c>
      <c r="C55" s="146" t="s">
        <v>122</v>
      </c>
      <c r="D55" s="157"/>
      <c r="E55" s="157">
        <v>41</v>
      </c>
      <c r="F55" s="157">
        <v>30</v>
      </c>
      <c r="G55" s="146" t="s">
        <v>35</v>
      </c>
      <c r="H55" s="162">
        <v>0</v>
      </c>
      <c r="I55" s="162">
        <v>1050000</v>
      </c>
      <c r="J55" s="162">
        <f t="shared" si="0"/>
        <v>5830013</v>
      </c>
      <c r="K55" s="146" t="s">
        <v>203</v>
      </c>
    </row>
    <row r="56" spans="2:11" x14ac:dyDescent="0.25">
      <c r="B56" s="155">
        <v>44650</v>
      </c>
      <c r="C56" s="146" t="s">
        <v>122</v>
      </c>
      <c r="D56" s="157"/>
      <c r="E56" s="157">
        <v>42</v>
      </c>
      <c r="F56" s="157">
        <v>31</v>
      </c>
      <c r="G56" s="146" t="s">
        <v>36</v>
      </c>
      <c r="H56" s="162">
        <v>0</v>
      </c>
      <c r="I56" s="162">
        <v>3752500</v>
      </c>
      <c r="J56" s="162">
        <f t="shared" si="0"/>
        <v>2077513</v>
      </c>
      <c r="K56" s="146" t="s">
        <v>203</v>
      </c>
    </row>
    <row r="57" spans="2:11" x14ac:dyDescent="0.25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5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5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5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5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5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5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5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5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5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5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5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5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5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5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5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5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5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5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5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5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5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5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5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5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5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5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5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5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5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5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5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5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5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5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5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5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5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5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5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5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5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5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5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5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5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5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5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5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5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5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5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5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5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5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5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5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5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5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5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5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5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5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5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YS+2TUR7on7n4PTagdxJuXneBWfUMPAY3sNVA6jChnmuFvAtjcysxYW+NRjzWwD1T0JKHeY1l78D7bmAT4Q/PA==" saltValue="NoxcDdlXZyBH7UW57elR3A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19" sqref="B19:C19"/>
    </sheetView>
  </sheetViews>
  <sheetFormatPr baseColWidth="10" defaultRowHeight="13.8" x14ac:dyDescent="0.25"/>
  <cols>
    <col min="1" max="1" width="9.296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8" t="s">
        <v>243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5"/>
      <c r="D6" s="164">
        <f>C6*10%</f>
        <v>0</v>
      </c>
      <c r="E6" s="164">
        <f>C6*6%</f>
        <v>0</v>
      </c>
      <c r="F6" s="164">
        <f>C6*5%</f>
        <v>0</v>
      </c>
      <c r="G6" s="164">
        <f>C6*21%</f>
        <v>0</v>
      </c>
      <c r="H6" s="164">
        <f>C6-D6-E6-F6</f>
        <v>0</v>
      </c>
      <c r="I6" s="165">
        <f>H6*$I$4/100%</f>
        <v>0</v>
      </c>
      <c r="J6" s="164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5"/>
      <c r="D7" s="164">
        <f t="shared" ref="D7:D10" si="0">C7*10%</f>
        <v>0</v>
      </c>
      <c r="E7" s="164">
        <f t="shared" ref="E7:E10" si="1">C7*6%</f>
        <v>0</v>
      </c>
      <c r="F7" s="164">
        <f t="shared" ref="F7:F10" si="2">C7*5%</f>
        <v>0</v>
      </c>
      <c r="G7" s="164">
        <f t="shared" ref="G7:G10" si="3">C7*21%</f>
        <v>0</v>
      </c>
      <c r="H7" s="164">
        <f t="shared" ref="H7:H10" si="4">C7-D7-E7-F7</f>
        <v>0</v>
      </c>
      <c r="I7" s="165">
        <f t="shared" ref="I7:I10" si="5">H7*$I$4/100%</f>
        <v>0</v>
      </c>
      <c r="J7" s="164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5"/>
      <c r="D8" s="164">
        <f t="shared" si="0"/>
        <v>0</v>
      </c>
      <c r="E8" s="164">
        <f t="shared" si="1"/>
        <v>0</v>
      </c>
      <c r="F8" s="164">
        <f t="shared" si="2"/>
        <v>0</v>
      </c>
      <c r="G8" s="164">
        <f t="shared" si="3"/>
        <v>0</v>
      </c>
      <c r="H8" s="164">
        <f t="shared" si="4"/>
        <v>0</v>
      </c>
      <c r="I8" s="165">
        <f t="shared" si="5"/>
        <v>0</v>
      </c>
      <c r="J8" s="164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5"/>
      <c r="D9" s="164">
        <f t="shared" si="0"/>
        <v>0</v>
      </c>
      <c r="E9" s="164">
        <f t="shared" si="1"/>
        <v>0</v>
      </c>
      <c r="F9" s="164">
        <f t="shared" si="2"/>
        <v>0</v>
      </c>
      <c r="G9" s="164">
        <f t="shared" si="3"/>
        <v>0</v>
      </c>
      <c r="H9" s="164">
        <f t="shared" si="4"/>
        <v>0</v>
      </c>
      <c r="I9" s="165">
        <f t="shared" si="5"/>
        <v>0</v>
      </c>
      <c r="J9" s="164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/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1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1"/>
      <c r="G13" s="179">
        <f>SUM(C6:C10)</f>
        <v>0</v>
      </c>
      <c r="H13" s="179">
        <f>SUM(D6+D7+D8+D9+D10+E6+E7+E8+E9+E10+F6+F7+F8+F9+F10)</f>
        <v>0</v>
      </c>
      <c r="I13" s="179">
        <f>SUM(I6:I10)</f>
        <v>0</v>
      </c>
      <c r="J13" s="179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3" t="s">
        <v>242</v>
      </c>
      <c r="C19" s="214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176">
        <v>1000000</v>
      </c>
      <c r="D21" s="177">
        <f>C21*10%</f>
        <v>100000</v>
      </c>
      <c r="E21" s="177">
        <f>C21*6%</f>
        <v>60000</v>
      </c>
      <c r="F21" s="177">
        <f>C21*5%</f>
        <v>50000</v>
      </c>
      <c r="G21" s="177">
        <f>C21*21%</f>
        <v>210000</v>
      </c>
      <c r="H21" s="177">
        <f>C21-D21-E21-F21</f>
        <v>790000</v>
      </c>
      <c r="I21" s="177">
        <f>H21*$I$4/100%</f>
        <v>39500</v>
      </c>
      <c r="J21" s="177">
        <f>H21-(H21*$I$4/100%)</f>
        <v>750500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176">
        <v>1000000</v>
      </c>
      <c r="D22" s="177">
        <f t="shared" ref="D22:D25" si="6">C22*10%</f>
        <v>100000</v>
      </c>
      <c r="E22" s="177">
        <f t="shared" ref="E22:E25" si="7">C22*6%</f>
        <v>60000</v>
      </c>
      <c r="F22" s="177">
        <f t="shared" ref="F22:F25" si="8">C22*5%</f>
        <v>50000</v>
      </c>
      <c r="G22" s="177">
        <f t="shared" ref="G22:G25" si="9">C22*21%</f>
        <v>210000</v>
      </c>
      <c r="H22" s="177">
        <f t="shared" ref="H22:H25" si="10">C22-D22-E22-F22</f>
        <v>790000</v>
      </c>
      <c r="I22" s="177">
        <f t="shared" ref="I22:I25" si="11">H22*$I$4/100%</f>
        <v>39500</v>
      </c>
      <c r="J22" s="177">
        <f>H22-(H22*$I$4/100%)</f>
        <v>750500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176">
        <v>1000000</v>
      </c>
      <c r="D23" s="177">
        <f t="shared" si="6"/>
        <v>100000</v>
      </c>
      <c r="E23" s="177">
        <f t="shared" si="7"/>
        <v>60000</v>
      </c>
      <c r="F23" s="177">
        <f t="shared" si="8"/>
        <v>50000</v>
      </c>
      <c r="G23" s="177">
        <f t="shared" si="9"/>
        <v>210000</v>
      </c>
      <c r="H23" s="177">
        <f t="shared" si="10"/>
        <v>790000</v>
      </c>
      <c r="I23" s="177">
        <f t="shared" si="11"/>
        <v>39500</v>
      </c>
      <c r="J23" s="177">
        <f>H23-(H23*$I$4/100%)</f>
        <v>750500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176">
        <v>1000000</v>
      </c>
      <c r="D24" s="177">
        <f t="shared" si="6"/>
        <v>100000</v>
      </c>
      <c r="E24" s="177">
        <f t="shared" si="7"/>
        <v>60000</v>
      </c>
      <c r="F24" s="177">
        <f t="shared" si="8"/>
        <v>50000</v>
      </c>
      <c r="G24" s="177">
        <f t="shared" si="9"/>
        <v>210000</v>
      </c>
      <c r="H24" s="177">
        <f t="shared" si="10"/>
        <v>790000</v>
      </c>
      <c r="I24" s="177">
        <f t="shared" si="11"/>
        <v>39500</v>
      </c>
      <c r="J24" s="177">
        <f>H24-(H24*$I$4/100%)</f>
        <v>750500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176">
        <v>1000000</v>
      </c>
      <c r="D25" s="177">
        <f t="shared" si="6"/>
        <v>100000</v>
      </c>
      <c r="E25" s="177">
        <f t="shared" si="7"/>
        <v>60000</v>
      </c>
      <c r="F25" s="177">
        <f t="shared" si="8"/>
        <v>50000</v>
      </c>
      <c r="G25" s="177">
        <f t="shared" si="9"/>
        <v>210000</v>
      </c>
      <c r="H25" s="177">
        <f t="shared" si="10"/>
        <v>790000</v>
      </c>
      <c r="I25" s="177">
        <f t="shared" si="11"/>
        <v>39500</v>
      </c>
      <c r="J25" s="177">
        <f>H25-(H25*$I$4/100%)</f>
        <v>750500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2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2"/>
      <c r="G28" s="180">
        <f>SUM(C21:C25)</f>
        <v>5000000</v>
      </c>
      <c r="H28" s="180">
        <f>SUM(D21+D22+D23+D24+D25+E21+E22+E23+E24+E25+F21+F22+F23+F24+F25)</f>
        <v>1050000</v>
      </c>
      <c r="I28" s="180">
        <f>SUM(I21:I25)</f>
        <v>197500</v>
      </c>
      <c r="J28" s="180">
        <f>SUM(J21:J25)</f>
        <v>3752500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FnVWJGmVj0JONqEHouO7MdgbGAqm+kBbtGidkkAMwM04eBPYwgqCZpJhWZJsTXbrOWoDTokdx1CVdIyJ3lN93A==" saltValue="Uj32zm1vfwLmCeDRo+N1L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3" zoomScaleNormal="93" workbookViewId="0">
      <selection activeCell="B2" sqref="B2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5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5" customHeight="1" x14ac:dyDescent="0.25">
      <c r="B4" s="221"/>
      <c r="C4" s="222"/>
    </row>
    <row r="5" spans="2:16" ht="22.8" x14ac:dyDescent="0.25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634200</v>
      </c>
      <c r="F7" s="128">
        <f>SUMIFS(DataBaseContable!$H:$H,DataBaseContable!$F:$F,"="&amp;T!$B7,DataBaseContable!$B:$B,"&gt;="&amp;$B$3&amp;"/03/01",DataBaseContable!$B:$B,"&lt;="&amp;EOMONTH($B$3&amp;"/03/01",0))</f>
        <v>520450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1934900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155950</v>
      </c>
      <c r="F8" s="128">
        <f>SUMIFS(DataBaseContable!$H:$H,DataBaseContable!$F:$F,"="&amp;T!$B8,DataBaseContable!$B:$B,"&gt;="&amp;$B$3&amp;"/03/01",DataBaseContable!$B:$B,"&lt;="&amp;EOMONTH($B$3&amp;"/03/01",0))</f>
        <v>104800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509200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298200</v>
      </c>
      <c r="F9" s="128">
        <f>SUMIFS(DataBaseContable!$H:$H,DataBaseContable!$F:$F,"="&amp;T!$B9,DataBaseContable!$B:$B,"&gt;="&amp;$B$3&amp;"/03/01",DataBaseContable!$B:$B,"&lt;="&amp;EOMONTH($B$3&amp;"/03/01",0))</f>
        <v>281700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915650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74300</v>
      </c>
      <c r="F10" s="128">
        <f>SUMIFS(DataBaseContable!$H:$H,DataBaseContable!$F:$F,"="&amp;T!$B10,DataBaseContable!$B:$B,"&gt;="&amp;$B$3&amp;"/03/01",DataBaseContable!$B:$B,"&lt;="&amp;EOMONTH($B$3&amp;"/03/01",0))</f>
        <v>86800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253600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414600</v>
      </c>
      <c r="F11" s="128">
        <f>SUMIFS(DataBaseContable!$H:$H,DataBaseContable!$F:$F,"="&amp;T!$B11,DataBaseContable!$B:$B,"&gt;="&amp;$B$3&amp;"/03/01",DataBaseContable!$B:$B,"&lt;="&amp;EOMONTH($B$3&amp;"/03/01",0))</f>
        <v>270350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1360950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70000</v>
      </c>
      <c r="F12" s="128">
        <f>SUMIFS(DataBaseContable!$H:$H,DataBaseContable!$F:$F,"="&amp;T!$B12,DataBaseContable!$B:$B,"&gt;="&amp;$B$3&amp;"/03/01",DataBaseContable!$B:$B,"&lt;="&amp;EOMONTH($B$3&amp;"/03/01",0))</f>
        <v>739000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809000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303350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303350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88600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88600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1</v>
      </c>
      <c r="F16" s="128">
        <f>SUMIFS(DataBaseContable!$H:$H,DataBaseContable!$F:$F,"="&amp;T!$B16,DataBaseContable!$B:$B,"&gt;="&amp;$B$3&amp;"/03/01",DataBaseContable!$B:$B,"&lt;="&amp;EOMONTH($B$3&amp;"/03/01",0))</f>
        <v>192000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192001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6004600</v>
      </c>
      <c r="E17" s="128">
        <f>SUMIFS(DataBaseContable!$H:$H,DataBaseContable!$F:$F,"="&amp;T!$B17,DataBaseContable!$B:$B,"&gt;="&amp;$B$3&amp;"/02/01",DataBaseContable!$B:$B,"&lt;="&amp;EOMONTH($B$3&amp;"/02/01",0))</f>
        <v>5988750</v>
      </c>
      <c r="F17" s="128">
        <f>SUMIFS(DataBaseContable!$H:$H,DataBaseContable!$F:$F,"="&amp;T!$B17,DataBaseContable!$B:$B,"&gt;="&amp;$B$3&amp;"/03/01",DataBaseContable!$B:$B,"&lt;="&amp;EOMONTH($B$3&amp;"/03/01",0))</f>
        <v>5000000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16993350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179350</v>
      </c>
      <c r="F18" s="128">
        <f>SUMIFS(DataBaseContable!$H:$H,DataBaseContable!$F:$F,"="&amp;T!$B18,DataBaseContable!$B:$B,"&gt;="&amp;$B$3&amp;"/03/01",DataBaseContable!$B:$B,"&lt;="&amp;EOMONTH($B$3&amp;"/03/01",0))</f>
        <v>274850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764850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240600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240600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382150</v>
      </c>
      <c r="F22" s="128">
        <f>SUMIFS(DataBaseContable!$H:$H,DataBaseContable!$F:$F,"="&amp;T!$B22,DataBaseContable!$B:$B,"&gt;="&amp;$B$3&amp;"/03/01",DataBaseContable!$B:$B,"&lt;="&amp;EOMONTH($B$3&amp;"/03/01",0))</f>
        <v>222850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896350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148650</v>
      </c>
      <c r="F26" s="128">
        <f>SUMIFS(DataBaseContable!$H:$H,DataBaseContable!$F:$F,"="&amp;T!$B26,DataBaseContable!$B:$B,"&gt;="&amp;$B$3&amp;"/03/01",DataBaseContable!$B:$B,"&lt;="&amp;EOMONTH($B$3&amp;"/03/01",0))</f>
        <v>121000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269650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" x14ac:dyDescent="0.25">
      <c r="C38" s="20" t="s">
        <v>99</v>
      </c>
      <c r="D38" s="130">
        <f>SUM(D7:D37)</f>
        <v>14095575</v>
      </c>
      <c r="E38" s="130">
        <f t="shared" ref="E38:O38" si="1">SUM(E7:E37)</f>
        <v>8978701</v>
      </c>
      <c r="F38" s="130">
        <f t="shared" si="1"/>
        <v>7813800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30888076</v>
      </c>
    </row>
    <row r="40" spans="2:17" ht="22.8" x14ac:dyDescent="0.25">
      <c r="B40" s="216" t="s">
        <v>1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8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1260966</v>
      </c>
      <c r="E42" s="130">
        <f>SUMIFS(DataBaseContable!$I:$I,DataBaseContable!$F:$F,"="&amp;T!$B42,DataBaseContable!$B:$B,"&gt;="&amp;$B$3&amp;"/02/01",DataBaseContable!$B:$B,"&lt;="&amp;EOMONTH($B$3&amp;"/02/01",0))</f>
        <v>1257637.5</v>
      </c>
      <c r="F42" s="130">
        <f>SUMIFS(DataBaseContable!$I:$I,DataBaseContable!$F:$F,"="&amp;T!$B42,DataBaseContable!$B:$B,"&gt;="&amp;$B$3&amp;"/03/01",DataBaseContable!$B:$B,"&lt;="&amp;EOMONTH($B$3&amp;"/03/01",0))</f>
        <v>1050000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3568603.5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4506452.3</v>
      </c>
      <c r="E43" s="130">
        <f>SUMIFS(DataBaseContable!$I:$I,DataBaseContable!$F:$F,"="&amp;T!$B43,DataBaseContable!$B:$B,"&gt;="&amp;$B$3&amp;"/02/01",DataBaseContable!$B:$B,"&lt;="&amp;EOMONTH($B$3&amp;"/02/01",0))</f>
        <v>4494556.88</v>
      </c>
      <c r="F43" s="130">
        <f>SUMIFS(DataBaseContable!$I:$I,DataBaseContable!$F:$F,"="&amp;T!$B43,DataBaseContable!$B:$B,"&gt;="&amp;$B$3&amp;"/03/01",DataBaseContable!$B:$B,"&lt;="&amp;EOMONTH($B$3&amp;"/03/01",0))</f>
        <v>3752500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12753509.18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428250</v>
      </c>
      <c r="F44" s="130">
        <f>SUMIFS(DataBaseContable!$I:$I,DataBaseContable!$F:$F,"="&amp;T!$B44,DataBaseContable!$B:$B,"&gt;="&amp;$B$3&amp;"/03/01",DataBaseContable!$B:$B,"&lt;="&amp;EOMONTH($B$3&amp;"/03/01",0))</f>
        <v>368500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796750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212000</v>
      </c>
      <c r="F46" s="130">
        <f>SUMIFS(DataBaseContable!$I:$I,DataBaseContable!$F:$F,"="&amp;T!$B46,DataBaseContable!$B:$B,"&gt;="&amp;$B$3&amp;"/03/01",DataBaseContable!$B:$B,"&lt;="&amp;EOMONTH($B$3&amp;"/03/01",0))</f>
        <v>106000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318000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423419</v>
      </c>
      <c r="F47" s="130">
        <f>SUMIFS(DataBaseContable!$I:$I,DataBaseContable!$F:$F,"="&amp;T!$B47,DataBaseContable!$B:$B,"&gt;="&amp;$B$3&amp;"/03/01",DataBaseContable!$B:$B,"&lt;="&amp;EOMONTH($B$3&amp;"/03/01",0))</f>
        <v>393692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1217301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4764200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4820200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202000</v>
      </c>
      <c r="F49" s="130">
        <f>SUMIFS(DataBaseContable!$I:$I,DataBaseContable!$F:$F,"="&amp;T!$B49,DataBaseContable!$B:$B,"&gt;="&amp;$B$3&amp;"/03/01",DataBaseContable!$B:$B,"&lt;="&amp;EOMONTH($B$3&amp;"/03/01",0))</f>
        <v>747600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1149600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22000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22000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220400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450400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240600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240600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30000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30000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200000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370000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360000</v>
      </c>
      <c r="F63" s="130">
        <f>SUMIFS(DataBaseContable!$I:$I,DataBaseContable!$F:$F,"="&amp;T!$B63,DataBaseContable!$B:$B,"&gt;="&amp;$B$3&amp;"/03/01",DataBaseContable!$B:$B,"&lt;="&amp;EOMONTH($B$3&amp;"/03/01",0))</f>
        <v>360000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720000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829800</v>
      </c>
      <c r="F66" s="130">
        <f>SUMIFS(DataBaseContable!$I:$I,DataBaseContable!$F:$F,"="&amp;T!$B66,DataBaseContable!$B:$B,"&gt;="&amp;$B$3&amp;"/03/01",DataBaseContable!$B:$B,"&lt;="&amp;EOMONTH($B$3&amp;"/03/01",0))</f>
        <v>528000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1623600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7819408.2999999998</v>
      </c>
      <c r="E70" s="130">
        <f t="shared" si="3"/>
        <v>13454863.379999999</v>
      </c>
      <c r="F70" s="130">
        <f t="shared" si="3"/>
        <v>7536292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28810563.68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11632191.699999999</v>
      </c>
      <c r="E72" s="132">
        <f t="shared" ref="E72:P72" si="4">D72+E38-E70</f>
        <v>7156029.3200000003</v>
      </c>
      <c r="F72" s="132">
        <f t="shared" si="4"/>
        <v>7433537.3200000003</v>
      </c>
      <c r="G72" s="132">
        <f t="shared" si="4"/>
        <v>7433537.3200000003</v>
      </c>
      <c r="H72" s="132">
        <f t="shared" si="4"/>
        <v>7433537.3200000003</v>
      </c>
      <c r="I72" s="132">
        <f t="shared" si="4"/>
        <v>7433537.3200000003</v>
      </c>
      <c r="J72" s="132">
        <f t="shared" si="4"/>
        <v>7433537.3200000003</v>
      </c>
      <c r="K72" s="132">
        <f t="shared" si="4"/>
        <v>7433537.3200000003</v>
      </c>
      <c r="L72" s="132">
        <f t="shared" si="4"/>
        <v>7433537.3200000003</v>
      </c>
      <c r="M72" s="132">
        <f t="shared" si="4"/>
        <v>7433537.3200000003</v>
      </c>
      <c r="N72" s="132">
        <f t="shared" si="4"/>
        <v>7433537.3200000003</v>
      </c>
      <c r="O72" s="132">
        <f t="shared" si="4"/>
        <v>7433537.3200000003</v>
      </c>
      <c r="P72" s="132">
        <f t="shared" si="4"/>
        <v>9511049.6400000006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83"/>
  <sheetViews>
    <sheetView showGridLines="0" showRowColHeaders="0" zoomScale="85" zoomScaleNormal="85" workbookViewId="0">
      <selection activeCell="M15" sqref="M15"/>
    </sheetView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5" t="s">
        <v>152</v>
      </c>
      <c r="F3" s="226"/>
      <c r="G3" s="226"/>
      <c r="H3" s="226"/>
      <c r="I3" s="227"/>
      <c r="J3" s="234" t="s">
        <v>154</v>
      </c>
    </row>
    <row r="4" spans="2:10" ht="13.95" customHeight="1" x14ac:dyDescent="0.25">
      <c r="E4" s="228"/>
      <c r="F4" s="229"/>
      <c r="G4" s="229"/>
      <c r="H4" s="229"/>
      <c r="I4" s="230"/>
      <c r="J4" s="235"/>
    </row>
    <row r="5" spans="2:10" ht="28.95" customHeight="1" x14ac:dyDescent="0.25">
      <c r="E5" s="228"/>
      <c r="F5" s="229"/>
      <c r="G5" s="229"/>
      <c r="H5" s="229"/>
      <c r="I5" s="230"/>
      <c r="J5" s="235"/>
    </row>
    <row r="6" spans="2:10" ht="13.95" customHeight="1" x14ac:dyDescent="0.25">
      <c r="E6" s="231"/>
      <c r="F6" s="232"/>
      <c r="G6" s="232"/>
      <c r="H6" s="232"/>
      <c r="I6" s="233"/>
      <c r="J6" s="236"/>
    </row>
    <row r="7" spans="2:10" ht="21" customHeight="1" x14ac:dyDescent="0.25">
      <c r="E7" s="237" t="s">
        <v>153</v>
      </c>
      <c r="F7" s="237"/>
      <c r="G7" s="137" t="s">
        <v>103</v>
      </c>
      <c r="H7" s="237" t="s">
        <v>136</v>
      </c>
      <c r="I7" s="237"/>
      <c r="J7" s="154" t="s">
        <v>201</v>
      </c>
    </row>
    <row r="8" spans="2:10" ht="19.95" customHeight="1" x14ac:dyDescent="0.25">
      <c r="E8" s="237" t="s">
        <v>150</v>
      </c>
      <c r="F8" s="237"/>
      <c r="G8" s="237" t="s">
        <v>151</v>
      </c>
      <c r="H8" s="237"/>
      <c r="I8" s="237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181"/>
      <c r="G11" s="166"/>
      <c r="H11" s="166"/>
      <c r="I11" s="166"/>
      <c r="J11" s="150"/>
    </row>
    <row r="12" spans="2:10" ht="14.4" x14ac:dyDescent="0.25">
      <c r="B12" s="149">
        <v>44593</v>
      </c>
      <c r="C12" s="150" t="s">
        <v>123</v>
      </c>
      <c r="D12" s="153">
        <v>24</v>
      </c>
      <c r="E12" s="153"/>
      <c r="F12" s="181" t="s">
        <v>30</v>
      </c>
      <c r="G12" s="166">
        <v>60750</v>
      </c>
      <c r="H12" s="166">
        <v>0</v>
      </c>
      <c r="I12" s="166">
        <f>DBEmolumentos!$O6+G12-H12</f>
        <v>6336917</v>
      </c>
      <c r="J12" s="150" t="s">
        <v>204</v>
      </c>
    </row>
    <row r="13" spans="2:10" ht="14.4" x14ac:dyDescent="0.25">
      <c r="B13" s="149">
        <v>44593</v>
      </c>
      <c r="C13" s="150" t="s">
        <v>123</v>
      </c>
      <c r="D13" s="153">
        <v>25</v>
      </c>
      <c r="E13" s="153"/>
      <c r="F13" s="181" t="s">
        <v>27</v>
      </c>
      <c r="G13" s="166">
        <v>30000</v>
      </c>
      <c r="H13" s="166">
        <v>0</v>
      </c>
      <c r="I13" s="166">
        <f t="shared" ref="I13:I44" si="0">G13-H13+I12</f>
        <v>6366917</v>
      </c>
      <c r="J13" s="150" t="s">
        <v>205</v>
      </c>
    </row>
    <row r="14" spans="2:10" ht="14.4" x14ac:dyDescent="0.25">
      <c r="B14" s="149">
        <v>44593</v>
      </c>
      <c r="C14" s="150" t="s">
        <v>123</v>
      </c>
      <c r="D14" s="153">
        <v>26</v>
      </c>
      <c r="E14" s="153"/>
      <c r="F14" s="181" t="s">
        <v>7</v>
      </c>
      <c r="G14" s="166">
        <v>298200</v>
      </c>
      <c r="H14" s="166">
        <v>0</v>
      </c>
      <c r="I14" s="166">
        <f t="shared" si="0"/>
        <v>6665117</v>
      </c>
      <c r="J14" s="150" t="s">
        <v>206</v>
      </c>
    </row>
    <row r="15" spans="2:10" ht="14.4" x14ac:dyDescent="0.25">
      <c r="B15" s="149">
        <v>44593</v>
      </c>
      <c r="C15" s="150" t="s">
        <v>123</v>
      </c>
      <c r="D15" s="153">
        <v>27</v>
      </c>
      <c r="E15" s="153"/>
      <c r="F15" s="181" t="s">
        <v>9</v>
      </c>
      <c r="G15" s="166">
        <v>74300</v>
      </c>
      <c r="H15" s="166">
        <v>0</v>
      </c>
      <c r="I15" s="166">
        <f t="shared" si="0"/>
        <v>6739417</v>
      </c>
      <c r="J15" s="150" t="s">
        <v>207</v>
      </c>
    </row>
    <row r="16" spans="2:10" ht="14.4" x14ac:dyDescent="0.25">
      <c r="B16" s="149">
        <v>44593</v>
      </c>
      <c r="C16" s="150" t="s">
        <v>123</v>
      </c>
      <c r="D16" s="153">
        <v>28</v>
      </c>
      <c r="E16" s="153"/>
      <c r="F16" s="181" t="s">
        <v>18</v>
      </c>
      <c r="G16" s="166">
        <v>39850</v>
      </c>
      <c r="H16" s="166">
        <v>0</v>
      </c>
      <c r="I16" s="166">
        <f t="shared" si="0"/>
        <v>6779267</v>
      </c>
      <c r="J16" s="150" t="s">
        <v>208</v>
      </c>
    </row>
    <row r="17" spans="2:10" ht="14.4" x14ac:dyDescent="0.25">
      <c r="B17" s="149">
        <v>44593</v>
      </c>
      <c r="C17" s="150" t="s">
        <v>123</v>
      </c>
      <c r="D17" s="153">
        <v>29</v>
      </c>
      <c r="E17" s="153"/>
      <c r="F17" s="181" t="s">
        <v>11</v>
      </c>
      <c r="G17" s="166">
        <v>70000</v>
      </c>
      <c r="H17" s="166">
        <v>0</v>
      </c>
      <c r="I17" s="166">
        <f t="shared" si="0"/>
        <v>6849267</v>
      </c>
      <c r="J17" s="150" t="s">
        <v>209</v>
      </c>
    </row>
    <row r="18" spans="2:10" ht="14.4" x14ac:dyDescent="0.25">
      <c r="B18" s="149">
        <v>44594</v>
      </c>
      <c r="C18" s="150" t="s">
        <v>122</v>
      </c>
      <c r="D18" s="153"/>
      <c r="E18" s="153">
        <v>13</v>
      </c>
      <c r="F18" s="181" t="s">
        <v>51</v>
      </c>
      <c r="G18" s="166">
        <v>0</v>
      </c>
      <c r="H18" s="166">
        <v>122000</v>
      </c>
      <c r="I18" s="166">
        <f t="shared" si="0"/>
        <v>6727267</v>
      </c>
      <c r="J18" s="150" t="s">
        <v>210</v>
      </c>
    </row>
    <row r="19" spans="2:10" ht="14.4" x14ac:dyDescent="0.25">
      <c r="B19" s="149">
        <v>44594</v>
      </c>
      <c r="C19" s="150" t="s">
        <v>122</v>
      </c>
      <c r="D19" s="153"/>
      <c r="E19" s="153">
        <v>14</v>
      </c>
      <c r="F19" s="181" t="s">
        <v>42</v>
      </c>
      <c r="G19" s="166">
        <v>0</v>
      </c>
      <c r="H19" s="166">
        <v>22000</v>
      </c>
      <c r="I19" s="166">
        <f t="shared" si="0"/>
        <v>6705267</v>
      </c>
      <c r="J19" s="150" t="s">
        <v>211</v>
      </c>
    </row>
    <row r="20" spans="2:10" ht="14.4" x14ac:dyDescent="0.25">
      <c r="B20" s="149">
        <v>44594</v>
      </c>
      <c r="C20" s="150" t="s">
        <v>122</v>
      </c>
      <c r="D20" s="153"/>
      <c r="E20" s="153">
        <v>15</v>
      </c>
      <c r="F20" s="181" t="s">
        <v>41</v>
      </c>
      <c r="G20" s="166">
        <v>0</v>
      </c>
      <c r="H20" s="166">
        <v>32200</v>
      </c>
      <c r="I20" s="166">
        <f t="shared" si="0"/>
        <v>6673067</v>
      </c>
      <c r="J20" s="150" t="s">
        <v>212</v>
      </c>
    </row>
    <row r="21" spans="2:10" ht="14.4" x14ac:dyDescent="0.25">
      <c r="B21" s="149">
        <v>44596</v>
      </c>
      <c r="C21" s="150" t="s">
        <v>123</v>
      </c>
      <c r="D21" s="153">
        <v>30</v>
      </c>
      <c r="E21" s="153"/>
      <c r="F21" s="181" t="s">
        <v>15</v>
      </c>
      <c r="G21" s="166">
        <v>65250</v>
      </c>
      <c r="H21" s="166">
        <v>0</v>
      </c>
      <c r="I21" s="166">
        <f t="shared" si="0"/>
        <v>6738317</v>
      </c>
      <c r="J21" s="150" t="s">
        <v>213</v>
      </c>
    </row>
    <row r="22" spans="2:10" ht="14.4" x14ac:dyDescent="0.25">
      <c r="B22" s="149">
        <v>44598</v>
      </c>
      <c r="C22" s="150" t="s">
        <v>123</v>
      </c>
      <c r="D22" s="153">
        <v>31</v>
      </c>
      <c r="E22" s="153"/>
      <c r="F22" s="181" t="s">
        <v>155</v>
      </c>
      <c r="G22" s="166">
        <v>112600</v>
      </c>
      <c r="H22" s="166">
        <v>0</v>
      </c>
      <c r="I22" s="166">
        <f t="shared" si="0"/>
        <v>6850917</v>
      </c>
      <c r="J22" s="150" t="s">
        <v>214</v>
      </c>
    </row>
    <row r="23" spans="2:10" ht="14.4" x14ac:dyDescent="0.25">
      <c r="B23" s="149">
        <v>44600</v>
      </c>
      <c r="C23" s="150" t="s">
        <v>123</v>
      </c>
      <c r="D23" s="153">
        <v>32</v>
      </c>
      <c r="E23" s="153"/>
      <c r="F23" s="181" t="s">
        <v>30</v>
      </c>
      <c r="G23" s="166">
        <v>80550</v>
      </c>
      <c r="H23" s="166">
        <v>0</v>
      </c>
      <c r="I23" s="166">
        <f t="shared" si="0"/>
        <v>6931467</v>
      </c>
      <c r="J23" s="150" t="s">
        <v>215</v>
      </c>
    </row>
    <row r="24" spans="2:10" ht="14.4" x14ac:dyDescent="0.25">
      <c r="B24" s="149">
        <v>44601</v>
      </c>
      <c r="C24" s="150" t="s">
        <v>123</v>
      </c>
      <c r="D24" s="153">
        <v>33</v>
      </c>
      <c r="E24" s="153"/>
      <c r="F24" s="181" t="s">
        <v>5</v>
      </c>
      <c r="G24" s="166">
        <v>198150</v>
      </c>
      <c r="H24" s="166">
        <v>0</v>
      </c>
      <c r="I24" s="166">
        <f t="shared" si="0"/>
        <v>7129617</v>
      </c>
      <c r="J24" s="150" t="s">
        <v>216</v>
      </c>
    </row>
    <row r="25" spans="2:10" ht="14.4" x14ac:dyDescent="0.25">
      <c r="B25" s="149">
        <v>44601</v>
      </c>
      <c r="C25" s="150" t="s">
        <v>123</v>
      </c>
      <c r="D25" s="153">
        <v>34</v>
      </c>
      <c r="E25" s="153"/>
      <c r="F25" s="181" t="s">
        <v>18</v>
      </c>
      <c r="G25" s="166">
        <v>66050</v>
      </c>
      <c r="H25" s="166">
        <v>0</v>
      </c>
      <c r="I25" s="166">
        <f t="shared" si="0"/>
        <v>7195667</v>
      </c>
      <c r="J25" s="150" t="s">
        <v>217</v>
      </c>
    </row>
    <row r="26" spans="2:10" ht="14.4" x14ac:dyDescent="0.25">
      <c r="B26" s="149">
        <v>44601</v>
      </c>
      <c r="C26" s="150" t="s">
        <v>123</v>
      </c>
      <c r="D26" s="153">
        <v>35</v>
      </c>
      <c r="E26" s="153"/>
      <c r="F26" s="181" t="s">
        <v>6</v>
      </c>
      <c r="G26" s="166">
        <v>43800</v>
      </c>
      <c r="H26" s="166">
        <v>0</v>
      </c>
      <c r="I26" s="166">
        <f t="shared" si="0"/>
        <v>7239467</v>
      </c>
      <c r="J26" s="150" t="s">
        <v>218</v>
      </c>
    </row>
    <row r="27" spans="2:10" ht="14.4" x14ac:dyDescent="0.25">
      <c r="B27" s="149">
        <v>44601</v>
      </c>
      <c r="C27" s="150" t="s">
        <v>123</v>
      </c>
      <c r="D27" s="153">
        <v>36</v>
      </c>
      <c r="E27" s="153"/>
      <c r="F27" s="181" t="s">
        <v>27</v>
      </c>
      <c r="G27" s="166">
        <v>80000</v>
      </c>
      <c r="H27" s="166">
        <v>0</v>
      </c>
      <c r="I27" s="166">
        <f t="shared" si="0"/>
        <v>7319467</v>
      </c>
      <c r="J27" s="150" t="s">
        <v>219</v>
      </c>
    </row>
    <row r="28" spans="2:10" ht="14.4" x14ac:dyDescent="0.25">
      <c r="B28" s="149">
        <v>44603</v>
      </c>
      <c r="C28" s="150" t="s">
        <v>123</v>
      </c>
      <c r="D28" s="153">
        <v>37</v>
      </c>
      <c r="E28" s="153"/>
      <c r="F28" s="181" t="s">
        <v>13</v>
      </c>
      <c r="G28" s="166">
        <v>88600</v>
      </c>
      <c r="H28" s="166">
        <v>0</v>
      </c>
      <c r="I28" s="166">
        <f t="shared" si="0"/>
        <v>7408067</v>
      </c>
      <c r="J28" s="150" t="s">
        <v>220</v>
      </c>
    </row>
    <row r="29" spans="2:10" ht="14.4" x14ac:dyDescent="0.25">
      <c r="B29" s="149">
        <v>44605</v>
      </c>
      <c r="C29" s="150" t="s">
        <v>123</v>
      </c>
      <c r="D29" s="153">
        <v>38</v>
      </c>
      <c r="E29" s="153"/>
      <c r="F29" s="181" t="s">
        <v>155</v>
      </c>
      <c r="G29" s="166">
        <v>123000</v>
      </c>
      <c r="H29" s="166">
        <v>0</v>
      </c>
      <c r="I29" s="166">
        <f t="shared" si="0"/>
        <v>7531067</v>
      </c>
      <c r="J29" s="150" t="s">
        <v>221</v>
      </c>
    </row>
    <row r="30" spans="2:10" ht="14.4" x14ac:dyDescent="0.25">
      <c r="B30" s="149">
        <v>44607</v>
      </c>
      <c r="C30" s="150" t="s">
        <v>123</v>
      </c>
      <c r="D30" s="153">
        <v>39</v>
      </c>
      <c r="E30" s="153"/>
      <c r="F30" s="181" t="s">
        <v>30</v>
      </c>
      <c r="G30" s="166">
        <v>93800</v>
      </c>
      <c r="H30" s="166">
        <v>0</v>
      </c>
      <c r="I30" s="166">
        <f t="shared" si="0"/>
        <v>7624867</v>
      </c>
      <c r="J30" s="150" t="s">
        <v>222</v>
      </c>
    </row>
    <row r="31" spans="2:10" ht="14.4" x14ac:dyDescent="0.25">
      <c r="B31" s="149">
        <v>44608</v>
      </c>
      <c r="C31" s="150" t="s">
        <v>123</v>
      </c>
      <c r="D31" s="153">
        <v>40</v>
      </c>
      <c r="E31" s="153"/>
      <c r="F31" s="181" t="s">
        <v>5</v>
      </c>
      <c r="G31" s="166">
        <v>213200</v>
      </c>
      <c r="H31" s="166">
        <v>0</v>
      </c>
      <c r="I31" s="166">
        <f t="shared" si="0"/>
        <v>7838067</v>
      </c>
      <c r="J31" s="150" t="s">
        <v>223</v>
      </c>
    </row>
    <row r="32" spans="2:10" ht="14.4" x14ac:dyDescent="0.25">
      <c r="B32" s="149">
        <v>44608</v>
      </c>
      <c r="C32" s="150" t="s">
        <v>123</v>
      </c>
      <c r="D32" s="153">
        <v>41</v>
      </c>
      <c r="E32" s="153"/>
      <c r="F32" s="181" t="s">
        <v>18</v>
      </c>
      <c r="G32" s="166">
        <v>42750</v>
      </c>
      <c r="H32" s="166">
        <v>0</v>
      </c>
      <c r="I32" s="166">
        <f t="shared" si="0"/>
        <v>7880817</v>
      </c>
      <c r="J32" s="150" t="s">
        <v>224</v>
      </c>
    </row>
    <row r="33" spans="2:10" ht="14.4" x14ac:dyDescent="0.25">
      <c r="B33" s="149">
        <v>44608</v>
      </c>
      <c r="C33" s="150" t="s">
        <v>123</v>
      </c>
      <c r="D33" s="153">
        <v>42</v>
      </c>
      <c r="E33" s="153"/>
      <c r="F33" s="181" t="s">
        <v>6</v>
      </c>
      <c r="G33" s="166">
        <v>74700</v>
      </c>
      <c r="H33" s="166">
        <v>0</v>
      </c>
      <c r="I33" s="166">
        <f t="shared" si="0"/>
        <v>7955517</v>
      </c>
      <c r="J33" s="150" t="s">
        <v>225</v>
      </c>
    </row>
    <row r="34" spans="2:10" ht="14.4" x14ac:dyDescent="0.25">
      <c r="B34" s="149">
        <v>44608</v>
      </c>
      <c r="C34" s="150" t="s">
        <v>122</v>
      </c>
      <c r="D34" s="153"/>
      <c r="E34" s="153">
        <v>16</v>
      </c>
      <c r="F34" s="181" t="s">
        <v>51</v>
      </c>
      <c r="G34" s="166">
        <v>0</v>
      </c>
      <c r="H34" s="166">
        <v>80000</v>
      </c>
      <c r="I34" s="166">
        <f t="shared" si="0"/>
        <v>7875517</v>
      </c>
      <c r="J34" s="150" t="s">
        <v>226</v>
      </c>
    </row>
    <row r="35" spans="2:10" ht="14.4" x14ac:dyDescent="0.25">
      <c r="B35" s="149">
        <v>44610</v>
      </c>
      <c r="C35" s="150" t="s">
        <v>123</v>
      </c>
      <c r="D35" s="153">
        <v>43</v>
      </c>
      <c r="E35" s="153"/>
      <c r="F35" s="181" t="s">
        <v>16</v>
      </c>
      <c r="G35" s="166">
        <v>240600</v>
      </c>
      <c r="H35" s="166">
        <v>0</v>
      </c>
      <c r="I35" s="166">
        <f t="shared" si="0"/>
        <v>8116117</v>
      </c>
      <c r="J35" s="150" t="s">
        <v>227</v>
      </c>
    </row>
    <row r="36" spans="2:10" ht="14.4" x14ac:dyDescent="0.25">
      <c r="B36" s="149">
        <v>44612</v>
      </c>
      <c r="C36" s="150" t="s">
        <v>123</v>
      </c>
      <c r="D36" s="153">
        <v>44</v>
      </c>
      <c r="E36" s="153"/>
      <c r="F36" s="181" t="s">
        <v>155</v>
      </c>
      <c r="G36" s="166">
        <v>112450</v>
      </c>
      <c r="H36" s="166">
        <v>0</v>
      </c>
      <c r="I36" s="166">
        <f t="shared" si="0"/>
        <v>8228567</v>
      </c>
      <c r="J36" s="150" t="s">
        <v>228</v>
      </c>
    </row>
    <row r="37" spans="2:10" ht="14.4" x14ac:dyDescent="0.25">
      <c r="B37" s="149">
        <v>44612</v>
      </c>
      <c r="C37" s="150" t="s">
        <v>123</v>
      </c>
      <c r="D37" s="153">
        <v>45</v>
      </c>
      <c r="E37" s="153"/>
      <c r="F37" s="181" t="s">
        <v>14</v>
      </c>
      <c r="G37" s="166">
        <v>1</v>
      </c>
      <c r="H37" s="166">
        <v>0</v>
      </c>
      <c r="I37" s="166">
        <f t="shared" si="0"/>
        <v>8228568</v>
      </c>
      <c r="J37" s="150" t="s">
        <v>229</v>
      </c>
    </row>
    <row r="38" spans="2:10" ht="14.4" x14ac:dyDescent="0.25">
      <c r="B38" s="149">
        <v>44614</v>
      </c>
      <c r="C38" s="150" t="s">
        <v>123</v>
      </c>
      <c r="D38" s="153">
        <v>46</v>
      </c>
      <c r="E38" s="153"/>
      <c r="F38" s="181" t="s">
        <v>30</v>
      </c>
      <c r="G38" s="166">
        <v>84200</v>
      </c>
      <c r="H38" s="166">
        <v>0</v>
      </c>
      <c r="I38" s="166">
        <f t="shared" si="0"/>
        <v>8312768</v>
      </c>
      <c r="J38" s="150" t="s">
        <v>230</v>
      </c>
    </row>
    <row r="39" spans="2:10" ht="14.4" x14ac:dyDescent="0.25">
      <c r="B39" s="149">
        <v>44615</v>
      </c>
      <c r="C39" s="150" t="s">
        <v>123</v>
      </c>
      <c r="D39" s="153">
        <v>47</v>
      </c>
      <c r="E39" s="153"/>
      <c r="F39" s="181" t="s">
        <v>5</v>
      </c>
      <c r="G39" s="166">
        <v>222850</v>
      </c>
      <c r="H39" s="166">
        <v>0</v>
      </c>
      <c r="I39" s="166">
        <f t="shared" si="0"/>
        <v>8535618</v>
      </c>
      <c r="J39" s="150" t="s">
        <v>231</v>
      </c>
    </row>
    <row r="40" spans="2:10" ht="14.4" x14ac:dyDescent="0.25">
      <c r="B40" s="149">
        <v>44615</v>
      </c>
      <c r="C40" s="150" t="s">
        <v>123</v>
      </c>
      <c r="D40" s="153">
        <v>48</v>
      </c>
      <c r="E40" s="153"/>
      <c r="F40" s="181" t="s">
        <v>27</v>
      </c>
      <c r="G40" s="166">
        <v>193350</v>
      </c>
      <c r="H40" s="166">
        <v>0</v>
      </c>
      <c r="I40" s="166">
        <f t="shared" si="0"/>
        <v>8728968</v>
      </c>
      <c r="J40" s="150" t="s">
        <v>232</v>
      </c>
    </row>
    <row r="41" spans="2:10" ht="14.4" x14ac:dyDescent="0.25">
      <c r="B41" s="149">
        <v>44615</v>
      </c>
      <c r="C41" s="150" t="s">
        <v>123</v>
      </c>
      <c r="D41" s="153">
        <v>49</v>
      </c>
      <c r="E41" s="153"/>
      <c r="F41" s="181" t="s">
        <v>6</v>
      </c>
      <c r="G41" s="166">
        <v>37450</v>
      </c>
      <c r="H41" s="166">
        <v>0</v>
      </c>
      <c r="I41" s="166">
        <f t="shared" si="0"/>
        <v>8766418</v>
      </c>
      <c r="J41" s="150" t="s">
        <v>233</v>
      </c>
    </row>
    <row r="42" spans="2:10" ht="14.4" x14ac:dyDescent="0.25">
      <c r="B42" s="149">
        <v>44617</v>
      </c>
      <c r="C42" s="150" t="s">
        <v>123</v>
      </c>
      <c r="D42" s="153">
        <v>50</v>
      </c>
      <c r="E42" s="153"/>
      <c r="F42" s="181" t="s">
        <v>15</v>
      </c>
      <c r="G42" s="166">
        <v>114100</v>
      </c>
      <c r="H42" s="166">
        <v>0</v>
      </c>
      <c r="I42" s="166">
        <f t="shared" si="0"/>
        <v>8880518</v>
      </c>
      <c r="J42" s="150" t="s">
        <v>234</v>
      </c>
    </row>
    <row r="43" spans="2:10" ht="14.4" x14ac:dyDescent="0.25">
      <c r="B43" s="149">
        <v>44619</v>
      </c>
      <c r="C43" s="150" t="s">
        <v>123</v>
      </c>
      <c r="D43" s="153">
        <v>51</v>
      </c>
      <c r="E43" s="153"/>
      <c r="F43" s="181" t="s">
        <v>155</v>
      </c>
      <c r="G43" s="166">
        <v>66550</v>
      </c>
      <c r="H43" s="166">
        <v>0</v>
      </c>
      <c r="I43" s="166">
        <f t="shared" si="0"/>
        <v>8947068</v>
      </c>
      <c r="J43" s="150" t="s">
        <v>235</v>
      </c>
    </row>
    <row r="44" spans="2:10" ht="14.4" x14ac:dyDescent="0.25">
      <c r="B44" s="149">
        <v>44620</v>
      </c>
      <c r="C44" s="150" t="s">
        <v>123</v>
      </c>
      <c r="D44" s="153">
        <v>52</v>
      </c>
      <c r="E44" s="153"/>
      <c r="F44" s="181" t="s">
        <v>30</v>
      </c>
      <c r="G44" s="166">
        <v>62850</v>
      </c>
      <c r="H44" s="166">
        <v>0</v>
      </c>
      <c r="I44" s="166">
        <f t="shared" si="0"/>
        <v>9009918</v>
      </c>
      <c r="J44" s="150" t="s">
        <v>125</v>
      </c>
    </row>
    <row r="45" spans="2:10" ht="14.4" x14ac:dyDescent="0.25">
      <c r="B45" s="149">
        <v>44620</v>
      </c>
      <c r="C45" s="150" t="s">
        <v>122</v>
      </c>
      <c r="D45" s="153"/>
      <c r="E45" s="153">
        <v>17</v>
      </c>
      <c r="F45" s="181" t="s">
        <v>41</v>
      </c>
      <c r="G45" s="166">
        <v>0</v>
      </c>
      <c r="H45" s="166">
        <v>1500000</v>
      </c>
      <c r="I45" s="166">
        <f t="shared" ref="I45:I61" si="1">G45-H45+I44</f>
        <v>7509918</v>
      </c>
      <c r="J45" s="150" t="s">
        <v>236</v>
      </c>
    </row>
    <row r="46" spans="2:10" ht="14.4" x14ac:dyDescent="0.25">
      <c r="B46" s="149">
        <v>44620</v>
      </c>
      <c r="C46" s="150" t="s">
        <v>122</v>
      </c>
      <c r="D46" s="153"/>
      <c r="E46" s="153">
        <v>18</v>
      </c>
      <c r="F46" s="181" t="s">
        <v>41</v>
      </c>
      <c r="G46" s="166">
        <v>0</v>
      </c>
      <c r="H46" s="166">
        <v>595000</v>
      </c>
      <c r="I46" s="166">
        <f t="shared" si="1"/>
        <v>6914918</v>
      </c>
      <c r="J46" s="150" t="s">
        <v>237</v>
      </c>
    </row>
    <row r="47" spans="2:10" ht="14.4" x14ac:dyDescent="0.25">
      <c r="B47" s="149">
        <v>44620</v>
      </c>
      <c r="C47" s="150" t="s">
        <v>122</v>
      </c>
      <c r="D47" s="153"/>
      <c r="E47" s="153">
        <v>19</v>
      </c>
      <c r="F47" s="181" t="s">
        <v>58</v>
      </c>
      <c r="G47" s="166">
        <v>0</v>
      </c>
      <c r="H47" s="166">
        <v>265800</v>
      </c>
      <c r="I47" s="166">
        <f t="shared" si="1"/>
        <v>6649118</v>
      </c>
      <c r="J47" s="150"/>
    </row>
    <row r="48" spans="2:10" ht="14.4" x14ac:dyDescent="0.25">
      <c r="B48" s="149">
        <v>44620</v>
      </c>
      <c r="C48" s="150" t="s">
        <v>122</v>
      </c>
      <c r="D48" s="153"/>
      <c r="E48" s="153">
        <v>20</v>
      </c>
      <c r="F48" s="181" t="s">
        <v>58</v>
      </c>
      <c r="G48" s="166">
        <v>0</v>
      </c>
      <c r="H48" s="166">
        <v>282000</v>
      </c>
      <c r="I48" s="166">
        <f t="shared" si="1"/>
        <v>6367118</v>
      </c>
      <c r="J48" s="150"/>
    </row>
    <row r="49" spans="2:10" ht="14.4" x14ac:dyDescent="0.25">
      <c r="B49" s="149">
        <v>44620</v>
      </c>
      <c r="C49" s="150" t="s">
        <v>122</v>
      </c>
      <c r="D49" s="153"/>
      <c r="E49" s="153">
        <v>21</v>
      </c>
      <c r="F49" s="181" t="s">
        <v>41</v>
      </c>
      <c r="G49" s="166">
        <v>0</v>
      </c>
      <c r="H49" s="166">
        <v>2477000</v>
      </c>
      <c r="I49" s="166">
        <f t="shared" si="1"/>
        <v>3890118</v>
      </c>
      <c r="J49" s="150" t="s">
        <v>238</v>
      </c>
    </row>
    <row r="50" spans="2:10" ht="14.4" x14ac:dyDescent="0.25">
      <c r="B50" s="149">
        <v>44620</v>
      </c>
      <c r="C50" s="150" t="s">
        <v>122</v>
      </c>
      <c r="D50" s="153"/>
      <c r="E50" s="153">
        <v>22</v>
      </c>
      <c r="F50" s="181" t="s">
        <v>39</v>
      </c>
      <c r="G50" s="166">
        <v>0</v>
      </c>
      <c r="H50" s="166">
        <v>212000</v>
      </c>
      <c r="I50" s="166">
        <f t="shared" si="1"/>
        <v>3678118</v>
      </c>
      <c r="J50" s="150"/>
    </row>
    <row r="51" spans="2:10" ht="14.4" x14ac:dyDescent="0.25">
      <c r="B51" s="149">
        <v>44620</v>
      </c>
      <c r="C51" s="150" t="s">
        <v>122</v>
      </c>
      <c r="D51" s="153"/>
      <c r="E51" s="153">
        <v>23</v>
      </c>
      <c r="F51" s="181" t="s">
        <v>43</v>
      </c>
      <c r="G51" s="166">
        <v>0</v>
      </c>
      <c r="H51" s="166">
        <v>220400</v>
      </c>
      <c r="I51" s="166">
        <f t="shared" si="1"/>
        <v>3457718</v>
      </c>
      <c r="J51" s="150"/>
    </row>
    <row r="52" spans="2:10" ht="14.4" x14ac:dyDescent="0.25">
      <c r="B52" s="149">
        <v>44620</v>
      </c>
      <c r="C52" s="150" t="s">
        <v>122</v>
      </c>
      <c r="D52" s="153"/>
      <c r="E52" s="153">
        <v>24</v>
      </c>
      <c r="F52" s="181" t="s">
        <v>45</v>
      </c>
      <c r="G52" s="166">
        <v>0</v>
      </c>
      <c r="H52" s="166">
        <v>240600</v>
      </c>
      <c r="I52" s="166">
        <f t="shared" si="1"/>
        <v>3217118</v>
      </c>
      <c r="J52" s="150"/>
    </row>
    <row r="53" spans="2:10" ht="14.4" x14ac:dyDescent="0.25">
      <c r="B53" s="149">
        <v>44620</v>
      </c>
      <c r="C53" s="150" t="s">
        <v>122</v>
      </c>
      <c r="D53" s="153"/>
      <c r="E53" s="153">
        <v>25</v>
      </c>
      <c r="F53" s="181" t="s">
        <v>40</v>
      </c>
      <c r="G53" s="166">
        <v>0</v>
      </c>
      <c r="H53" s="166">
        <v>293419</v>
      </c>
      <c r="I53" s="166">
        <f t="shared" si="1"/>
        <v>2923699</v>
      </c>
      <c r="J53" s="150"/>
    </row>
    <row r="54" spans="2:10" ht="14.4" x14ac:dyDescent="0.25">
      <c r="B54" s="149">
        <v>44620</v>
      </c>
      <c r="C54" s="150" t="s">
        <v>122</v>
      </c>
      <c r="D54" s="153"/>
      <c r="E54" s="153">
        <v>26</v>
      </c>
      <c r="F54" s="181" t="s">
        <v>37</v>
      </c>
      <c r="G54" s="166">
        <v>0</v>
      </c>
      <c r="H54" s="166">
        <v>428250</v>
      </c>
      <c r="I54" s="166">
        <f t="shared" si="1"/>
        <v>2495449</v>
      </c>
      <c r="J54" s="150"/>
    </row>
    <row r="55" spans="2:10" ht="14.4" x14ac:dyDescent="0.25">
      <c r="B55" s="149">
        <v>44620</v>
      </c>
      <c r="C55" s="150" t="s">
        <v>122</v>
      </c>
      <c r="D55" s="153"/>
      <c r="E55" s="153">
        <v>27</v>
      </c>
      <c r="F55" s="181" t="s">
        <v>44</v>
      </c>
      <c r="G55" s="166">
        <v>0</v>
      </c>
      <c r="H55" s="166">
        <v>360000</v>
      </c>
      <c r="I55" s="166">
        <f t="shared" si="1"/>
        <v>2135449</v>
      </c>
      <c r="J55" s="150" t="s">
        <v>239</v>
      </c>
    </row>
    <row r="56" spans="2:10" ht="14.4" x14ac:dyDescent="0.25">
      <c r="B56" s="149">
        <v>44620</v>
      </c>
      <c r="C56" s="150" t="s">
        <v>122</v>
      </c>
      <c r="D56" s="153"/>
      <c r="E56" s="153">
        <v>28</v>
      </c>
      <c r="F56" s="181" t="s">
        <v>40</v>
      </c>
      <c r="G56" s="166">
        <v>0</v>
      </c>
      <c r="H56" s="166">
        <v>130000</v>
      </c>
      <c r="I56" s="166">
        <f t="shared" si="1"/>
        <v>2005449</v>
      </c>
      <c r="J56" s="150" t="s">
        <v>240</v>
      </c>
    </row>
    <row r="57" spans="2:10" ht="14.4" x14ac:dyDescent="0.25">
      <c r="B57" s="149">
        <v>44620</v>
      </c>
      <c r="C57" s="150" t="s">
        <v>122</v>
      </c>
      <c r="D57" s="153"/>
      <c r="E57" s="153">
        <v>29</v>
      </c>
      <c r="F57" s="181" t="s">
        <v>41</v>
      </c>
      <c r="G57" s="166">
        <v>0</v>
      </c>
      <c r="H57" s="166">
        <v>160000</v>
      </c>
      <c r="I57" s="166">
        <f t="shared" si="1"/>
        <v>1845449</v>
      </c>
      <c r="J57" s="150"/>
    </row>
    <row r="58" spans="2:10" ht="14.4" x14ac:dyDescent="0.25">
      <c r="B58" s="149">
        <v>44620</v>
      </c>
      <c r="C58" s="150" t="s">
        <v>122</v>
      </c>
      <c r="D58" s="153"/>
      <c r="E58" s="153">
        <v>30</v>
      </c>
      <c r="F58" s="181" t="s">
        <v>58</v>
      </c>
      <c r="G58" s="166">
        <v>0</v>
      </c>
      <c r="H58" s="166">
        <v>282000</v>
      </c>
      <c r="I58" s="166">
        <f t="shared" si="1"/>
        <v>1563449</v>
      </c>
      <c r="J58" s="150" t="s">
        <v>241</v>
      </c>
    </row>
    <row r="59" spans="2:10" ht="14.4" x14ac:dyDescent="0.25">
      <c r="B59" s="149">
        <v>44620</v>
      </c>
      <c r="C59" s="150" t="s">
        <v>123</v>
      </c>
      <c r="D59" s="153"/>
      <c r="E59" s="153"/>
      <c r="F59" s="181" t="s">
        <v>28</v>
      </c>
      <c r="G59" s="166">
        <v>5988750</v>
      </c>
      <c r="H59" s="166">
        <v>0</v>
      </c>
      <c r="I59" s="166">
        <f t="shared" si="1"/>
        <v>7552199</v>
      </c>
      <c r="J59" s="150" t="s">
        <v>203</v>
      </c>
    </row>
    <row r="60" spans="2:10" ht="14.4" x14ac:dyDescent="0.25">
      <c r="B60" s="149">
        <v>44620</v>
      </c>
      <c r="C60" s="150" t="s">
        <v>122</v>
      </c>
      <c r="D60" s="153"/>
      <c r="E60" s="153">
        <v>31</v>
      </c>
      <c r="F60" s="181" t="s">
        <v>35</v>
      </c>
      <c r="G60" s="166">
        <v>0</v>
      </c>
      <c r="H60" s="166">
        <v>1257637.5</v>
      </c>
      <c r="I60" s="166">
        <f t="shared" si="1"/>
        <v>6294561.5</v>
      </c>
      <c r="J60" s="150" t="s">
        <v>203</v>
      </c>
    </row>
    <row r="61" spans="2:10" ht="14.4" x14ac:dyDescent="0.25">
      <c r="B61" s="149">
        <v>44620</v>
      </c>
      <c r="C61" s="150" t="s">
        <v>122</v>
      </c>
      <c r="D61" s="153"/>
      <c r="E61" s="153">
        <v>32</v>
      </c>
      <c r="F61" s="181" t="s">
        <v>36</v>
      </c>
      <c r="G61" s="166">
        <v>0</v>
      </c>
      <c r="H61" s="166">
        <v>4494556.88</v>
      </c>
      <c r="I61" s="166">
        <f t="shared" si="1"/>
        <v>1800004.62</v>
      </c>
      <c r="J61" s="150" t="s">
        <v>203</v>
      </c>
    </row>
    <row r="62" spans="2:10" x14ac:dyDescent="0.25">
      <c r="B62" s="136"/>
      <c r="C62" s="3"/>
      <c r="D62" s="3"/>
      <c r="E62" s="3"/>
      <c r="F62" s="3"/>
      <c r="G62" s="144"/>
      <c r="H62" s="144"/>
      <c r="I62" s="144"/>
      <c r="J62" s="3"/>
    </row>
    <row r="63" spans="2:10" x14ac:dyDescent="0.25">
      <c r="G63" s="239" t="s">
        <v>147</v>
      </c>
      <c r="H63" s="239"/>
      <c r="I63" s="238" t="s">
        <v>149</v>
      </c>
      <c r="J63" s="238"/>
    </row>
    <row r="64" spans="2:10" ht="15" x14ac:dyDescent="0.25">
      <c r="G64" s="224" t="s">
        <v>156</v>
      </c>
      <c r="H64" s="224"/>
      <c r="I64" s="224" t="s">
        <v>148</v>
      </c>
      <c r="J64" s="224"/>
    </row>
    <row r="83" spans="10:10" x14ac:dyDescent="0.25">
      <c r="J83" s="71"/>
    </row>
  </sheetData>
  <sheetProtection algorithmName="SHA-512" hashValue="YecBVO/5rJ7uk91pfMlxQ72xhbsUTYp3qvKw39g+JVrDcAcW80RKSYqZ8ZUP8f5FzTxhb6H1f0wYmGquUYC5MA==" saltValue="I/9lPm3VLqZCca8fxU/zJ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64:H64"/>
    <mergeCell ref="I64:J64"/>
    <mergeCell ref="E3:I6"/>
    <mergeCell ref="J3:J6"/>
    <mergeCell ref="E7:F7"/>
    <mergeCell ref="H7:I7"/>
    <mergeCell ref="E8:F8"/>
    <mergeCell ref="G8:I8"/>
    <mergeCell ref="I63:J63"/>
    <mergeCell ref="G63:H6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0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M11" sqref="M11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43" t="s">
        <v>0</v>
      </c>
      <c r="C5" s="244"/>
      <c r="D5" s="61"/>
      <c r="E5" s="29"/>
      <c r="F5" s="245" t="s">
        <v>1</v>
      </c>
      <c r="G5" s="245"/>
      <c r="H5" s="63"/>
      <c r="I5" s="82" t="s">
        <v>121</v>
      </c>
      <c r="J5" s="63"/>
      <c r="K5" s="240" t="s">
        <v>124</v>
      </c>
      <c r="L5" s="240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79</v>
      </c>
      <c r="L7" s="84">
        <v>42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46"/>
      <c r="F46" s="10"/>
      <c r="G46" s="10"/>
      <c r="H46" s="10"/>
      <c r="I46" s="9"/>
    </row>
    <row r="47" spans="1:9" ht="16.8" x14ac:dyDescent="0.25">
      <c r="A47" s="12"/>
      <c r="B47" s="248"/>
      <c r="C47" s="248"/>
      <c r="D47" s="248"/>
      <c r="E47" s="246"/>
      <c r="F47" s="1"/>
      <c r="G47" s="1"/>
      <c r="H47" s="1"/>
    </row>
    <row r="48" spans="1:9" ht="16.95" customHeight="1" x14ac:dyDescent="0.25">
      <c r="A48" s="12"/>
      <c r="B48" s="64"/>
      <c r="C48" s="249"/>
      <c r="D48" s="249"/>
      <c r="E48" s="246"/>
      <c r="F48" s="1"/>
      <c r="G48" s="1"/>
      <c r="H48" s="1"/>
    </row>
    <row r="49" spans="1:8" ht="16.95" customHeight="1" x14ac:dyDescent="0.25">
      <c r="A49" s="12"/>
      <c r="B49" s="65"/>
      <c r="C49" s="242"/>
      <c r="D49" s="242"/>
      <c r="E49" s="246"/>
      <c r="F49" s="1"/>
      <c r="G49" s="1"/>
      <c r="H49" s="1"/>
    </row>
    <row r="50" spans="1:8" ht="16.95" customHeight="1" x14ac:dyDescent="0.25">
      <c r="A50" s="12"/>
      <c r="B50" s="65"/>
      <c r="C50" s="242"/>
      <c r="D50" s="242"/>
      <c r="E50" s="246"/>
      <c r="F50" s="1"/>
      <c r="G50" s="1"/>
      <c r="H50" s="1"/>
    </row>
    <row r="51" spans="1:8" ht="16.95" customHeight="1" x14ac:dyDescent="0.25">
      <c r="A51" s="12"/>
      <c r="B51" s="65"/>
      <c r="C51" s="242"/>
      <c r="D51" s="242"/>
      <c r="E51" s="246"/>
      <c r="F51" s="1"/>
      <c r="G51" s="1"/>
      <c r="H51" s="1"/>
    </row>
    <row r="52" spans="1:8" ht="14.4" x14ac:dyDescent="0.25">
      <c r="A52" s="12"/>
      <c r="B52" s="65"/>
      <c r="C52" s="242"/>
      <c r="D52" s="242"/>
      <c r="E52" s="246"/>
    </row>
    <row r="53" spans="1:8" ht="14.4" x14ac:dyDescent="0.25">
      <c r="A53" s="12"/>
      <c r="B53" s="65"/>
      <c r="C53" s="242"/>
      <c r="D53" s="242"/>
      <c r="E53" s="246"/>
    </row>
    <row r="54" spans="1:8" ht="14.4" x14ac:dyDescent="0.25">
      <c r="A54" s="12"/>
      <c r="B54" s="65"/>
      <c r="C54" s="242"/>
      <c r="D54" s="242"/>
      <c r="E54" s="246"/>
    </row>
    <row r="55" spans="1:8" ht="14.4" x14ac:dyDescent="0.25">
      <c r="A55" s="12"/>
      <c r="B55" s="65"/>
      <c r="C55" s="242"/>
      <c r="D55" s="242"/>
      <c r="E55" s="246"/>
    </row>
    <row r="56" spans="1:8" ht="14.4" x14ac:dyDescent="0.25">
      <c r="A56" s="12"/>
      <c r="B56" s="65"/>
      <c r="C56" s="242"/>
      <c r="D56" s="242"/>
      <c r="E56" s="246"/>
    </row>
    <row r="57" spans="1:8" ht="14.4" x14ac:dyDescent="0.25">
      <c r="A57" s="12"/>
      <c r="B57" s="65"/>
      <c r="C57" s="242"/>
      <c r="D57" s="242"/>
      <c r="E57" s="246"/>
    </row>
    <row r="58" spans="1:8" ht="14.4" x14ac:dyDescent="0.25">
      <c r="A58" s="12"/>
      <c r="B58" s="65"/>
      <c r="C58" s="242"/>
      <c r="D58" s="242"/>
      <c r="E58" s="246"/>
    </row>
    <row r="59" spans="1:8" ht="14.4" x14ac:dyDescent="0.25">
      <c r="A59" s="12"/>
      <c r="B59" s="65"/>
      <c r="C59" s="242"/>
      <c r="D59" s="242"/>
      <c r="E59" s="246"/>
    </row>
    <row r="60" spans="1:8" ht="14.4" x14ac:dyDescent="0.25">
      <c r="A60" s="12"/>
      <c r="B60" s="65"/>
      <c r="C60" s="242"/>
      <c r="D60" s="242"/>
      <c r="E60" s="246"/>
    </row>
    <row r="61" spans="1:8" ht="14.4" x14ac:dyDescent="0.25">
      <c r="A61" s="12"/>
      <c r="B61" s="65"/>
      <c r="C61" s="242"/>
      <c r="D61" s="242"/>
      <c r="E61" s="246"/>
    </row>
    <row r="62" spans="1:8" ht="14.4" x14ac:dyDescent="0.25">
      <c r="A62" s="12"/>
      <c r="B62" s="65"/>
      <c r="C62" s="242"/>
      <c r="D62" s="242"/>
      <c r="E62" s="246"/>
    </row>
    <row r="63" spans="1:8" ht="14.4" x14ac:dyDescent="0.25">
      <c r="A63" s="12"/>
      <c r="B63" s="65"/>
      <c r="C63" s="242"/>
      <c r="D63" s="242"/>
      <c r="E63" s="246"/>
    </row>
    <row r="64" spans="1:8" ht="14.4" x14ac:dyDescent="0.25">
      <c r="A64" s="12"/>
      <c r="B64" s="65"/>
      <c r="C64" s="242"/>
      <c r="D64" s="242"/>
      <c r="E64" s="246"/>
    </row>
    <row r="65" spans="1:5" ht="14.4" x14ac:dyDescent="0.25">
      <c r="A65" s="12"/>
      <c r="B65" s="65"/>
      <c r="C65" s="242"/>
      <c r="D65" s="242"/>
      <c r="E65" s="246"/>
    </row>
    <row r="66" spans="1:5" ht="14.4" x14ac:dyDescent="0.25">
      <c r="A66" s="12"/>
      <c r="B66" s="65"/>
      <c r="C66" s="242"/>
      <c r="D66" s="242"/>
      <c r="E66" s="246"/>
    </row>
    <row r="67" spans="1:5" ht="14.4" x14ac:dyDescent="0.25">
      <c r="A67" s="12"/>
      <c r="B67" s="65"/>
      <c r="C67" s="242"/>
      <c r="D67" s="242"/>
      <c r="E67" s="246"/>
    </row>
    <row r="68" spans="1:5" ht="14.4" x14ac:dyDescent="0.25">
      <c r="A68" s="12"/>
      <c r="B68" s="65"/>
      <c r="C68" s="242"/>
      <c r="D68" s="242"/>
      <c r="E68" s="246"/>
    </row>
    <row r="69" spans="1:5" ht="14.4" x14ac:dyDescent="0.25">
      <c r="A69" s="12"/>
      <c r="B69" s="65"/>
      <c r="C69" s="242"/>
      <c r="D69" s="242"/>
      <c r="E69" s="246"/>
    </row>
    <row r="70" spans="1:5" ht="14.4" x14ac:dyDescent="0.25">
      <c r="A70" s="12"/>
      <c r="B70" s="65"/>
      <c r="C70" s="242"/>
      <c r="D70" s="242"/>
      <c r="E70" s="246"/>
    </row>
    <row r="71" spans="1:5" ht="14.4" x14ac:dyDescent="0.25">
      <c r="A71" s="12"/>
      <c r="B71" s="65"/>
      <c r="C71" s="242"/>
      <c r="D71" s="242"/>
      <c r="E71" s="246"/>
    </row>
    <row r="72" spans="1:5" ht="14.4" x14ac:dyDescent="0.25">
      <c r="A72" s="12"/>
      <c r="B72" s="65"/>
      <c r="C72" s="242"/>
      <c r="D72" s="242"/>
      <c r="E72" s="246"/>
    </row>
    <row r="73" spans="1:5" ht="14.4" x14ac:dyDescent="0.25">
      <c r="A73" s="12"/>
      <c r="B73" s="65"/>
      <c r="C73" s="242"/>
      <c r="D73" s="242"/>
      <c r="E73" s="246"/>
    </row>
    <row r="74" spans="1:5" ht="14.4" x14ac:dyDescent="0.25">
      <c r="A74" s="12"/>
      <c r="B74" s="65"/>
      <c r="C74" s="242"/>
      <c r="D74" s="242"/>
      <c r="E74" s="246"/>
    </row>
    <row r="75" spans="1:5" ht="14.4" x14ac:dyDescent="0.25">
      <c r="A75" s="12"/>
      <c r="B75" s="65"/>
      <c r="C75" s="242"/>
      <c r="D75" s="242"/>
      <c r="E75" s="246"/>
    </row>
    <row r="76" spans="1:5" ht="14.4" x14ac:dyDescent="0.25">
      <c r="A76" s="12"/>
      <c r="B76" s="65"/>
      <c r="C76" s="242"/>
      <c r="D76" s="242"/>
      <c r="E76" s="246"/>
    </row>
    <row r="77" spans="1:5" ht="14.4" x14ac:dyDescent="0.25">
      <c r="A77" s="12"/>
      <c r="B77" s="65"/>
      <c r="C77" s="241"/>
      <c r="D77" s="241"/>
      <c r="E77" s="246"/>
    </row>
    <row r="78" spans="1:5" ht="14.4" x14ac:dyDescent="0.25">
      <c r="A78" s="12"/>
      <c r="B78" s="65"/>
      <c r="C78" s="241"/>
      <c r="D78" s="241"/>
      <c r="E78" s="246"/>
    </row>
    <row r="79" spans="1:5" ht="14.4" x14ac:dyDescent="0.25">
      <c r="A79" s="12"/>
      <c r="B79" s="65"/>
      <c r="C79" s="241"/>
      <c r="D79" s="241"/>
      <c r="E79" s="246"/>
    </row>
    <row r="80" spans="1:5" ht="14.4" x14ac:dyDescent="0.25">
      <c r="A80" s="12"/>
      <c r="B80" s="65"/>
      <c r="C80" s="241"/>
      <c r="D80" s="241"/>
      <c r="E80" s="246"/>
    </row>
    <row r="81" spans="1:5" ht="14.4" x14ac:dyDescent="0.25">
      <c r="A81" s="12"/>
      <c r="B81" s="65"/>
      <c r="C81" s="241"/>
      <c r="D81" s="241"/>
      <c r="E81" s="246"/>
    </row>
    <row r="82" spans="1:5" ht="14.4" x14ac:dyDescent="0.25">
      <c r="A82" s="12"/>
      <c r="B82" s="65"/>
      <c r="C82" s="241"/>
      <c r="D82" s="241"/>
      <c r="E82" s="246"/>
    </row>
    <row r="83" spans="1:5" ht="14.4" x14ac:dyDescent="0.25">
      <c r="A83" s="12"/>
      <c r="B83" s="65"/>
      <c r="C83" s="241"/>
      <c r="D83" s="241"/>
      <c r="E83" s="246"/>
    </row>
    <row r="84" spans="1:5" ht="14.4" x14ac:dyDescent="0.25">
      <c r="A84" s="12"/>
      <c r="B84" s="65"/>
      <c r="C84" s="241"/>
      <c r="D84" s="241"/>
      <c r="E84" s="246"/>
    </row>
    <row r="85" spans="1:5" ht="14.4" x14ac:dyDescent="0.25">
      <c r="A85" s="12"/>
      <c r="B85" s="65"/>
      <c r="C85" s="241"/>
      <c r="D85" s="241"/>
      <c r="E85" s="246"/>
    </row>
    <row r="86" spans="1:5" ht="14.4" x14ac:dyDescent="0.25">
      <c r="A86" s="12"/>
      <c r="B86" s="65"/>
      <c r="C86" s="241"/>
      <c r="D86" s="241"/>
      <c r="E86" s="246"/>
    </row>
    <row r="87" spans="1:5" ht="14.4" x14ac:dyDescent="0.25">
      <c r="A87" s="12"/>
      <c r="B87" s="65"/>
      <c r="C87" s="241"/>
      <c r="D87" s="241"/>
      <c r="E87" s="246"/>
    </row>
    <row r="88" spans="1:5" ht="15" customHeight="1" x14ac:dyDescent="0.25">
      <c r="A88" s="12"/>
      <c r="B88" s="247"/>
      <c r="C88" s="247"/>
      <c r="D88" s="247"/>
      <c r="E88" s="246"/>
    </row>
    <row r="89" spans="1:5" x14ac:dyDescent="0.25">
      <c r="B89" s="66"/>
      <c r="C89" s="67"/>
      <c r="D89" s="67"/>
    </row>
  </sheetData>
  <sheetProtection algorithmName="SHA-512" hashValue="ZTwXxLJa0iUXQhUjRcNp3rk/BXuYKBQkinZwI0MeJSvLoO3KNfmqxuaiaw387gTE3NXADQshtz0j8LYnzACe8w==" saltValue="8FExVHmKoCFFApZOLWxwq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21"/>
  <sheetViews>
    <sheetView showGridLines="0" showRowColHeaders="0" zoomScale="85" zoomScaleNormal="85" workbookViewId="0">
      <selection activeCell="I9" sqref="I9"/>
    </sheetView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113</v>
      </c>
      <c r="K2" s="187"/>
      <c r="Q2" s="52"/>
      <c r="R2" s="52"/>
      <c r="S2" s="52"/>
      <c r="T2" s="52"/>
      <c r="U2" s="52"/>
    </row>
    <row r="3" spans="2:21" ht="13.95" customHeight="1" x14ac:dyDescent="0.25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 s="169">
        <v>44650</v>
      </c>
      <c r="C5" s="170" t="s">
        <v>122</v>
      </c>
      <c r="D5" s="171"/>
      <c r="E5" s="171">
        <v>42</v>
      </c>
      <c r="F5" s="172">
        <v>31</v>
      </c>
      <c r="G5" s="172" t="s">
        <v>36</v>
      </c>
      <c r="H5" s="173">
        <v>0</v>
      </c>
      <c r="I5" s="173">
        <v>3752500</v>
      </c>
      <c r="J5" s="173">
        <f t="shared" ref="J5:J36" si="0">J6+H5-I5</f>
        <v>2077512.3199999994</v>
      </c>
      <c r="K5" s="174" t="s">
        <v>203</v>
      </c>
      <c r="Q5" s="86"/>
      <c r="R5" s="86"/>
      <c r="S5" s="87"/>
      <c r="T5" s="87"/>
      <c r="U5" s="88"/>
    </row>
    <row r="6" spans="2:21" ht="19.95" customHeight="1" x14ac:dyDescent="0.25">
      <c r="B6" s="169">
        <v>44650</v>
      </c>
      <c r="C6" s="170" t="s">
        <v>122</v>
      </c>
      <c r="D6" s="171"/>
      <c r="E6" s="171">
        <v>41</v>
      </c>
      <c r="F6" s="172">
        <v>30</v>
      </c>
      <c r="G6" s="172" t="s">
        <v>35</v>
      </c>
      <c r="H6" s="173">
        <v>0</v>
      </c>
      <c r="I6" s="173">
        <v>1050000</v>
      </c>
      <c r="J6" s="173">
        <f t="shared" si="0"/>
        <v>5830012.3199999994</v>
      </c>
      <c r="K6" s="174" t="s">
        <v>203</v>
      </c>
      <c r="Q6" s="86"/>
      <c r="R6" s="86"/>
      <c r="S6" s="87"/>
      <c r="T6" s="87"/>
      <c r="U6" s="88"/>
    </row>
    <row r="7" spans="2:21" ht="19.95" customHeight="1" x14ac:dyDescent="0.25">
      <c r="B7" s="169">
        <v>44650</v>
      </c>
      <c r="C7" s="170" t="s">
        <v>123</v>
      </c>
      <c r="D7" s="171"/>
      <c r="E7" s="171"/>
      <c r="F7" s="172">
        <v>11</v>
      </c>
      <c r="G7" s="172" t="s">
        <v>28</v>
      </c>
      <c r="H7" s="173">
        <v>5000000</v>
      </c>
      <c r="I7" s="173">
        <v>0</v>
      </c>
      <c r="J7" s="173">
        <f t="shared" si="0"/>
        <v>6880012.3199999994</v>
      </c>
      <c r="K7" s="174" t="s">
        <v>203</v>
      </c>
      <c r="Q7" s="86"/>
      <c r="R7" s="86"/>
      <c r="S7" s="87"/>
      <c r="T7" s="87"/>
      <c r="U7" s="88"/>
    </row>
    <row r="8" spans="2:21" ht="19.95" customHeight="1" x14ac:dyDescent="0.25">
      <c r="B8" s="169">
        <v>44650</v>
      </c>
      <c r="C8" s="170" t="s">
        <v>122</v>
      </c>
      <c r="D8" s="171"/>
      <c r="E8" s="171">
        <v>40</v>
      </c>
      <c r="F8" s="172">
        <v>49</v>
      </c>
      <c r="G8" s="172" t="s">
        <v>54</v>
      </c>
      <c r="H8" s="173">
        <v>0</v>
      </c>
      <c r="I8" s="173">
        <v>200000</v>
      </c>
      <c r="J8" s="173">
        <f t="shared" si="0"/>
        <v>1880012.3199999994</v>
      </c>
      <c r="K8" s="174"/>
      <c r="Q8" s="86"/>
      <c r="R8" s="86"/>
      <c r="S8" s="87"/>
      <c r="T8" s="87"/>
      <c r="U8" s="88"/>
    </row>
    <row r="9" spans="2:21" ht="19.95" customHeight="1" x14ac:dyDescent="0.25">
      <c r="B9" s="169">
        <v>44650</v>
      </c>
      <c r="C9" s="170" t="s">
        <v>122</v>
      </c>
      <c r="D9" s="171"/>
      <c r="E9" s="171">
        <v>39</v>
      </c>
      <c r="F9" s="172">
        <v>54</v>
      </c>
      <c r="G9" s="172" t="s">
        <v>58</v>
      </c>
      <c r="H9" s="173">
        <v>0</v>
      </c>
      <c r="I9" s="173">
        <v>528000</v>
      </c>
      <c r="J9" s="173">
        <f t="shared" si="0"/>
        <v>2080012.3199999994</v>
      </c>
      <c r="K9" s="174" t="s">
        <v>255</v>
      </c>
      <c r="Q9" s="86"/>
      <c r="R9" s="86"/>
      <c r="S9" s="87"/>
      <c r="T9" s="87"/>
      <c r="U9" s="88"/>
    </row>
    <row r="10" spans="2:21" ht="19.95" customHeight="1" x14ac:dyDescent="0.25">
      <c r="B10" s="169">
        <v>44650</v>
      </c>
      <c r="C10" s="170" t="s">
        <v>122</v>
      </c>
      <c r="D10" s="171"/>
      <c r="E10" s="171">
        <v>38</v>
      </c>
      <c r="F10" s="172">
        <v>37</v>
      </c>
      <c r="G10" s="172" t="s">
        <v>51</v>
      </c>
      <c r="H10" s="173">
        <v>0</v>
      </c>
      <c r="I10" s="173">
        <v>747600</v>
      </c>
      <c r="J10" s="173">
        <f t="shared" si="0"/>
        <v>2608012.3199999994</v>
      </c>
      <c r="K10" s="174"/>
      <c r="Q10" s="86"/>
      <c r="R10" s="86"/>
      <c r="S10" s="87"/>
      <c r="T10" s="87"/>
      <c r="U10" s="88"/>
    </row>
    <row r="11" spans="2:21" ht="19.95" customHeight="1" x14ac:dyDescent="0.25">
      <c r="B11" s="169">
        <v>44650</v>
      </c>
      <c r="C11" s="170" t="s">
        <v>122</v>
      </c>
      <c r="D11" s="171"/>
      <c r="E11" s="171">
        <v>37</v>
      </c>
      <c r="F11" s="172">
        <v>32</v>
      </c>
      <c r="G11" s="172" t="s">
        <v>37</v>
      </c>
      <c r="H11" s="173">
        <v>0</v>
      </c>
      <c r="I11" s="173">
        <v>368500</v>
      </c>
      <c r="J11" s="173">
        <f t="shared" si="0"/>
        <v>3355612.3199999994</v>
      </c>
      <c r="K11" s="174"/>
      <c r="Q11" s="86"/>
      <c r="R11" s="86"/>
      <c r="S11" s="87"/>
      <c r="T11" s="87"/>
      <c r="U11" s="88"/>
    </row>
    <row r="12" spans="2:21" ht="19.95" customHeight="1" x14ac:dyDescent="0.25">
      <c r="B12" s="169">
        <v>44650</v>
      </c>
      <c r="C12" s="170" t="s">
        <v>122</v>
      </c>
      <c r="D12" s="171"/>
      <c r="E12" s="171">
        <v>36</v>
      </c>
      <c r="F12" s="172">
        <v>51</v>
      </c>
      <c r="G12" s="172" t="s">
        <v>44</v>
      </c>
      <c r="H12" s="173">
        <v>0</v>
      </c>
      <c r="I12" s="173">
        <v>360000</v>
      </c>
      <c r="J12" s="173">
        <f t="shared" si="0"/>
        <v>3724112.3199999994</v>
      </c>
      <c r="K12" s="174"/>
      <c r="Q12" s="86"/>
      <c r="R12" s="86"/>
      <c r="S12" s="87"/>
      <c r="T12" s="87"/>
      <c r="U12" s="88"/>
    </row>
    <row r="13" spans="2:21" ht="19.95" customHeight="1" x14ac:dyDescent="0.25">
      <c r="B13" s="169">
        <v>44650</v>
      </c>
      <c r="C13" s="170" t="s">
        <v>122</v>
      </c>
      <c r="D13" s="171"/>
      <c r="E13" s="171">
        <v>35</v>
      </c>
      <c r="F13" s="172">
        <v>35</v>
      </c>
      <c r="G13" s="172" t="s">
        <v>40</v>
      </c>
      <c r="H13" s="173">
        <v>0</v>
      </c>
      <c r="I13" s="173">
        <v>393692</v>
      </c>
      <c r="J13" s="173">
        <f t="shared" si="0"/>
        <v>4084112.3199999994</v>
      </c>
      <c r="K13" s="174" t="s">
        <v>254</v>
      </c>
      <c r="Q13" s="86"/>
      <c r="R13" s="86"/>
      <c r="S13" s="87"/>
      <c r="T13" s="87"/>
      <c r="U13" s="88"/>
    </row>
    <row r="14" spans="2:21" ht="19.95" customHeight="1" x14ac:dyDescent="0.25">
      <c r="B14" s="169">
        <v>44650</v>
      </c>
      <c r="C14" s="170" t="s">
        <v>122</v>
      </c>
      <c r="D14" s="171"/>
      <c r="E14" s="171">
        <v>34</v>
      </c>
      <c r="F14" s="172">
        <v>45</v>
      </c>
      <c r="G14" s="172" t="s">
        <v>48</v>
      </c>
      <c r="H14" s="173">
        <v>0</v>
      </c>
      <c r="I14" s="173">
        <v>30000</v>
      </c>
      <c r="J14" s="173">
        <f t="shared" si="0"/>
        <v>4477804.3199999994</v>
      </c>
      <c r="K14" s="174"/>
      <c r="Q14" s="86"/>
      <c r="R14" s="86"/>
      <c r="S14" s="87"/>
      <c r="T14" s="87"/>
      <c r="U14" s="88"/>
    </row>
    <row r="15" spans="2:21" ht="19.95" customHeight="1" x14ac:dyDescent="0.25">
      <c r="B15" s="169">
        <v>44650</v>
      </c>
      <c r="C15" s="170" t="s">
        <v>122</v>
      </c>
      <c r="D15" s="171"/>
      <c r="E15" s="171">
        <v>33</v>
      </c>
      <c r="F15" s="172">
        <v>34</v>
      </c>
      <c r="G15" s="172" t="s">
        <v>39</v>
      </c>
      <c r="H15" s="173">
        <v>0</v>
      </c>
      <c r="I15" s="173">
        <v>106000</v>
      </c>
      <c r="J15" s="173">
        <f t="shared" si="0"/>
        <v>4507804.3199999994</v>
      </c>
      <c r="K15" s="174" t="s">
        <v>253</v>
      </c>
      <c r="Q15" s="86"/>
      <c r="R15" s="86"/>
      <c r="S15" s="87"/>
      <c r="T15" s="87"/>
      <c r="U15" s="88"/>
    </row>
    <row r="16" spans="2:21" ht="19.95" customHeight="1" x14ac:dyDescent="0.25">
      <c r="B16" s="169">
        <v>44649</v>
      </c>
      <c r="C16" s="170" t="s">
        <v>123</v>
      </c>
      <c r="D16" s="171">
        <v>78</v>
      </c>
      <c r="E16" s="171"/>
      <c r="F16" s="172">
        <v>1</v>
      </c>
      <c r="G16" s="172" t="s">
        <v>5</v>
      </c>
      <c r="H16" s="173">
        <v>13550</v>
      </c>
      <c r="I16" s="173">
        <v>0</v>
      </c>
      <c r="J16" s="173">
        <f t="shared" si="0"/>
        <v>4613804.3199999994</v>
      </c>
      <c r="K16" s="174"/>
      <c r="Q16" s="86"/>
      <c r="R16" s="86"/>
      <c r="S16" s="87"/>
      <c r="T16" s="87"/>
      <c r="U16" s="88"/>
    </row>
    <row r="17" spans="2:21" ht="19.95" customHeight="1" x14ac:dyDescent="0.25">
      <c r="B17" s="169">
        <v>44648</v>
      </c>
      <c r="C17" s="170" t="s">
        <v>123</v>
      </c>
      <c r="D17" s="171">
        <v>77</v>
      </c>
      <c r="E17" s="171"/>
      <c r="F17" s="172">
        <v>16</v>
      </c>
      <c r="G17" s="172" t="s">
        <v>30</v>
      </c>
      <c r="H17" s="173">
        <v>13550</v>
      </c>
      <c r="I17" s="173">
        <v>0</v>
      </c>
      <c r="J17" s="173">
        <f t="shared" si="0"/>
        <v>4600254.3199999994</v>
      </c>
      <c r="K17" s="174"/>
      <c r="Q17" s="86"/>
      <c r="R17" s="86"/>
      <c r="S17" s="87"/>
      <c r="T17" s="87"/>
      <c r="U17" s="88"/>
    </row>
    <row r="18" spans="2:21" ht="19.95" customHeight="1" x14ac:dyDescent="0.25">
      <c r="B18" s="169">
        <v>44646</v>
      </c>
      <c r="C18" s="170" t="s">
        <v>123</v>
      </c>
      <c r="D18" s="171">
        <v>76</v>
      </c>
      <c r="E18" s="171"/>
      <c r="F18" s="172">
        <v>5</v>
      </c>
      <c r="G18" s="172" t="s">
        <v>155</v>
      </c>
      <c r="H18" s="173">
        <v>13550</v>
      </c>
      <c r="I18" s="173">
        <v>0</v>
      </c>
      <c r="J18" s="173">
        <f t="shared" si="0"/>
        <v>4586704.3199999994</v>
      </c>
      <c r="K18" s="174"/>
      <c r="Q18" s="86"/>
      <c r="R18" s="86"/>
      <c r="S18" s="87"/>
      <c r="T18" s="87"/>
      <c r="U18" s="88"/>
    </row>
    <row r="19" spans="2:21" ht="19.95" customHeight="1" x14ac:dyDescent="0.25">
      <c r="B19" s="169">
        <v>44644</v>
      </c>
      <c r="C19" s="170" t="s">
        <v>123</v>
      </c>
      <c r="D19" s="171">
        <v>75</v>
      </c>
      <c r="E19" s="171"/>
      <c r="F19" s="172">
        <v>12</v>
      </c>
      <c r="G19" s="172" t="s">
        <v>15</v>
      </c>
      <c r="H19" s="173">
        <v>13550</v>
      </c>
      <c r="I19" s="173">
        <v>0</v>
      </c>
      <c r="J19" s="173">
        <f t="shared" si="0"/>
        <v>4573154.3199999994</v>
      </c>
      <c r="K19" s="174"/>
      <c r="Q19" s="86"/>
      <c r="R19" s="86"/>
      <c r="S19" s="87"/>
      <c r="T19" s="87"/>
      <c r="U19" s="88"/>
    </row>
    <row r="20" spans="2:21" ht="19.95" customHeight="1" x14ac:dyDescent="0.25">
      <c r="B20" s="169">
        <v>44642</v>
      </c>
      <c r="C20" s="170" t="s">
        <v>123</v>
      </c>
      <c r="D20" s="171">
        <v>74</v>
      </c>
      <c r="E20" s="171"/>
      <c r="F20" s="172">
        <v>1</v>
      </c>
      <c r="G20" s="172" t="s">
        <v>5</v>
      </c>
      <c r="H20" s="173">
        <v>14100</v>
      </c>
      <c r="I20" s="173">
        <v>0</v>
      </c>
      <c r="J20" s="173">
        <f t="shared" si="0"/>
        <v>4559604.3199999994</v>
      </c>
      <c r="K20" s="174"/>
      <c r="Q20" s="86"/>
      <c r="R20" s="86"/>
      <c r="S20" s="87"/>
      <c r="T20" s="87"/>
      <c r="U20" s="88"/>
    </row>
    <row r="21" spans="2:21" ht="19.95" customHeight="1" x14ac:dyDescent="0.25">
      <c r="B21" s="169">
        <v>44641</v>
      </c>
      <c r="C21" s="170" t="s">
        <v>123</v>
      </c>
      <c r="D21" s="171">
        <v>73</v>
      </c>
      <c r="E21" s="171"/>
      <c r="F21" s="172">
        <v>16</v>
      </c>
      <c r="G21" s="172" t="s">
        <v>30</v>
      </c>
      <c r="H21" s="173">
        <v>13550</v>
      </c>
      <c r="I21" s="173">
        <v>0</v>
      </c>
      <c r="J21" s="173">
        <f t="shared" si="0"/>
        <v>4545504.3199999994</v>
      </c>
      <c r="K21" s="174" t="s">
        <v>252</v>
      </c>
      <c r="Q21" s="86"/>
      <c r="R21" s="86"/>
      <c r="S21" s="87"/>
      <c r="T21" s="87"/>
      <c r="U21" s="88"/>
    </row>
    <row r="22" spans="2:21" ht="19.95" customHeight="1" x14ac:dyDescent="0.25">
      <c r="B22" s="169">
        <v>44639</v>
      </c>
      <c r="C22" s="170" t="s">
        <v>123</v>
      </c>
      <c r="D22" s="171">
        <v>72</v>
      </c>
      <c r="E22" s="171"/>
      <c r="F22" s="172">
        <v>5</v>
      </c>
      <c r="G22" s="172" t="s">
        <v>155</v>
      </c>
      <c r="H22" s="173">
        <v>61300</v>
      </c>
      <c r="I22" s="173">
        <v>0</v>
      </c>
      <c r="J22" s="173">
        <f t="shared" si="0"/>
        <v>4531954.3199999994</v>
      </c>
      <c r="K22" s="174"/>
      <c r="Q22" s="86"/>
      <c r="R22" s="86"/>
      <c r="S22" s="87"/>
      <c r="T22" s="87"/>
      <c r="U22" s="88"/>
    </row>
    <row r="23" spans="2:21" ht="19.95" customHeight="1" x14ac:dyDescent="0.25">
      <c r="B23" s="169">
        <v>44637</v>
      </c>
      <c r="C23" s="170" t="s">
        <v>123</v>
      </c>
      <c r="D23" s="171">
        <v>71</v>
      </c>
      <c r="E23" s="171"/>
      <c r="F23" s="172">
        <v>12</v>
      </c>
      <c r="G23" s="172" t="s">
        <v>15</v>
      </c>
      <c r="H23" s="173">
        <v>91600</v>
      </c>
      <c r="I23" s="173">
        <v>0</v>
      </c>
      <c r="J23" s="173">
        <f t="shared" si="0"/>
        <v>4470654.3199999994</v>
      </c>
      <c r="K23" s="174"/>
      <c r="Q23" s="86"/>
      <c r="R23" s="86"/>
      <c r="S23" s="87"/>
      <c r="T23" s="87"/>
      <c r="U23" s="88"/>
    </row>
    <row r="24" spans="2:21" ht="19.95" customHeight="1" x14ac:dyDescent="0.25">
      <c r="B24" s="169">
        <v>44637</v>
      </c>
      <c r="C24" s="170" t="s">
        <v>123</v>
      </c>
      <c r="D24" s="171">
        <v>70</v>
      </c>
      <c r="E24" s="171"/>
      <c r="F24" s="172">
        <v>10</v>
      </c>
      <c r="G24" s="172" t="s">
        <v>14</v>
      </c>
      <c r="H24" s="173">
        <v>192000</v>
      </c>
      <c r="I24" s="173">
        <v>0</v>
      </c>
      <c r="J24" s="173">
        <f t="shared" si="0"/>
        <v>4379054.3199999994</v>
      </c>
      <c r="K24" s="174" t="s">
        <v>251</v>
      </c>
      <c r="Q24" s="86"/>
      <c r="R24" s="86"/>
      <c r="S24" s="87"/>
      <c r="T24" s="87"/>
      <c r="U24" s="88"/>
    </row>
    <row r="25" spans="2:21" ht="19.95" customHeight="1" x14ac:dyDescent="0.25">
      <c r="B25" s="169">
        <v>44636</v>
      </c>
      <c r="C25" s="170" t="s">
        <v>123</v>
      </c>
      <c r="D25" s="171">
        <v>69</v>
      </c>
      <c r="E25" s="171"/>
      <c r="F25" s="172">
        <v>20</v>
      </c>
      <c r="G25" s="172" t="s">
        <v>18</v>
      </c>
      <c r="H25" s="173">
        <v>46600</v>
      </c>
      <c r="I25" s="173">
        <v>0</v>
      </c>
      <c r="J25" s="173">
        <f t="shared" si="0"/>
        <v>4187054.3199999994</v>
      </c>
      <c r="K25" s="174"/>
      <c r="Q25" s="86"/>
      <c r="R25" s="86"/>
      <c r="S25" s="87"/>
      <c r="T25" s="87"/>
      <c r="U25" s="88"/>
    </row>
    <row r="26" spans="2:21" ht="19.95" customHeight="1" x14ac:dyDescent="0.25">
      <c r="B26" s="169">
        <v>44634</v>
      </c>
      <c r="C26" s="170" t="s">
        <v>123</v>
      </c>
      <c r="D26" s="171">
        <v>68</v>
      </c>
      <c r="E26" s="171"/>
      <c r="F26" s="172">
        <v>6</v>
      </c>
      <c r="G26" s="172" t="s">
        <v>11</v>
      </c>
      <c r="H26" s="173">
        <v>20000</v>
      </c>
      <c r="I26" s="173">
        <v>0</v>
      </c>
      <c r="J26" s="173">
        <f t="shared" si="0"/>
        <v>4140454.3199999994</v>
      </c>
      <c r="K26" s="174"/>
      <c r="Q26" s="86"/>
      <c r="R26" s="86"/>
      <c r="S26" s="87"/>
      <c r="T26" s="87"/>
      <c r="U26" s="88"/>
    </row>
    <row r="27" spans="2:21" ht="19.95" customHeight="1" x14ac:dyDescent="0.25">
      <c r="B27" s="169">
        <v>44634</v>
      </c>
      <c r="C27" s="170" t="s">
        <v>123</v>
      </c>
      <c r="D27" s="171">
        <v>67</v>
      </c>
      <c r="E27" s="171"/>
      <c r="F27" s="172">
        <v>1</v>
      </c>
      <c r="G27" s="172" t="s">
        <v>5</v>
      </c>
      <c r="H27" s="173">
        <v>293500</v>
      </c>
      <c r="I27" s="173">
        <v>0</v>
      </c>
      <c r="J27" s="173">
        <f t="shared" si="0"/>
        <v>4120454.3199999994</v>
      </c>
      <c r="K27" s="174" t="s">
        <v>250</v>
      </c>
      <c r="Q27" s="86"/>
      <c r="R27" s="86"/>
      <c r="S27" s="87"/>
      <c r="T27" s="87"/>
      <c r="U27" s="88"/>
    </row>
    <row r="28" spans="2:21" ht="19.95" customHeight="1" x14ac:dyDescent="0.25">
      <c r="B28" s="169">
        <v>44633</v>
      </c>
      <c r="C28" s="170" t="s">
        <v>123</v>
      </c>
      <c r="D28" s="171">
        <v>66</v>
      </c>
      <c r="E28" s="171"/>
      <c r="F28" s="172">
        <v>16</v>
      </c>
      <c r="G28" s="172" t="s">
        <v>30</v>
      </c>
      <c r="H28" s="173">
        <v>107350</v>
      </c>
      <c r="I28" s="173">
        <v>0</v>
      </c>
      <c r="J28" s="173">
        <f t="shared" si="0"/>
        <v>3826954.3199999994</v>
      </c>
      <c r="K28" s="174" t="s">
        <v>249</v>
      </c>
      <c r="Q28" s="86"/>
      <c r="R28" s="86"/>
      <c r="S28" s="87"/>
      <c r="T28" s="87"/>
      <c r="U28" s="88"/>
    </row>
    <row r="29" spans="2:21" ht="19.95" customHeight="1" x14ac:dyDescent="0.25">
      <c r="B29" s="169">
        <v>44632</v>
      </c>
      <c r="C29" s="170" t="s">
        <v>123</v>
      </c>
      <c r="D29" s="171">
        <v>65</v>
      </c>
      <c r="E29" s="171"/>
      <c r="F29" s="172">
        <v>5</v>
      </c>
      <c r="G29" s="172" t="s">
        <v>155</v>
      </c>
      <c r="H29" s="173">
        <v>107400</v>
      </c>
      <c r="I29" s="173">
        <v>0</v>
      </c>
      <c r="J29" s="173">
        <f t="shared" si="0"/>
        <v>3719604.3199999994</v>
      </c>
      <c r="K29" s="174"/>
      <c r="Q29" s="86"/>
      <c r="R29" s="86"/>
      <c r="S29" s="87"/>
      <c r="T29" s="87"/>
      <c r="U29" s="88"/>
    </row>
    <row r="30" spans="2:21" ht="19.95" customHeight="1" x14ac:dyDescent="0.25">
      <c r="B30" s="169">
        <v>44631</v>
      </c>
      <c r="C30" s="170" t="s">
        <v>123</v>
      </c>
      <c r="D30" s="171">
        <v>64</v>
      </c>
      <c r="E30" s="171"/>
      <c r="F30" s="172">
        <v>12</v>
      </c>
      <c r="G30" s="172" t="s">
        <v>15</v>
      </c>
      <c r="H30" s="173">
        <v>120000</v>
      </c>
      <c r="I30" s="173">
        <v>0</v>
      </c>
      <c r="J30" s="173">
        <f t="shared" si="0"/>
        <v>3612204.3199999994</v>
      </c>
      <c r="K30" s="174" t="s">
        <v>248</v>
      </c>
      <c r="Q30" s="86"/>
      <c r="R30" s="86"/>
      <c r="S30" s="87"/>
      <c r="T30" s="87"/>
      <c r="U30" s="88"/>
    </row>
    <row r="31" spans="2:21" ht="19.95" customHeight="1" x14ac:dyDescent="0.25">
      <c r="B31" s="169">
        <v>44630</v>
      </c>
      <c r="C31" s="170" t="s">
        <v>123</v>
      </c>
      <c r="D31" s="171">
        <v>63</v>
      </c>
      <c r="E31" s="171"/>
      <c r="F31" s="172">
        <v>2</v>
      </c>
      <c r="G31" s="172" t="s">
        <v>6</v>
      </c>
      <c r="H31" s="173">
        <v>104800</v>
      </c>
      <c r="I31" s="173">
        <v>0</v>
      </c>
      <c r="J31" s="173">
        <f t="shared" si="0"/>
        <v>3492204.3199999994</v>
      </c>
      <c r="K31" s="174"/>
      <c r="Q31" s="86"/>
      <c r="R31" s="86"/>
      <c r="S31" s="87"/>
      <c r="T31" s="87"/>
      <c r="U31" s="88"/>
    </row>
    <row r="32" spans="2:21" ht="19.95" customHeight="1" x14ac:dyDescent="0.25">
      <c r="B32" s="169">
        <v>44629</v>
      </c>
      <c r="C32" s="170" t="s">
        <v>123</v>
      </c>
      <c r="D32" s="171">
        <v>62</v>
      </c>
      <c r="E32" s="171"/>
      <c r="F32" s="172">
        <v>20</v>
      </c>
      <c r="G32" s="172" t="s">
        <v>18</v>
      </c>
      <c r="H32" s="173">
        <v>44800</v>
      </c>
      <c r="I32" s="173">
        <v>0</v>
      </c>
      <c r="J32" s="173">
        <f t="shared" si="0"/>
        <v>3387404.3199999994</v>
      </c>
      <c r="K32" s="174"/>
      <c r="Q32" s="86"/>
      <c r="R32" s="86"/>
      <c r="S32" s="87"/>
      <c r="T32" s="87"/>
      <c r="U32" s="88"/>
    </row>
    <row r="33" spans="2:21" ht="19.95" customHeight="1" x14ac:dyDescent="0.25">
      <c r="B33" s="169">
        <v>44628</v>
      </c>
      <c r="C33" s="170" t="s">
        <v>123</v>
      </c>
      <c r="D33" s="171">
        <v>61</v>
      </c>
      <c r="E33" s="171"/>
      <c r="F33" s="172">
        <v>1</v>
      </c>
      <c r="G33" s="172" t="s">
        <v>5</v>
      </c>
      <c r="H33" s="173">
        <v>199300</v>
      </c>
      <c r="I33" s="173">
        <v>0</v>
      </c>
      <c r="J33" s="173">
        <f t="shared" si="0"/>
        <v>3342604.3199999994</v>
      </c>
      <c r="K33" s="174"/>
      <c r="Q33" s="86"/>
      <c r="R33" s="86"/>
      <c r="S33" s="87"/>
      <c r="T33" s="87"/>
      <c r="U33" s="88"/>
    </row>
    <row r="34" spans="2:21" ht="19.95" customHeight="1" x14ac:dyDescent="0.25">
      <c r="B34" s="169">
        <v>44627</v>
      </c>
      <c r="C34" s="170" t="s">
        <v>123</v>
      </c>
      <c r="D34" s="171">
        <v>60</v>
      </c>
      <c r="E34" s="171"/>
      <c r="F34" s="172">
        <v>16</v>
      </c>
      <c r="G34" s="172" t="s">
        <v>30</v>
      </c>
      <c r="H34" s="173">
        <v>88400</v>
      </c>
      <c r="I34" s="173">
        <v>0</v>
      </c>
      <c r="J34" s="173">
        <f t="shared" si="0"/>
        <v>3143304.3199999994</v>
      </c>
      <c r="K34" s="174" t="s">
        <v>247</v>
      </c>
      <c r="Q34" s="86"/>
      <c r="R34" s="86"/>
      <c r="S34" s="87"/>
      <c r="T34" s="87"/>
      <c r="U34" s="88"/>
    </row>
    <row r="35" spans="2:21" ht="19.95" customHeight="1" x14ac:dyDescent="0.25">
      <c r="B35" s="169">
        <v>44626</v>
      </c>
      <c r="C35" s="170" t="s">
        <v>123</v>
      </c>
      <c r="D35" s="171">
        <v>59</v>
      </c>
      <c r="E35" s="171"/>
      <c r="F35" s="172">
        <v>5</v>
      </c>
      <c r="G35" s="172" t="s">
        <v>155</v>
      </c>
      <c r="H35" s="173">
        <v>88100</v>
      </c>
      <c r="I35" s="173">
        <v>0</v>
      </c>
      <c r="J35" s="173">
        <f t="shared" si="0"/>
        <v>3054904.3199999994</v>
      </c>
      <c r="K35" s="174"/>
      <c r="Q35" s="86"/>
      <c r="R35" s="86"/>
      <c r="S35" s="87"/>
      <c r="T35" s="87"/>
      <c r="U35" s="88"/>
    </row>
    <row r="36" spans="2:21" ht="19.95" customHeight="1" x14ac:dyDescent="0.25">
      <c r="B36" s="169">
        <v>44625</v>
      </c>
      <c r="C36" s="170" t="s">
        <v>123</v>
      </c>
      <c r="D36" s="171">
        <v>58</v>
      </c>
      <c r="E36" s="171"/>
      <c r="F36" s="172">
        <v>12</v>
      </c>
      <c r="G36" s="172" t="s">
        <v>15</v>
      </c>
      <c r="H36" s="173">
        <v>49700</v>
      </c>
      <c r="I36" s="173">
        <v>0</v>
      </c>
      <c r="J36" s="173">
        <f t="shared" si="0"/>
        <v>2966804.3199999994</v>
      </c>
      <c r="K36" s="174" t="s">
        <v>246</v>
      </c>
      <c r="Q36" s="86"/>
      <c r="R36" s="86"/>
      <c r="S36" s="87"/>
      <c r="T36" s="87"/>
      <c r="U36" s="88"/>
    </row>
    <row r="37" spans="2:21" ht="19.95" customHeight="1" x14ac:dyDescent="0.25">
      <c r="B37" s="169">
        <v>44624</v>
      </c>
      <c r="C37" s="170" t="s">
        <v>123</v>
      </c>
      <c r="D37" s="171">
        <v>57</v>
      </c>
      <c r="E37" s="171"/>
      <c r="F37" s="172">
        <v>6</v>
      </c>
      <c r="G37" s="172" t="s">
        <v>11</v>
      </c>
      <c r="H37" s="173">
        <v>719000</v>
      </c>
      <c r="I37" s="173">
        <v>0</v>
      </c>
      <c r="J37" s="173">
        <f t="shared" ref="J37:J68" si="1">J38+H37-I37</f>
        <v>2917104.3199999994</v>
      </c>
      <c r="K37" s="174"/>
      <c r="Q37" s="86"/>
      <c r="R37" s="86"/>
      <c r="S37" s="87"/>
      <c r="T37" s="87"/>
      <c r="U37" s="88"/>
    </row>
    <row r="38" spans="2:21" ht="19.95" customHeight="1" x14ac:dyDescent="0.25">
      <c r="B38" s="169">
        <v>44623</v>
      </c>
      <c r="C38" s="170" t="s">
        <v>123</v>
      </c>
      <c r="D38" s="171">
        <v>56</v>
      </c>
      <c r="E38" s="171"/>
      <c r="F38" s="172">
        <v>4</v>
      </c>
      <c r="G38" s="172" t="s">
        <v>9</v>
      </c>
      <c r="H38" s="173">
        <v>86800</v>
      </c>
      <c r="I38" s="173">
        <v>0</v>
      </c>
      <c r="J38" s="173">
        <f t="shared" si="1"/>
        <v>2198104.3199999994</v>
      </c>
      <c r="K38" s="174" t="s">
        <v>245</v>
      </c>
      <c r="Q38" s="86"/>
      <c r="R38" s="86"/>
      <c r="S38" s="87"/>
      <c r="T38" s="87"/>
      <c r="U38" s="88"/>
    </row>
    <row r="39" spans="2:21" ht="19.95" customHeight="1" x14ac:dyDescent="0.25">
      <c r="B39" s="169">
        <v>44622</v>
      </c>
      <c r="C39" s="170" t="s">
        <v>123</v>
      </c>
      <c r="D39" s="171">
        <v>55</v>
      </c>
      <c r="E39" s="171"/>
      <c r="F39" s="172">
        <v>20</v>
      </c>
      <c r="G39" s="172" t="s">
        <v>18</v>
      </c>
      <c r="H39" s="173">
        <v>29600</v>
      </c>
      <c r="I39" s="173">
        <v>0</v>
      </c>
      <c r="J39" s="173">
        <f t="shared" si="1"/>
        <v>2111304.3199999994</v>
      </c>
      <c r="K39" s="174" t="s">
        <v>244</v>
      </c>
      <c r="Q39" s="86"/>
      <c r="R39" s="86"/>
      <c r="S39" s="87"/>
      <c r="T39" s="87"/>
      <c r="U39" s="88"/>
    </row>
    <row r="40" spans="2:21" ht="19.95" customHeight="1" x14ac:dyDescent="0.25">
      <c r="B40" s="169">
        <v>44621</v>
      </c>
      <c r="C40" s="170" t="s">
        <v>123</v>
      </c>
      <c r="D40" s="171">
        <v>54</v>
      </c>
      <c r="E40" s="171"/>
      <c r="F40" s="172">
        <v>3</v>
      </c>
      <c r="G40" s="172" t="s">
        <v>7</v>
      </c>
      <c r="H40" s="173">
        <v>281700</v>
      </c>
      <c r="I40" s="173">
        <v>0</v>
      </c>
      <c r="J40" s="173">
        <f t="shared" si="1"/>
        <v>2081704.3199999994</v>
      </c>
      <c r="K40" s="174" t="s">
        <v>256</v>
      </c>
      <c r="Q40" s="86"/>
      <c r="R40" s="86"/>
      <c r="S40" s="87"/>
      <c r="T40" s="87"/>
      <c r="U40" s="88"/>
    </row>
    <row r="41" spans="2:21" ht="19.95" customHeight="1" x14ac:dyDescent="0.25">
      <c r="B41" s="169">
        <v>44620</v>
      </c>
      <c r="C41" s="170" t="s">
        <v>122</v>
      </c>
      <c r="D41" s="171"/>
      <c r="E41" s="171">
        <v>32</v>
      </c>
      <c r="F41" s="172">
        <v>31</v>
      </c>
      <c r="G41" s="172" t="s">
        <v>36</v>
      </c>
      <c r="H41" s="173">
        <v>0</v>
      </c>
      <c r="I41" s="173">
        <v>4494556.88</v>
      </c>
      <c r="J41" s="173">
        <f t="shared" si="1"/>
        <v>1800004.3199999994</v>
      </c>
      <c r="K41" s="174" t="s">
        <v>203</v>
      </c>
      <c r="Q41" s="86"/>
      <c r="R41" s="86"/>
      <c r="S41" s="87"/>
      <c r="T41" s="87"/>
      <c r="U41" s="88"/>
    </row>
    <row r="42" spans="2:21" ht="19.95" customHeight="1" x14ac:dyDescent="0.25">
      <c r="B42" s="169">
        <v>44620</v>
      </c>
      <c r="C42" s="170" t="s">
        <v>122</v>
      </c>
      <c r="D42" s="171"/>
      <c r="E42" s="171">
        <v>31</v>
      </c>
      <c r="F42" s="172">
        <v>30</v>
      </c>
      <c r="G42" s="172" t="s">
        <v>35</v>
      </c>
      <c r="H42" s="173">
        <v>0</v>
      </c>
      <c r="I42" s="173">
        <v>1257637.5</v>
      </c>
      <c r="J42" s="173">
        <f t="shared" si="1"/>
        <v>6294561.1999999993</v>
      </c>
      <c r="K42" s="174" t="s">
        <v>203</v>
      </c>
      <c r="Q42" s="86"/>
      <c r="R42" s="86"/>
      <c r="S42" s="87"/>
      <c r="T42" s="87"/>
      <c r="U42" s="88"/>
    </row>
    <row r="43" spans="2:21" ht="19.95" customHeight="1" x14ac:dyDescent="0.25">
      <c r="B43" s="169">
        <v>44620</v>
      </c>
      <c r="C43" s="170" t="s">
        <v>123</v>
      </c>
      <c r="D43" s="171"/>
      <c r="E43" s="171"/>
      <c r="F43" s="172">
        <v>11</v>
      </c>
      <c r="G43" s="172" t="s">
        <v>28</v>
      </c>
      <c r="H43" s="173">
        <v>5988750</v>
      </c>
      <c r="I43" s="173">
        <v>0</v>
      </c>
      <c r="J43" s="173">
        <f t="shared" si="1"/>
        <v>7552198.6999999993</v>
      </c>
      <c r="K43" s="174" t="s">
        <v>203</v>
      </c>
      <c r="Q43" s="86"/>
      <c r="R43" s="86"/>
      <c r="S43" s="87"/>
      <c r="T43" s="87"/>
      <c r="U43" s="88"/>
    </row>
    <row r="44" spans="2:21" ht="19.95" customHeight="1" x14ac:dyDescent="0.25">
      <c r="B44" s="169">
        <v>44620</v>
      </c>
      <c r="C44" s="170" t="s">
        <v>122</v>
      </c>
      <c r="D44" s="171"/>
      <c r="E44" s="171">
        <v>30</v>
      </c>
      <c r="F44" s="172">
        <v>54</v>
      </c>
      <c r="G44" s="172" t="s">
        <v>58</v>
      </c>
      <c r="H44" s="173">
        <v>0</v>
      </c>
      <c r="I44" s="173">
        <v>282000</v>
      </c>
      <c r="J44" s="173">
        <f t="shared" si="1"/>
        <v>1563448.6999999993</v>
      </c>
      <c r="K44" s="174" t="s">
        <v>241</v>
      </c>
      <c r="Q44" s="86"/>
      <c r="R44" s="86"/>
      <c r="S44" s="87"/>
      <c r="T44" s="87"/>
      <c r="U44" s="88"/>
    </row>
    <row r="45" spans="2:21" ht="19.95" customHeight="1" x14ac:dyDescent="0.25">
      <c r="B45" s="169">
        <v>44620</v>
      </c>
      <c r="C45" s="170" t="s">
        <v>122</v>
      </c>
      <c r="D45" s="171"/>
      <c r="E45" s="171">
        <v>29</v>
      </c>
      <c r="F45" s="172">
        <v>36</v>
      </c>
      <c r="G45" s="172" t="s">
        <v>41</v>
      </c>
      <c r="H45" s="173">
        <v>0</v>
      </c>
      <c r="I45" s="173">
        <v>160000</v>
      </c>
      <c r="J45" s="173">
        <f t="shared" si="1"/>
        <v>1845448.6999999993</v>
      </c>
      <c r="K45" s="174"/>
      <c r="Q45" s="86"/>
      <c r="R45" s="86"/>
      <c r="S45" s="87"/>
      <c r="T45" s="87"/>
      <c r="U45" s="88"/>
    </row>
    <row r="46" spans="2:21" ht="19.95" customHeight="1" x14ac:dyDescent="0.25">
      <c r="B46" s="169">
        <v>44620</v>
      </c>
      <c r="C46" s="170" t="s">
        <v>122</v>
      </c>
      <c r="D46" s="171"/>
      <c r="E46" s="171">
        <v>28</v>
      </c>
      <c r="F46" s="172">
        <v>35</v>
      </c>
      <c r="G46" s="172" t="s">
        <v>40</v>
      </c>
      <c r="H46" s="173">
        <v>0</v>
      </c>
      <c r="I46" s="173">
        <v>130000</v>
      </c>
      <c r="J46" s="173">
        <f t="shared" si="1"/>
        <v>2005448.6999999993</v>
      </c>
      <c r="K46" s="174" t="s">
        <v>240</v>
      </c>
      <c r="Q46" s="86"/>
      <c r="R46" s="86"/>
      <c r="S46" s="87"/>
      <c r="T46" s="87"/>
      <c r="U46" s="88"/>
    </row>
    <row r="47" spans="2:21" ht="19.95" customHeight="1" x14ac:dyDescent="0.25">
      <c r="B47" s="169">
        <v>44620</v>
      </c>
      <c r="C47" s="170" t="s">
        <v>122</v>
      </c>
      <c r="D47" s="171"/>
      <c r="E47" s="171">
        <v>27</v>
      </c>
      <c r="F47" s="172">
        <v>51</v>
      </c>
      <c r="G47" s="172" t="s">
        <v>44</v>
      </c>
      <c r="H47" s="173">
        <v>0</v>
      </c>
      <c r="I47" s="173">
        <v>360000</v>
      </c>
      <c r="J47" s="173">
        <f t="shared" si="1"/>
        <v>2135448.6999999993</v>
      </c>
      <c r="K47" s="174" t="s">
        <v>239</v>
      </c>
      <c r="Q47" s="86"/>
      <c r="R47" s="86"/>
      <c r="S47" s="87"/>
      <c r="T47" s="87"/>
      <c r="U47" s="88"/>
    </row>
    <row r="48" spans="2:21" ht="19.95" customHeight="1" x14ac:dyDescent="0.25">
      <c r="B48" s="169">
        <v>44620</v>
      </c>
      <c r="C48" s="170" t="s">
        <v>122</v>
      </c>
      <c r="D48" s="171"/>
      <c r="E48" s="171">
        <v>26</v>
      </c>
      <c r="F48" s="172">
        <v>32</v>
      </c>
      <c r="G48" s="172" t="s">
        <v>37</v>
      </c>
      <c r="H48" s="173">
        <v>0</v>
      </c>
      <c r="I48" s="173">
        <v>428250</v>
      </c>
      <c r="J48" s="173">
        <f t="shared" si="1"/>
        <v>2495448.6999999993</v>
      </c>
      <c r="K48" s="174"/>
      <c r="Q48" s="86"/>
      <c r="R48" s="86"/>
      <c r="S48" s="87"/>
      <c r="T48" s="87"/>
      <c r="U48" s="88"/>
    </row>
    <row r="49" spans="2:21" ht="19.95" customHeight="1" x14ac:dyDescent="0.25">
      <c r="B49" s="169">
        <v>44620</v>
      </c>
      <c r="C49" s="170" t="s">
        <v>122</v>
      </c>
      <c r="D49" s="171"/>
      <c r="E49" s="171">
        <v>25</v>
      </c>
      <c r="F49" s="172">
        <v>35</v>
      </c>
      <c r="G49" s="172" t="s">
        <v>40</v>
      </c>
      <c r="H49" s="173">
        <v>0</v>
      </c>
      <c r="I49" s="173">
        <v>293419</v>
      </c>
      <c r="J49" s="173">
        <f t="shared" si="1"/>
        <v>2923698.6999999993</v>
      </c>
      <c r="K49" s="174"/>
      <c r="Q49" s="86"/>
      <c r="R49" s="86"/>
      <c r="S49" s="87"/>
      <c r="T49" s="87"/>
      <c r="U49" s="88"/>
    </row>
    <row r="50" spans="2:21" ht="19.95" customHeight="1" x14ac:dyDescent="0.25">
      <c r="B50" s="169">
        <v>44620</v>
      </c>
      <c r="C50" s="170" t="s">
        <v>122</v>
      </c>
      <c r="D50" s="171"/>
      <c r="E50" s="171">
        <v>24</v>
      </c>
      <c r="F50" s="172">
        <v>41</v>
      </c>
      <c r="G50" s="172" t="s">
        <v>45</v>
      </c>
      <c r="H50" s="173">
        <v>0</v>
      </c>
      <c r="I50" s="173">
        <v>240600</v>
      </c>
      <c r="J50" s="173">
        <f t="shared" si="1"/>
        <v>3217117.6999999993</v>
      </c>
      <c r="K50" s="174"/>
      <c r="Q50" s="86"/>
      <c r="R50" s="86"/>
      <c r="S50" s="87"/>
      <c r="T50" s="87"/>
      <c r="U50" s="88"/>
    </row>
    <row r="51" spans="2:21" ht="19.95" customHeight="1" x14ac:dyDescent="0.25">
      <c r="B51" s="169">
        <v>44620</v>
      </c>
      <c r="C51" s="170" t="s">
        <v>122</v>
      </c>
      <c r="D51" s="171"/>
      <c r="E51" s="171">
        <v>23</v>
      </c>
      <c r="F51" s="172">
        <v>39</v>
      </c>
      <c r="G51" s="172" t="s">
        <v>43</v>
      </c>
      <c r="H51" s="173">
        <v>0</v>
      </c>
      <c r="I51" s="173">
        <v>220400</v>
      </c>
      <c r="J51" s="173">
        <f t="shared" si="1"/>
        <v>3457717.6999999993</v>
      </c>
      <c r="K51" s="174"/>
      <c r="Q51" s="86"/>
      <c r="R51" s="86"/>
      <c r="S51" s="87"/>
      <c r="T51" s="87"/>
      <c r="U51" s="88"/>
    </row>
    <row r="52" spans="2:21" ht="19.95" customHeight="1" x14ac:dyDescent="0.25">
      <c r="B52" s="169">
        <v>44620</v>
      </c>
      <c r="C52" s="170" t="s">
        <v>122</v>
      </c>
      <c r="D52" s="171"/>
      <c r="E52" s="171">
        <v>22</v>
      </c>
      <c r="F52" s="172">
        <v>34</v>
      </c>
      <c r="G52" s="172" t="s">
        <v>39</v>
      </c>
      <c r="H52" s="173">
        <v>0</v>
      </c>
      <c r="I52" s="173">
        <v>212000</v>
      </c>
      <c r="J52" s="173">
        <f t="shared" si="1"/>
        <v>3678117.6999999993</v>
      </c>
      <c r="K52" s="174"/>
      <c r="Q52" s="86"/>
      <c r="R52" s="86"/>
      <c r="S52" s="87"/>
      <c r="T52" s="87"/>
      <c r="U52" s="88"/>
    </row>
    <row r="53" spans="2:21" ht="19.95" customHeight="1" x14ac:dyDescent="0.25">
      <c r="B53" s="169">
        <v>44620</v>
      </c>
      <c r="C53" s="170" t="s">
        <v>122</v>
      </c>
      <c r="D53" s="171"/>
      <c r="E53" s="171">
        <v>21</v>
      </c>
      <c r="F53" s="172">
        <v>36</v>
      </c>
      <c r="G53" s="172" t="s">
        <v>41</v>
      </c>
      <c r="H53" s="173">
        <v>0</v>
      </c>
      <c r="I53" s="173">
        <v>2477000</v>
      </c>
      <c r="J53" s="173">
        <f t="shared" si="1"/>
        <v>3890117.6999999993</v>
      </c>
      <c r="K53" s="174" t="s">
        <v>238</v>
      </c>
      <c r="Q53" s="86"/>
      <c r="R53" s="86"/>
      <c r="S53" s="87"/>
      <c r="T53" s="87"/>
      <c r="U53" s="88"/>
    </row>
    <row r="54" spans="2:21" ht="19.95" customHeight="1" x14ac:dyDescent="0.25">
      <c r="B54" s="169">
        <v>44620</v>
      </c>
      <c r="C54" s="170" t="s">
        <v>122</v>
      </c>
      <c r="D54" s="171"/>
      <c r="E54" s="171">
        <v>20</v>
      </c>
      <c r="F54" s="172">
        <v>54</v>
      </c>
      <c r="G54" s="172" t="s">
        <v>58</v>
      </c>
      <c r="H54" s="173">
        <v>0</v>
      </c>
      <c r="I54" s="173">
        <v>282000</v>
      </c>
      <c r="J54" s="173">
        <f t="shared" si="1"/>
        <v>6367117.6999999993</v>
      </c>
      <c r="K54" s="174"/>
      <c r="Q54" s="86"/>
      <c r="R54" s="86"/>
      <c r="S54" s="87"/>
      <c r="T54" s="87"/>
      <c r="U54" s="88"/>
    </row>
    <row r="55" spans="2:21" ht="19.95" customHeight="1" x14ac:dyDescent="0.25">
      <c r="B55" s="169">
        <v>44620</v>
      </c>
      <c r="C55" s="170" t="s">
        <v>122</v>
      </c>
      <c r="D55" s="171"/>
      <c r="E55" s="171">
        <v>19</v>
      </c>
      <c r="F55" s="172">
        <v>54</v>
      </c>
      <c r="G55" s="172" t="s">
        <v>58</v>
      </c>
      <c r="H55" s="173">
        <v>0</v>
      </c>
      <c r="I55" s="173">
        <v>265800</v>
      </c>
      <c r="J55" s="173">
        <f t="shared" si="1"/>
        <v>6649117.6999999993</v>
      </c>
      <c r="K55" s="174"/>
      <c r="Q55" s="86"/>
      <c r="R55" s="86"/>
      <c r="S55" s="87"/>
      <c r="T55" s="87"/>
      <c r="U55" s="88"/>
    </row>
    <row r="56" spans="2:21" ht="19.95" customHeight="1" x14ac:dyDescent="0.25">
      <c r="B56" s="169">
        <v>44620</v>
      </c>
      <c r="C56" s="170" t="s">
        <v>122</v>
      </c>
      <c r="D56" s="171"/>
      <c r="E56" s="171">
        <v>18</v>
      </c>
      <c r="F56" s="172">
        <v>36</v>
      </c>
      <c r="G56" s="172" t="s">
        <v>41</v>
      </c>
      <c r="H56" s="173">
        <v>0</v>
      </c>
      <c r="I56" s="173">
        <v>595000</v>
      </c>
      <c r="J56" s="173">
        <f t="shared" si="1"/>
        <v>6914917.6999999993</v>
      </c>
      <c r="K56" s="174" t="s">
        <v>237</v>
      </c>
      <c r="Q56" s="86"/>
      <c r="R56" s="86"/>
      <c r="S56" s="87"/>
      <c r="T56" s="87"/>
      <c r="U56" s="88"/>
    </row>
    <row r="57" spans="2:21" ht="19.95" customHeight="1" x14ac:dyDescent="0.25">
      <c r="B57" s="169">
        <v>44620</v>
      </c>
      <c r="C57" s="170" t="s">
        <v>122</v>
      </c>
      <c r="D57" s="171"/>
      <c r="E57" s="171">
        <v>17</v>
      </c>
      <c r="F57" s="172">
        <v>36</v>
      </c>
      <c r="G57" s="172" t="s">
        <v>41</v>
      </c>
      <c r="H57" s="173">
        <v>0</v>
      </c>
      <c r="I57" s="173">
        <v>1500000</v>
      </c>
      <c r="J57" s="173">
        <f t="shared" si="1"/>
        <v>7509917.6999999993</v>
      </c>
      <c r="K57" s="174" t="s">
        <v>236</v>
      </c>
      <c r="Q57" s="86"/>
      <c r="R57" s="86"/>
      <c r="S57" s="87"/>
      <c r="T57" s="87"/>
      <c r="U57" s="88"/>
    </row>
    <row r="58" spans="2:21" ht="19.95" customHeight="1" x14ac:dyDescent="0.25">
      <c r="B58" s="169">
        <v>44620</v>
      </c>
      <c r="C58" s="170" t="s">
        <v>123</v>
      </c>
      <c r="D58" s="171">
        <v>52</v>
      </c>
      <c r="E58" s="171"/>
      <c r="F58" s="172">
        <v>16</v>
      </c>
      <c r="G58" s="172" t="s">
        <v>30</v>
      </c>
      <c r="H58" s="173">
        <v>62850</v>
      </c>
      <c r="I58" s="173">
        <v>0</v>
      </c>
      <c r="J58" s="173">
        <f t="shared" si="1"/>
        <v>9009917.6999999993</v>
      </c>
      <c r="K58" s="174" t="s">
        <v>125</v>
      </c>
      <c r="Q58" s="86"/>
      <c r="R58" s="86"/>
      <c r="S58" s="87"/>
      <c r="T58" s="87"/>
      <c r="U58" s="88"/>
    </row>
    <row r="59" spans="2:21" ht="19.95" customHeight="1" x14ac:dyDescent="0.25">
      <c r="B59" s="169">
        <v>44619</v>
      </c>
      <c r="C59" s="170" t="s">
        <v>123</v>
      </c>
      <c r="D59" s="171">
        <v>51</v>
      </c>
      <c r="E59" s="171"/>
      <c r="F59" s="172">
        <v>5</v>
      </c>
      <c r="G59" s="172" t="s">
        <v>155</v>
      </c>
      <c r="H59" s="173">
        <v>66550</v>
      </c>
      <c r="I59" s="173">
        <v>0</v>
      </c>
      <c r="J59" s="173">
        <f t="shared" si="1"/>
        <v>8947067.6999999993</v>
      </c>
      <c r="K59" s="174" t="s">
        <v>235</v>
      </c>
      <c r="Q59" s="86"/>
      <c r="R59" s="86"/>
      <c r="S59" s="87"/>
      <c r="T59" s="87"/>
      <c r="U59" s="88"/>
    </row>
    <row r="60" spans="2:21" ht="19.95" customHeight="1" x14ac:dyDescent="0.25">
      <c r="B60" s="169">
        <v>44617</v>
      </c>
      <c r="C60" s="170" t="s">
        <v>123</v>
      </c>
      <c r="D60" s="171">
        <v>50</v>
      </c>
      <c r="E60" s="171"/>
      <c r="F60" s="172">
        <v>12</v>
      </c>
      <c r="G60" s="172" t="s">
        <v>15</v>
      </c>
      <c r="H60" s="173">
        <v>114100</v>
      </c>
      <c r="I60" s="173">
        <v>0</v>
      </c>
      <c r="J60" s="173">
        <f t="shared" si="1"/>
        <v>8880517.6999999993</v>
      </c>
      <c r="K60" s="174" t="s">
        <v>234</v>
      </c>
      <c r="Q60" s="86"/>
      <c r="R60" s="86"/>
      <c r="S60" s="87"/>
      <c r="T60" s="87"/>
      <c r="U60" s="88"/>
    </row>
    <row r="61" spans="2:21" ht="19.95" customHeight="1" x14ac:dyDescent="0.25">
      <c r="B61" s="169">
        <v>44615</v>
      </c>
      <c r="C61" s="170" t="s">
        <v>123</v>
      </c>
      <c r="D61" s="171">
        <v>49</v>
      </c>
      <c r="E61" s="171"/>
      <c r="F61" s="172">
        <v>2</v>
      </c>
      <c r="G61" s="172" t="s">
        <v>6</v>
      </c>
      <c r="H61" s="173">
        <v>37450</v>
      </c>
      <c r="I61" s="173">
        <v>0</v>
      </c>
      <c r="J61" s="173">
        <f t="shared" si="1"/>
        <v>8766417.6999999993</v>
      </c>
      <c r="K61" s="174" t="s">
        <v>233</v>
      </c>
      <c r="Q61" s="86"/>
      <c r="R61" s="86"/>
      <c r="S61" s="87"/>
      <c r="T61" s="87"/>
      <c r="U61" s="88"/>
    </row>
    <row r="62" spans="2:21" ht="19.95" customHeight="1" x14ac:dyDescent="0.25">
      <c r="B62" s="169">
        <v>44615</v>
      </c>
      <c r="C62" s="170" t="s">
        <v>123</v>
      </c>
      <c r="D62" s="171">
        <v>48</v>
      </c>
      <c r="E62" s="171"/>
      <c r="F62" s="172">
        <v>8</v>
      </c>
      <c r="G62" s="172" t="s">
        <v>27</v>
      </c>
      <c r="H62" s="173">
        <v>193350</v>
      </c>
      <c r="I62" s="173">
        <v>0</v>
      </c>
      <c r="J62" s="173">
        <f t="shared" si="1"/>
        <v>8728967.6999999993</v>
      </c>
      <c r="K62" s="174" t="s">
        <v>232</v>
      </c>
      <c r="Q62" s="86"/>
      <c r="R62" s="86"/>
      <c r="S62" s="87"/>
      <c r="T62" s="87"/>
      <c r="U62" s="88"/>
    </row>
    <row r="63" spans="2:21" ht="19.95" customHeight="1" x14ac:dyDescent="0.25">
      <c r="B63" s="169">
        <v>44615</v>
      </c>
      <c r="C63" s="170" t="s">
        <v>123</v>
      </c>
      <c r="D63" s="171">
        <v>47</v>
      </c>
      <c r="E63" s="171"/>
      <c r="F63" s="172">
        <v>1</v>
      </c>
      <c r="G63" s="172" t="s">
        <v>5</v>
      </c>
      <c r="H63" s="173">
        <v>222850</v>
      </c>
      <c r="I63" s="173">
        <v>0</v>
      </c>
      <c r="J63" s="173">
        <f t="shared" si="1"/>
        <v>8535617.6999999993</v>
      </c>
      <c r="K63" s="174" t="s">
        <v>231</v>
      </c>
      <c r="Q63" s="86"/>
      <c r="R63" s="86"/>
      <c r="S63" s="87"/>
      <c r="T63" s="87"/>
      <c r="U63" s="88"/>
    </row>
    <row r="64" spans="2:21" ht="19.95" customHeight="1" x14ac:dyDescent="0.25">
      <c r="B64" s="169">
        <v>44614</v>
      </c>
      <c r="C64" s="170" t="s">
        <v>123</v>
      </c>
      <c r="D64" s="171">
        <v>46</v>
      </c>
      <c r="E64" s="171"/>
      <c r="F64" s="172">
        <v>16</v>
      </c>
      <c r="G64" s="172" t="s">
        <v>30</v>
      </c>
      <c r="H64" s="173">
        <v>84200</v>
      </c>
      <c r="I64" s="173">
        <v>0</v>
      </c>
      <c r="J64" s="173">
        <f t="shared" si="1"/>
        <v>8312767.7000000002</v>
      </c>
      <c r="K64" s="174" t="s">
        <v>230</v>
      </c>
      <c r="Q64" s="86"/>
      <c r="R64" s="86"/>
      <c r="S64" s="87"/>
      <c r="T64" s="87"/>
      <c r="U64" s="88"/>
    </row>
    <row r="65" spans="2:21" ht="19.95" customHeight="1" x14ac:dyDescent="0.25">
      <c r="B65" s="169">
        <v>44612</v>
      </c>
      <c r="C65" s="170" t="s">
        <v>123</v>
      </c>
      <c r="D65" s="171">
        <v>45</v>
      </c>
      <c r="E65" s="171"/>
      <c r="F65" s="172">
        <v>10</v>
      </c>
      <c r="G65" s="172" t="s">
        <v>14</v>
      </c>
      <c r="H65" s="173">
        <v>1</v>
      </c>
      <c r="I65" s="173">
        <v>0</v>
      </c>
      <c r="J65" s="173">
        <f t="shared" si="1"/>
        <v>8228567.7000000002</v>
      </c>
      <c r="K65" s="174" t="s">
        <v>229</v>
      </c>
      <c r="Q65" s="86"/>
      <c r="R65" s="86"/>
      <c r="S65" s="87"/>
      <c r="T65" s="87"/>
      <c r="U65" s="88"/>
    </row>
    <row r="66" spans="2:21" ht="19.95" customHeight="1" x14ac:dyDescent="0.25">
      <c r="B66" s="169">
        <v>44612</v>
      </c>
      <c r="C66" s="170" t="s">
        <v>123</v>
      </c>
      <c r="D66" s="171">
        <v>44</v>
      </c>
      <c r="E66" s="171"/>
      <c r="F66" s="172">
        <v>5</v>
      </c>
      <c r="G66" s="172" t="s">
        <v>155</v>
      </c>
      <c r="H66" s="173">
        <v>112450</v>
      </c>
      <c r="I66" s="173">
        <v>0</v>
      </c>
      <c r="J66" s="173">
        <f t="shared" si="1"/>
        <v>8228566.7000000002</v>
      </c>
      <c r="K66" s="174" t="s">
        <v>228</v>
      </c>
      <c r="Q66" s="86"/>
      <c r="R66" s="86"/>
      <c r="S66" s="87"/>
      <c r="T66" s="87"/>
      <c r="U66" s="88"/>
    </row>
    <row r="67" spans="2:21" ht="19.95" customHeight="1" x14ac:dyDescent="0.25">
      <c r="B67" s="169">
        <v>44610</v>
      </c>
      <c r="C67" s="170" t="s">
        <v>123</v>
      </c>
      <c r="D67" s="171">
        <v>43</v>
      </c>
      <c r="E67" s="171"/>
      <c r="F67" s="172">
        <v>13</v>
      </c>
      <c r="G67" s="172" t="s">
        <v>16</v>
      </c>
      <c r="H67" s="173">
        <v>240600</v>
      </c>
      <c r="I67" s="173">
        <v>0</v>
      </c>
      <c r="J67" s="173">
        <f t="shared" si="1"/>
        <v>8116116.7000000002</v>
      </c>
      <c r="K67" s="174" t="s">
        <v>227</v>
      </c>
      <c r="Q67" s="86"/>
      <c r="R67" s="86"/>
      <c r="S67" s="87"/>
      <c r="T67" s="87"/>
      <c r="U67" s="88"/>
    </row>
    <row r="68" spans="2:21" ht="19.95" customHeight="1" x14ac:dyDescent="0.25">
      <c r="B68" s="169">
        <v>44608</v>
      </c>
      <c r="C68" s="170" t="s">
        <v>122</v>
      </c>
      <c r="D68" s="171"/>
      <c r="E68" s="171">
        <v>16</v>
      </c>
      <c r="F68" s="172">
        <v>37</v>
      </c>
      <c r="G68" s="172" t="s">
        <v>51</v>
      </c>
      <c r="H68" s="173">
        <v>0</v>
      </c>
      <c r="I68" s="173">
        <v>80000</v>
      </c>
      <c r="J68" s="173">
        <f t="shared" si="1"/>
        <v>7875516.7000000002</v>
      </c>
      <c r="K68" s="174" t="s">
        <v>226</v>
      </c>
      <c r="Q68" s="86"/>
      <c r="R68" s="86"/>
      <c r="S68" s="87"/>
      <c r="T68" s="87"/>
      <c r="U68" s="88"/>
    </row>
    <row r="69" spans="2:21" ht="19.95" customHeight="1" x14ac:dyDescent="0.25">
      <c r="B69" s="169">
        <v>44608</v>
      </c>
      <c r="C69" s="170" t="s">
        <v>123</v>
      </c>
      <c r="D69" s="171">
        <v>42</v>
      </c>
      <c r="E69" s="171"/>
      <c r="F69" s="172">
        <v>2</v>
      </c>
      <c r="G69" s="172" t="s">
        <v>6</v>
      </c>
      <c r="H69" s="173">
        <v>74700</v>
      </c>
      <c r="I69" s="173">
        <v>0</v>
      </c>
      <c r="J69" s="173">
        <f t="shared" ref="J69:J94" si="2">J70+H69-I69</f>
        <v>7955516.7000000002</v>
      </c>
      <c r="K69" s="174" t="s">
        <v>225</v>
      </c>
      <c r="Q69" s="86"/>
      <c r="R69" s="86"/>
      <c r="S69" s="87"/>
      <c r="T69" s="87"/>
      <c r="U69" s="88"/>
    </row>
    <row r="70" spans="2:21" ht="19.95" customHeight="1" x14ac:dyDescent="0.25">
      <c r="B70" s="169">
        <v>44608</v>
      </c>
      <c r="C70" s="170" t="s">
        <v>123</v>
      </c>
      <c r="D70" s="171">
        <v>41</v>
      </c>
      <c r="E70" s="171"/>
      <c r="F70" s="172">
        <v>20</v>
      </c>
      <c r="G70" s="172" t="s">
        <v>18</v>
      </c>
      <c r="H70" s="173">
        <v>42750</v>
      </c>
      <c r="I70" s="173">
        <v>0</v>
      </c>
      <c r="J70" s="173">
        <f t="shared" si="2"/>
        <v>7880816.7000000002</v>
      </c>
      <c r="K70" s="174" t="s">
        <v>224</v>
      </c>
      <c r="Q70" s="86"/>
      <c r="R70" s="86"/>
      <c r="S70" s="87"/>
      <c r="T70" s="87"/>
      <c r="U70" s="88"/>
    </row>
    <row r="71" spans="2:21" ht="19.95" customHeight="1" x14ac:dyDescent="0.25">
      <c r="B71" s="169">
        <v>44608</v>
      </c>
      <c r="C71" s="170" t="s">
        <v>123</v>
      </c>
      <c r="D71" s="171">
        <v>40</v>
      </c>
      <c r="E71" s="171"/>
      <c r="F71" s="172">
        <v>1</v>
      </c>
      <c r="G71" s="172" t="s">
        <v>5</v>
      </c>
      <c r="H71" s="173">
        <v>213200</v>
      </c>
      <c r="I71" s="173">
        <v>0</v>
      </c>
      <c r="J71" s="173">
        <f t="shared" si="2"/>
        <v>7838066.7000000002</v>
      </c>
      <c r="K71" s="174" t="s">
        <v>223</v>
      </c>
      <c r="Q71" s="86"/>
      <c r="R71" s="86"/>
      <c r="S71" s="87"/>
      <c r="T71" s="87"/>
      <c r="U71" s="88"/>
    </row>
    <row r="72" spans="2:21" ht="19.95" customHeight="1" x14ac:dyDescent="0.25">
      <c r="B72" s="169">
        <v>44607</v>
      </c>
      <c r="C72" s="170" t="s">
        <v>123</v>
      </c>
      <c r="D72" s="171">
        <v>39</v>
      </c>
      <c r="E72" s="171"/>
      <c r="F72" s="172">
        <v>16</v>
      </c>
      <c r="G72" s="172" t="s">
        <v>30</v>
      </c>
      <c r="H72" s="173">
        <v>93800</v>
      </c>
      <c r="I72" s="173">
        <v>0</v>
      </c>
      <c r="J72" s="173">
        <f t="shared" si="2"/>
        <v>7624866.7000000002</v>
      </c>
      <c r="K72" s="174" t="s">
        <v>222</v>
      </c>
      <c r="Q72" s="86"/>
      <c r="R72" s="86"/>
      <c r="S72" s="87"/>
      <c r="T72" s="87"/>
      <c r="U72" s="88"/>
    </row>
    <row r="73" spans="2:21" ht="19.95" customHeight="1" x14ac:dyDescent="0.25">
      <c r="B73" s="169">
        <v>44605</v>
      </c>
      <c r="C73" s="170" t="s">
        <v>123</v>
      </c>
      <c r="D73" s="171">
        <v>38</v>
      </c>
      <c r="E73" s="171"/>
      <c r="F73" s="172">
        <v>5</v>
      </c>
      <c r="G73" s="172" t="s">
        <v>155</v>
      </c>
      <c r="H73" s="173">
        <v>123000</v>
      </c>
      <c r="I73" s="173">
        <v>0</v>
      </c>
      <c r="J73" s="173">
        <f t="shared" si="2"/>
        <v>7531066.7000000002</v>
      </c>
      <c r="K73" s="174" t="s">
        <v>221</v>
      </c>
      <c r="Q73" s="86"/>
      <c r="R73" s="86"/>
      <c r="S73" s="87"/>
      <c r="T73" s="87"/>
      <c r="U73" s="88"/>
    </row>
    <row r="74" spans="2:21" ht="19.95" customHeight="1" x14ac:dyDescent="0.25">
      <c r="B74" s="169">
        <v>44603</v>
      </c>
      <c r="C74" s="170" t="s">
        <v>123</v>
      </c>
      <c r="D74" s="171">
        <v>37</v>
      </c>
      <c r="E74" s="171"/>
      <c r="F74" s="172">
        <v>9</v>
      </c>
      <c r="G74" s="172" t="s">
        <v>13</v>
      </c>
      <c r="H74" s="173">
        <v>88600</v>
      </c>
      <c r="I74" s="173">
        <v>0</v>
      </c>
      <c r="J74" s="173">
        <f t="shared" si="2"/>
        <v>7408066.7000000002</v>
      </c>
      <c r="K74" s="174" t="s">
        <v>220</v>
      </c>
      <c r="Q74" s="86"/>
      <c r="R74" s="86"/>
      <c r="S74" s="87"/>
      <c r="T74" s="87"/>
      <c r="U74" s="88"/>
    </row>
    <row r="75" spans="2:21" ht="19.95" customHeight="1" x14ac:dyDescent="0.25">
      <c r="B75" s="169">
        <v>44601</v>
      </c>
      <c r="C75" s="170" t="s">
        <v>123</v>
      </c>
      <c r="D75" s="171">
        <v>36</v>
      </c>
      <c r="E75" s="171"/>
      <c r="F75" s="172">
        <v>8</v>
      </c>
      <c r="G75" s="172" t="s">
        <v>27</v>
      </c>
      <c r="H75" s="173">
        <v>80000</v>
      </c>
      <c r="I75" s="173">
        <v>0</v>
      </c>
      <c r="J75" s="173">
        <f t="shared" si="2"/>
        <v>7319466.7000000002</v>
      </c>
      <c r="K75" s="174" t="s">
        <v>219</v>
      </c>
      <c r="Q75" s="86"/>
      <c r="R75" s="86"/>
      <c r="S75" s="87"/>
      <c r="T75" s="87"/>
      <c r="U75" s="88"/>
    </row>
    <row r="76" spans="2:21" ht="19.95" customHeight="1" x14ac:dyDescent="0.25">
      <c r="B76" s="169">
        <v>44601</v>
      </c>
      <c r="C76" s="170" t="s">
        <v>123</v>
      </c>
      <c r="D76" s="171">
        <v>35</v>
      </c>
      <c r="E76" s="171"/>
      <c r="F76" s="172">
        <v>2</v>
      </c>
      <c r="G76" s="172" t="s">
        <v>6</v>
      </c>
      <c r="H76" s="173">
        <v>43800</v>
      </c>
      <c r="I76" s="173">
        <v>0</v>
      </c>
      <c r="J76" s="173">
        <f t="shared" si="2"/>
        <v>7239466.7000000002</v>
      </c>
      <c r="K76" s="174" t="s">
        <v>218</v>
      </c>
      <c r="Q76" s="86"/>
      <c r="R76" s="86"/>
      <c r="S76" s="87"/>
      <c r="T76" s="87"/>
      <c r="U76" s="88"/>
    </row>
    <row r="77" spans="2:21" ht="19.95" customHeight="1" x14ac:dyDescent="0.25">
      <c r="B77" s="169">
        <v>44601</v>
      </c>
      <c r="C77" s="170" t="s">
        <v>123</v>
      </c>
      <c r="D77" s="171">
        <v>34</v>
      </c>
      <c r="E77" s="171"/>
      <c r="F77" s="172">
        <v>20</v>
      </c>
      <c r="G77" s="172" t="s">
        <v>18</v>
      </c>
      <c r="H77" s="173">
        <v>66050</v>
      </c>
      <c r="I77" s="173">
        <v>0</v>
      </c>
      <c r="J77" s="173">
        <f t="shared" si="2"/>
        <v>7195666.7000000002</v>
      </c>
      <c r="K77" s="174" t="s">
        <v>217</v>
      </c>
      <c r="Q77" s="86"/>
      <c r="R77" s="86"/>
      <c r="S77" s="87"/>
      <c r="T77" s="87"/>
      <c r="U77" s="88"/>
    </row>
    <row r="78" spans="2:21" ht="19.95" customHeight="1" x14ac:dyDescent="0.25">
      <c r="B78" s="169">
        <v>44601</v>
      </c>
      <c r="C78" s="170" t="s">
        <v>123</v>
      </c>
      <c r="D78" s="171">
        <v>33</v>
      </c>
      <c r="E78" s="171"/>
      <c r="F78" s="172">
        <v>1</v>
      </c>
      <c r="G78" s="172" t="s">
        <v>5</v>
      </c>
      <c r="H78" s="173">
        <v>198150</v>
      </c>
      <c r="I78" s="173">
        <v>0</v>
      </c>
      <c r="J78" s="173">
        <f t="shared" si="2"/>
        <v>7129616.7000000002</v>
      </c>
      <c r="K78" s="174" t="s">
        <v>216</v>
      </c>
      <c r="Q78" s="86"/>
      <c r="R78" s="86"/>
      <c r="S78" s="87"/>
      <c r="T78" s="87"/>
      <c r="U78" s="88"/>
    </row>
    <row r="79" spans="2:21" ht="19.95" customHeight="1" x14ac:dyDescent="0.25">
      <c r="B79" s="169">
        <v>44600</v>
      </c>
      <c r="C79" s="170" t="s">
        <v>123</v>
      </c>
      <c r="D79" s="171">
        <v>32</v>
      </c>
      <c r="E79" s="171"/>
      <c r="F79" s="172">
        <v>16</v>
      </c>
      <c r="G79" s="172" t="s">
        <v>30</v>
      </c>
      <c r="H79" s="173">
        <v>80550</v>
      </c>
      <c r="I79" s="173">
        <v>0</v>
      </c>
      <c r="J79" s="173">
        <f t="shared" si="2"/>
        <v>6931466.7000000002</v>
      </c>
      <c r="K79" s="174" t="s">
        <v>215</v>
      </c>
      <c r="Q79" s="86"/>
      <c r="R79" s="86"/>
      <c r="S79" s="87"/>
      <c r="T79" s="87"/>
      <c r="U79" s="88"/>
    </row>
    <row r="80" spans="2:21" ht="19.95" customHeight="1" x14ac:dyDescent="0.25">
      <c r="B80" s="169">
        <v>44598</v>
      </c>
      <c r="C80" s="170" t="s">
        <v>123</v>
      </c>
      <c r="D80" s="171">
        <v>31</v>
      </c>
      <c r="E80" s="171"/>
      <c r="F80" s="172">
        <v>5</v>
      </c>
      <c r="G80" s="172" t="s">
        <v>155</v>
      </c>
      <c r="H80" s="173">
        <v>112600</v>
      </c>
      <c r="I80" s="173">
        <v>0</v>
      </c>
      <c r="J80" s="173">
        <f t="shared" si="2"/>
        <v>6850916.7000000002</v>
      </c>
      <c r="K80" s="174" t="s">
        <v>214</v>
      </c>
      <c r="Q80" s="86"/>
      <c r="R80" s="86"/>
      <c r="S80" s="87"/>
      <c r="T80" s="87"/>
      <c r="U80" s="88"/>
    </row>
    <row r="81" spans="2:21" ht="19.95" customHeight="1" x14ac:dyDescent="0.25">
      <c r="B81" s="169">
        <v>44596</v>
      </c>
      <c r="C81" s="170" t="s">
        <v>123</v>
      </c>
      <c r="D81" s="171">
        <v>30</v>
      </c>
      <c r="E81" s="171"/>
      <c r="F81" s="172">
        <v>12</v>
      </c>
      <c r="G81" s="172" t="s">
        <v>15</v>
      </c>
      <c r="H81" s="173">
        <v>65250</v>
      </c>
      <c r="I81" s="173">
        <v>0</v>
      </c>
      <c r="J81" s="173">
        <f t="shared" si="2"/>
        <v>6738316.7000000002</v>
      </c>
      <c r="K81" s="174" t="s">
        <v>213</v>
      </c>
      <c r="Q81" s="86"/>
      <c r="R81" s="86"/>
      <c r="S81" s="87"/>
      <c r="T81" s="87"/>
      <c r="U81" s="88"/>
    </row>
    <row r="82" spans="2:21" ht="19.95" customHeight="1" x14ac:dyDescent="0.25">
      <c r="B82" s="169">
        <v>44594</v>
      </c>
      <c r="C82" s="170" t="s">
        <v>122</v>
      </c>
      <c r="D82" s="171"/>
      <c r="E82" s="171">
        <v>15</v>
      </c>
      <c r="F82" s="172">
        <v>36</v>
      </c>
      <c r="G82" s="172" t="s">
        <v>41</v>
      </c>
      <c r="H82" s="173">
        <v>0</v>
      </c>
      <c r="I82" s="173">
        <v>32200</v>
      </c>
      <c r="J82" s="173">
        <f t="shared" si="2"/>
        <v>6673066.7000000002</v>
      </c>
      <c r="K82" s="174" t="s">
        <v>212</v>
      </c>
      <c r="Q82" s="86"/>
      <c r="R82" s="86"/>
      <c r="S82" s="87"/>
      <c r="T82" s="87"/>
      <c r="U82" s="88"/>
    </row>
    <row r="83" spans="2:21" ht="19.95" customHeight="1" x14ac:dyDescent="0.25">
      <c r="B83" s="169">
        <v>44594</v>
      </c>
      <c r="C83" s="170" t="s">
        <v>122</v>
      </c>
      <c r="D83" s="171"/>
      <c r="E83" s="171">
        <v>14</v>
      </c>
      <c r="F83" s="172">
        <v>38</v>
      </c>
      <c r="G83" s="172" t="s">
        <v>42</v>
      </c>
      <c r="H83" s="173">
        <v>0</v>
      </c>
      <c r="I83" s="173">
        <v>22000</v>
      </c>
      <c r="J83" s="173">
        <f t="shared" si="2"/>
        <v>6705266.7000000002</v>
      </c>
      <c r="K83" s="174" t="s">
        <v>211</v>
      </c>
      <c r="Q83" s="86"/>
      <c r="R83" s="86"/>
      <c r="S83" s="87"/>
      <c r="T83" s="87"/>
      <c r="U83" s="88"/>
    </row>
    <row r="84" spans="2:21" ht="19.95" customHeight="1" x14ac:dyDescent="0.25">
      <c r="B84" s="169">
        <v>44594</v>
      </c>
      <c r="C84" s="170" t="s">
        <v>122</v>
      </c>
      <c r="D84" s="171"/>
      <c r="E84" s="171">
        <v>13</v>
      </c>
      <c r="F84" s="172">
        <v>37</v>
      </c>
      <c r="G84" s="172" t="s">
        <v>51</v>
      </c>
      <c r="H84" s="173">
        <v>0</v>
      </c>
      <c r="I84" s="173">
        <v>122000</v>
      </c>
      <c r="J84" s="173">
        <f t="shared" si="2"/>
        <v>6727266.7000000002</v>
      </c>
      <c r="K84" s="174" t="s">
        <v>210</v>
      </c>
      <c r="Q84" s="86"/>
      <c r="R84" s="86"/>
      <c r="S84" s="87"/>
      <c r="T84" s="87"/>
      <c r="U84" s="88"/>
    </row>
    <row r="85" spans="2:21" ht="19.95" customHeight="1" x14ac:dyDescent="0.25">
      <c r="B85" s="169">
        <v>44593</v>
      </c>
      <c r="C85" s="170" t="s">
        <v>123</v>
      </c>
      <c r="D85" s="171">
        <v>29</v>
      </c>
      <c r="E85" s="171"/>
      <c r="F85" s="172">
        <v>6</v>
      </c>
      <c r="G85" s="172" t="s">
        <v>11</v>
      </c>
      <c r="H85" s="173">
        <v>70000</v>
      </c>
      <c r="I85" s="173">
        <v>0</v>
      </c>
      <c r="J85" s="173">
        <f t="shared" si="2"/>
        <v>6849266.7000000002</v>
      </c>
      <c r="K85" s="174" t="s">
        <v>209</v>
      </c>
      <c r="Q85" s="86"/>
      <c r="R85" s="86"/>
      <c r="S85" s="87"/>
      <c r="T85" s="87"/>
      <c r="U85" s="88"/>
    </row>
    <row r="86" spans="2:21" ht="19.95" customHeight="1" x14ac:dyDescent="0.25">
      <c r="B86" s="169">
        <v>44593</v>
      </c>
      <c r="C86" s="170" t="s">
        <v>123</v>
      </c>
      <c r="D86" s="171">
        <v>28</v>
      </c>
      <c r="E86" s="171"/>
      <c r="F86" s="172">
        <v>20</v>
      </c>
      <c r="G86" s="172" t="s">
        <v>18</v>
      </c>
      <c r="H86" s="173">
        <v>39850</v>
      </c>
      <c r="I86" s="173">
        <v>0</v>
      </c>
      <c r="J86" s="173">
        <f t="shared" si="2"/>
        <v>6779266.7000000002</v>
      </c>
      <c r="K86" s="174" t="s">
        <v>208</v>
      </c>
      <c r="Q86" s="86"/>
      <c r="R86" s="86"/>
      <c r="S86" s="87"/>
      <c r="T86" s="87"/>
      <c r="U86" s="88"/>
    </row>
    <row r="87" spans="2:21" ht="19.95" customHeight="1" x14ac:dyDescent="0.25">
      <c r="B87" s="169">
        <v>44593</v>
      </c>
      <c r="C87" s="170" t="s">
        <v>123</v>
      </c>
      <c r="D87" s="171">
        <v>27</v>
      </c>
      <c r="E87" s="171"/>
      <c r="F87" s="172">
        <v>4</v>
      </c>
      <c r="G87" s="172" t="s">
        <v>9</v>
      </c>
      <c r="H87" s="173">
        <v>74300</v>
      </c>
      <c r="I87" s="173">
        <v>0</v>
      </c>
      <c r="J87" s="173">
        <f t="shared" si="2"/>
        <v>6739416.7000000002</v>
      </c>
      <c r="K87" s="174" t="s">
        <v>207</v>
      </c>
      <c r="Q87" s="86"/>
      <c r="R87" s="86"/>
      <c r="S87" s="87"/>
      <c r="T87" s="87"/>
      <c r="U87" s="88"/>
    </row>
    <row r="88" spans="2:21" ht="19.95" customHeight="1" x14ac:dyDescent="0.25">
      <c r="B88" s="169">
        <v>44593</v>
      </c>
      <c r="C88" s="170" t="s">
        <v>123</v>
      </c>
      <c r="D88" s="171">
        <v>26</v>
      </c>
      <c r="E88" s="171"/>
      <c r="F88" s="172">
        <v>3</v>
      </c>
      <c r="G88" s="172" t="s">
        <v>7</v>
      </c>
      <c r="H88" s="173">
        <v>298200</v>
      </c>
      <c r="I88" s="173">
        <v>0</v>
      </c>
      <c r="J88" s="173">
        <f t="shared" si="2"/>
        <v>6665116.7000000002</v>
      </c>
      <c r="K88" s="174" t="s">
        <v>206</v>
      </c>
      <c r="Q88" s="86"/>
      <c r="R88" s="86"/>
      <c r="S88" s="87"/>
      <c r="T88" s="87"/>
      <c r="U88" s="88"/>
    </row>
    <row r="89" spans="2:21" ht="19.95" customHeight="1" x14ac:dyDescent="0.25">
      <c r="B89" s="169">
        <v>44593</v>
      </c>
      <c r="C89" s="170" t="s">
        <v>123</v>
      </c>
      <c r="D89" s="171">
        <v>25</v>
      </c>
      <c r="E89" s="171"/>
      <c r="F89" s="172">
        <v>8</v>
      </c>
      <c r="G89" s="172" t="s">
        <v>27</v>
      </c>
      <c r="H89" s="173">
        <v>30000</v>
      </c>
      <c r="I89" s="173">
        <v>0</v>
      </c>
      <c r="J89" s="173">
        <f t="shared" si="2"/>
        <v>6366916.7000000002</v>
      </c>
      <c r="K89" s="174" t="s">
        <v>205</v>
      </c>
      <c r="Q89" s="86"/>
      <c r="R89" s="86"/>
      <c r="S89" s="87"/>
      <c r="T89" s="87"/>
      <c r="U89" s="88"/>
    </row>
    <row r="90" spans="2:21" ht="19.95" customHeight="1" x14ac:dyDescent="0.25">
      <c r="B90" s="169">
        <v>44593</v>
      </c>
      <c r="C90" s="170" t="s">
        <v>123</v>
      </c>
      <c r="D90" s="171">
        <v>24</v>
      </c>
      <c r="E90" s="171"/>
      <c r="F90" s="172">
        <v>16</v>
      </c>
      <c r="G90" s="172" t="s">
        <v>30</v>
      </c>
      <c r="H90" s="173">
        <v>60750</v>
      </c>
      <c r="I90" s="173">
        <v>0</v>
      </c>
      <c r="J90" s="173">
        <f t="shared" si="2"/>
        <v>6336916.7000000002</v>
      </c>
      <c r="K90" s="174" t="s">
        <v>204</v>
      </c>
      <c r="Q90" s="86"/>
      <c r="R90" s="86"/>
      <c r="S90" s="87"/>
      <c r="T90" s="87"/>
      <c r="U90" s="88"/>
    </row>
    <row r="91" spans="2:21" ht="19.95" customHeight="1" x14ac:dyDescent="0.25">
      <c r="B91" s="169">
        <v>44592</v>
      </c>
      <c r="C91" s="170" t="s">
        <v>122</v>
      </c>
      <c r="D91" s="171"/>
      <c r="E91" s="171">
        <v>12</v>
      </c>
      <c r="F91" s="172">
        <v>31</v>
      </c>
      <c r="G91" s="172" t="s">
        <v>36</v>
      </c>
      <c r="H91" s="173">
        <v>0</v>
      </c>
      <c r="I91" s="173">
        <v>4506452.3</v>
      </c>
      <c r="J91" s="173">
        <f t="shared" si="2"/>
        <v>6276166.7000000002</v>
      </c>
      <c r="K91" s="174" t="s">
        <v>203</v>
      </c>
      <c r="Q91" s="86"/>
      <c r="R91" s="86"/>
      <c r="S91" s="87"/>
      <c r="T91" s="87"/>
      <c r="U91" s="88"/>
    </row>
    <row r="92" spans="2:21" ht="19.95" customHeight="1" x14ac:dyDescent="0.25">
      <c r="B92" s="169">
        <v>44592</v>
      </c>
      <c r="C92" s="170" t="s">
        <v>122</v>
      </c>
      <c r="D92" s="171"/>
      <c r="E92" s="171">
        <v>11</v>
      </c>
      <c r="F92" s="172">
        <v>30</v>
      </c>
      <c r="G92" s="172" t="s">
        <v>35</v>
      </c>
      <c r="H92" s="173">
        <v>0</v>
      </c>
      <c r="I92" s="173">
        <v>1260966</v>
      </c>
      <c r="J92" s="173">
        <f t="shared" si="2"/>
        <v>10782619</v>
      </c>
      <c r="K92" s="174" t="s">
        <v>203</v>
      </c>
      <c r="Q92" s="86"/>
      <c r="R92" s="86"/>
      <c r="S92" s="87"/>
      <c r="T92" s="87"/>
      <c r="U92" s="88"/>
    </row>
    <row r="93" spans="2:21" ht="19.95" customHeight="1" x14ac:dyDescent="0.25">
      <c r="B93" s="169">
        <v>44592</v>
      </c>
      <c r="C93" s="170" t="s">
        <v>123</v>
      </c>
      <c r="D93" s="171"/>
      <c r="E93" s="171"/>
      <c r="F93" s="172">
        <v>11</v>
      </c>
      <c r="G93" s="172" t="s">
        <v>28</v>
      </c>
      <c r="H93" s="173">
        <v>6004600</v>
      </c>
      <c r="I93" s="173">
        <v>0</v>
      </c>
      <c r="J93" s="173">
        <f t="shared" si="2"/>
        <v>12043585</v>
      </c>
      <c r="K93" s="174" t="s">
        <v>203</v>
      </c>
      <c r="Q93" s="86"/>
      <c r="R93" s="86"/>
      <c r="S93" s="87"/>
      <c r="T93" s="87"/>
      <c r="U93" s="88"/>
    </row>
    <row r="94" spans="2:21" ht="19.95" customHeight="1" x14ac:dyDescent="0.25">
      <c r="B94" s="169">
        <v>44591</v>
      </c>
      <c r="C94" s="170" t="s">
        <v>122</v>
      </c>
      <c r="D94" s="171"/>
      <c r="E94" s="171">
        <v>10</v>
      </c>
      <c r="F94" s="172">
        <v>54</v>
      </c>
      <c r="G94" s="172" t="s">
        <v>58</v>
      </c>
      <c r="H94" s="173">
        <v>0</v>
      </c>
      <c r="I94" s="173">
        <v>265800</v>
      </c>
      <c r="J94" s="173">
        <f t="shared" si="2"/>
        <v>6038985</v>
      </c>
      <c r="K94" s="174" t="s">
        <v>200</v>
      </c>
      <c r="Q94" s="86"/>
      <c r="R94" s="86"/>
      <c r="S94" s="87"/>
      <c r="T94" s="87"/>
      <c r="U94" s="88"/>
    </row>
    <row r="95" spans="2:21" ht="19.95" customHeight="1" x14ac:dyDescent="0.25">
      <c r="B95" s="169">
        <v>44591</v>
      </c>
      <c r="C95" s="170" t="s">
        <v>122</v>
      </c>
      <c r="D95" s="171"/>
      <c r="E95" s="171">
        <v>9</v>
      </c>
      <c r="F95" s="172">
        <v>49</v>
      </c>
      <c r="G95" s="172" t="s">
        <v>54</v>
      </c>
      <c r="H95" s="173">
        <v>0</v>
      </c>
      <c r="I95" s="173">
        <v>170000</v>
      </c>
      <c r="J95" s="173">
        <f t="shared" ref="J95:J125" si="3">J96+H95-I95</f>
        <v>6304785</v>
      </c>
      <c r="K95" s="174" t="s">
        <v>199</v>
      </c>
      <c r="Q95" s="86"/>
      <c r="R95" s="86"/>
      <c r="S95" s="87"/>
      <c r="T95" s="87"/>
      <c r="U95" s="88"/>
    </row>
    <row r="96" spans="2:21" ht="19.95" customHeight="1" x14ac:dyDescent="0.25">
      <c r="B96" s="169">
        <v>44591</v>
      </c>
      <c r="C96" s="170" t="s">
        <v>122</v>
      </c>
      <c r="D96" s="171"/>
      <c r="E96" s="171">
        <v>8</v>
      </c>
      <c r="F96" s="172">
        <v>40</v>
      </c>
      <c r="G96" s="172" t="s">
        <v>179</v>
      </c>
      <c r="H96" s="173">
        <v>0</v>
      </c>
      <c r="I96" s="173">
        <v>380000</v>
      </c>
      <c r="J96" s="173">
        <f t="shared" si="3"/>
        <v>6474785</v>
      </c>
      <c r="K96" s="174" t="s">
        <v>198</v>
      </c>
      <c r="Q96" s="86"/>
      <c r="R96" s="86"/>
      <c r="S96" s="87"/>
      <c r="T96" s="87"/>
      <c r="U96" s="88"/>
    </row>
    <row r="97" spans="2:21" ht="19.95" customHeight="1" x14ac:dyDescent="0.25">
      <c r="B97" s="169">
        <v>44591</v>
      </c>
      <c r="C97" s="170" t="s">
        <v>123</v>
      </c>
      <c r="D97" s="171">
        <v>22</v>
      </c>
      <c r="E97" s="171"/>
      <c r="F97" s="172">
        <v>5</v>
      </c>
      <c r="G97" s="172" t="s">
        <v>155</v>
      </c>
      <c r="H97" s="173">
        <v>161400</v>
      </c>
      <c r="I97" s="173">
        <v>0</v>
      </c>
      <c r="J97" s="173">
        <f t="shared" si="3"/>
        <v>6854785</v>
      </c>
      <c r="K97" s="174" t="s">
        <v>197</v>
      </c>
      <c r="Q97" s="86"/>
      <c r="R97" s="86"/>
      <c r="S97" s="87"/>
      <c r="T97" s="87"/>
      <c r="U97" s="88"/>
    </row>
    <row r="98" spans="2:21" ht="19.95" customHeight="1" x14ac:dyDescent="0.25">
      <c r="B98" s="169">
        <v>44589</v>
      </c>
      <c r="C98" s="170" t="s">
        <v>123</v>
      </c>
      <c r="D98" s="171">
        <v>21</v>
      </c>
      <c r="E98" s="171"/>
      <c r="F98" s="172">
        <v>12</v>
      </c>
      <c r="G98" s="172" t="s">
        <v>15</v>
      </c>
      <c r="H98" s="173">
        <v>52600</v>
      </c>
      <c r="I98" s="173">
        <v>0</v>
      </c>
      <c r="J98" s="173">
        <f t="shared" si="3"/>
        <v>6693385</v>
      </c>
      <c r="K98" s="174" t="s">
        <v>196</v>
      </c>
      <c r="Q98" s="86"/>
      <c r="R98" s="86"/>
      <c r="S98" s="87"/>
      <c r="T98" s="87"/>
      <c r="U98" s="88"/>
    </row>
    <row r="99" spans="2:21" ht="19.95" customHeight="1" x14ac:dyDescent="0.25">
      <c r="B99" s="169">
        <v>44588</v>
      </c>
      <c r="C99" s="170" t="s">
        <v>122</v>
      </c>
      <c r="D99" s="171"/>
      <c r="E99" s="171">
        <v>7</v>
      </c>
      <c r="F99" s="172">
        <v>35</v>
      </c>
      <c r="G99" s="172" t="s">
        <v>40</v>
      </c>
      <c r="H99" s="173">
        <v>0</v>
      </c>
      <c r="I99" s="173">
        <v>350190</v>
      </c>
      <c r="J99" s="173">
        <f t="shared" si="3"/>
        <v>6640785</v>
      </c>
      <c r="K99" s="174" t="s">
        <v>195</v>
      </c>
      <c r="Q99" s="86"/>
      <c r="R99" s="86"/>
      <c r="S99" s="87"/>
      <c r="T99" s="87"/>
      <c r="U99" s="88"/>
    </row>
    <row r="100" spans="2:21" ht="19.95" customHeight="1" x14ac:dyDescent="0.25">
      <c r="B100" s="169">
        <v>44588</v>
      </c>
      <c r="C100" s="170" t="s">
        <v>122</v>
      </c>
      <c r="D100" s="171"/>
      <c r="E100" s="171">
        <v>6</v>
      </c>
      <c r="F100" s="172">
        <v>37</v>
      </c>
      <c r="G100" s="172" t="s">
        <v>51</v>
      </c>
      <c r="H100" s="173">
        <v>0</v>
      </c>
      <c r="I100" s="173">
        <v>100000</v>
      </c>
      <c r="J100" s="173">
        <f t="shared" si="3"/>
        <v>6990975</v>
      </c>
      <c r="K100" s="174" t="s">
        <v>194</v>
      </c>
      <c r="Q100" s="86"/>
      <c r="R100" s="86"/>
      <c r="S100" s="87"/>
      <c r="T100" s="87"/>
      <c r="U100" s="88"/>
    </row>
    <row r="101" spans="2:21" ht="19.95" customHeight="1" x14ac:dyDescent="0.25">
      <c r="B101" s="169">
        <v>44587</v>
      </c>
      <c r="C101" s="170" t="s">
        <v>123</v>
      </c>
      <c r="D101" s="171">
        <v>20</v>
      </c>
      <c r="E101" s="171"/>
      <c r="F101" s="172">
        <v>2</v>
      </c>
      <c r="G101" s="172" t="s">
        <v>6</v>
      </c>
      <c r="H101" s="173">
        <v>107050</v>
      </c>
      <c r="I101" s="173">
        <v>0</v>
      </c>
      <c r="J101" s="173">
        <f t="shared" si="3"/>
        <v>7090975</v>
      </c>
      <c r="K101" s="174" t="s">
        <v>193</v>
      </c>
      <c r="Q101" s="86"/>
      <c r="R101" s="86"/>
      <c r="S101" s="87"/>
      <c r="T101" s="87"/>
      <c r="U101" s="88"/>
    </row>
    <row r="102" spans="2:21" ht="19.95" customHeight="1" x14ac:dyDescent="0.25">
      <c r="B102" s="169">
        <v>44587</v>
      </c>
      <c r="C102" s="170" t="s">
        <v>123</v>
      </c>
      <c r="D102" s="171">
        <v>19</v>
      </c>
      <c r="E102" s="171"/>
      <c r="F102" s="172">
        <v>1</v>
      </c>
      <c r="G102" s="172" t="s">
        <v>5</v>
      </c>
      <c r="H102" s="173">
        <v>294600</v>
      </c>
      <c r="I102" s="173">
        <v>0</v>
      </c>
      <c r="J102" s="173">
        <f t="shared" si="3"/>
        <v>6983925</v>
      </c>
      <c r="K102" s="174" t="s">
        <v>192</v>
      </c>
      <c r="Q102" s="86"/>
      <c r="R102" s="86"/>
      <c r="S102" s="87"/>
      <c r="T102" s="87"/>
      <c r="U102" s="88"/>
    </row>
    <row r="103" spans="2:21" ht="19.95" customHeight="1" x14ac:dyDescent="0.25">
      <c r="B103" s="169">
        <v>44586</v>
      </c>
      <c r="C103" s="170" t="s">
        <v>123</v>
      </c>
      <c r="D103" s="171">
        <v>18</v>
      </c>
      <c r="E103" s="171"/>
      <c r="F103" s="172">
        <v>16</v>
      </c>
      <c r="G103" s="172" t="s">
        <v>30</v>
      </c>
      <c r="H103" s="173">
        <v>45600</v>
      </c>
      <c r="I103" s="173">
        <v>0</v>
      </c>
      <c r="J103" s="173">
        <f t="shared" si="3"/>
        <v>6689325</v>
      </c>
      <c r="K103" s="174" t="s">
        <v>191</v>
      </c>
      <c r="Q103" s="86"/>
      <c r="R103" s="86"/>
      <c r="S103" s="87"/>
      <c r="T103" s="87"/>
      <c r="U103" s="88"/>
    </row>
    <row r="104" spans="2:21" ht="19.95" customHeight="1" x14ac:dyDescent="0.25">
      <c r="B104" s="169">
        <v>44584</v>
      </c>
      <c r="C104" s="170" t="s">
        <v>123</v>
      </c>
      <c r="D104" s="171">
        <v>17</v>
      </c>
      <c r="E104" s="171"/>
      <c r="F104" s="172">
        <v>5</v>
      </c>
      <c r="G104" s="172" t="s">
        <v>155</v>
      </c>
      <c r="H104" s="173">
        <v>220100</v>
      </c>
      <c r="I104" s="173">
        <v>0</v>
      </c>
      <c r="J104" s="173">
        <f t="shared" si="3"/>
        <v>6643725</v>
      </c>
      <c r="K104" s="174" t="s">
        <v>190</v>
      </c>
      <c r="Q104" s="86"/>
      <c r="R104" s="86"/>
      <c r="S104" s="87"/>
      <c r="T104" s="87"/>
      <c r="U104" s="88"/>
    </row>
    <row r="105" spans="2:21" ht="19.95" customHeight="1" x14ac:dyDescent="0.25">
      <c r="B105" s="169">
        <v>44582</v>
      </c>
      <c r="C105" s="170" t="s">
        <v>123</v>
      </c>
      <c r="D105" s="171">
        <v>16</v>
      </c>
      <c r="E105" s="171"/>
      <c r="F105" s="172">
        <v>12</v>
      </c>
      <c r="G105" s="172" t="s">
        <v>15</v>
      </c>
      <c r="H105" s="173">
        <v>63300</v>
      </c>
      <c r="I105" s="173">
        <v>0</v>
      </c>
      <c r="J105" s="173">
        <f t="shared" si="3"/>
        <v>6423625</v>
      </c>
      <c r="K105" s="174" t="s">
        <v>189</v>
      </c>
      <c r="Q105" s="86"/>
      <c r="R105" s="86"/>
      <c r="S105" s="87"/>
      <c r="T105" s="87"/>
      <c r="U105" s="88"/>
    </row>
    <row r="106" spans="2:21" ht="19.95" customHeight="1" x14ac:dyDescent="0.25">
      <c r="B106" s="169">
        <v>44582</v>
      </c>
      <c r="C106" s="170" t="s">
        <v>122</v>
      </c>
      <c r="D106" s="171"/>
      <c r="E106" s="171">
        <v>5</v>
      </c>
      <c r="F106" s="172">
        <v>39</v>
      </c>
      <c r="G106" s="172" t="s">
        <v>43</v>
      </c>
      <c r="H106" s="173">
        <v>0</v>
      </c>
      <c r="I106" s="173">
        <v>230000</v>
      </c>
      <c r="J106" s="173">
        <f t="shared" si="3"/>
        <v>6360325</v>
      </c>
      <c r="K106" s="174" t="s">
        <v>189</v>
      </c>
      <c r="Q106" s="86"/>
      <c r="R106" s="86"/>
      <c r="S106" s="87"/>
      <c r="T106" s="87"/>
      <c r="U106" s="88"/>
    </row>
    <row r="107" spans="2:21" ht="19.95" customHeight="1" x14ac:dyDescent="0.25">
      <c r="B107" s="169">
        <v>44582</v>
      </c>
      <c r="C107" s="170" t="s">
        <v>122</v>
      </c>
      <c r="D107" s="171"/>
      <c r="E107" s="171">
        <v>4</v>
      </c>
      <c r="F107" s="172">
        <v>37</v>
      </c>
      <c r="G107" s="172" t="s">
        <v>51</v>
      </c>
      <c r="H107" s="173">
        <v>0</v>
      </c>
      <c r="I107" s="173">
        <v>100000</v>
      </c>
      <c r="J107" s="173">
        <f t="shared" si="3"/>
        <v>6590325</v>
      </c>
      <c r="K107" s="174" t="s">
        <v>188</v>
      </c>
      <c r="Q107" s="86"/>
      <c r="R107" s="86"/>
      <c r="S107" s="87"/>
      <c r="T107" s="87"/>
      <c r="U107" s="88"/>
    </row>
    <row r="108" spans="2:21" ht="19.95" customHeight="1" x14ac:dyDescent="0.25">
      <c r="B108" s="169">
        <v>44581</v>
      </c>
      <c r="C108" s="170" t="s">
        <v>123</v>
      </c>
      <c r="D108" s="171">
        <v>15</v>
      </c>
      <c r="E108" s="171"/>
      <c r="F108" s="172">
        <v>2</v>
      </c>
      <c r="G108" s="172" t="s">
        <v>6</v>
      </c>
      <c r="H108" s="173">
        <v>65000</v>
      </c>
      <c r="I108" s="173">
        <v>0</v>
      </c>
      <c r="J108" s="173">
        <f t="shared" si="3"/>
        <v>6690325</v>
      </c>
      <c r="K108" s="174" t="s">
        <v>187</v>
      </c>
      <c r="Q108" s="86"/>
      <c r="R108" s="86"/>
      <c r="S108" s="87"/>
      <c r="T108" s="87"/>
      <c r="U108" s="88"/>
    </row>
    <row r="109" spans="2:21" ht="19.95" customHeight="1" x14ac:dyDescent="0.25">
      <c r="B109" s="169">
        <v>44581</v>
      </c>
      <c r="C109" s="170" t="s">
        <v>123</v>
      </c>
      <c r="D109" s="171">
        <v>14</v>
      </c>
      <c r="E109" s="171"/>
      <c r="F109" s="172">
        <v>1</v>
      </c>
      <c r="G109" s="172" t="s">
        <v>5</v>
      </c>
      <c r="H109" s="173">
        <v>230450</v>
      </c>
      <c r="I109" s="173">
        <v>0</v>
      </c>
      <c r="J109" s="173">
        <f t="shared" si="3"/>
        <v>6625325</v>
      </c>
      <c r="K109" s="174" t="s">
        <v>186</v>
      </c>
      <c r="Q109" s="86"/>
      <c r="R109" s="86"/>
      <c r="S109" s="87"/>
      <c r="T109" s="87"/>
      <c r="U109" s="88"/>
    </row>
    <row r="110" spans="2:21" ht="19.95" customHeight="1" x14ac:dyDescent="0.25">
      <c r="B110" s="169">
        <v>44580</v>
      </c>
      <c r="C110" s="170" t="s">
        <v>123</v>
      </c>
      <c r="D110" s="171">
        <v>13</v>
      </c>
      <c r="E110" s="171"/>
      <c r="F110" s="172">
        <v>16</v>
      </c>
      <c r="G110" s="172" t="s">
        <v>30</v>
      </c>
      <c r="H110" s="173">
        <v>53750</v>
      </c>
      <c r="I110" s="173">
        <v>0</v>
      </c>
      <c r="J110" s="173">
        <f t="shared" si="3"/>
        <v>6394875</v>
      </c>
      <c r="K110" s="174" t="s">
        <v>185</v>
      </c>
      <c r="Q110" s="86"/>
      <c r="R110" s="86"/>
      <c r="S110" s="87"/>
      <c r="T110" s="87"/>
      <c r="U110" s="88"/>
    </row>
    <row r="111" spans="2:21" ht="19.95" customHeight="1" x14ac:dyDescent="0.25">
      <c r="B111" s="169">
        <v>44577</v>
      </c>
      <c r="C111" s="170" t="s">
        <v>123</v>
      </c>
      <c r="D111" s="171">
        <v>12</v>
      </c>
      <c r="E111" s="171"/>
      <c r="F111" s="172">
        <v>5</v>
      </c>
      <c r="G111" s="172" t="s">
        <v>155</v>
      </c>
      <c r="H111" s="173">
        <v>99250</v>
      </c>
      <c r="I111" s="173">
        <v>0</v>
      </c>
      <c r="J111" s="173">
        <f t="shared" si="3"/>
        <v>6341125</v>
      </c>
      <c r="K111" s="174" t="s">
        <v>184</v>
      </c>
      <c r="Q111" s="86"/>
      <c r="R111" s="86"/>
      <c r="S111" s="87"/>
      <c r="T111" s="87"/>
      <c r="U111" s="88"/>
    </row>
    <row r="112" spans="2:21" ht="19.95" customHeight="1" x14ac:dyDescent="0.25">
      <c r="B112" s="169">
        <v>44576</v>
      </c>
      <c r="C112" s="170" t="s">
        <v>123</v>
      </c>
      <c r="D112" s="171">
        <v>11</v>
      </c>
      <c r="E112" s="171"/>
      <c r="F112" s="172">
        <v>12</v>
      </c>
      <c r="G112" s="172" t="s">
        <v>15</v>
      </c>
      <c r="H112" s="173">
        <v>101750</v>
      </c>
      <c r="I112" s="173">
        <v>0</v>
      </c>
      <c r="J112" s="173">
        <f t="shared" si="3"/>
        <v>6241875</v>
      </c>
      <c r="K112" s="174" t="s">
        <v>183</v>
      </c>
      <c r="Q112" s="86"/>
      <c r="R112" s="86"/>
      <c r="S112" s="87"/>
      <c r="T112" s="87"/>
      <c r="U112" s="88"/>
    </row>
    <row r="113" spans="2:21" ht="19.95" customHeight="1" x14ac:dyDescent="0.25">
      <c r="B113" s="169">
        <v>44574</v>
      </c>
      <c r="C113" s="170" t="s">
        <v>122</v>
      </c>
      <c r="D113" s="171"/>
      <c r="E113" s="171">
        <v>3</v>
      </c>
      <c r="F113" s="172">
        <v>36</v>
      </c>
      <c r="G113" s="172" t="s">
        <v>41</v>
      </c>
      <c r="H113" s="173">
        <v>0</v>
      </c>
      <c r="I113" s="173">
        <v>56000</v>
      </c>
      <c r="J113" s="173">
        <f t="shared" si="3"/>
        <v>6140125</v>
      </c>
      <c r="K113" s="174" t="s">
        <v>182</v>
      </c>
      <c r="Q113" s="86"/>
      <c r="R113" s="86"/>
      <c r="S113" s="87"/>
      <c r="T113" s="87"/>
      <c r="U113" s="88"/>
    </row>
    <row r="114" spans="2:21" ht="19.95" customHeight="1" x14ac:dyDescent="0.25">
      <c r="B114" s="169">
        <v>44574</v>
      </c>
      <c r="C114" s="170" t="s">
        <v>122</v>
      </c>
      <c r="D114" s="171"/>
      <c r="E114" s="171">
        <v>2</v>
      </c>
      <c r="F114" s="172">
        <v>35</v>
      </c>
      <c r="G114" s="172" t="s">
        <v>40</v>
      </c>
      <c r="H114" s="173">
        <v>0</v>
      </c>
      <c r="I114" s="173">
        <v>50000</v>
      </c>
      <c r="J114" s="173">
        <f t="shared" si="3"/>
        <v>6196125</v>
      </c>
      <c r="K114" s="174" t="s">
        <v>181</v>
      </c>
      <c r="Q114" s="86"/>
      <c r="R114" s="86"/>
      <c r="S114" s="87"/>
      <c r="T114" s="87"/>
      <c r="U114" s="88"/>
    </row>
    <row r="115" spans="2:21" ht="19.95" customHeight="1" x14ac:dyDescent="0.25">
      <c r="B115" s="169">
        <v>44574</v>
      </c>
      <c r="C115" s="170" t="s">
        <v>122</v>
      </c>
      <c r="D115" s="171"/>
      <c r="E115" s="171">
        <v>1</v>
      </c>
      <c r="F115" s="172">
        <v>40</v>
      </c>
      <c r="G115" s="172" t="s">
        <v>179</v>
      </c>
      <c r="H115" s="173">
        <v>0</v>
      </c>
      <c r="I115" s="173">
        <v>350000</v>
      </c>
      <c r="J115" s="173">
        <f t="shared" si="3"/>
        <v>6246125</v>
      </c>
      <c r="K115" s="174" t="s">
        <v>180</v>
      </c>
      <c r="Q115" s="86"/>
      <c r="R115" s="86"/>
      <c r="S115" s="87"/>
      <c r="T115" s="87"/>
      <c r="U115" s="88"/>
    </row>
    <row r="116" spans="2:21" ht="19.95" customHeight="1" x14ac:dyDescent="0.25">
      <c r="B116" s="169">
        <v>44573</v>
      </c>
      <c r="C116" s="170" t="s">
        <v>123</v>
      </c>
      <c r="D116" s="171">
        <v>10</v>
      </c>
      <c r="E116" s="171"/>
      <c r="F116" s="172">
        <v>2</v>
      </c>
      <c r="G116" s="172" t="s">
        <v>6</v>
      </c>
      <c r="H116" s="173">
        <v>76400</v>
      </c>
      <c r="I116" s="173">
        <v>0</v>
      </c>
      <c r="J116" s="173">
        <f t="shared" si="3"/>
        <v>6596125</v>
      </c>
      <c r="K116" s="174" t="s">
        <v>178</v>
      </c>
      <c r="Q116" s="86"/>
      <c r="R116" s="86"/>
      <c r="S116" s="87"/>
      <c r="T116" s="87"/>
      <c r="U116" s="88"/>
    </row>
    <row r="117" spans="2:21" ht="19.95" customHeight="1" x14ac:dyDescent="0.25">
      <c r="B117" s="169">
        <v>44573</v>
      </c>
      <c r="C117" s="170" t="s">
        <v>123</v>
      </c>
      <c r="D117" s="171">
        <v>9</v>
      </c>
      <c r="E117" s="171"/>
      <c r="F117" s="172">
        <v>1</v>
      </c>
      <c r="G117" s="172" t="s">
        <v>5</v>
      </c>
      <c r="H117" s="173">
        <v>255200</v>
      </c>
      <c r="I117" s="173">
        <v>0</v>
      </c>
      <c r="J117" s="173">
        <f t="shared" si="3"/>
        <v>6519725</v>
      </c>
      <c r="K117" s="174" t="s">
        <v>177</v>
      </c>
      <c r="Q117" s="86"/>
      <c r="R117" s="86"/>
      <c r="S117" s="87"/>
      <c r="T117" s="87"/>
      <c r="U117" s="88"/>
    </row>
    <row r="118" spans="2:21" ht="19.95" customHeight="1" x14ac:dyDescent="0.25">
      <c r="B118" s="169">
        <v>44572</v>
      </c>
      <c r="C118" s="170" t="s">
        <v>123</v>
      </c>
      <c r="D118" s="171">
        <v>8</v>
      </c>
      <c r="E118" s="171"/>
      <c r="F118" s="172">
        <v>16</v>
      </c>
      <c r="G118" s="172" t="s">
        <v>30</v>
      </c>
      <c r="H118" s="173">
        <v>59350</v>
      </c>
      <c r="I118" s="173">
        <v>0</v>
      </c>
      <c r="J118" s="173">
        <f t="shared" si="3"/>
        <v>6264525</v>
      </c>
      <c r="K118" s="174" t="s">
        <v>176</v>
      </c>
      <c r="Q118" s="86"/>
      <c r="R118" s="86"/>
      <c r="S118" s="87"/>
      <c r="T118" s="87"/>
      <c r="U118" s="88"/>
    </row>
    <row r="119" spans="2:21" ht="19.95" customHeight="1" x14ac:dyDescent="0.25">
      <c r="B119" s="169">
        <v>44570</v>
      </c>
      <c r="C119" s="170" t="s">
        <v>123</v>
      </c>
      <c r="D119" s="171">
        <v>7</v>
      </c>
      <c r="E119" s="171"/>
      <c r="F119" s="172">
        <v>5</v>
      </c>
      <c r="G119" s="172" t="s">
        <v>155</v>
      </c>
      <c r="H119" s="173">
        <v>102500</v>
      </c>
      <c r="I119" s="173">
        <v>0</v>
      </c>
      <c r="J119" s="173">
        <f t="shared" si="3"/>
        <v>6205175</v>
      </c>
      <c r="K119" s="174" t="s">
        <v>175</v>
      </c>
      <c r="Q119" s="86"/>
      <c r="R119" s="86"/>
      <c r="S119" s="87"/>
      <c r="T119" s="87"/>
      <c r="U119" s="88"/>
    </row>
    <row r="120" spans="2:21" ht="19.95" customHeight="1" x14ac:dyDescent="0.25">
      <c r="B120" s="169">
        <v>44568</v>
      </c>
      <c r="C120" s="170" t="s">
        <v>123</v>
      </c>
      <c r="D120" s="171">
        <v>6</v>
      </c>
      <c r="E120" s="171"/>
      <c r="F120" s="172">
        <v>12</v>
      </c>
      <c r="G120" s="172" t="s">
        <v>15</v>
      </c>
      <c r="H120" s="173">
        <v>93000</v>
      </c>
      <c r="I120" s="173">
        <v>0</v>
      </c>
      <c r="J120" s="173">
        <f t="shared" si="3"/>
        <v>6102675</v>
      </c>
      <c r="K120" s="174" t="s">
        <v>174</v>
      </c>
      <c r="Q120" s="86"/>
      <c r="R120" s="86"/>
      <c r="S120" s="87"/>
      <c r="T120" s="87"/>
      <c r="U120" s="88"/>
    </row>
    <row r="121" spans="2:21" ht="19.95" customHeight="1" x14ac:dyDescent="0.25">
      <c r="B121" s="169">
        <v>44566</v>
      </c>
      <c r="C121" s="170" t="s">
        <v>123</v>
      </c>
      <c r="D121" s="171">
        <v>5</v>
      </c>
      <c r="E121" s="171"/>
      <c r="F121" s="172">
        <v>4</v>
      </c>
      <c r="G121" s="172" t="s">
        <v>9</v>
      </c>
      <c r="H121" s="173">
        <v>92500</v>
      </c>
      <c r="I121" s="173">
        <v>0</v>
      </c>
      <c r="J121" s="173">
        <f t="shared" si="3"/>
        <v>6009675</v>
      </c>
      <c r="K121" s="174" t="s">
        <v>173</v>
      </c>
      <c r="Q121" s="86"/>
      <c r="R121" s="86"/>
      <c r="S121" s="87"/>
      <c r="T121" s="87"/>
      <c r="U121" s="88"/>
    </row>
    <row r="122" spans="2:21" ht="19.95" customHeight="1" x14ac:dyDescent="0.25">
      <c r="B122" s="169">
        <v>44566</v>
      </c>
      <c r="C122" s="170" t="s">
        <v>123</v>
      </c>
      <c r="D122" s="171">
        <v>4</v>
      </c>
      <c r="E122" s="171"/>
      <c r="F122" s="172">
        <v>3</v>
      </c>
      <c r="G122" s="172" t="s">
        <v>7</v>
      </c>
      <c r="H122" s="173">
        <v>335750</v>
      </c>
      <c r="I122" s="173">
        <v>0</v>
      </c>
      <c r="J122" s="173">
        <f t="shared" si="3"/>
        <v>5917175</v>
      </c>
      <c r="K122" s="174" t="s">
        <v>172</v>
      </c>
      <c r="Q122" s="86"/>
      <c r="R122" s="86"/>
      <c r="S122" s="87"/>
      <c r="T122" s="87"/>
      <c r="U122" s="88"/>
    </row>
    <row r="123" spans="2:21" ht="19.95" customHeight="1" x14ac:dyDescent="0.25">
      <c r="B123" s="169">
        <v>44565</v>
      </c>
      <c r="C123" s="170" t="s">
        <v>123</v>
      </c>
      <c r="D123" s="171">
        <v>3</v>
      </c>
      <c r="E123" s="171"/>
      <c r="F123" s="172">
        <v>16</v>
      </c>
      <c r="G123" s="172" t="s">
        <v>30</v>
      </c>
      <c r="H123" s="173">
        <v>132650</v>
      </c>
      <c r="I123" s="173">
        <v>0</v>
      </c>
      <c r="J123" s="173">
        <f t="shared" si="3"/>
        <v>5581425</v>
      </c>
      <c r="K123" s="174" t="s">
        <v>171</v>
      </c>
      <c r="Q123" s="86"/>
      <c r="R123" s="86"/>
      <c r="S123" s="87"/>
      <c r="T123" s="87"/>
      <c r="U123" s="88"/>
    </row>
    <row r="124" spans="2:21" ht="19.95" customHeight="1" x14ac:dyDescent="0.25">
      <c r="B124" s="169">
        <v>44563</v>
      </c>
      <c r="C124" s="170" t="s">
        <v>123</v>
      </c>
      <c r="D124" s="171">
        <v>2</v>
      </c>
      <c r="E124" s="171"/>
      <c r="F124" s="172">
        <v>5</v>
      </c>
      <c r="G124" s="172" t="s">
        <v>155</v>
      </c>
      <c r="H124" s="173">
        <v>92750</v>
      </c>
      <c r="I124" s="173">
        <v>0</v>
      </c>
      <c r="J124" s="173">
        <f t="shared" si="3"/>
        <v>5448775</v>
      </c>
      <c r="K124" s="174" t="s">
        <v>202</v>
      </c>
      <c r="Q124" s="86"/>
      <c r="R124" s="86"/>
      <c r="S124" s="87"/>
      <c r="T124" s="87"/>
      <c r="U124" s="88"/>
    </row>
    <row r="125" spans="2:21" ht="19.95" customHeight="1" x14ac:dyDescent="0.25">
      <c r="B125" s="169">
        <v>44562</v>
      </c>
      <c r="C125" s="170" t="s">
        <v>123</v>
      </c>
      <c r="D125" s="171">
        <v>1</v>
      </c>
      <c r="E125" s="171"/>
      <c r="F125" s="172">
        <v>59</v>
      </c>
      <c r="G125" s="172" t="s">
        <v>134</v>
      </c>
      <c r="H125" s="173">
        <v>5356025</v>
      </c>
      <c r="I125" s="173">
        <v>0</v>
      </c>
      <c r="J125" s="173">
        <f t="shared" si="3"/>
        <v>5356025</v>
      </c>
      <c r="K125" s="174" t="s">
        <v>170</v>
      </c>
      <c r="Q125" s="86"/>
      <c r="R125" s="86"/>
      <c r="S125" s="87"/>
      <c r="T125" s="87"/>
      <c r="U125" s="88"/>
    </row>
    <row r="126" spans="2:21" ht="19.95" customHeight="1" x14ac:dyDescent="0.25">
      <c r="B126"/>
      <c r="G126" s="86"/>
      <c r="H126" s="86"/>
      <c r="I126" s="87"/>
      <c r="J126" s="87"/>
      <c r="K126" s="88"/>
    </row>
    <row r="127" spans="2:21" ht="19.95" customHeight="1" x14ac:dyDescent="0.25">
      <c r="B127"/>
      <c r="G127" s="86"/>
      <c r="H127" s="86"/>
      <c r="I127" s="87"/>
      <c r="J127" s="87"/>
      <c r="K127" s="88"/>
    </row>
    <row r="128" spans="2:21" ht="19.95" customHeight="1" x14ac:dyDescent="0.25">
      <c r="B128"/>
      <c r="G128" s="86"/>
      <c r="H128" s="86"/>
      <c r="I128" s="87"/>
      <c r="J128" s="87"/>
      <c r="K128" s="88"/>
    </row>
    <row r="129" spans="2:21" ht="19.95" customHeight="1" x14ac:dyDescent="0.25">
      <c r="B129"/>
      <c r="G129" s="86"/>
      <c r="H129" s="86"/>
      <c r="I129" s="87"/>
      <c r="J129" s="87"/>
      <c r="K129" s="88"/>
    </row>
    <row r="130" spans="2:21" ht="19.95" customHeight="1" x14ac:dyDescent="0.25">
      <c r="B130"/>
      <c r="G130" s="86"/>
      <c r="H130" s="86"/>
      <c r="I130" s="87"/>
      <c r="J130" s="87"/>
      <c r="K130" s="88"/>
    </row>
    <row r="131" spans="2:21" ht="19.95" customHeight="1" x14ac:dyDescent="0.25">
      <c r="B131"/>
      <c r="G131" s="86"/>
      <c r="H131" s="86"/>
      <c r="I131" s="87"/>
      <c r="J131" s="87"/>
      <c r="K131" s="88"/>
    </row>
    <row r="132" spans="2:21" ht="19.95" customHeight="1" x14ac:dyDescent="0.25">
      <c r="B132"/>
      <c r="G132" s="86"/>
      <c r="H132" s="86"/>
      <c r="I132" s="87"/>
      <c r="J132" s="87"/>
      <c r="K132" s="88"/>
    </row>
    <row r="133" spans="2:21" ht="19.95" customHeight="1" x14ac:dyDescent="0.25">
      <c r="B133"/>
      <c r="G133" s="86"/>
      <c r="H133" s="86"/>
      <c r="I133" s="87"/>
      <c r="J133" s="87"/>
      <c r="K133" s="88"/>
    </row>
    <row r="134" spans="2:21" ht="19.95" customHeight="1" x14ac:dyDescent="0.25">
      <c r="B134"/>
      <c r="G134" s="86"/>
      <c r="H134" s="86"/>
      <c r="I134" s="87"/>
      <c r="J134" s="87"/>
      <c r="K134" s="88"/>
    </row>
    <row r="135" spans="2:21" ht="19.95" customHeight="1" x14ac:dyDescent="0.25">
      <c r="B135"/>
      <c r="G135" s="86"/>
      <c r="H135" s="86"/>
      <c r="I135" s="87"/>
      <c r="J135" s="87"/>
      <c r="K135" s="88"/>
    </row>
    <row r="136" spans="2:21" ht="19.95" customHeight="1" x14ac:dyDescent="0.25">
      <c r="B136" s="148"/>
      <c r="G136" s="86"/>
      <c r="H136" s="86"/>
      <c r="I136" s="87"/>
      <c r="J136" s="87"/>
      <c r="K136" s="88"/>
    </row>
    <row r="137" spans="2:21" ht="19.95" customHeight="1" x14ac:dyDescent="0.25">
      <c r="B137"/>
      <c r="G137" s="86"/>
      <c r="H137" s="86"/>
      <c r="I137" s="87"/>
      <c r="J137" s="87"/>
      <c r="K137" s="88"/>
    </row>
    <row r="138" spans="2:21" ht="19.95" customHeight="1" x14ac:dyDescent="0.25">
      <c r="B138"/>
      <c r="G138" s="86"/>
      <c r="H138" s="86"/>
      <c r="I138" s="87"/>
      <c r="J138" s="87"/>
      <c r="K138" s="88"/>
    </row>
    <row r="139" spans="2:21" ht="19.95" customHeight="1" x14ac:dyDescent="0.25">
      <c r="B139"/>
      <c r="G139" s="86"/>
      <c r="H139" s="86"/>
      <c r="I139" s="87"/>
      <c r="J139" s="87"/>
      <c r="K139" s="88"/>
    </row>
    <row r="140" spans="2:21" ht="19.95" customHeight="1" x14ac:dyDescent="0.25">
      <c r="B140"/>
      <c r="G140" s="86"/>
      <c r="H140" s="86"/>
      <c r="I140" s="87"/>
      <c r="J140" s="87"/>
      <c r="K140" s="88"/>
    </row>
    <row r="141" spans="2:21" ht="19.95" customHeight="1" x14ac:dyDescent="0.25">
      <c r="B141"/>
      <c r="G141" s="86"/>
      <c r="H141" s="86"/>
      <c r="I141" s="87"/>
      <c r="J141" s="87"/>
      <c r="K141" s="88"/>
    </row>
    <row r="142" spans="2:21" ht="19.95" customHeight="1" x14ac:dyDescent="0.25">
      <c r="B142" s="145"/>
      <c r="C142" s="110"/>
      <c r="D142" s="110"/>
      <c r="E142" s="110"/>
      <c r="F142" s="110"/>
      <c r="G142" s="110"/>
      <c r="H142" s="110"/>
      <c r="I142" s="110"/>
      <c r="J142" s="110"/>
      <c r="K142" s="110"/>
      <c r="Q142" s="86"/>
      <c r="R142" s="86"/>
      <c r="S142" s="87"/>
      <c r="T142" s="87"/>
      <c r="U142" s="88"/>
    </row>
    <row r="143" spans="2:21" ht="19.95" customHeight="1" x14ac:dyDescent="0.25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Q143" s="86"/>
      <c r="R143" s="86"/>
      <c r="S143" s="87"/>
      <c r="T143" s="87"/>
      <c r="U143" s="88"/>
    </row>
    <row r="144" spans="2:21" ht="19.95" customHeight="1" x14ac:dyDescent="0.25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Q144" s="86"/>
      <c r="R144" s="86"/>
      <c r="S144" s="87"/>
      <c r="T144" s="87"/>
      <c r="U144" s="88"/>
    </row>
    <row r="145" spans="2:21" ht="19.95" customHeight="1" x14ac:dyDescent="0.25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Q145" s="86"/>
      <c r="R145" s="86"/>
      <c r="S145" s="87"/>
      <c r="T145" s="87"/>
      <c r="U145" s="88"/>
    </row>
    <row r="146" spans="2:21" ht="19.95" customHeight="1" x14ac:dyDescent="0.25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Q146" s="86"/>
      <c r="R146" s="86"/>
      <c r="S146" s="87"/>
      <c r="T146" s="87"/>
      <c r="U146" s="88"/>
    </row>
    <row r="147" spans="2:21" ht="19.95" customHeight="1" x14ac:dyDescent="0.25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Q147" s="86"/>
      <c r="R147" s="86"/>
      <c r="S147" s="87"/>
      <c r="T147" s="87"/>
      <c r="U147" s="88"/>
    </row>
    <row r="148" spans="2:21" ht="19.95" customHeight="1" x14ac:dyDescent="0.25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Q148" s="86"/>
      <c r="R148" s="86"/>
      <c r="S148" s="87"/>
      <c r="T148" s="87"/>
      <c r="U148" s="88"/>
    </row>
    <row r="149" spans="2:21" ht="19.95" customHeight="1" x14ac:dyDescent="0.25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Q149" s="86"/>
      <c r="R149" s="86"/>
      <c r="S149" s="87"/>
      <c r="T149" s="87"/>
      <c r="U149" s="88"/>
    </row>
    <row r="150" spans="2:21" ht="19.95" customHeight="1" x14ac:dyDescent="0.25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Q150" s="86"/>
      <c r="R150" s="86"/>
      <c r="S150" s="87"/>
      <c r="T150" s="87"/>
      <c r="U150" s="88"/>
    </row>
    <row r="151" spans="2:21" ht="19.95" customHeight="1" x14ac:dyDescent="0.25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Q151" s="86"/>
      <c r="R151" s="86"/>
      <c r="S151" s="87"/>
      <c r="T151" s="87"/>
      <c r="U151" s="88"/>
    </row>
    <row r="152" spans="2:21" ht="19.95" customHeight="1" x14ac:dyDescent="0.25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Q152" s="86"/>
      <c r="R152" s="86"/>
      <c r="S152" s="87"/>
      <c r="T152" s="87"/>
      <c r="U152" s="88"/>
    </row>
    <row r="153" spans="2:21" ht="19.95" customHeight="1" x14ac:dyDescent="0.25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Q153" s="86"/>
      <c r="R153" s="86"/>
      <c r="S153" s="87"/>
      <c r="T153" s="87"/>
      <c r="U153" s="88"/>
    </row>
    <row r="154" spans="2:21" ht="19.95" customHeight="1" x14ac:dyDescent="0.25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Q154" s="86"/>
      <c r="R154" s="86"/>
      <c r="S154" s="87"/>
      <c r="T154" s="87"/>
      <c r="U154" s="88"/>
    </row>
    <row r="155" spans="2:21" ht="19.95" customHeight="1" x14ac:dyDescent="0.25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Q155" s="86"/>
      <c r="R155" s="86"/>
      <c r="S155" s="87"/>
      <c r="T155" s="87"/>
      <c r="U155" s="88"/>
    </row>
    <row r="156" spans="2:21" ht="19.95" customHeight="1" x14ac:dyDescent="0.25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Q156" s="86"/>
      <c r="R156" s="86"/>
      <c r="S156" s="87"/>
      <c r="T156" s="87"/>
      <c r="U156" s="88"/>
    </row>
    <row r="157" spans="2:21" ht="19.95" customHeight="1" x14ac:dyDescent="0.25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Q157" s="86"/>
      <c r="R157" s="86"/>
      <c r="S157" s="87"/>
      <c r="T157" s="87"/>
      <c r="U157" s="88"/>
    </row>
    <row r="158" spans="2:21" ht="19.95" customHeight="1" x14ac:dyDescent="0.25">
      <c r="B158" s="107"/>
      <c r="C158" s="108"/>
      <c r="D158" s="109"/>
      <c r="E158" s="109"/>
      <c r="F158" s="110"/>
      <c r="G158" s="110"/>
      <c r="H158" s="111"/>
      <c r="I158" s="111"/>
      <c r="J158" s="111"/>
      <c r="K158" s="111"/>
      <c r="Q158" s="86"/>
      <c r="R158" s="86"/>
      <c r="S158" s="87"/>
      <c r="T158" s="87"/>
      <c r="U158" s="88"/>
    </row>
    <row r="159" spans="2:21" ht="19.95" customHeight="1" x14ac:dyDescent="0.25">
      <c r="B159" s="107"/>
      <c r="C159" s="108"/>
      <c r="D159" s="109"/>
      <c r="E159" s="109"/>
      <c r="F159" s="110"/>
      <c r="G159" s="110"/>
      <c r="H159" s="111"/>
      <c r="I159" s="111"/>
      <c r="J159" s="111"/>
      <c r="K159" s="111"/>
      <c r="Q159" s="86"/>
      <c r="R159" s="86"/>
      <c r="S159" s="87"/>
      <c r="T159" s="87"/>
      <c r="U159" s="88"/>
    </row>
    <row r="160" spans="2:21" ht="19.95" customHeight="1" x14ac:dyDescent="0.25">
      <c r="B160" s="107"/>
      <c r="C160" s="108"/>
      <c r="D160" s="109"/>
      <c r="E160" s="109"/>
      <c r="F160" s="110"/>
      <c r="G160" s="110"/>
      <c r="H160" s="111"/>
      <c r="I160" s="111"/>
      <c r="J160" s="111"/>
      <c r="K160" s="111"/>
      <c r="Q160" s="86"/>
      <c r="R160" s="86"/>
      <c r="S160" s="87"/>
      <c r="T160" s="87"/>
      <c r="U160" s="88"/>
    </row>
    <row r="161" spans="2:21" ht="19.95" customHeight="1" x14ac:dyDescent="0.25">
      <c r="B161" s="107"/>
      <c r="C161" s="108"/>
      <c r="D161" s="109"/>
      <c r="E161" s="109"/>
      <c r="F161" s="110"/>
      <c r="G161" s="110"/>
      <c r="H161" s="111"/>
      <c r="I161" s="111"/>
      <c r="J161" s="111"/>
      <c r="K161" s="111"/>
      <c r="Q161" s="86"/>
      <c r="R161" s="86"/>
      <c r="S161" s="87"/>
      <c r="T161" s="87"/>
      <c r="U161" s="88"/>
    </row>
    <row r="162" spans="2:21" ht="19.95" customHeight="1" x14ac:dyDescent="0.25">
      <c r="B162" s="107"/>
      <c r="C162" s="108"/>
      <c r="D162" s="109"/>
      <c r="E162" s="109"/>
      <c r="F162" s="110"/>
      <c r="G162" s="110"/>
      <c r="H162" s="111"/>
      <c r="I162" s="111"/>
      <c r="J162" s="111"/>
      <c r="K162" s="111"/>
      <c r="Q162" s="86"/>
      <c r="R162" s="86"/>
      <c r="S162" s="87"/>
      <c r="T162" s="87"/>
      <c r="U162" s="88"/>
    </row>
    <row r="163" spans="2:21" ht="19.95" customHeight="1" x14ac:dyDescent="0.25">
      <c r="B163" s="107"/>
      <c r="C163" s="108"/>
      <c r="D163" s="109"/>
      <c r="E163" s="109"/>
      <c r="F163" s="110"/>
      <c r="G163" s="110"/>
      <c r="H163" s="111"/>
      <c r="I163" s="111"/>
      <c r="J163" s="111"/>
      <c r="K163" s="111"/>
      <c r="Q163" s="86"/>
      <c r="R163" s="86"/>
      <c r="S163" s="87"/>
      <c r="T163" s="87"/>
      <c r="U163" s="88"/>
    </row>
    <row r="164" spans="2:21" ht="19.95" customHeight="1" x14ac:dyDescent="0.25">
      <c r="B164" s="112"/>
      <c r="C164" s="112"/>
      <c r="D164" s="112"/>
      <c r="E164" s="112"/>
      <c r="F164" s="112"/>
      <c r="G164" s="99"/>
      <c r="H164" s="99"/>
      <c r="I164" s="100"/>
      <c r="J164" s="100"/>
      <c r="K164" s="101"/>
    </row>
    <row r="165" spans="2:21" ht="19.95" customHeight="1" x14ac:dyDescent="0.25">
      <c r="B165" s="12"/>
      <c r="C165" s="12"/>
      <c r="D165" s="12"/>
      <c r="E165" s="12"/>
      <c r="F165" s="12"/>
      <c r="G165" s="86"/>
      <c r="H165" s="86"/>
      <c r="I165" s="87"/>
      <c r="J165" s="87"/>
      <c r="K165" s="88"/>
    </row>
    <row r="166" spans="2:21" ht="19.95" customHeight="1" x14ac:dyDescent="0.25">
      <c r="B166" s="12"/>
      <c r="C166" s="12"/>
      <c r="D166" s="12"/>
      <c r="E166" s="12"/>
      <c r="F166" s="12"/>
      <c r="G166" s="86"/>
      <c r="H166" s="86"/>
      <c r="I166" s="87"/>
      <c r="J166" s="87"/>
      <c r="K166" s="88"/>
    </row>
    <row r="167" spans="2:21" ht="19.95" customHeight="1" x14ac:dyDescent="0.25">
      <c r="B167"/>
      <c r="G167" s="86"/>
      <c r="H167" s="86"/>
      <c r="I167" s="87"/>
      <c r="J167" s="87"/>
      <c r="K167" s="88"/>
    </row>
    <row r="168" spans="2:21" ht="19.95" customHeight="1" x14ac:dyDescent="0.25">
      <c r="B168"/>
      <c r="G168" s="86"/>
      <c r="H168" s="86"/>
      <c r="I168" s="87"/>
      <c r="J168" s="87"/>
      <c r="K168" s="88"/>
    </row>
    <row r="169" spans="2:21" ht="19.95" customHeight="1" x14ac:dyDescent="0.25">
      <c r="B169"/>
      <c r="G169" s="86"/>
      <c r="H169" s="86"/>
      <c r="I169" s="87"/>
      <c r="J169" s="87"/>
      <c r="K169" s="88"/>
    </row>
    <row r="170" spans="2:21" ht="19.95" customHeight="1" x14ac:dyDescent="0.25">
      <c r="B170"/>
      <c r="G170" s="86"/>
      <c r="H170" s="86"/>
      <c r="I170" s="87"/>
      <c r="J170" s="87"/>
      <c r="K170" s="88"/>
    </row>
    <row r="171" spans="2:21" ht="19.95" customHeight="1" x14ac:dyDescent="0.25">
      <c r="B171"/>
      <c r="G171" s="86"/>
      <c r="H171" s="86"/>
      <c r="I171" s="87"/>
      <c r="J171" s="87"/>
      <c r="K171" s="88"/>
    </row>
    <row r="172" spans="2:21" ht="19.95" customHeight="1" x14ac:dyDescent="0.25">
      <c r="B172"/>
      <c r="G172" s="86"/>
      <c r="H172" s="86"/>
      <c r="I172" s="87"/>
      <c r="J172" s="87"/>
      <c r="K172" s="88"/>
    </row>
    <row r="173" spans="2:21" ht="19.95" customHeight="1" x14ac:dyDescent="0.25">
      <c r="B173"/>
      <c r="G173" s="86"/>
      <c r="H173" s="86"/>
      <c r="I173" s="87"/>
      <c r="J173" s="87"/>
      <c r="K173" s="88"/>
    </row>
    <row r="174" spans="2:21" ht="19.95" customHeight="1" x14ac:dyDescent="0.25">
      <c r="B174"/>
      <c r="G174" s="86"/>
      <c r="H174" s="86"/>
      <c r="I174" s="87"/>
      <c r="J174" s="87"/>
      <c r="K174" s="88"/>
    </row>
    <row r="175" spans="2:21" ht="19.95" customHeight="1" x14ac:dyDescent="0.25">
      <c r="B175"/>
      <c r="G175" s="86"/>
      <c r="H175" s="86"/>
      <c r="I175" s="87"/>
      <c r="J175" s="87"/>
      <c r="K175" s="88"/>
    </row>
    <row r="176" spans="2:21" ht="19.95" customHeight="1" x14ac:dyDescent="0.25">
      <c r="B176"/>
      <c r="G176" s="86"/>
      <c r="H176" s="86"/>
      <c r="I176" s="87"/>
      <c r="J176" s="87"/>
      <c r="K176" s="88"/>
    </row>
    <row r="177" spans="2:11" ht="19.95" customHeight="1" x14ac:dyDescent="0.25">
      <c r="B177"/>
      <c r="G177" s="86"/>
      <c r="H177" s="86"/>
      <c r="I177" s="87"/>
      <c r="J177" s="87"/>
      <c r="K177" s="88"/>
    </row>
    <row r="178" spans="2:11" ht="19.95" customHeight="1" x14ac:dyDescent="0.25">
      <c r="B178"/>
      <c r="G178" s="86"/>
      <c r="H178" s="86"/>
      <c r="I178" s="87"/>
      <c r="J178" s="87"/>
      <c r="K178" s="88"/>
    </row>
    <row r="179" spans="2:11" ht="19.95" customHeight="1" x14ac:dyDescent="0.25">
      <c r="B179"/>
      <c r="G179" s="86"/>
      <c r="H179" s="86"/>
      <c r="I179" s="87"/>
      <c r="J179" s="87"/>
      <c r="K179" s="88"/>
    </row>
    <row r="180" spans="2:11" ht="19.95" customHeight="1" x14ac:dyDescent="0.25">
      <c r="B180"/>
      <c r="G180" s="86"/>
      <c r="H180" s="86"/>
      <c r="I180" s="87"/>
      <c r="J180" s="87"/>
      <c r="K180" s="88"/>
    </row>
    <row r="181" spans="2:11" ht="19.95" customHeight="1" x14ac:dyDescent="0.25">
      <c r="B181"/>
      <c r="G181" s="86"/>
      <c r="H181" s="86"/>
      <c r="I181" s="87"/>
      <c r="J181" s="87"/>
      <c r="K181" s="88"/>
    </row>
    <row r="182" spans="2:11" ht="19.95" customHeight="1" x14ac:dyDescent="0.25">
      <c r="B182"/>
      <c r="G182" s="86"/>
      <c r="H182" s="86"/>
      <c r="I182" s="87"/>
      <c r="J182" s="87"/>
      <c r="K182" s="88"/>
    </row>
    <row r="183" spans="2:11" ht="19.95" customHeight="1" x14ac:dyDescent="0.25">
      <c r="B183"/>
      <c r="G183" s="86"/>
      <c r="H183" s="86"/>
      <c r="I183" s="87"/>
      <c r="J183" s="87"/>
      <c r="K183" s="88"/>
    </row>
    <row r="184" spans="2:11" ht="19.95" customHeight="1" x14ac:dyDescent="0.25">
      <c r="B184"/>
      <c r="G184" s="86"/>
      <c r="H184" s="86"/>
      <c r="I184" s="87"/>
      <c r="J184" s="87"/>
      <c r="K184" s="88"/>
    </row>
    <row r="185" spans="2:11" ht="19.95" customHeight="1" x14ac:dyDescent="0.25">
      <c r="B185"/>
      <c r="G185" s="86"/>
      <c r="H185" s="86"/>
      <c r="I185" s="87"/>
      <c r="J185" s="87"/>
      <c r="K185" s="88"/>
    </row>
    <row r="186" spans="2:11" ht="19.95" customHeight="1" x14ac:dyDescent="0.25">
      <c r="B186"/>
      <c r="G186" s="86"/>
      <c r="H186" s="86"/>
      <c r="I186" s="87"/>
      <c r="J186" s="87"/>
      <c r="K186" s="88"/>
    </row>
    <row r="187" spans="2:11" ht="19.95" customHeight="1" x14ac:dyDescent="0.25">
      <c r="B187"/>
      <c r="G187" s="86"/>
      <c r="H187" s="86"/>
      <c r="I187" s="87"/>
      <c r="J187" s="87"/>
      <c r="K187" s="88"/>
    </row>
    <row r="188" spans="2:11" ht="19.95" customHeight="1" x14ac:dyDescent="0.25">
      <c r="B188"/>
      <c r="G188" s="86"/>
      <c r="H188" s="86"/>
      <c r="I188" s="87"/>
      <c r="J188" s="87"/>
      <c r="K188" s="88"/>
    </row>
    <row r="189" spans="2:11" ht="19.95" customHeight="1" x14ac:dyDescent="0.25">
      <c r="B189"/>
      <c r="G189" s="86"/>
      <c r="H189" s="86"/>
      <c r="I189" s="87"/>
      <c r="J189" s="87"/>
      <c r="K189" s="88"/>
    </row>
    <row r="190" spans="2:11" ht="19.95" customHeight="1" x14ac:dyDescent="0.25">
      <c r="B190"/>
      <c r="G190" s="86"/>
      <c r="H190" s="86"/>
      <c r="I190" s="87"/>
      <c r="J190" s="87"/>
      <c r="K190" s="88"/>
    </row>
    <row r="191" spans="2:11" ht="19.95" customHeight="1" x14ac:dyDescent="0.25">
      <c r="B191"/>
      <c r="G191" s="86"/>
      <c r="H191" s="86"/>
      <c r="I191" s="87"/>
      <c r="J191" s="87"/>
      <c r="K191" s="88"/>
    </row>
    <row r="192" spans="2:11" ht="19.95" customHeight="1" x14ac:dyDescent="0.25">
      <c r="B192"/>
      <c r="G192" s="86"/>
      <c r="H192" s="86"/>
      <c r="I192" s="87"/>
      <c r="J192" s="87"/>
      <c r="K192" s="88"/>
    </row>
    <row r="193" spans="2:11" ht="19.95" customHeight="1" x14ac:dyDescent="0.25">
      <c r="B193"/>
      <c r="G193" s="86"/>
      <c r="H193" s="86"/>
      <c r="I193" s="87"/>
      <c r="J193" s="87"/>
      <c r="K193" s="88"/>
    </row>
    <row r="194" spans="2:11" ht="19.95" customHeight="1" x14ac:dyDescent="0.25">
      <c r="B194"/>
      <c r="G194" s="86"/>
      <c r="H194" s="86"/>
      <c r="I194" s="87"/>
      <c r="J194" s="87"/>
      <c r="K194" s="88"/>
    </row>
    <row r="195" spans="2:11" ht="19.95" customHeight="1" x14ac:dyDescent="0.25">
      <c r="B195"/>
      <c r="G195" s="86"/>
      <c r="H195" s="86"/>
      <c r="I195" s="87"/>
      <c r="J195" s="87"/>
      <c r="K195" s="88"/>
    </row>
    <row r="196" spans="2:11" ht="19.95" customHeight="1" x14ac:dyDescent="0.25">
      <c r="B196"/>
      <c r="G196" s="86"/>
      <c r="H196" s="86"/>
      <c r="I196" s="87"/>
      <c r="J196" s="87"/>
      <c r="K196" s="88"/>
    </row>
    <row r="197" spans="2:11" ht="19.95" customHeight="1" x14ac:dyDescent="0.25">
      <c r="B197"/>
      <c r="G197" s="86"/>
      <c r="H197" s="86"/>
      <c r="I197" s="87"/>
      <c r="J197" s="87"/>
      <c r="K197" s="88"/>
    </row>
    <row r="198" spans="2:11" ht="19.95" customHeight="1" x14ac:dyDescent="0.25">
      <c r="B198"/>
      <c r="G198" s="86"/>
      <c r="H198" s="86"/>
      <c r="I198" s="87"/>
      <c r="J198" s="87"/>
      <c r="K198" s="88"/>
    </row>
    <row r="199" spans="2:11" ht="19.95" customHeight="1" x14ac:dyDescent="0.25">
      <c r="B199"/>
      <c r="G199" s="86"/>
      <c r="H199" s="86"/>
      <c r="I199" s="87"/>
      <c r="J199" s="87"/>
      <c r="K199" s="88"/>
    </row>
    <row r="200" spans="2:11" ht="19.95" customHeight="1" x14ac:dyDescent="0.25">
      <c r="B200"/>
      <c r="G200" s="86"/>
      <c r="H200" s="86"/>
      <c r="I200" s="87"/>
      <c r="J200" s="87"/>
      <c r="K200" s="88"/>
    </row>
    <row r="201" spans="2:11" ht="19.95" customHeight="1" x14ac:dyDescent="0.25">
      <c r="B201"/>
      <c r="G201" s="86"/>
      <c r="H201" s="86"/>
      <c r="I201" s="87"/>
      <c r="J201" s="87"/>
      <c r="K201" s="88"/>
    </row>
    <row r="202" spans="2:11" ht="19.95" customHeight="1" x14ac:dyDescent="0.25">
      <c r="B202"/>
      <c r="G202" s="86"/>
      <c r="H202" s="86"/>
      <c r="I202" s="87"/>
      <c r="J202" s="87"/>
      <c r="K202" s="88"/>
    </row>
    <row r="203" spans="2:11" ht="19.95" customHeight="1" x14ac:dyDescent="0.25">
      <c r="B203"/>
      <c r="G203" s="86"/>
      <c r="H203" s="86"/>
      <c r="I203" s="87"/>
      <c r="J203" s="87"/>
      <c r="K203" s="88"/>
    </row>
    <row r="204" spans="2:11" ht="19.95" customHeight="1" x14ac:dyDescent="0.25">
      <c r="B204"/>
      <c r="G204" s="86"/>
      <c r="H204" s="86"/>
      <c r="I204" s="87"/>
      <c r="J204" s="87"/>
      <c r="K204" s="88"/>
    </row>
    <row r="205" spans="2:11" ht="19.95" customHeight="1" x14ac:dyDescent="0.25">
      <c r="B205"/>
      <c r="G205" s="86"/>
      <c r="H205" s="86"/>
      <c r="I205" s="87"/>
      <c r="J205" s="87"/>
      <c r="K205" s="88"/>
    </row>
    <row r="206" spans="2:11" ht="19.95" customHeight="1" x14ac:dyDescent="0.25">
      <c r="B206"/>
      <c r="G206" s="86"/>
      <c r="H206" s="86"/>
      <c r="I206" s="87"/>
      <c r="J206" s="87"/>
      <c r="K206" s="88"/>
    </row>
    <row r="207" spans="2:11" ht="19.95" customHeight="1" x14ac:dyDescent="0.25">
      <c r="B207"/>
      <c r="G207" s="86"/>
      <c r="H207" s="86"/>
      <c r="I207" s="87"/>
      <c r="J207" s="87"/>
      <c r="K207" s="88"/>
    </row>
    <row r="208" spans="2:11" ht="19.95" customHeight="1" x14ac:dyDescent="0.25">
      <c r="B208"/>
      <c r="G208" s="86"/>
      <c r="H208" s="86"/>
      <c r="I208" s="87"/>
      <c r="J208" s="87"/>
      <c r="K208" s="88"/>
    </row>
    <row r="209" spans="2:11" ht="19.95" customHeight="1" x14ac:dyDescent="0.25">
      <c r="B209"/>
      <c r="E209" s="71"/>
      <c r="F209" s="71"/>
      <c r="G209" s="86"/>
      <c r="H209" s="86"/>
      <c r="I209" s="87"/>
      <c r="J209" s="87"/>
      <c r="K209" s="88"/>
    </row>
    <row r="210" spans="2:11" ht="19.95" customHeight="1" x14ac:dyDescent="0.25">
      <c r="B210"/>
      <c r="E210" s="71"/>
    </row>
    <row r="211" spans="2:11" x14ac:dyDescent="0.25">
      <c r="B211"/>
    </row>
    <row r="212" spans="2:11" x14ac:dyDescent="0.25">
      <c r="B212"/>
    </row>
    <row r="213" spans="2:11" x14ac:dyDescent="0.25">
      <c r="B213"/>
    </row>
    <row r="214" spans="2:11" x14ac:dyDescent="0.25">
      <c r="B214"/>
    </row>
    <row r="215" spans="2:11" x14ac:dyDescent="0.25">
      <c r="B215"/>
    </row>
    <row r="216" spans="2:11" x14ac:dyDescent="0.25">
      <c r="B216"/>
    </row>
    <row r="217" spans="2:11" x14ac:dyDescent="0.25">
      <c r="B217"/>
    </row>
    <row r="221" spans="2:11" x14ac:dyDescent="0.25">
      <c r="G221" s="71"/>
    </row>
  </sheetData>
  <sheetProtection algorithmName="SHA-512" hashValue="s99VohGFjkXFEq27qKjHQcv1b3sHXaUyOowCQovnPtExaAOHvtfyd50IP/FgblGBAzsS/VS5jDwDP+xzUCYJXQ==" saltValue="Rg+S4alAJTwL29jbNBq6VQ==" spinCount="100000" sheet="1" objects="1" scenarios="1"/>
  <protectedRanges>
    <protectedRange sqref="I2" name="Seleccionar Año"/>
    <protectedRange sqref="J2" name="Seleccionar Mes"/>
    <protectedRange algorithmName="SHA-512" hashValue="oZ3Hqw6fXAyYv4hnACIFPlt/Q5cAQ+SgkUgZKS07ikAun0I3ed/8dULBgmhTwkl0CxYM52wM9vPKWgG+x2b/Wg==" saltValue="RezMhNeTRTnob/nzIw9SpQ==" spinCount="100000" sqref="B5" name="Corregir Fecha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P10" sqref="P10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5">
      <c r="C3" s="194"/>
      <c r="D3" s="194"/>
      <c r="E3" s="194"/>
      <c r="F3" s="194"/>
      <c r="G3" s="194"/>
      <c r="H3" s="194"/>
      <c r="N3" s="262"/>
      <c r="O3" s="263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>
        <v>2842000</v>
      </c>
      <c r="E5" s="140">
        <v>997000</v>
      </c>
      <c r="F5" s="140">
        <v>1006600</v>
      </c>
      <c r="G5" s="140">
        <v>1159000</v>
      </c>
      <c r="H5" s="140"/>
      <c r="N5" s="18">
        <v>1</v>
      </c>
      <c r="O5" s="142">
        <v>5356025</v>
      </c>
    </row>
    <row r="6" spans="2:15" ht="15" x14ac:dyDescent="0.25">
      <c r="C6" s="18">
        <v>2</v>
      </c>
      <c r="D6" s="140">
        <v>2029000</v>
      </c>
      <c r="E6" s="140">
        <v>1323000</v>
      </c>
      <c r="F6" s="140">
        <v>980000</v>
      </c>
      <c r="G6" s="140">
        <v>1656750</v>
      </c>
      <c r="H6" s="140"/>
      <c r="N6" s="18">
        <v>2</v>
      </c>
      <c r="O6" s="142">
        <v>6276167</v>
      </c>
    </row>
    <row r="7" spans="2:15" ht="15" x14ac:dyDescent="0.25">
      <c r="C7" s="18">
        <v>3</v>
      </c>
      <c r="D7" s="140">
        <v>1000000</v>
      </c>
      <c r="E7" s="140">
        <v>1000000</v>
      </c>
      <c r="F7" s="140">
        <v>1000000</v>
      </c>
      <c r="G7" s="140">
        <v>1000000</v>
      </c>
      <c r="H7" s="140">
        <v>1000000</v>
      </c>
      <c r="N7" s="18">
        <v>3</v>
      </c>
      <c r="O7" s="142">
        <v>1800005</v>
      </c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>
        <v>2077513</v>
      </c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vgJnFv0HENwwMP4u6lcvQYCtSMw38ROuOSacn3w+Mqr8l+YNYmP8gZl+/0iR2b4HE4DlDA4hIQod7GetX73N5g==" saltValue="umerbeq2hdAxGDvyxrLvK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7" t="s">
        <v>158</v>
      </c>
      <c r="C2" s="167" t="s">
        <v>159</v>
      </c>
      <c r="D2" s="167" t="s">
        <v>160</v>
      </c>
      <c r="E2" s="167" t="s">
        <v>161</v>
      </c>
    </row>
    <row r="3" spans="2:5" ht="15" x14ac:dyDescent="0.25">
      <c r="B3" s="168" t="s">
        <v>162</v>
      </c>
      <c r="C3" s="168" t="s">
        <v>163</v>
      </c>
      <c r="D3" s="168" t="s">
        <v>164</v>
      </c>
      <c r="E3" s="168" t="s">
        <v>169</v>
      </c>
    </row>
    <row r="4" spans="2:5" ht="15" x14ac:dyDescent="0.25">
      <c r="B4" s="168" t="s">
        <v>101</v>
      </c>
      <c r="C4" s="168" t="s">
        <v>165</v>
      </c>
      <c r="D4" s="168">
        <v>2391</v>
      </c>
      <c r="E4" s="168" t="s">
        <v>167</v>
      </c>
    </row>
    <row r="5" spans="2:5" ht="15" x14ac:dyDescent="0.25">
      <c r="B5" s="168" t="s">
        <v>100</v>
      </c>
      <c r="C5" s="168" t="s">
        <v>166</v>
      </c>
      <c r="D5" s="168">
        <v>3916</v>
      </c>
      <c r="E5" s="168" t="s">
        <v>168</v>
      </c>
    </row>
  </sheetData>
  <sheetProtection algorithmName="SHA-512" hashValue="8kf+sLpaCv+e8nVHH5qIlGV/V/TAgjYtVTbK1hF0O0Qnf+GQmags8YIP3+j6ey1H4Q+w/1WzqPuiudu9r4Qrug==" saltValue="X0C3KE87S/fRBOzucU92G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2021-12-21T21:34:59Z</cp:lastPrinted>
  <dcterms:created xsi:type="dcterms:W3CDTF">2015-06-05T18:17:20Z</dcterms:created>
  <dcterms:modified xsi:type="dcterms:W3CDTF">2021-12-21T21:41:01Z</dcterms:modified>
</cp:coreProperties>
</file>