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econometrics\task-12\"/>
    </mc:Choice>
  </mc:AlternateContent>
  <xr:revisionPtr revIDLastSave="0" documentId="13_ncr:1_{78F67B96-4DFC-41E7-A35D-D036BA1D493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ДЗ" sheetId="1" r:id="rId1"/>
  </sheets>
  <calcPr calcId="191029" iterate="1" iterateCount="1" iterateDelta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1" i="1" l="1"/>
  <c r="O36" i="1"/>
  <c r="O42" i="1" s="1"/>
  <c r="D124" i="1"/>
  <c r="D118" i="1"/>
  <c r="E58" i="1"/>
  <c r="E59" i="1"/>
  <c r="E60" i="1"/>
  <c r="E61" i="1"/>
  <c r="E62" i="1"/>
  <c r="E63" i="1"/>
  <c r="E64" i="1"/>
  <c r="E57" i="1"/>
  <c r="C66" i="1"/>
  <c r="D115" i="1"/>
  <c r="M100" i="1"/>
  <c r="H108" i="1"/>
  <c r="G108" i="1"/>
  <c r="H107" i="1"/>
  <c r="H102" i="1"/>
  <c r="H103" i="1"/>
  <c r="H104" i="1"/>
  <c r="H105" i="1"/>
  <c r="H106" i="1"/>
  <c r="H101" i="1"/>
  <c r="H100" i="1"/>
  <c r="G107" i="1"/>
  <c r="G102" i="1"/>
  <c r="G103" i="1"/>
  <c r="G104" i="1"/>
  <c r="G105" i="1"/>
  <c r="G106" i="1"/>
  <c r="G101" i="1"/>
  <c r="F102" i="1"/>
  <c r="F103" i="1"/>
  <c r="F104" i="1"/>
  <c r="F105" i="1"/>
  <c r="F106" i="1"/>
  <c r="F107" i="1"/>
  <c r="F101" i="1"/>
  <c r="D65" i="1"/>
  <c r="D64" i="1"/>
  <c r="D58" i="1"/>
  <c r="D59" i="1"/>
  <c r="D60" i="1"/>
  <c r="D61" i="1"/>
  <c r="D62" i="1"/>
  <c r="D63" i="1"/>
  <c r="D57" i="1"/>
  <c r="H59" i="1"/>
  <c r="F68" i="1" s="1"/>
  <c r="H60" i="1"/>
  <c r="H61" i="1"/>
  <c r="H62" i="1"/>
  <c r="H63" i="1"/>
  <c r="H64" i="1"/>
  <c r="H58" i="1"/>
  <c r="O39" i="1"/>
  <c r="O33" i="1"/>
  <c r="J10" i="1"/>
  <c r="J9" i="1"/>
  <c r="J4" i="1"/>
  <c r="J5" i="1"/>
  <c r="J6" i="1"/>
  <c r="J7" i="1"/>
  <c r="J8" i="1"/>
  <c r="J3" i="1"/>
  <c r="B12" i="1"/>
  <c r="O30" i="1"/>
  <c r="O45" i="1" l="1"/>
  <c r="N45" i="1"/>
  <c r="D127" i="1"/>
  <c r="D130" i="1"/>
  <c r="C130" i="1"/>
  <c r="C11" i="1" l="1"/>
  <c r="C5" i="1"/>
  <c r="C6" i="1"/>
  <c r="C7" i="1"/>
  <c r="C8" i="1"/>
  <c r="C9" i="1"/>
  <c r="C10" i="1"/>
  <c r="C4" i="1"/>
  <c r="C3" i="1"/>
  <c r="H5" i="1"/>
  <c r="H6" i="1"/>
  <c r="H7" i="1"/>
  <c r="H8" i="1"/>
  <c r="H9" i="1"/>
  <c r="H10" i="1"/>
  <c r="H4" i="1"/>
  <c r="I8" i="1"/>
  <c r="I9" i="1" l="1"/>
  <c r="I10" i="1"/>
  <c r="I6" i="1"/>
  <c r="I7" i="1"/>
  <c r="I5" i="1"/>
  <c r="E5" i="1" l="1"/>
  <c r="F6" i="1" s="1"/>
  <c r="E6" i="1"/>
  <c r="E7" i="1"/>
  <c r="F8" i="1" s="1"/>
  <c r="E8" i="1"/>
  <c r="E9" i="1"/>
  <c r="F10" i="1" s="1"/>
  <c r="E10" i="1"/>
  <c r="E4" i="1"/>
  <c r="F7" i="1" l="1"/>
  <c r="G7" i="1" s="1"/>
  <c r="F9" i="1"/>
  <c r="G9" i="1" s="1"/>
  <c r="F5" i="1"/>
  <c r="G6" i="1" s="1"/>
  <c r="G8" i="1"/>
  <c r="G10" i="1" l="1"/>
</calcChain>
</file>

<file path=xl/sharedStrings.xml><?xml version="1.0" encoding="utf-8"?>
<sst xmlns="http://schemas.openxmlformats.org/spreadsheetml/2006/main" count="123" uniqueCount="60">
  <si>
    <t>t</t>
  </si>
  <si>
    <t>y</t>
  </si>
  <si>
    <t>?</t>
  </si>
  <si>
    <t>Стабильные абсолютные цепные приросты</t>
  </si>
  <si>
    <t>-</t>
  </si>
  <si>
    <t>Стабильные абсолютные 2 цепные приросты</t>
  </si>
  <si>
    <t>Стабильные абсолютные 3 цепные приросты</t>
  </si>
  <si>
    <t>Коэф опережения</t>
  </si>
  <si>
    <t>Коэф роста</t>
  </si>
  <si>
    <t>t^2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</si>
  <si>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</si>
  <si>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</si>
  <si>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</si>
  <si>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</si>
  <si>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</si>
  <si>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</si>
  <si>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</si>
  <si>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</si>
  <si>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</si>
  <si>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</si>
  <si>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</si>
  <si>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</si>
  <si>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</si>
  <si>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</si>
  <si>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</si>
  <si>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</si>
  <si>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</si>
  <si>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</si>
  <si>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</si>
  <si>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</si>
  <si>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</si>
  <si>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</si>
  <si>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</si>
  <si>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</si>
  <si>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</si>
  <si>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</si>
  <si>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y</t>
  </si>
  <si>
    <t>Остатки</t>
  </si>
  <si>
    <t>Интервальный прогноз</t>
  </si>
  <si>
    <t>Yp</t>
  </si>
  <si>
    <t>Точечный прогноз</t>
  </si>
  <si>
    <t>Поправочный коэффициент Q</t>
  </si>
  <si>
    <t>Q</t>
  </si>
  <si>
    <t>(t-tc)^2</t>
  </si>
  <si>
    <t>СРЗНАЧ</t>
  </si>
  <si>
    <t>Средняя ошибка прогноза</t>
  </si>
  <si>
    <t>Sp</t>
  </si>
  <si>
    <t>Критерий Стьюдента</t>
  </si>
  <si>
    <t>Предельная ошибка</t>
  </si>
  <si>
    <t>d</t>
  </si>
  <si>
    <t>N</t>
  </si>
  <si>
    <t>y_t-1</t>
  </si>
  <si>
    <t>y_t</t>
  </si>
  <si>
    <t>Автокорреляция первого порядка</t>
  </si>
  <si>
    <t>Предсказанное y_t</t>
  </si>
  <si>
    <t>e_t-1</t>
  </si>
  <si>
    <t>(e_t-e_t-1)^2</t>
  </si>
  <si>
    <t>e_t^2</t>
  </si>
  <si>
    <t>Суммы</t>
  </si>
  <si>
    <t>Критерий Дарбина-Уотсона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</si>
</sst>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8" xfId="0" applyFill="1" applyBorder="1"/>
    <xf numFmtId="0" fontId="1" fillId="2" borderId="10" xfId="0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1" fillId="2" borderId="4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0" fillId="0" borderId="19" xfId="0" quotePrefix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4" xfId="0" applyBorder="1"/>
    <xf numFmtId="0" fontId="0" fillId="3" borderId="9" xfId="0" applyFill="1" applyBorder="1" applyAlignment="1">
      <alignment horizontal="center"/>
    </xf>
    <xf numFmtId="0" fontId="0" fillId="0" borderId="0" xfId="0" applyFill="1" applyBorder="1" applyAlignment="1"/>
    <xf numFmtId="0" fontId="0" fillId="0" borderId="25" xfId="0" applyFill="1" applyBorder="1" applyAlignment="1"/>
    <xf numFmtId="0" fontId="2" fillId="0" borderId="26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Continuous"/>
    </xf>
    <xf numFmtId="0" fontId="3" fillId="0" borderId="0" xfId="0" applyFont="1"/>
    <xf numFmtId="0" fontId="2" fillId="0" borderId="0" xfId="0" applyFont="1"/>
    <xf numFmtId="0" fontId="1" fillId="2" borderId="23" xfId="0" applyFont="1" applyFill="1" applyBorder="1" applyAlignment="1">
      <alignment horizontal="left" vertical="center" wrapText="1"/>
    </xf>
    <xf numFmtId="0" fontId="0" fillId="0" borderId="14" xfId="0" quotePrefix="1" applyFill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2" borderId="2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9" xfId="0" quotePrefix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31" xfId="0" applyBorder="1"/>
    <xf numFmtId="0" fontId="3" fillId="4" borderId="2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4" xfId="0" applyFill="1" applyBorder="1"/>
    <xf numFmtId="0" fontId="0" fillId="0" borderId="16" xfId="0" applyFill="1" applyBorder="1"/>
    <xf numFmtId="0" fontId="0" fillId="0" borderId="30" xfId="0" quotePrefix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4" borderId="31" xfId="0" applyFill="1" applyBorder="1"/>
    <xf numFmtId="0" fontId="0" fillId="0" borderId="31" xfId="0" applyBorder="1" applyAlignment="1">
      <alignment horizontal="center"/>
    </xf>
    <xf numFmtId="0" fontId="0" fillId="0" borderId="31" xfId="0" applyFill="1" applyBorder="1" applyAlignment="1"/>
    <xf numFmtId="0" fontId="0" fillId="0" borderId="2" xfId="0" applyFill="1" applyBorder="1" applyAlignment="1"/>
    <xf numFmtId="0" fontId="0" fillId="4" borderId="2" xfId="0" applyFill="1" applyBorder="1"/>
    <xf numFmtId="0" fontId="0" fillId="0" borderId="0" xfId="0" applyAlignment="1">
      <alignment horizontal="right"/>
    </xf>
    <xf numFmtId="0" fontId="0" fillId="3" borderId="3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9525</xdr:rowOff>
    </xdr:from>
    <xdr:to>
      <xdr:col>21</xdr:col>
      <xdr:colOff>266700</xdr:colOff>
      <xdr:row>8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37DC6E-46D8-46ED-936A-9EDAF8A9869F}"/>
            </a:ext>
          </a:extLst>
        </xdr:cNvPr>
        <xdr:cNvSpPr txBox="1"/>
      </xdr:nvSpPr>
      <xdr:spPr>
        <a:xfrm>
          <a:off x="11106150" y="209550"/>
          <a:ext cx="5133975" cy="176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1"/>
            <a:t>Задача</a:t>
          </a:r>
          <a:r>
            <a:rPr lang="ru-RU" sz="1300" b="1" baseline="0"/>
            <a:t> №</a:t>
          </a:r>
          <a:r>
            <a:rPr lang="en-US" sz="1300" b="1" baseline="0"/>
            <a:t>3</a:t>
          </a:r>
          <a:endParaRPr lang="ru-RU" sz="1300" b="1" baseline="0"/>
        </a:p>
        <a:p>
          <a:r>
            <a:rPr lang="ru-RU" sz="1300" b="0" baseline="0"/>
            <a:t>Имеются данные об урожайности зерновых в хозяйствах области</a:t>
          </a:r>
          <a:r>
            <a:rPr lang="en-US" sz="1300" b="0" baseline="0"/>
            <a:t>: ...</a:t>
          </a:r>
        </a:p>
        <a:p>
          <a:r>
            <a:rPr lang="ru-RU" sz="1300" b="0" i="1"/>
            <a:t>Урожайность зерновых, ц</a:t>
          </a:r>
          <a:r>
            <a:rPr lang="en-US" sz="1300" b="0" i="1"/>
            <a:t>/</a:t>
          </a:r>
          <a:r>
            <a:rPr lang="ru-RU" sz="1300" b="0" i="1"/>
            <a:t>га</a:t>
          </a:r>
        </a:p>
        <a:p>
          <a:endParaRPr lang="ru-RU" sz="1300" b="0" i="0"/>
        </a:p>
        <a:p>
          <a:r>
            <a:rPr lang="ru-RU" sz="1300" b="0" i="0"/>
            <a:t>Задание</a:t>
          </a:r>
          <a:r>
            <a:rPr lang="en-US" sz="1300" b="0" i="0"/>
            <a:t>:</a:t>
          </a:r>
        </a:p>
        <a:p>
          <a:r>
            <a:rPr lang="en-US" sz="1300" b="0" i="0"/>
            <a:t>1)</a:t>
          </a:r>
          <a:r>
            <a:rPr lang="en-US" sz="1300" b="0" i="0" baseline="0"/>
            <a:t> </a:t>
          </a:r>
          <a:r>
            <a:rPr lang="ru-RU" sz="1300" b="0" i="0" baseline="0"/>
            <a:t>Обоснуйте выбор типа уравнения тренда.</a:t>
          </a:r>
        </a:p>
        <a:p>
          <a:r>
            <a:rPr lang="ru-RU" sz="1300" b="0" i="0" baseline="0"/>
            <a:t>2) Рассчитайте параметры уравнения тренда.</a:t>
          </a:r>
        </a:p>
        <a:p>
          <a:r>
            <a:rPr lang="ru-RU" sz="1300" b="0" i="0" baseline="0"/>
            <a:t>3) Дайте прогноз урожайности зерновых на следующий год.</a:t>
          </a:r>
          <a:endParaRPr lang="en-US" sz="1300" b="0" i="0"/>
        </a:p>
      </xdr:txBody>
    </xdr:sp>
    <xdr:clientData/>
  </xdr:twoCellAnchor>
  <xdr:twoCellAnchor>
    <xdr:from>
      <xdr:col>13</xdr:col>
      <xdr:colOff>19049</xdr:colOff>
      <xdr:row>9</xdr:row>
      <xdr:rowOff>1</xdr:rowOff>
    </xdr:from>
    <xdr:to>
      <xdr:col>22</xdr:col>
      <xdr:colOff>171450</xdr:colOff>
      <xdr:row>25</xdr:row>
      <xdr:rowOff>47626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176BF54-AE6B-4CB4-A168-B40D86049D31}"/>
            </a:ext>
          </a:extLst>
        </xdr:cNvPr>
        <xdr:cNvSpPr txBox="1"/>
      </xdr:nvSpPr>
      <xdr:spPr>
        <a:xfrm>
          <a:off x="11115674" y="2114551"/>
          <a:ext cx="5638801" cy="314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/>
            <a:t>1) Можно</a:t>
          </a:r>
          <a:r>
            <a:rPr lang="ru-RU" sz="1300" baseline="0"/>
            <a:t> воспользоваться либо параболой второго рода, либо взять логарифмическую параболу, НО так как коэффициент детерминации больше при параболе второго рода - выберем её.</a:t>
          </a:r>
          <a:endParaRPr lang="en-US" sz="1300" baseline="0"/>
        </a:p>
        <a:p>
          <a:endParaRPr lang="ru-RU" sz="1300" baseline="0"/>
        </a:p>
        <a:p>
          <a:r>
            <a:rPr lang="en-US" sz="1300" i="1" baseline="0"/>
            <a:t>y = a + b t + c t^2</a:t>
          </a:r>
        </a:p>
        <a:p>
          <a:endParaRPr lang="en-US" sz="1300" i="1" baseline="0"/>
        </a:p>
        <a:p>
          <a:r>
            <a:rPr lang="en-US" sz="1300" i="0" baseline="0"/>
            <a:t>2) </a:t>
          </a:r>
          <a:r>
            <a:rPr lang="ru-RU" sz="1300" i="0" baseline="0"/>
            <a:t>После применения МНК получается что параметры уравнения тренда составили</a:t>
          </a:r>
          <a:r>
            <a:rPr lang="en-US" sz="1300" i="0" baseline="0"/>
            <a:t>:</a:t>
          </a:r>
        </a:p>
        <a:p>
          <a:endParaRPr lang="en-US" sz="1300" i="0" baseline="0"/>
        </a:p>
        <a:p>
          <a:r>
            <a:rPr lang="en-US" sz="1300" i="1" baseline="0"/>
            <a:t>y</a:t>
          </a:r>
          <a:r>
            <a:rPr lang="ru-RU" sz="1300" i="1" baseline="0"/>
            <a:t> = </a:t>
          </a:r>
          <a:r>
            <a:rPr lang="en-US" sz="1300" i="1" baseline="0"/>
            <a:t>10.15357 - 0.17024 t + 0,225 t^2</a:t>
          </a:r>
        </a:p>
        <a:p>
          <a:endParaRPr lang="en-US" sz="1300" i="1" baseline="0"/>
        </a:p>
        <a:p>
          <a:r>
            <a:rPr lang="ru-RU" sz="1300" i="0" baseline="0"/>
            <a:t>то есть</a:t>
          </a:r>
          <a:r>
            <a:rPr lang="en-US" sz="1300" i="0" baseline="0"/>
            <a:t>: </a:t>
          </a:r>
          <a:r>
            <a:rPr lang="en-US" sz="1300" i="0" u="sng" baseline="0"/>
            <a:t>a = 10.15357</a:t>
          </a:r>
          <a:r>
            <a:rPr lang="en-US" sz="1300" i="0" u="none" baseline="0"/>
            <a:t>, </a:t>
          </a:r>
          <a:r>
            <a:rPr lang="en-US" sz="1300" i="0" u="sng" baseline="0"/>
            <a:t>b = -0.17024</a:t>
          </a:r>
          <a:r>
            <a:rPr lang="en-US" sz="1300" i="0" u="none" baseline="0"/>
            <a:t>, </a:t>
          </a:r>
          <a:r>
            <a:rPr lang="en-US" sz="1300" i="0" u="sng" baseline="0"/>
            <a:t>c = 0.225</a:t>
          </a:r>
        </a:p>
        <a:p>
          <a:endParaRPr lang="en-US" sz="1300" i="0" u="sng" baseline="0"/>
        </a:p>
        <a:p>
          <a:r>
            <a:rPr lang="ru-RU" sz="1300" i="0" u="none" baseline="0"/>
            <a:t>Ежегодно урожайность в среднем возрастала с ускорением 0,225*2 = 0,45.</a:t>
          </a:r>
        </a:p>
        <a:p>
          <a:r>
            <a:rPr lang="ru-RU" sz="1300" i="0" u="none" baseline="0"/>
            <a:t>9 лет назад урожайность примерно составляла 10.1535 ц</a:t>
          </a:r>
          <a:r>
            <a:rPr lang="en-US" sz="1300" i="0" u="none" baseline="0"/>
            <a:t>/</a:t>
          </a:r>
          <a:r>
            <a:rPr lang="ru-RU" sz="1300" i="0" u="none" baseline="0"/>
            <a:t>га.</a:t>
          </a:r>
          <a:endParaRPr lang="en-US" sz="1300" i="0" u="none" baseline="0"/>
        </a:p>
      </xdr:txBody>
    </xdr:sp>
    <xdr:clientData/>
  </xdr:twoCellAnchor>
  <xdr:twoCellAnchor>
    <xdr:from>
      <xdr:col>11</xdr:col>
      <xdr:colOff>180975</xdr:colOff>
      <xdr:row>49</xdr:row>
      <xdr:rowOff>123825</xdr:rowOff>
    </xdr:from>
    <xdr:to>
      <xdr:col>19</xdr:col>
      <xdr:colOff>438150</xdr:colOff>
      <xdr:row>67</xdr:row>
      <xdr:rowOff>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16FEDAE-943D-4DCC-808D-84B4D838AF78}"/>
            </a:ext>
          </a:extLst>
        </xdr:cNvPr>
        <xdr:cNvSpPr txBox="1"/>
      </xdr:nvSpPr>
      <xdr:spPr>
        <a:xfrm>
          <a:off x="10058400" y="10039350"/>
          <a:ext cx="5133975" cy="3352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1"/>
            <a:t>Задача</a:t>
          </a:r>
          <a:r>
            <a:rPr lang="ru-RU" sz="1300" b="1" baseline="0"/>
            <a:t> №</a:t>
          </a:r>
          <a:r>
            <a:rPr lang="en-US" sz="1300" b="1" baseline="0"/>
            <a:t>7</a:t>
          </a:r>
          <a:endParaRPr lang="ru-RU" sz="1300" b="1" baseline="0"/>
        </a:p>
        <a:p>
          <a:r>
            <a:rPr lang="ru-RU" sz="1300" b="0" baseline="0"/>
            <a:t>Динамика продажи легковых автомобилей в стране характеризуется следующими данными</a:t>
          </a:r>
          <a:r>
            <a:rPr lang="en-US" sz="1300" b="0" baseline="0"/>
            <a:t>: ...</a:t>
          </a:r>
        </a:p>
        <a:p>
          <a:endParaRPr lang="en-US" sz="1300" b="0" i="0" baseline="0"/>
        </a:p>
        <a:p>
          <a:r>
            <a:rPr lang="en-US" sz="1300" b="0" i="0" baseline="0"/>
            <a:t>1) </a:t>
          </a:r>
          <a:r>
            <a:rPr lang="ru-RU" sz="1300" b="0" i="0" baseline="0"/>
            <a:t>Определить коэффициент автокорреляции первого порядка и дать его итерпретацию.</a:t>
          </a:r>
          <a:endParaRPr lang="en-US" sz="1300" b="0" i="0" baseline="0"/>
        </a:p>
        <a:p>
          <a:endParaRPr lang="en-US" sz="1300" b="0" i="0" baseline="0"/>
        </a:p>
        <a:p>
          <a:r>
            <a:rPr lang="en-US" sz="1300" b="0" i="0" baseline="0"/>
            <a:t>2) </a:t>
          </a:r>
          <a:r>
            <a:rPr lang="ru-RU" sz="1300" b="0" i="0" baseline="0"/>
            <a:t>Постройте уравнение тренда в форме параболы второго порядка. Дайте интрепретацию параметров.</a:t>
          </a:r>
        </a:p>
        <a:p>
          <a:endParaRPr lang="ru-RU" sz="1300" b="0" i="0"/>
        </a:p>
        <a:p>
          <a:r>
            <a:rPr lang="ru-RU" sz="1300" b="0" i="0"/>
            <a:t>3) С помощью</a:t>
          </a:r>
          <a:r>
            <a:rPr lang="ru-RU" sz="1300" b="0" i="0" baseline="0"/>
            <a:t> критерия Дарбина-Уотсона сделайте выводы относительно автокорреляции в остатках в рассматриваемом уравнении.</a:t>
          </a:r>
        </a:p>
        <a:p>
          <a:endParaRPr lang="ru-RU" sz="1300" b="0" i="0" baseline="0"/>
        </a:p>
        <a:p>
          <a:r>
            <a:rPr lang="ru-RU" sz="1300" b="0" i="0" baseline="0"/>
            <a:t>4) Дайте интервальный прогноз ожидаемого уровня продажи легковых автомобилей на 2005 год.</a:t>
          </a:r>
          <a:endParaRPr lang="en-US" sz="1300" b="0" i="0"/>
        </a:p>
      </xdr:txBody>
    </xdr:sp>
    <xdr:clientData/>
  </xdr:twoCellAnchor>
  <xdr:twoCellAnchor>
    <xdr:from>
      <xdr:col>2</xdr:col>
      <xdr:colOff>9525</xdr:colOff>
      <xdr:row>69</xdr:row>
      <xdr:rowOff>0</xdr:rowOff>
    </xdr:from>
    <xdr:to>
      <xdr:col>6</xdr:col>
      <xdr:colOff>762001</xdr:colOff>
      <xdr:row>71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B627CD5-BC6D-44A7-AC6D-7001D7C8ED82}"/>
            </a:ext>
          </a:extLst>
        </xdr:cNvPr>
        <xdr:cNvSpPr txBox="1"/>
      </xdr:nvSpPr>
      <xdr:spPr>
        <a:xfrm>
          <a:off x="2019300" y="13782675"/>
          <a:ext cx="4467226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/>
            <a:t>1) Автокорреляция</a:t>
          </a:r>
          <a:r>
            <a:rPr lang="ru-RU" sz="1300" baseline="0"/>
            <a:t> первого порядка составила 0,57077581, что говорит об скорее отсутствии линейного тренда.</a:t>
          </a:r>
          <a:endParaRPr lang="en-US" sz="1300"/>
        </a:p>
      </xdr:txBody>
    </xdr:sp>
    <xdr:clientData/>
  </xdr:twoCellAnchor>
  <xdr:twoCellAnchor>
    <xdr:from>
      <xdr:col>9</xdr:col>
      <xdr:colOff>9525</xdr:colOff>
      <xdr:row>75</xdr:row>
      <xdr:rowOff>9526</xdr:rowOff>
    </xdr:from>
    <xdr:to>
      <xdr:col>19</xdr:col>
      <xdr:colOff>333375</xdr:colOff>
      <xdr:row>85</xdr:row>
      <xdr:rowOff>38101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85CCB0E-B61D-462B-A460-9D3F78808AF8}"/>
            </a:ext>
          </a:extLst>
        </xdr:cNvPr>
        <xdr:cNvSpPr txBox="1"/>
      </xdr:nvSpPr>
      <xdr:spPr>
        <a:xfrm>
          <a:off x="8667750" y="14935201"/>
          <a:ext cx="6419850" cy="196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i="0" baseline="0"/>
            <a:t>2) </a:t>
          </a:r>
          <a:r>
            <a:rPr lang="ru-RU" sz="1300" i="0" baseline="0"/>
            <a:t>После применения МНК получается что параметры уравнения тренда составили</a:t>
          </a:r>
          <a:r>
            <a:rPr lang="en-US" sz="1300" i="0" baseline="0"/>
            <a:t>:</a:t>
          </a:r>
        </a:p>
        <a:p>
          <a:endParaRPr lang="en-US" sz="1300" i="0" baseline="0"/>
        </a:p>
        <a:p>
          <a:r>
            <a:rPr lang="en-US" sz="1300" i="1" baseline="0"/>
            <a:t>y</a:t>
          </a:r>
          <a:r>
            <a:rPr lang="ru-RU" sz="1300" i="1" baseline="0"/>
            <a:t> = 1.98017</a:t>
          </a:r>
          <a:r>
            <a:rPr lang="en-US" sz="1300" i="1" baseline="0"/>
            <a:t> - 0.</a:t>
          </a:r>
          <a:r>
            <a:rPr lang="ru-RU" sz="1300" i="1" baseline="0"/>
            <a:t>38636</a:t>
          </a:r>
          <a:r>
            <a:rPr lang="en-US" sz="1300" i="1" baseline="0"/>
            <a:t> t + 0</a:t>
          </a:r>
          <a:r>
            <a:rPr lang="ru-RU" sz="1300" i="1" baseline="0"/>
            <a:t>.0391071</a:t>
          </a:r>
          <a:r>
            <a:rPr lang="en-US" sz="1300" i="1" baseline="0"/>
            <a:t> t^2</a:t>
          </a:r>
        </a:p>
        <a:p>
          <a:endParaRPr lang="en-US" sz="1300" i="1" baseline="0"/>
        </a:p>
        <a:p>
          <a:r>
            <a:rPr lang="ru-RU" sz="1300" i="0" baseline="0"/>
            <a:t>то есть</a:t>
          </a:r>
          <a:r>
            <a:rPr lang="en-US" sz="1300" i="0" baseline="0"/>
            <a:t>: </a:t>
          </a:r>
          <a:r>
            <a:rPr lang="en-US" sz="1300" i="0" u="sng" baseline="0"/>
            <a:t>a = </a:t>
          </a:r>
          <a:r>
            <a:rPr lang="ru-RU" sz="1300" i="0" u="sng" baseline="0"/>
            <a:t>1.98017</a:t>
          </a:r>
          <a:r>
            <a:rPr lang="en-US" sz="1300" i="0" u="none" baseline="0"/>
            <a:t>, </a:t>
          </a:r>
          <a:r>
            <a:rPr lang="en-US" sz="1300" i="0" u="sng" baseline="0"/>
            <a:t>b = </a:t>
          </a:r>
          <a:r>
            <a:rPr lang="ru-RU" sz="1300" i="0" u="sng" baseline="0"/>
            <a:t>-0.38636</a:t>
          </a:r>
          <a:r>
            <a:rPr lang="en-US" sz="1300" i="0" u="none" baseline="0"/>
            <a:t>, </a:t>
          </a:r>
          <a:r>
            <a:rPr lang="en-US" sz="1300" i="0" u="sng" baseline="0"/>
            <a:t>c = </a:t>
          </a:r>
          <a:r>
            <a:rPr lang="ru-RU" sz="1300" i="0" u="sng" baseline="0"/>
            <a:t>0.0391071</a:t>
          </a:r>
          <a:endParaRPr lang="en-US" sz="1300" i="0" u="sng" baseline="0"/>
        </a:p>
        <a:p>
          <a:endParaRPr lang="en-US" sz="1300" i="0" u="sng" baseline="0"/>
        </a:p>
        <a:p>
          <a:r>
            <a:rPr lang="ru-RU" sz="1300" i="0" u="none" baseline="0"/>
            <a:t>Ежегодно продажи легковых автомобилей в стране в среднем возрастали с ускорением 0,0391071*2 = 0,0782142.</a:t>
          </a:r>
        </a:p>
        <a:p>
          <a:r>
            <a:rPr lang="ru-RU" sz="1300" i="0" u="none" baseline="0"/>
            <a:t>9 лет назад продажи легковых автомобилей примерно составляли 1.98017</a:t>
          </a:r>
          <a:r>
            <a:rPr lang="en-US" sz="1300" i="0" u="none" baseline="0"/>
            <a:t> </a:t>
          </a:r>
          <a:r>
            <a:rPr lang="ru-RU" sz="1300" i="0" u="none" baseline="0"/>
            <a:t>млн. штук.</a:t>
          </a:r>
          <a:endParaRPr lang="en-US" sz="1300" i="0" u="none" baseline="0"/>
        </a:p>
      </xdr:txBody>
    </xdr:sp>
    <xdr:clientData/>
  </xdr:twoCellAnchor>
  <xdr:twoCellAnchor>
    <xdr:from>
      <xdr:col>9</xdr:col>
      <xdr:colOff>9525</xdr:colOff>
      <xdr:row>101</xdr:row>
      <xdr:rowOff>9525</xdr:rowOff>
    </xdr:from>
    <xdr:to>
      <xdr:col>17</xdr:col>
      <xdr:colOff>104775</xdr:colOff>
      <xdr:row>109</xdr:row>
      <xdr:rowOff>28575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B1631FE-1A70-4074-97E0-6F5F9F331C45}"/>
            </a:ext>
          </a:extLst>
        </xdr:cNvPr>
        <xdr:cNvSpPr txBox="1"/>
      </xdr:nvSpPr>
      <xdr:spPr>
        <a:xfrm>
          <a:off x="8667750" y="19954875"/>
          <a:ext cx="497205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/>
            <a:t>3)</a:t>
          </a:r>
          <a:r>
            <a:rPr lang="ru-RU" sz="1300" baseline="0"/>
            <a:t> Фактическое значение критерия Дарбина-Уотсона составило</a:t>
          </a:r>
          <a:r>
            <a:rPr lang="en-US" sz="1300" baseline="0"/>
            <a:t>: 2.688922.</a:t>
          </a:r>
        </a:p>
        <a:p>
          <a:r>
            <a:rPr lang="ru-RU" sz="1300"/>
            <a:t>Табличное значени критерия</a:t>
          </a:r>
          <a:r>
            <a:rPr lang="ru-RU" sz="1300" baseline="0"/>
            <a:t> Дарбина-Уотсона</a:t>
          </a:r>
          <a:r>
            <a:rPr lang="en-US" sz="1300" baseline="0"/>
            <a:t>:</a:t>
          </a:r>
          <a:endParaRPr lang="en-US" sz="1300"/>
        </a:p>
        <a:p>
          <a:r>
            <a:rPr lang="en-US" sz="1300"/>
            <a:t>n</a:t>
          </a:r>
          <a:r>
            <a:rPr lang="en-US" sz="1300" baseline="0"/>
            <a:t> = 8: dL = 0.76, dU = 1.33</a:t>
          </a:r>
        </a:p>
        <a:p>
          <a:endParaRPr lang="en-US" sz="1300" baseline="0"/>
        </a:p>
        <a:p>
          <a:r>
            <a:rPr lang="ru-RU" sz="1300"/>
            <a:t>Получается</a:t>
          </a:r>
          <a:r>
            <a:rPr lang="ru-RU" sz="1300" baseline="0"/>
            <a:t> что фактическое значение больше верхней границы и можно утверждать об отсутствии автокорреляции в остатках.</a:t>
          </a:r>
          <a:endParaRPr lang="en-US" sz="13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"/>
  <sheetViews>
    <sheetView tabSelected="1" topLeftCell="A97" workbookViewId="0">
      <selection activeCell="F121" sqref="F121"/>
    </sheetView>
  </sheetViews>
  <sheetFormatPr defaultRowHeight="15" x14ac:dyDescent="0.25"/>
  <cols>
    <col min="2" max="2" width="21" customWidth="1"/>
    <col min="4" max="4" width="9.7109375" customWidth="1"/>
    <col min="5" max="5" width="18.140625" customWidth="1"/>
    <col min="6" max="6" width="18.7109375" customWidth="1"/>
    <col min="7" max="7" width="19.28515625" customWidth="1"/>
    <col min="8" max="8" width="11.28515625" customWidth="1"/>
    <col min="9" max="9" width="13.42578125" customWidth="1"/>
  </cols>
  <sheetData>
    <row r="1" spans="1:10" ht="15.75" thickBot="1" x14ac:dyDescent="0.3"/>
    <row r="2" spans="1:10" ht="45.75" thickBot="1" x14ac:dyDescent="0.3">
      <c r="B2" s="13" t="s">
        <v>0</v>
      </c>
      <c r="C2" s="15" t="s">
        <v>9</v>
      </c>
      <c r="D2" s="15" t="s">
        <v>1</v>
      </c>
      <c r="E2" s="22" t="s">
        <v>3</v>
      </c>
      <c r="F2" s="23" t="s">
        <v>5</v>
      </c>
      <c r="G2" s="23" t="s">
        <v>6</v>
      </c>
      <c r="H2" s="23" t="s">
        <v>8</v>
      </c>
      <c r="I2" s="36" t="s">
        <v>7</v>
      </c>
      <c r="J2" s="44" t="s">
        <v>43</v>
      </c>
    </row>
    <row r="3" spans="1:10" x14ac:dyDescent="0.25">
      <c r="B3" s="10">
        <v>1</v>
      </c>
      <c r="C3" s="16">
        <f>B3^2</f>
        <v>1</v>
      </c>
      <c r="D3" s="11">
        <v>10.199999999999999</v>
      </c>
      <c r="E3" s="24" t="s">
        <v>4</v>
      </c>
      <c r="F3" s="19" t="s">
        <v>4</v>
      </c>
      <c r="G3" s="19" t="s">
        <v>4</v>
      </c>
      <c r="H3" s="19" t="s">
        <v>4</v>
      </c>
      <c r="I3" s="37" t="s">
        <v>4</v>
      </c>
      <c r="J3" s="45">
        <f>(B3-$B$12)^2</f>
        <v>12.25</v>
      </c>
    </row>
    <row r="4" spans="1:10" x14ac:dyDescent="0.25">
      <c r="B4" s="6">
        <v>2</v>
      </c>
      <c r="C4" s="17">
        <f>B4^2</f>
        <v>4</v>
      </c>
      <c r="D4" s="7">
        <v>10.7</v>
      </c>
      <c r="E4" s="25">
        <f>ABS(D3-D4)</f>
        <v>0.5</v>
      </c>
      <c r="F4" s="18" t="s">
        <v>4</v>
      </c>
      <c r="G4" s="18" t="s">
        <v>4</v>
      </c>
      <c r="H4" s="9">
        <f>D4/D3</f>
        <v>1.0490196078431373</v>
      </c>
      <c r="I4" s="38" t="s">
        <v>4</v>
      </c>
      <c r="J4" s="43">
        <f t="shared" ref="J4:J10" si="0">(B4-$B$12)^2</f>
        <v>6.25</v>
      </c>
    </row>
    <row r="5" spans="1:10" x14ac:dyDescent="0.25">
      <c r="B5" s="6">
        <v>3</v>
      </c>
      <c r="C5" s="17">
        <f t="shared" ref="C5:C11" si="1">B5^2</f>
        <v>9</v>
      </c>
      <c r="D5" s="7">
        <v>11.7</v>
      </c>
      <c r="E5" s="25">
        <f>ABS(D4-D5)</f>
        <v>1</v>
      </c>
      <c r="F5" s="9">
        <f>ABS(E4-E5)</f>
        <v>0.5</v>
      </c>
      <c r="G5" s="18" t="s">
        <v>4</v>
      </c>
      <c r="H5" s="9">
        <f>D5/D4</f>
        <v>1.0934579439252337</v>
      </c>
      <c r="I5" s="39">
        <f>H5/H4</f>
        <v>1.0423617783212507</v>
      </c>
      <c r="J5" s="43">
        <f t="shared" si="0"/>
        <v>2.25</v>
      </c>
    </row>
    <row r="6" spans="1:10" x14ac:dyDescent="0.25">
      <c r="B6" s="6">
        <v>4</v>
      </c>
      <c r="C6" s="17">
        <f t="shared" si="1"/>
        <v>16</v>
      </c>
      <c r="D6" s="7">
        <v>13.1</v>
      </c>
      <c r="E6" s="25">
        <f>ABS(D5-D6)</f>
        <v>1.4000000000000004</v>
      </c>
      <c r="F6" s="9">
        <f>ABS(E5-E6)</f>
        <v>0.40000000000000036</v>
      </c>
      <c r="G6" s="9">
        <f>ABS(F5-F6)</f>
        <v>9.9999999999999645E-2</v>
      </c>
      <c r="H6" s="9">
        <f>D6/D5</f>
        <v>1.1196581196581197</v>
      </c>
      <c r="I6" s="39">
        <f>H6/H5</f>
        <v>1.023960844473665</v>
      </c>
      <c r="J6" s="43">
        <f t="shared" si="0"/>
        <v>0.25</v>
      </c>
    </row>
    <row r="7" spans="1:10" x14ac:dyDescent="0.25">
      <c r="B7" s="6">
        <v>5</v>
      </c>
      <c r="C7" s="17">
        <f t="shared" si="1"/>
        <v>25</v>
      </c>
      <c r="D7" s="7">
        <v>14.9</v>
      </c>
      <c r="E7" s="25">
        <f>ABS(D6-D7)</f>
        <v>1.8000000000000007</v>
      </c>
      <c r="F7" s="9">
        <f>ABS(E6-E7)</f>
        <v>0.40000000000000036</v>
      </c>
      <c r="G7" s="9">
        <f>ABS(F6-F7)</f>
        <v>0</v>
      </c>
      <c r="H7" s="9">
        <f>D7/D6</f>
        <v>1.1374045801526718</v>
      </c>
      <c r="I7" s="39">
        <f>H7/H6</f>
        <v>1.0158498921974244</v>
      </c>
      <c r="J7" s="43">
        <f t="shared" si="0"/>
        <v>0.25</v>
      </c>
    </row>
    <row r="8" spans="1:10" x14ac:dyDescent="0.25">
      <c r="B8" s="6">
        <v>6</v>
      </c>
      <c r="C8" s="17">
        <f t="shared" si="1"/>
        <v>36</v>
      </c>
      <c r="D8" s="7">
        <v>17.2</v>
      </c>
      <c r="E8" s="25">
        <f>ABS(D7-D8)</f>
        <v>2.2999999999999989</v>
      </c>
      <c r="F8" s="9">
        <f>ABS(E7-E8)</f>
        <v>0.49999999999999822</v>
      </c>
      <c r="G8" s="9">
        <f>ABS(F7-F8)</f>
        <v>9.9999999999997868E-2</v>
      </c>
      <c r="H8" s="9">
        <f>D8/D7</f>
        <v>1.1543624161073824</v>
      </c>
      <c r="I8" s="39">
        <f>H8/H7</f>
        <v>1.0149092383225979</v>
      </c>
      <c r="J8" s="43">
        <f t="shared" si="0"/>
        <v>2.25</v>
      </c>
    </row>
    <row r="9" spans="1:10" x14ac:dyDescent="0.25">
      <c r="B9" s="6">
        <v>7</v>
      </c>
      <c r="C9" s="17">
        <f t="shared" si="1"/>
        <v>49</v>
      </c>
      <c r="D9" s="7">
        <v>20</v>
      </c>
      <c r="E9" s="25">
        <f>ABS(D8-D9)</f>
        <v>2.8000000000000007</v>
      </c>
      <c r="F9" s="9">
        <f>ABS(E8-E9)</f>
        <v>0.50000000000000178</v>
      </c>
      <c r="G9" s="9">
        <f>ABS(F8-F9)</f>
        <v>3.5527136788005009E-15</v>
      </c>
      <c r="H9" s="9">
        <f>D9/D8</f>
        <v>1.1627906976744187</v>
      </c>
      <c r="I9" s="39">
        <f>H9/H8</f>
        <v>1.0073012439156301</v>
      </c>
      <c r="J9" s="43">
        <f>(B9-$B$12)^2</f>
        <v>6.25</v>
      </c>
    </row>
    <row r="10" spans="1:10" ht="15.75" thickBot="1" x14ac:dyDescent="0.3">
      <c r="B10" s="6">
        <v>8</v>
      </c>
      <c r="C10" s="17">
        <f t="shared" si="1"/>
        <v>64</v>
      </c>
      <c r="D10" s="7">
        <v>23.2</v>
      </c>
      <c r="E10" s="26">
        <f>ABS(D9-D10)</f>
        <v>3.1999999999999993</v>
      </c>
      <c r="F10" s="20">
        <f>ABS(E9-E10)</f>
        <v>0.39999999999999858</v>
      </c>
      <c r="G10" s="20">
        <f>ABS(F9-F10)</f>
        <v>0.1000000000000032</v>
      </c>
      <c r="H10" s="20">
        <f>D10/D9</f>
        <v>1.1599999999999999</v>
      </c>
      <c r="I10" s="40">
        <f>H10/H9</f>
        <v>0.99759999999999982</v>
      </c>
      <c r="J10" s="46">
        <f>(B10-$B$12)^2</f>
        <v>12.25</v>
      </c>
    </row>
    <row r="11" spans="1:10" ht="15.75" thickBot="1" x14ac:dyDescent="0.3">
      <c r="B11" s="12">
        <v>9</v>
      </c>
      <c r="C11" s="28">
        <f t="shared" si="1"/>
        <v>81</v>
      </c>
      <c r="D11" s="29" t="s">
        <v>2</v>
      </c>
      <c r="H11" s="1"/>
    </row>
    <row r="12" spans="1:10" x14ac:dyDescent="0.25">
      <c r="A12" t="s">
        <v>44</v>
      </c>
      <c r="B12">
        <f>AVERAGE(B3:B10)</f>
        <v>4.5</v>
      </c>
    </row>
    <row r="16" spans="1:10" x14ac:dyDescent="0.25">
      <c r="B16" t="s">
        <v>10</v>
      </c>
    </row>
    <row r="17" spans="2:15" ht="15.75" thickBot="1" x14ac:dyDescent="0.3"/>
    <row r="18" spans="2:15" x14ac:dyDescent="0.25">
      <c r="B18" s="33" t="s">
        <v>11</v>
      </c>
      <c r="C18" s="33"/>
    </row>
    <row r="19" spans="2:15" x14ac:dyDescent="0.25">
      <c r="B19" s="30" t="s">
        <v>12</v>
      </c>
      <c r="C19" s="30">
        <v>0.99998677196699626</v>
      </c>
    </row>
    <row r="20" spans="2:15" x14ac:dyDescent="0.25">
      <c r="B20" s="30" t="s">
        <v>13</v>
      </c>
      <c r="C20" s="30">
        <v>0.99997354410897343</v>
      </c>
    </row>
    <row r="21" spans="2:15" x14ac:dyDescent="0.25">
      <c r="B21" s="30" t="s">
        <v>14</v>
      </c>
      <c r="C21" s="30">
        <v>0.99996296175256272</v>
      </c>
    </row>
    <row r="22" spans="2:15" x14ac:dyDescent="0.25">
      <c r="B22" s="30" t="s">
        <v>15</v>
      </c>
      <c r="C22" s="30">
        <v>2.8452131897694695E-2</v>
      </c>
    </row>
    <row r="23" spans="2:15" ht="15.75" thickBot="1" x14ac:dyDescent="0.3">
      <c r="B23" s="31" t="s">
        <v>16</v>
      </c>
      <c r="C23" s="31">
        <v>8</v>
      </c>
    </row>
    <row r="25" spans="2:15" ht="15.75" thickBot="1" x14ac:dyDescent="0.3">
      <c r="B25" t="s">
        <v>17</v>
      </c>
    </row>
    <row r="26" spans="2:15" x14ac:dyDescent="0.25">
      <c r="B26" s="32"/>
      <c r="C26" s="32" t="s">
        <v>22</v>
      </c>
      <c r="D26" s="32" t="s">
        <v>23</v>
      </c>
      <c r="E26" s="32" t="s">
        <v>24</v>
      </c>
      <c r="F26" s="32" t="s">
        <v>25</v>
      </c>
      <c r="G26" s="32" t="s">
        <v>26</v>
      </c>
    </row>
    <row r="27" spans="2:15" x14ac:dyDescent="0.25">
      <c r="B27" s="30" t="s">
        <v>18</v>
      </c>
      <c r="C27" s="30">
        <v>2</v>
      </c>
      <c r="D27" s="30">
        <v>152.99095238095239</v>
      </c>
      <c r="E27" s="30">
        <v>76.495476190476197</v>
      </c>
      <c r="F27" s="30">
        <v>94494.411764705146</v>
      </c>
      <c r="G27" s="30">
        <v>3.6000288617789959E-12</v>
      </c>
      <c r="N27" s="34" t="s">
        <v>38</v>
      </c>
    </row>
    <row r="28" spans="2:15" x14ac:dyDescent="0.25">
      <c r="B28" s="30" t="s">
        <v>19</v>
      </c>
      <c r="C28" s="30">
        <v>5</v>
      </c>
      <c r="D28" s="30">
        <v>4.0476190476190794E-3</v>
      </c>
      <c r="E28" s="30">
        <v>8.0952380952381585E-4</v>
      </c>
      <c r="F28" s="30"/>
      <c r="G28" s="30"/>
    </row>
    <row r="29" spans="2:15" ht="15.75" thickBot="1" x14ac:dyDescent="0.3">
      <c r="B29" s="31" t="s">
        <v>20</v>
      </c>
      <c r="C29" s="31">
        <v>7</v>
      </c>
      <c r="D29" s="31">
        <v>152.995</v>
      </c>
      <c r="E29" s="31"/>
      <c r="F29" s="31"/>
      <c r="G29" s="31"/>
      <c r="N29" s="35" t="s">
        <v>40</v>
      </c>
    </row>
    <row r="30" spans="2:15" ht="15.75" thickBot="1" x14ac:dyDescent="0.3">
      <c r="N30" s="51" t="s">
        <v>39</v>
      </c>
      <c r="O30" s="50">
        <f>C32+C33*B11+C34*C11</f>
        <v>26.846428571428575</v>
      </c>
    </row>
    <row r="31" spans="2:15" x14ac:dyDescent="0.25">
      <c r="B31" s="32"/>
      <c r="C31" s="32" t="s">
        <v>27</v>
      </c>
      <c r="D31" s="32" t="s">
        <v>15</v>
      </c>
      <c r="E31" s="32" t="s">
        <v>28</v>
      </c>
      <c r="F31" s="32" t="s">
        <v>29</v>
      </c>
      <c r="G31" s="32" t="s">
        <v>30</v>
      </c>
      <c r="H31" s="32" t="s">
        <v>31</v>
      </c>
      <c r="I31" s="32" t="s">
        <v>32</v>
      </c>
      <c r="J31" s="32" t="s">
        <v>33</v>
      </c>
    </row>
    <row r="32" spans="2:15" ht="15.75" thickBot="1" x14ac:dyDescent="0.3">
      <c r="B32" s="30" t="s">
        <v>21</v>
      </c>
      <c r="C32" s="30">
        <v>10.153571428571428</v>
      </c>
      <c r="D32" s="30">
        <v>3.9694839363686271E-2</v>
      </c>
      <c r="E32" s="30">
        <v>255.79071716461317</v>
      </c>
      <c r="F32" s="30">
        <v>1.7330410460307345E-11</v>
      </c>
      <c r="G32" s="30">
        <v>10.051532595534635</v>
      </c>
      <c r="H32" s="30">
        <v>10.255610261608222</v>
      </c>
      <c r="I32" s="30">
        <v>10.051532595534635</v>
      </c>
      <c r="J32" s="30">
        <v>10.255610261608222</v>
      </c>
      <c r="N32" s="35" t="s">
        <v>41</v>
      </c>
    </row>
    <row r="33" spans="2:15" ht="15.75" thickBot="1" x14ac:dyDescent="0.3">
      <c r="B33" s="30" t="s">
        <v>0</v>
      </c>
      <c r="C33" s="30">
        <v>-0.17023809523809405</v>
      </c>
      <c r="D33" s="30">
        <v>2.0238095238095315E-2</v>
      </c>
      <c r="E33" s="30">
        <v>-8.4117647058822627</v>
      </c>
      <c r="F33" s="30">
        <v>3.8927533570815812E-4</v>
      </c>
      <c r="G33" s="30">
        <v>-0.22226177524501967</v>
      </c>
      <c r="H33" s="30">
        <v>-0.11821441523116843</v>
      </c>
      <c r="I33" s="30">
        <v>-0.22226177524501967</v>
      </c>
      <c r="J33" s="30">
        <v>-0.11821441523116843</v>
      </c>
      <c r="N33" s="51" t="s">
        <v>42</v>
      </c>
      <c r="O33" s="50">
        <f>SQRT(1+1/$B$10+($B$11-$B$12)^2/SUM(J3:J10))</f>
        <v>1.2677313820927749</v>
      </c>
    </row>
    <row r="34" spans="2:15" ht="15.75" thickBot="1" x14ac:dyDescent="0.3">
      <c r="B34" s="31" t="s">
        <v>9</v>
      </c>
      <c r="C34" s="31">
        <v>0.22499999999999987</v>
      </c>
      <c r="D34" s="31">
        <v>2.1951296326887912E-3</v>
      </c>
      <c r="E34" s="31">
        <v>102.49964131931458</v>
      </c>
      <c r="F34" s="31">
        <v>1.6759047751212498E-9</v>
      </c>
      <c r="G34" s="31">
        <v>0.21935723963934303</v>
      </c>
      <c r="H34" s="31">
        <v>0.2306427603606567</v>
      </c>
      <c r="I34" s="31">
        <v>0.21935723963934303</v>
      </c>
      <c r="J34" s="31">
        <v>0.2306427603606567</v>
      </c>
    </row>
    <row r="35" spans="2:15" ht="15.75" thickBot="1" x14ac:dyDescent="0.3">
      <c r="N35" s="35" t="s">
        <v>45</v>
      </c>
    </row>
    <row r="36" spans="2:15" ht="15.75" thickBot="1" x14ac:dyDescent="0.3">
      <c r="N36" s="49" t="s">
        <v>46</v>
      </c>
      <c r="O36" s="48">
        <f>O33*SQRT(C22)</f>
        <v>0.21383788380421856</v>
      </c>
    </row>
    <row r="38" spans="2:15" ht="15.75" thickBot="1" x14ac:dyDescent="0.3">
      <c r="B38" t="s">
        <v>34</v>
      </c>
      <c r="N38" s="35" t="s">
        <v>47</v>
      </c>
    </row>
    <row r="39" spans="2:15" ht="15.75" thickBot="1" x14ac:dyDescent="0.3">
      <c r="N39" s="49" t="s">
        <v>0</v>
      </c>
      <c r="O39" s="48">
        <f>_xlfn.T.INV.2T(0.05,C28)</f>
        <v>2.570581835636315</v>
      </c>
    </row>
    <row r="40" spans="2:15" x14ac:dyDescent="0.25">
      <c r="B40" s="32" t="s">
        <v>35</v>
      </c>
      <c r="C40" s="32" t="s">
        <v>36</v>
      </c>
      <c r="D40" s="32" t="s">
        <v>37</v>
      </c>
    </row>
    <row r="41" spans="2:15" ht="15.75" thickBot="1" x14ac:dyDescent="0.3">
      <c r="B41" s="30">
        <v>1</v>
      </c>
      <c r="C41" s="30">
        <v>10.208333333333334</v>
      </c>
      <c r="D41" s="30">
        <v>-8.333333333334636E-3</v>
      </c>
      <c r="N41" s="35" t="s">
        <v>48</v>
      </c>
    </row>
    <row r="42" spans="2:15" ht="15.75" thickBot="1" x14ac:dyDescent="0.3">
      <c r="B42" s="30">
        <v>2</v>
      </c>
      <c r="C42" s="30">
        <v>10.713095238095239</v>
      </c>
      <c r="D42" s="30">
        <v>-1.3095238095239381E-2</v>
      </c>
      <c r="N42" s="49" t="s">
        <v>49</v>
      </c>
      <c r="O42" s="48">
        <f>O36*O39</f>
        <v>0.54968777987803319</v>
      </c>
    </row>
    <row r="43" spans="2:15" x14ac:dyDescent="0.25">
      <c r="B43" s="30">
        <v>3</v>
      </c>
      <c r="C43" s="30">
        <v>11.667857142857144</v>
      </c>
      <c r="D43" s="30">
        <v>3.2142857142854808E-2</v>
      </c>
    </row>
    <row r="44" spans="2:15" ht="15.75" thickBot="1" x14ac:dyDescent="0.3">
      <c r="B44" s="30">
        <v>4</v>
      </c>
      <c r="C44" s="30">
        <v>13.07261904761905</v>
      </c>
      <c r="D44" s="30">
        <v>2.7380952380950063E-2</v>
      </c>
      <c r="N44" s="35" t="s">
        <v>38</v>
      </c>
    </row>
    <row r="45" spans="2:15" ht="15.75" thickBot="1" x14ac:dyDescent="0.3">
      <c r="B45" s="30">
        <v>5</v>
      </c>
      <c r="C45" s="30">
        <v>14.927380952380954</v>
      </c>
      <c r="D45" s="30">
        <v>-2.7380952380953616E-2</v>
      </c>
      <c r="N45" s="49">
        <f>O30-O42</f>
        <v>26.29674079155054</v>
      </c>
      <c r="O45" s="52">
        <f>O42+O30</f>
        <v>27.39611635130661</v>
      </c>
    </row>
    <row r="46" spans="2:15" x14ac:dyDescent="0.25">
      <c r="B46" s="30">
        <v>6</v>
      </c>
      <c r="C46" s="30">
        <v>17.232142857142858</v>
      </c>
      <c r="D46" s="30">
        <v>-3.2142857142858361E-2</v>
      </c>
    </row>
    <row r="47" spans="2:15" x14ac:dyDescent="0.25">
      <c r="B47" s="30">
        <v>7</v>
      </c>
      <c r="C47" s="30">
        <v>19.986904761904761</v>
      </c>
      <c r="D47" s="30">
        <v>1.3095238095239381E-2</v>
      </c>
    </row>
    <row r="48" spans="2:15" ht="15.75" thickBot="1" x14ac:dyDescent="0.3">
      <c r="B48" s="31">
        <v>8</v>
      </c>
      <c r="C48" s="31">
        <v>23.19166666666667</v>
      </c>
      <c r="D48" s="31">
        <v>8.3333333333293069E-3</v>
      </c>
    </row>
    <row r="55" spans="3:8" ht="15.75" thickBot="1" x14ac:dyDescent="0.3"/>
    <row r="56" spans="3:8" ht="15.75" thickBot="1" x14ac:dyDescent="0.3">
      <c r="C56" s="4" t="s">
        <v>0</v>
      </c>
      <c r="D56" s="53" t="s">
        <v>9</v>
      </c>
      <c r="E56" s="53" t="s">
        <v>43</v>
      </c>
      <c r="F56" s="53" t="s">
        <v>50</v>
      </c>
      <c r="G56" s="54" t="s">
        <v>52</v>
      </c>
      <c r="H56" s="47" t="s">
        <v>51</v>
      </c>
    </row>
    <row r="57" spans="3:8" x14ac:dyDescent="0.25">
      <c r="C57" s="5">
        <v>1</v>
      </c>
      <c r="D57" s="3">
        <f>C57^2</f>
        <v>1</v>
      </c>
      <c r="E57" s="3">
        <f>(C57-$C$66)^2</f>
        <v>12.25</v>
      </c>
      <c r="F57" s="3">
        <v>1997</v>
      </c>
      <c r="G57" s="27">
        <v>1.52</v>
      </c>
      <c r="H57" s="57" t="s">
        <v>4</v>
      </c>
    </row>
    <row r="58" spans="3:8" x14ac:dyDescent="0.25">
      <c r="C58" s="6">
        <v>2</v>
      </c>
      <c r="D58" s="3">
        <f t="shared" ref="D58:E63" si="2">C58^2</f>
        <v>4</v>
      </c>
      <c r="E58" s="3">
        <f t="shared" ref="E58:E64" si="3">(C58-$C$66)^2</f>
        <v>6.25</v>
      </c>
      <c r="F58" s="2">
        <v>1998</v>
      </c>
      <c r="G58" s="17">
        <v>1.55</v>
      </c>
      <c r="H58" s="41">
        <f>G57</f>
        <v>1.52</v>
      </c>
    </row>
    <row r="59" spans="3:8" x14ac:dyDescent="0.25">
      <c r="C59" s="6">
        <v>3</v>
      </c>
      <c r="D59" s="3">
        <f t="shared" si="2"/>
        <v>9</v>
      </c>
      <c r="E59" s="3">
        <f t="shared" si="3"/>
        <v>2.25</v>
      </c>
      <c r="F59" s="2">
        <v>1999</v>
      </c>
      <c r="G59" s="17">
        <v>1.1599999999999999</v>
      </c>
      <c r="H59" s="41">
        <f t="shared" ref="H59:H64" si="4">G58</f>
        <v>1.55</v>
      </c>
    </row>
    <row r="60" spans="3:8" x14ac:dyDescent="0.25">
      <c r="C60" s="6">
        <v>4</v>
      </c>
      <c r="D60" s="3">
        <f t="shared" si="2"/>
        <v>16</v>
      </c>
      <c r="E60" s="3">
        <f t="shared" si="3"/>
        <v>0.25</v>
      </c>
      <c r="F60" s="2">
        <v>2000</v>
      </c>
      <c r="G60" s="17">
        <v>1.03</v>
      </c>
      <c r="H60" s="41">
        <f t="shared" si="4"/>
        <v>1.1599999999999999</v>
      </c>
    </row>
    <row r="61" spans="3:8" x14ac:dyDescent="0.25">
      <c r="C61" s="6">
        <v>5</v>
      </c>
      <c r="D61" s="3">
        <f t="shared" si="2"/>
        <v>25</v>
      </c>
      <c r="E61" s="3">
        <f t="shared" si="3"/>
        <v>0.25</v>
      </c>
      <c r="F61" s="2">
        <v>2001</v>
      </c>
      <c r="G61" s="17">
        <v>1.02</v>
      </c>
      <c r="H61" s="41">
        <f t="shared" si="4"/>
        <v>1.03</v>
      </c>
    </row>
    <row r="62" spans="3:8" x14ac:dyDescent="0.25">
      <c r="C62" s="6">
        <v>6</v>
      </c>
      <c r="D62" s="3">
        <f t="shared" si="2"/>
        <v>36</v>
      </c>
      <c r="E62" s="3">
        <f t="shared" si="3"/>
        <v>2.25</v>
      </c>
      <c r="F62" s="2">
        <v>2002</v>
      </c>
      <c r="G62" s="17">
        <v>0.98</v>
      </c>
      <c r="H62" s="41">
        <f t="shared" si="4"/>
        <v>1.02</v>
      </c>
    </row>
    <row r="63" spans="3:8" x14ac:dyDescent="0.25">
      <c r="C63" s="6">
        <v>7</v>
      </c>
      <c r="D63" s="3">
        <f t="shared" si="2"/>
        <v>49</v>
      </c>
      <c r="E63" s="3">
        <f t="shared" si="3"/>
        <v>6.25</v>
      </c>
      <c r="F63" s="2">
        <v>2003</v>
      </c>
      <c r="G63" s="17">
        <v>1.25</v>
      </c>
      <c r="H63" s="41">
        <f t="shared" si="4"/>
        <v>0.98</v>
      </c>
    </row>
    <row r="64" spans="3:8" ht="15.75" thickBot="1" x14ac:dyDescent="0.3">
      <c r="C64" s="8">
        <v>8</v>
      </c>
      <c r="D64" s="21">
        <f>C64^2</f>
        <v>64</v>
      </c>
      <c r="E64" s="21">
        <f t="shared" si="3"/>
        <v>12.25</v>
      </c>
      <c r="F64" s="21">
        <v>2004</v>
      </c>
      <c r="G64" s="28">
        <v>1.4</v>
      </c>
      <c r="H64" s="42">
        <f t="shared" si="4"/>
        <v>1.25</v>
      </c>
    </row>
    <row r="65" spans="2:6" ht="15.75" thickBot="1" x14ac:dyDescent="0.3">
      <c r="C65" s="55">
        <v>9</v>
      </c>
      <c r="D65" s="56">
        <f>C65^2</f>
        <v>81</v>
      </c>
      <c r="E65" s="56">
        <v>2005</v>
      </c>
      <c r="F65" s="66" t="s">
        <v>2</v>
      </c>
    </row>
    <row r="66" spans="2:6" x14ac:dyDescent="0.25">
      <c r="B66" s="65" t="s">
        <v>44</v>
      </c>
      <c r="C66">
        <f>AVERAGE(C57:C64)</f>
        <v>4.5</v>
      </c>
    </row>
    <row r="67" spans="2:6" ht="15.75" thickBot="1" x14ac:dyDescent="0.3"/>
    <row r="68" spans="2:6" ht="15.75" thickBot="1" x14ac:dyDescent="0.3">
      <c r="C68" s="58" t="s">
        <v>53</v>
      </c>
      <c r="D68" s="59"/>
      <c r="E68" s="61"/>
      <c r="F68" s="60">
        <f>CORREL(G58:G64,H58:H64)</f>
        <v>0.57077578083096558</v>
      </c>
    </row>
    <row r="75" spans="2:6" x14ac:dyDescent="0.25">
      <c r="C75" t="s">
        <v>10</v>
      </c>
    </row>
    <row r="76" spans="2:6" ht="15.75" thickBot="1" x14ac:dyDescent="0.3"/>
    <row r="77" spans="2:6" x14ac:dyDescent="0.25">
      <c r="C77" s="33" t="s">
        <v>11</v>
      </c>
      <c r="D77" s="33"/>
    </row>
    <row r="78" spans="2:6" x14ac:dyDescent="0.25">
      <c r="C78" s="30" t="s">
        <v>12</v>
      </c>
      <c r="D78" s="30">
        <v>0.91447658246158714</v>
      </c>
    </row>
    <row r="79" spans="2:6" x14ac:dyDescent="0.25">
      <c r="C79" s="30" t="s">
        <v>13</v>
      </c>
      <c r="D79" s="30">
        <v>0.83626741987062403</v>
      </c>
    </row>
    <row r="80" spans="2:6" x14ac:dyDescent="0.25">
      <c r="C80" s="30" t="s">
        <v>14</v>
      </c>
      <c r="D80" s="30">
        <v>0.77077438781887364</v>
      </c>
    </row>
    <row r="81" spans="3:11" x14ac:dyDescent="0.25">
      <c r="C81" s="30" t="s">
        <v>15</v>
      </c>
      <c r="D81" s="30">
        <v>0.10957982521996515</v>
      </c>
    </row>
    <row r="82" spans="3:11" ht="15.75" thickBot="1" x14ac:dyDescent="0.3">
      <c r="C82" s="31" t="s">
        <v>16</v>
      </c>
      <c r="D82" s="31">
        <v>8</v>
      </c>
    </row>
    <row r="84" spans="3:11" ht="15.75" thickBot="1" x14ac:dyDescent="0.3">
      <c r="C84" t="s">
        <v>17</v>
      </c>
    </row>
    <row r="85" spans="3:11" x14ac:dyDescent="0.25">
      <c r="C85" s="32"/>
      <c r="D85" s="32" t="s">
        <v>22</v>
      </c>
      <c r="E85" s="32" t="s">
        <v>23</v>
      </c>
      <c r="F85" s="32" t="s">
        <v>24</v>
      </c>
      <c r="G85" s="32" t="s">
        <v>25</v>
      </c>
      <c r="H85" s="32" t="s">
        <v>26</v>
      </c>
    </row>
    <row r="86" spans="3:11" x14ac:dyDescent="0.25">
      <c r="C86" s="30" t="s">
        <v>18</v>
      </c>
      <c r="D86" s="30">
        <v>2</v>
      </c>
      <c r="E86" s="30">
        <v>0.30664880952380946</v>
      </c>
      <c r="F86" s="30">
        <v>0.15332440476190473</v>
      </c>
      <c r="G86" s="30">
        <v>12.76879988102908</v>
      </c>
      <c r="H86" s="30">
        <v>1.0847702446117895E-2</v>
      </c>
    </row>
    <row r="87" spans="3:11" x14ac:dyDescent="0.25">
      <c r="C87" s="30" t="s">
        <v>19</v>
      </c>
      <c r="D87" s="30">
        <v>5</v>
      </c>
      <c r="E87" s="30">
        <v>6.0038690476190551E-2</v>
      </c>
      <c r="F87" s="30">
        <v>1.200773809523811E-2</v>
      </c>
      <c r="G87" s="30"/>
      <c r="H87" s="30"/>
    </row>
    <row r="88" spans="3:11" ht="15.75" thickBot="1" x14ac:dyDescent="0.3">
      <c r="C88" s="31" t="s">
        <v>20</v>
      </c>
      <c r="D88" s="31">
        <v>7</v>
      </c>
      <c r="E88" s="31">
        <v>0.3666875</v>
      </c>
      <c r="F88" s="31"/>
      <c r="G88" s="31"/>
      <c r="H88" s="31"/>
    </row>
    <row r="89" spans="3:11" ht="15.75" thickBot="1" x14ac:dyDescent="0.3"/>
    <row r="90" spans="3:11" x14ac:dyDescent="0.25">
      <c r="C90" s="32"/>
      <c r="D90" s="32" t="s">
        <v>27</v>
      </c>
      <c r="E90" s="32" t="s">
        <v>15</v>
      </c>
      <c r="F90" s="32" t="s">
        <v>28</v>
      </c>
      <c r="G90" s="32" t="s">
        <v>29</v>
      </c>
      <c r="H90" s="32" t="s">
        <v>30</v>
      </c>
      <c r="I90" s="32" t="s">
        <v>31</v>
      </c>
      <c r="J90" s="32" t="s">
        <v>32</v>
      </c>
      <c r="K90" s="32" t="s">
        <v>33</v>
      </c>
    </row>
    <row r="91" spans="3:11" x14ac:dyDescent="0.25">
      <c r="C91" s="30" t="s">
        <v>21</v>
      </c>
      <c r="D91" s="30">
        <v>1.9801785714285718</v>
      </c>
      <c r="E91" s="30">
        <v>0.15287970600051121</v>
      </c>
      <c r="F91" s="30">
        <v>12.952527338206357</v>
      </c>
      <c r="G91" s="30">
        <v>4.8886407226596918E-5</v>
      </c>
      <c r="H91" s="30">
        <v>1.5871887761462375</v>
      </c>
      <c r="I91" s="30">
        <v>2.3731683667109058</v>
      </c>
      <c r="J91" s="30">
        <v>1.5871887761462375</v>
      </c>
      <c r="K91" s="30">
        <v>2.3731683667109058</v>
      </c>
    </row>
    <row r="92" spans="3:11" x14ac:dyDescent="0.25">
      <c r="C92" s="30" t="s">
        <v>0</v>
      </c>
      <c r="D92" s="30">
        <v>-0.38636904761904767</v>
      </c>
      <c r="E92" s="30">
        <v>7.7944491012119185E-2</v>
      </c>
      <c r="F92" s="30">
        <v>-4.956976979411837</v>
      </c>
      <c r="G92" s="30">
        <v>4.2592431722637877E-3</v>
      </c>
      <c r="H92" s="30">
        <v>-0.58673174040271925</v>
      </c>
      <c r="I92" s="30">
        <v>-0.18600635483537609</v>
      </c>
      <c r="J92" s="30">
        <v>-0.58673174040271925</v>
      </c>
      <c r="K92" s="30">
        <v>-0.18600635483537609</v>
      </c>
    </row>
    <row r="93" spans="3:11" ht="15.75" thickBot="1" x14ac:dyDescent="0.3">
      <c r="C93" s="31" t="s">
        <v>9</v>
      </c>
      <c r="D93" s="31">
        <v>3.9107142857142868E-2</v>
      </c>
      <c r="E93" s="31">
        <v>8.4542670598505738E-3</v>
      </c>
      <c r="F93" s="31">
        <v>4.6257283547219847</v>
      </c>
      <c r="G93" s="31">
        <v>5.7057682226083926E-3</v>
      </c>
      <c r="H93" s="31">
        <v>1.7374757519472549E-2</v>
      </c>
      <c r="I93" s="31">
        <v>6.0839528194813183E-2</v>
      </c>
      <c r="J93" s="31">
        <v>1.7374757519472549E-2</v>
      </c>
      <c r="K93" s="31">
        <v>6.0839528194813183E-2</v>
      </c>
    </row>
    <row r="97" spans="3:13" x14ac:dyDescent="0.25">
      <c r="C97" t="s">
        <v>34</v>
      </c>
    </row>
    <row r="98" spans="3:13" ht="15.75" thickBot="1" x14ac:dyDescent="0.3"/>
    <row r="99" spans="3:13" ht="15.75" thickBot="1" x14ac:dyDescent="0.3">
      <c r="C99" s="32" t="s">
        <v>35</v>
      </c>
      <c r="D99" s="32" t="s">
        <v>54</v>
      </c>
      <c r="E99" s="32" t="s">
        <v>37</v>
      </c>
      <c r="F99" s="32" t="s">
        <v>55</v>
      </c>
      <c r="G99" s="32" t="s">
        <v>56</v>
      </c>
      <c r="H99" s="32" t="s">
        <v>57</v>
      </c>
    </row>
    <row r="100" spans="3:13" ht="15.75" thickBot="1" x14ac:dyDescent="0.3">
      <c r="C100" s="30">
        <v>1</v>
      </c>
      <c r="D100" s="30">
        <v>1.6329166666666668</v>
      </c>
      <c r="E100" s="30">
        <v>-0.11291666666666678</v>
      </c>
      <c r="F100" s="14" t="s">
        <v>4</v>
      </c>
      <c r="G100" s="14" t="s">
        <v>4</v>
      </c>
      <c r="H100" s="14">
        <f>E100^2</f>
        <v>1.2750173611111136E-2</v>
      </c>
      <c r="J100" s="58" t="s">
        <v>59</v>
      </c>
      <c r="K100" s="59"/>
      <c r="L100" s="59"/>
      <c r="M100" s="64">
        <f>G108/H108</f>
        <v>2.6889224871527944</v>
      </c>
    </row>
    <row r="101" spans="3:13" x14ac:dyDescent="0.25">
      <c r="C101" s="30">
        <v>2</v>
      </c>
      <c r="D101" s="30">
        <v>1.363869047619048</v>
      </c>
      <c r="E101" s="30">
        <v>0.18613095238095201</v>
      </c>
      <c r="F101" s="30">
        <f>E100</f>
        <v>-0.11291666666666678</v>
      </c>
      <c r="G101" s="30">
        <f>(E101-F101)^2</f>
        <v>8.942947845804973E-2</v>
      </c>
      <c r="H101" s="30">
        <f>E101^2</f>
        <v>3.4644731434240225E-2</v>
      </c>
    </row>
    <row r="102" spans="3:13" x14ac:dyDescent="0.25">
      <c r="C102" s="30">
        <v>3</v>
      </c>
      <c r="D102" s="30">
        <v>1.1730357142857146</v>
      </c>
      <c r="E102" s="30">
        <v>-1.3035714285714706E-2</v>
      </c>
      <c r="F102" s="30">
        <f t="shared" ref="F102:G106" si="5">E101</f>
        <v>0.18613095238095201</v>
      </c>
      <c r="G102" s="30">
        <f t="shared" ref="G102:H106" si="6">(E102-F102)^2</f>
        <v>3.9667361111111132E-2</v>
      </c>
      <c r="H102" s="30">
        <f t="shared" ref="H102:H106" si="7">E102^2</f>
        <v>1.6992984693878647E-4</v>
      </c>
    </row>
    <row r="103" spans="3:13" x14ac:dyDescent="0.25">
      <c r="C103" s="30">
        <v>4</v>
      </c>
      <c r="D103" s="30">
        <v>1.060416666666667</v>
      </c>
      <c r="E103" s="30">
        <v>-3.041666666666698E-2</v>
      </c>
      <c r="F103" s="30">
        <f t="shared" si="5"/>
        <v>-1.3035714285714706E-2</v>
      </c>
      <c r="G103" s="30">
        <f t="shared" si="6"/>
        <v>3.0209750566893053E-4</v>
      </c>
      <c r="H103" s="30">
        <f t="shared" si="7"/>
        <v>9.2517361111113018E-4</v>
      </c>
    </row>
    <row r="104" spans="3:13" x14ac:dyDescent="0.25">
      <c r="C104" s="30">
        <v>5</v>
      </c>
      <c r="D104" s="30">
        <v>1.0260119047619054</v>
      </c>
      <c r="E104" s="30">
        <v>-6.0119047619053845E-3</v>
      </c>
      <c r="F104" s="30">
        <f t="shared" si="5"/>
        <v>-3.041666666666698E-2</v>
      </c>
      <c r="G104" s="30">
        <f t="shared" si="6"/>
        <v>5.9559240362810288E-4</v>
      </c>
      <c r="H104" s="30">
        <f t="shared" si="7"/>
        <v>3.614299886622064E-5</v>
      </c>
    </row>
    <row r="105" spans="3:13" x14ac:dyDescent="0.25">
      <c r="C105" s="30">
        <v>6</v>
      </c>
      <c r="D105" s="30">
        <v>1.0698214285714289</v>
      </c>
      <c r="E105" s="30">
        <v>-8.9821428571428941E-2</v>
      </c>
      <c r="F105" s="30">
        <f t="shared" si="5"/>
        <v>-6.0119047619053845E-3</v>
      </c>
      <c r="G105" s="30">
        <f t="shared" si="6"/>
        <v>7.0240362811790956E-3</v>
      </c>
      <c r="H105" s="30">
        <f t="shared" si="7"/>
        <v>8.0678890306123113E-3</v>
      </c>
    </row>
    <row r="106" spans="3:13" x14ac:dyDescent="0.25">
      <c r="C106" s="30">
        <v>7</v>
      </c>
      <c r="D106" s="30">
        <v>1.1918452380952385</v>
      </c>
      <c r="E106" s="30">
        <v>5.8154761904761543E-2</v>
      </c>
      <c r="F106" s="30">
        <f t="shared" si="5"/>
        <v>-8.9821428571428941E-2</v>
      </c>
      <c r="G106" s="30">
        <f t="shared" si="6"/>
        <v>2.1896952947845806E-2</v>
      </c>
      <c r="H106" s="30">
        <f t="shared" si="7"/>
        <v>3.3819763321995045E-3</v>
      </c>
    </row>
    <row r="107" spans="3:13" ht="15.75" thickBot="1" x14ac:dyDescent="0.3">
      <c r="C107" s="31">
        <v>8</v>
      </c>
      <c r="D107" s="31">
        <v>1.392083333333334</v>
      </c>
      <c r="E107" s="31">
        <v>7.9166666666659058E-3</v>
      </c>
      <c r="F107" s="31">
        <f>E106</f>
        <v>5.8154761904761543E-2</v>
      </c>
      <c r="G107" s="31">
        <f>(E107-F107)^2</f>
        <v>2.5238662131519675E-3</v>
      </c>
      <c r="H107" s="31">
        <f>E107^2</f>
        <v>6.2673611111099063E-5</v>
      </c>
    </row>
    <row r="108" spans="3:13" ht="15.75" thickBot="1" x14ac:dyDescent="0.3">
      <c r="F108" s="1" t="s">
        <v>58</v>
      </c>
      <c r="G108" s="63">
        <f>SUM(G101:G107)</f>
        <v>0.16143938492063473</v>
      </c>
      <c r="H108" s="62">
        <f>SUM(H100:H107)</f>
        <v>6.0038690476190419E-2</v>
      </c>
    </row>
    <row r="112" spans="3:13" x14ac:dyDescent="0.25">
      <c r="C112" s="34" t="s">
        <v>38</v>
      </c>
    </row>
    <row r="114" spans="3:4" ht="15.75" thickBot="1" x14ac:dyDescent="0.3">
      <c r="C114" s="35" t="s">
        <v>40</v>
      </c>
    </row>
    <row r="115" spans="3:4" ht="15.75" thickBot="1" x14ac:dyDescent="0.3">
      <c r="C115" s="51" t="s">
        <v>39</v>
      </c>
      <c r="D115" s="50">
        <f>D91+C65*D92+D65*D93</f>
        <v>1.6705357142857153</v>
      </c>
    </row>
    <row r="117" spans="3:4" ht="15.75" thickBot="1" x14ac:dyDescent="0.3">
      <c r="C117" s="35" t="s">
        <v>41</v>
      </c>
    </row>
    <row r="118" spans="3:4" ht="15.75" thickBot="1" x14ac:dyDescent="0.3">
      <c r="C118" s="51" t="s">
        <v>42</v>
      </c>
      <c r="D118" s="50">
        <f>SQRT(1+1/$C$64+($C$65-$C$66)^2/SUM(E57:E64))</f>
        <v>1.2677313820927749</v>
      </c>
    </row>
    <row r="120" spans="3:4" ht="15.75" thickBot="1" x14ac:dyDescent="0.3">
      <c r="C120" s="35" t="s">
        <v>45</v>
      </c>
    </row>
    <row r="121" spans="3:4" ht="15.75" thickBot="1" x14ac:dyDescent="0.3">
      <c r="C121" s="49" t="s">
        <v>46</v>
      </c>
      <c r="D121" s="48">
        <f>D118*SQRT(D81)</f>
        <v>0.41965513625979806</v>
      </c>
    </row>
    <row r="123" spans="3:4" ht="15.75" thickBot="1" x14ac:dyDescent="0.3">
      <c r="C123" s="35" t="s">
        <v>47</v>
      </c>
    </row>
    <row r="124" spans="3:4" ht="15.75" thickBot="1" x14ac:dyDescent="0.3">
      <c r="C124" s="49" t="s">
        <v>0</v>
      </c>
      <c r="D124" s="48">
        <f>_xlfn.T.INV.2T(0.05,D87)</f>
        <v>2.570581835636315</v>
      </c>
    </row>
    <row r="126" spans="3:4" ht="15.75" thickBot="1" x14ac:dyDescent="0.3">
      <c r="C126" s="35" t="s">
        <v>48</v>
      </c>
    </row>
    <row r="127" spans="3:4" ht="15.75" thickBot="1" x14ac:dyDescent="0.3">
      <c r="C127" s="49" t="s">
        <v>49</v>
      </c>
      <c r="D127" s="48">
        <f>D121*D124</f>
        <v>1.0787578705009195</v>
      </c>
    </row>
    <row r="129" spans="3:4" ht="15.75" thickBot="1" x14ac:dyDescent="0.3">
      <c r="C129" s="35" t="s">
        <v>38</v>
      </c>
    </row>
    <row r="130" spans="3:4" ht="15.75" thickBot="1" x14ac:dyDescent="0.3">
      <c r="C130" s="49">
        <f>D115-D127</f>
        <v>0.59177784378479581</v>
      </c>
      <c r="D130" s="52">
        <f>D127+D115</f>
        <v>2.7492935847866349</v>
      </c>
    </row>
  </sheetData>
  <mergeCells count="2">
    <mergeCell ref="C68:E68"/>
    <mergeCell ref="J100:L10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Bronnikov Egor</cp:lastModifiedBy>
  <dcterms:created xsi:type="dcterms:W3CDTF">2015-06-05T18:17:20Z</dcterms:created>
  <dcterms:modified xsi:type="dcterms:W3CDTF">2022-04-27T19:53:36Z</dcterms:modified>
</cp:coreProperties>
</file>