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ronn\Documents\github\university\3-course-6-semester\financial-mathematics\task-9\"/>
    </mc:Choice>
  </mc:AlternateContent>
  <xr:revisionPtr revIDLastSave="0" documentId="13_ncr:1_{70D50E3C-E149-487B-A047-0B1BEFAAB02F}" xr6:coauthVersionLast="47" xr6:coauthVersionMax="47" xr10:uidLastSave="{00000000-0000-0000-0000-000000000000}"/>
  <bookViews>
    <workbookView xWindow="-20610" yWindow="4560" windowWidth="20730" windowHeight="11310" activeTab="1" xr2:uid="{00000000-000D-0000-FFFF-FFFF00000000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2" l="1"/>
  <c r="Y19" i="2"/>
  <c r="Y22" i="2"/>
  <c r="Y25" i="2"/>
  <c r="Y16" i="2"/>
  <c r="N23" i="2" l="1"/>
  <c r="F21" i="2"/>
  <c r="F22" i="2" s="1"/>
  <c r="E21" i="2"/>
  <c r="E22" i="2" s="1"/>
  <c r="D21" i="2"/>
  <c r="S45" i="1"/>
  <c r="E38" i="1"/>
  <c r="D38" i="1"/>
  <c r="E24" i="2" l="1"/>
  <c r="F24" i="2"/>
  <c r="D22" i="2"/>
  <c r="D24" i="2"/>
  <c r="T33" i="1"/>
  <c r="U33" i="1"/>
  <c r="S33" i="1"/>
  <c r="C45" i="1"/>
  <c r="C34" i="1"/>
  <c r="E34" i="1"/>
  <c r="D34" i="1"/>
  <c r="D25" i="2" l="1"/>
  <c r="E34" i="2" s="1"/>
  <c r="D23" i="2"/>
  <c r="E33" i="2" s="1"/>
  <c r="AA15" i="2" l="1"/>
  <c r="Z15" i="2"/>
</calcChain>
</file>

<file path=xl/sharedStrings.xml><?xml version="1.0" encoding="utf-8"?>
<sst xmlns="http://schemas.openxmlformats.org/spreadsheetml/2006/main" count="87" uniqueCount="73">
  <si>
    <t>Бронников Е. И.</t>
  </si>
  <si>
    <t>дата приведения</t>
  </si>
  <si>
    <t>R1</t>
  </si>
  <si>
    <t>R2</t>
  </si>
  <si>
    <t>Дано:</t>
  </si>
  <si>
    <t>Платежи:</t>
  </si>
  <si>
    <t>размер</t>
  </si>
  <si>
    <t>тыс. руб.</t>
  </si>
  <si>
    <t>R0</t>
  </si>
  <si>
    <r>
      <t xml:space="preserve">срок </t>
    </r>
    <r>
      <rPr>
        <sz val="11"/>
        <color rgb="FF7030A0"/>
        <rFont val="Calibri"/>
        <family val="2"/>
        <scheme val="minor"/>
      </rPr>
      <t>(нем)</t>
    </r>
  </si>
  <si>
    <t>лет</t>
  </si>
  <si>
    <t>%/год</t>
  </si>
  <si>
    <r>
      <t>%/</t>
    </r>
    <r>
      <rPr>
        <sz val="11"/>
        <color rgb="FF7030A0"/>
        <rFont val="Calibri"/>
        <family val="2"/>
        <scheme val="minor"/>
      </rPr>
      <t>год</t>
    </r>
  </si>
  <si>
    <t>- срок &lt; года - ставка простая</t>
  </si>
  <si>
    <t>- оценка (теория) - ставка эффекта iэ - сложная</t>
  </si>
  <si>
    <t>- рентабельность - считается 1 раз в год - сложная</t>
  </si>
  <si>
    <r>
      <t xml:space="preserve">ставка </t>
    </r>
    <r>
      <rPr>
        <sz val="11"/>
        <color rgb="FF7030A0"/>
        <rFont val="Calibri"/>
        <family val="2"/>
        <scheme val="minor"/>
      </rPr>
      <t>is</t>
    </r>
  </si>
  <si>
    <t>Выгода ?</t>
  </si>
  <si>
    <t>- Прибыль = Проценты</t>
  </si>
  <si>
    <t>isэ</t>
  </si>
  <si>
    <t>- NPV</t>
  </si>
  <si>
    <t>- через барьерную ставку</t>
  </si>
  <si>
    <t>NPV:</t>
  </si>
  <si>
    <t>S = P * (1 + is * N)</t>
  </si>
  <si>
    <t>P = S * (1 + is * N)^(-1)</t>
  </si>
  <si>
    <t>Вывод 1: стоимость платежей меньше суммы поставки - оба варианта невыгодны</t>
  </si>
  <si>
    <t>Вывод 2: большая стоимость у раннего платежа</t>
  </si>
  <si>
    <t>Вывод 3: дополнительная прибыль (прибыль сверх рентабельности)</t>
  </si>
  <si>
    <t>Барьерная ставка</t>
  </si>
  <si>
    <t>P2 = NPV2(r1)</t>
  </si>
  <si>
    <t>P1 = NPV1(r1)</t>
  </si>
  <si>
    <t>r0: N[P]V1 = N[P]V2</t>
  </si>
  <si>
    <t>P1 = S1 * (1 + is * N)^(-1) = P2 = S2 * (1 + is * N)^(-1)</t>
  </si>
  <si>
    <t>is0 =</t>
  </si>
  <si>
    <t>is0 = (S2-S1)/(S1*N2-S2*N1)</t>
  </si>
  <si>
    <t>Вывод 1: ожидаемая рентабельность (30%) больше барьера -&gt; рентабельность сравнительно высока -&gt; выгоден ранний платёж</t>
  </si>
  <si>
    <t>Для простой ставки</t>
  </si>
  <si>
    <t>Для сложной ставки</t>
  </si>
  <si>
    <t>S = P * (1 + i) ^ N</t>
  </si>
  <si>
    <t>P = S * (1 + i)^(-N)</t>
  </si>
  <si>
    <t>P1 = S1 * (1+i)^(-N) = P2 = S2 * (1+i)^(-N)</t>
  </si>
  <si>
    <t>i0 =</t>
  </si>
  <si>
    <t>i0 = (S2/S1)^(1/(N2-N1))-1</t>
  </si>
  <si>
    <t>Вывод: для краткосрочных операций тип ставки не сильно существенен.</t>
  </si>
  <si>
    <t>Вывод 2: ожидаемая рентабельность (30%) близка к барьерной ставке -&gt; вывод о предпочтительности раннего платежа неокончателен</t>
  </si>
  <si>
    <t>Платежи</t>
  </si>
  <si>
    <t>Рамеры</t>
  </si>
  <si>
    <t>Даты</t>
  </si>
  <si>
    <t>R3</t>
  </si>
  <si>
    <t>N0 - ?</t>
  </si>
  <si>
    <t>срок приведения</t>
  </si>
  <si>
    <t>Ставка is1 =</t>
  </si>
  <si>
    <t>Ставка ds2 =</t>
  </si>
  <si>
    <t>Определение размера</t>
  </si>
  <si>
    <t>Для какого срока:</t>
  </si>
  <si>
    <t>- на текущий момент</t>
  </si>
  <si>
    <t>текущий момент</t>
  </si>
  <si>
    <t>- на конец текущего года</t>
  </si>
  <si>
    <t>- на произвольную дату</t>
  </si>
  <si>
    <t>срок консолидации</t>
  </si>
  <si>
    <t>R0-?</t>
  </si>
  <si>
    <r>
      <t xml:space="preserve">срок приведения </t>
    </r>
    <r>
      <rPr>
        <sz val="11"/>
        <color rgb="FF7030A0"/>
        <rFont val="Calibri"/>
        <family val="2"/>
        <scheme val="minor"/>
      </rPr>
      <t>(коммерч)</t>
    </r>
  </si>
  <si>
    <t>NPV({Rk})</t>
  </si>
  <si>
    <t>Итого R0:</t>
  </si>
  <si>
    <t>Зависимость R0 от даты консолидации:</t>
  </si>
  <si>
    <t>Чем позже дата консолидации, тем больше размер консолидации</t>
  </si>
  <si>
    <t>NPV({Rk}, ds)</t>
  </si>
  <si>
    <t>Вывод 1: для краткосрочных операций тип ставки несущественен</t>
  </si>
  <si>
    <t>Вывод 2: консолидация по ставке кредита даёт больший результат, чем по ставке учёта</t>
  </si>
  <si>
    <t>Суммарная задолженность:</t>
  </si>
  <si>
    <t>Определение срока консолидации по номиналу</t>
  </si>
  <si>
    <t>Для ставки d:</t>
  </si>
  <si>
    <t>Для ставки 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</si>
</sst>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₽&quot;;[Red]\-#,##0.00\ &quot;₽&quot;"/>
    <numFmt numFmtId="172" formatCode="0.000"/>
    <numFmt numFmtId="173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9" fontId="0" fillId="0" borderId="1" xfId="0" applyNumberFormat="1" applyBorder="1"/>
    <xf numFmtId="0" fontId="2" fillId="0" borderId="0" xfId="0" quotePrefix="1" applyFont="1"/>
    <xf numFmtId="0" fontId="3" fillId="0" borderId="0" xfId="0" quotePrefix="1" applyFont="1"/>
    <xf numFmtId="0" fontId="4" fillId="0" borderId="0" xfId="0" quotePrefix="1" applyFont="1"/>
    <xf numFmtId="0" fontId="5" fillId="0" borderId="0" xfId="0" quotePrefix="1" applyFont="1"/>
    <xf numFmtId="0" fontId="0" fillId="3" borderId="1" xfId="0" applyFill="1" applyBorder="1"/>
    <xf numFmtId="0" fontId="2" fillId="0" borderId="0" xfId="0" applyFont="1"/>
    <xf numFmtId="2" fontId="0" fillId="0" borderId="0" xfId="0" applyNumberFormat="1"/>
    <xf numFmtId="9" fontId="0" fillId="0" borderId="1" xfId="1" applyFont="1" applyBorder="1"/>
    <xf numFmtId="0" fontId="6" fillId="0" borderId="0" xfId="0" applyFont="1"/>
    <xf numFmtId="8" fontId="0" fillId="0" borderId="1" xfId="0" applyNumberFormat="1" applyBorder="1"/>
    <xf numFmtId="8" fontId="7" fillId="0" borderId="1" xfId="0" applyNumberFormat="1" applyFont="1" applyBorder="1"/>
    <xf numFmtId="8" fontId="0" fillId="3" borderId="1" xfId="0" applyNumberFormat="1" applyFill="1" applyBorder="1"/>
    <xf numFmtId="172" fontId="0" fillId="0" borderId="1" xfId="0" applyNumberFormat="1" applyBorder="1"/>
    <xf numFmtId="173" fontId="0" fillId="0" borderId="1" xfId="0" applyNumberFormat="1" applyBorder="1"/>
    <xf numFmtId="10" fontId="0" fillId="0" borderId="1" xfId="1" applyNumberFormat="1" applyFont="1" applyBorder="1"/>
    <xf numFmtId="16" fontId="0" fillId="0" borderId="0" xfId="0" applyNumberFormat="1"/>
    <xf numFmtId="16" fontId="0" fillId="0" borderId="1" xfId="0" applyNumberFormat="1" applyBorder="1"/>
    <xf numFmtId="0" fontId="6" fillId="0" borderId="0" xfId="0" quotePrefix="1" applyFont="1"/>
    <xf numFmtId="16" fontId="2" fillId="0" borderId="1" xfId="0" applyNumberFormat="1" applyFont="1" applyBorder="1"/>
    <xf numFmtId="17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  <xf numFmtId="2" fontId="0" fillId="0" borderId="1" xfId="0" applyNumberFormat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Лист1!$Z$15</c:f>
              <c:strCache>
                <c:ptCount val="1"/>
                <c:pt idx="0">
                  <c:v>655,218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Лист1!$Y$16:$Y$27</c:f>
              <c:numCache>
                <c:formatCode>m/d/yyyy</c:formatCode>
                <c:ptCount val="12"/>
                <c:pt idx="0">
                  <c:v>44662</c:v>
                </c:pt>
                <c:pt idx="1">
                  <c:v>44692</c:v>
                </c:pt>
                <c:pt idx="2">
                  <c:v>44723</c:v>
                </c:pt>
                <c:pt idx="3">
                  <c:v>44662</c:v>
                </c:pt>
                <c:pt idx="4">
                  <c:v>44753</c:v>
                </c:pt>
                <c:pt idx="5">
                  <c:v>44784</c:v>
                </c:pt>
                <c:pt idx="6">
                  <c:v>44662</c:v>
                </c:pt>
                <c:pt idx="7">
                  <c:v>44815</c:v>
                </c:pt>
                <c:pt idx="8">
                  <c:v>44845</c:v>
                </c:pt>
                <c:pt idx="9">
                  <c:v>44662</c:v>
                </c:pt>
                <c:pt idx="10">
                  <c:v>44876</c:v>
                </c:pt>
                <c:pt idx="11">
                  <c:v>44906</c:v>
                </c:pt>
              </c:numCache>
            </c:numRef>
          </c:cat>
          <c:val>
            <c:numRef>
              <c:f>Лист1!$Z$16:$Z$27</c:f>
              <c:numCache>
                <c:formatCode>General</c:formatCode>
                <c:ptCount val="12"/>
                <c:pt idx="0">
                  <c:v>655.218286454039</c:v>
                </c:pt>
                <c:pt idx="1">
                  <c:v>668.26344560065752</c:v>
                </c:pt>
                <c:pt idx="2">
                  <c:v>681.83919469182592</c:v>
                </c:pt>
                <c:pt idx="3">
                  <c:v>655.218286454039</c:v>
                </c:pt>
                <c:pt idx="4">
                  <c:v>695.97861516754597</c:v>
                </c:pt>
                <c:pt idx="5">
                  <c:v>710.71760030648829</c:v>
                </c:pt>
                <c:pt idx="6">
                  <c:v>655.218286454039</c:v>
                </c:pt>
                <c:pt idx="7">
                  <c:v>726.09516084147117</c:v>
                </c:pt>
                <c:pt idx="8">
                  <c:v>742.15377137379039</c:v>
                </c:pt>
                <c:pt idx="9">
                  <c:v>655.218286454039</c:v>
                </c:pt>
                <c:pt idx="10">
                  <c:v>758.93976409401262</c:v>
                </c:pt>
                <c:pt idx="11">
                  <c:v>776.50377753248495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97-4876-A1DE-7812EE4D9251}"/>
            </c:ext>
          </c:extLst>
        </c:ser>
        <c:ser>
          <c:idx val="1"/>
          <c:order val="1"/>
          <c:tx>
            <c:strRef>
              <c:f>Лист1!$AA$15</c:f>
              <c:strCache>
                <c:ptCount val="1"/>
                <c:pt idx="0">
                  <c:v>651,3888889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Лист1!$Y$16:$Y$27</c:f>
              <c:numCache>
                <c:formatCode>m/d/yyyy</c:formatCode>
                <c:ptCount val="12"/>
                <c:pt idx="0">
                  <c:v>44662</c:v>
                </c:pt>
                <c:pt idx="1">
                  <c:v>44692</c:v>
                </c:pt>
                <c:pt idx="2">
                  <c:v>44723</c:v>
                </c:pt>
                <c:pt idx="3">
                  <c:v>44662</c:v>
                </c:pt>
                <c:pt idx="4">
                  <c:v>44753</c:v>
                </c:pt>
                <c:pt idx="5">
                  <c:v>44784</c:v>
                </c:pt>
                <c:pt idx="6">
                  <c:v>44662</c:v>
                </c:pt>
                <c:pt idx="7">
                  <c:v>44815</c:v>
                </c:pt>
                <c:pt idx="8">
                  <c:v>44845</c:v>
                </c:pt>
                <c:pt idx="9">
                  <c:v>44662</c:v>
                </c:pt>
                <c:pt idx="10">
                  <c:v>44876</c:v>
                </c:pt>
                <c:pt idx="11">
                  <c:v>44906</c:v>
                </c:pt>
              </c:numCache>
            </c:numRef>
          </c:cat>
          <c:val>
            <c:numRef>
              <c:f>Лист1!$AA$16:$AA$27</c:f>
              <c:numCache>
                <c:formatCode>General</c:formatCode>
                <c:ptCount val="12"/>
                <c:pt idx="0">
                  <c:v>651.38888888888891</c:v>
                </c:pt>
                <c:pt idx="1">
                  <c:v>665.97222222222217</c:v>
                </c:pt>
                <c:pt idx="2">
                  <c:v>680.55555555555554</c:v>
                </c:pt>
                <c:pt idx="3">
                  <c:v>651.38888888888891</c:v>
                </c:pt>
                <c:pt idx="4">
                  <c:v>695.13888888888891</c:v>
                </c:pt>
                <c:pt idx="5">
                  <c:v>709.72222222222217</c:v>
                </c:pt>
                <c:pt idx="6">
                  <c:v>651.38888888888891</c:v>
                </c:pt>
                <c:pt idx="7">
                  <c:v>724.30555555555543</c:v>
                </c:pt>
                <c:pt idx="8">
                  <c:v>738.88888888888891</c:v>
                </c:pt>
                <c:pt idx="9">
                  <c:v>651.38888888888891</c:v>
                </c:pt>
                <c:pt idx="10">
                  <c:v>753.47222222222217</c:v>
                </c:pt>
                <c:pt idx="11">
                  <c:v>768.05555555555543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97-4876-A1DE-7812EE4D9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0343615"/>
        <c:axId val="1530341119"/>
      </c:lineChart>
      <c:dateAx>
        <c:axId val="153034361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341119"/>
        <c:crosses val="autoZero"/>
        <c:auto val="1"/>
        <c:lblOffset val="100"/>
        <c:baseTimeUnit val="days"/>
      </c:dateAx>
      <c:valAx>
        <c:axId val="153034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343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0</xdr:row>
      <xdr:rowOff>85725</xdr:rowOff>
    </xdr:from>
    <xdr:to>
      <xdr:col>13</xdr:col>
      <xdr:colOff>523875</xdr:colOff>
      <xdr:row>7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E80E33-D09C-4212-9DF6-515B3BF98D88}"/>
            </a:ext>
          </a:extLst>
        </xdr:cNvPr>
        <xdr:cNvSpPr txBox="1"/>
      </xdr:nvSpPr>
      <xdr:spPr>
        <a:xfrm>
          <a:off x="3257550" y="85725"/>
          <a:ext cx="5257800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Поставщику товара на сумму 0.5</a:t>
          </a:r>
          <a:r>
            <a:rPr lang="ru-RU" sz="1100" baseline="0"/>
            <a:t> млн. руб. предложили два варианта оплаты с отсрочкой</a:t>
          </a:r>
          <a:r>
            <a:rPr lang="en-US" sz="1100" baseline="0"/>
            <a:t>:</a:t>
          </a:r>
        </a:p>
        <a:p>
          <a:r>
            <a:rPr lang="en-US" sz="1100"/>
            <a:t>- 530 </a:t>
          </a:r>
          <a:r>
            <a:rPr lang="ru-RU" sz="1100"/>
            <a:t>тыс.</a:t>
          </a:r>
          <a:r>
            <a:rPr lang="ru-RU" sz="1100" baseline="0"/>
            <a:t> руб. через квартал или</a:t>
          </a:r>
        </a:p>
        <a:p>
          <a:r>
            <a:rPr lang="ru-RU" sz="1100" baseline="0"/>
            <a:t>- 560 тыс. руб. через полгода</a:t>
          </a:r>
        </a:p>
        <a:p>
          <a:r>
            <a:rPr lang="ru-RU" sz="1100" baseline="0"/>
            <a:t>Выбрать лучший вариант, исходя из ожидаемой рентабельности (работы поставщика 30%)</a:t>
          </a:r>
          <a:endParaRPr lang="en-US" sz="1100"/>
        </a:p>
      </xdr:txBody>
    </xdr:sp>
    <xdr:clientData/>
  </xdr:twoCellAnchor>
  <xdr:twoCellAnchor editAs="oneCell">
    <xdr:from>
      <xdr:col>0</xdr:col>
      <xdr:colOff>38101</xdr:colOff>
      <xdr:row>2</xdr:row>
      <xdr:rowOff>19051</xdr:rowOff>
    </xdr:from>
    <xdr:to>
      <xdr:col>2</xdr:col>
      <xdr:colOff>19051</xdr:colOff>
      <xdr:row>5</xdr:row>
      <xdr:rowOff>119355</xdr:rowOff>
    </xdr:to>
    <xdr:pic>
      <xdr:nvPicPr>
        <xdr:cNvPr id="3" name="Рисунок 2" descr="Топ-5 самых популярных котов в Интернете">
          <a:extLst>
            <a:ext uri="{FF2B5EF4-FFF2-40B4-BE49-F238E27FC236}">
              <a16:creationId xmlns:a16="http://schemas.microsoft.com/office/drawing/2014/main" id="{AACF53D7-1CFB-4098-8D22-8470ADB5E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400051"/>
          <a:ext cx="1371600" cy="671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21</xdr:row>
      <xdr:rowOff>180975</xdr:rowOff>
    </xdr:from>
    <xdr:to>
      <xdr:col>15</xdr:col>
      <xdr:colOff>0</xdr:colOff>
      <xdr:row>22</xdr:row>
      <xdr:rowOff>9525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0CDC64B7-9D33-46A3-87A3-ED053BEBDEA1}"/>
            </a:ext>
          </a:extLst>
        </xdr:cNvPr>
        <xdr:cNvCxnSpPr/>
      </xdr:nvCxnSpPr>
      <xdr:spPr>
        <a:xfrm>
          <a:off x="3724275" y="3990975"/>
          <a:ext cx="42672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15</xdr:row>
      <xdr:rowOff>9525</xdr:rowOff>
    </xdr:from>
    <xdr:to>
      <xdr:col>13</xdr:col>
      <xdr:colOff>0</xdr:colOff>
      <xdr:row>22</xdr:row>
      <xdr:rowOff>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AFEEAAEC-560C-4C9C-91D1-387C9EC43346}"/>
            </a:ext>
          </a:extLst>
        </xdr:cNvPr>
        <xdr:cNvCxnSpPr/>
      </xdr:nvCxnSpPr>
      <xdr:spPr>
        <a:xfrm flipH="1" flipV="1">
          <a:off x="6762750" y="2676525"/>
          <a:ext cx="9525" cy="13239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2810</xdr:colOff>
      <xdr:row>17</xdr:row>
      <xdr:rowOff>28575</xdr:rowOff>
    </xdr:from>
    <xdr:to>
      <xdr:col>10</xdr:col>
      <xdr:colOff>9525</xdr:colOff>
      <xdr:row>22</xdr:row>
      <xdr:rowOff>9525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887DCC7E-8A7D-4E01-B265-3B9B0C51DBD4}"/>
            </a:ext>
          </a:extLst>
        </xdr:cNvPr>
        <xdr:cNvCxnSpPr/>
      </xdr:nvCxnSpPr>
      <xdr:spPr>
        <a:xfrm flipH="1" flipV="1">
          <a:off x="4946285" y="3076575"/>
          <a:ext cx="6715" cy="9334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15</xdr:row>
      <xdr:rowOff>19050</xdr:rowOff>
    </xdr:from>
    <xdr:to>
      <xdr:col>12</xdr:col>
      <xdr:colOff>581025</xdr:colOff>
      <xdr:row>21</xdr:row>
      <xdr:rowOff>9525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90F979BB-A170-425D-8C27-A81701AE7131}"/>
            </a:ext>
          </a:extLst>
        </xdr:cNvPr>
        <xdr:cNvCxnSpPr/>
      </xdr:nvCxnSpPr>
      <xdr:spPr>
        <a:xfrm flipH="1">
          <a:off x="5334000" y="2876550"/>
          <a:ext cx="2733675" cy="11334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17</xdr:row>
      <xdr:rowOff>47625</xdr:rowOff>
    </xdr:from>
    <xdr:to>
      <xdr:col>10</xdr:col>
      <xdr:colOff>0</xdr:colOff>
      <xdr:row>19</xdr:row>
      <xdr:rowOff>76200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1DBE6F98-DDC8-49DD-8113-6BF20418B2C8}"/>
            </a:ext>
          </a:extLst>
        </xdr:cNvPr>
        <xdr:cNvCxnSpPr/>
      </xdr:nvCxnSpPr>
      <xdr:spPr>
        <a:xfrm flipH="1">
          <a:off x="5314950" y="3286125"/>
          <a:ext cx="952500" cy="409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18</xdr:row>
      <xdr:rowOff>171450</xdr:rowOff>
    </xdr:from>
    <xdr:to>
      <xdr:col>8</xdr:col>
      <xdr:colOff>257175</xdr:colOff>
      <xdr:row>21</xdr:row>
      <xdr:rowOff>180975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58D4D4A8-4923-45EE-A103-0B1C921B57E9}"/>
            </a:ext>
          </a:extLst>
        </xdr:cNvPr>
        <xdr:cNvCxnSpPr/>
      </xdr:nvCxnSpPr>
      <xdr:spPr>
        <a:xfrm>
          <a:off x="3981450" y="3409950"/>
          <a:ext cx="0" cy="5810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12</xdr:row>
      <xdr:rowOff>161925</xdr:rowOff>
    </xdr:from>
    <xdr:to>
      <xdr:col>8</xdr:col>
      <xdr:colOff>247650</xdr:colOff>
      <xdr:row>19</xdr:row>
      <xdr:rowOff>0</xdr:rowOff>
    </xdr:to>
    <xdr:cxnSp macro="">
      <xdr:nvCxnSpPr>
        <xdr:cNvPr id="25" name="Прямая соединительная линия 24">
          <a:extLst>
            <a:ext uri="{FF2B5EF4-FFF2-40B4-BE49-F238E27FC236}">
              <a16:creationId xmlns:a16="http://schemas.microsoft.com/office/drawing/2014/main" id="{AC5F6F4D-FBE2-48A6-8387-99711C5D750B}"/>
            </a:ext>
          </a:extLst>
        </xdr:cNvPr>
        <xdr:cNvCxnSpPr/>
      </xdr:nvCxnSpPr>
      <xdr:spPr>
        <a:xfrm flipV="1">
          <a:off x="5191125" y="2447925"/>
          <a:ext cx="0" cy="11715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17</xdr:row>
      <xdr:rowOff>114300</xdr:rowOff>
    </xdr:from>
    <xdr:to>
      <xdr:col>9</xdr:col>
      <xdr:colOff>171450</xdr:colOff>
      <xdr:row>18</xdr:row>
      <xdr:rowOff>104775</xdr:rowOff>
    </xdr:to>
    <xdr:sp macro="" textlink="">
      <xdr:nvSpPr>
        <xdr:cNvPr id="26" name="Дуга 25">
          <a:extLst>
            <a:ext uri="{FF2B5EF4-FFF2-40B4-BE49-F238E27FC236}">
              <a16:creationId xmlns:a16="http://schemas.microsoft.com/office/drawing/2014/main" id="{DE455B4A-96FD-4A9E-915B-46075B7F3569}"/>
            </a:ext>
          </a:extLst>
        </xdr:cNvPr>
        <xdr:cNvSpPr/>
      </xdr:nvSpPr>
      <xdr:spPr>
        <a:xfrm>
          <a:off x="5676900" y="3352800"/>
          <a:ext cx="152400" cy="180975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285750</xdr:colOff>
      <xdr:row>18</xdr:row>
      <xdr:rowOff>57150</xdr:rowOff>
    </xdr:from>
    <xdr:to>
      <xdr:col>10</xdr:col>
      <xdr:colOff>0</xdr:colOff>
      <xdr:row>18</xdr:row>
      <xdr:rowOff>171450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276C7CB4-6742-49E1-98F1-BA94AD0BD2C7}"/>
            </a:ext>
          </a:extLst>
        </xdr:cNvPr>
        <xdr:cNvCxnSpPr/>
      </xdr:nvCxnSpPr>
      <xdr:spPr>
        <a:xfrm flipV="1">
          <a:off x="5334000" y="3486150"/>
          <a:ext cx="93345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18</xdr:row>
      <xdr:rowOff>123825</xdr:rowOff>
    </xdr:from>
    <xdr:to>
      <xdr:col>9</xdr:col>
      <xdr:colOff>171450</xdr:colOff>
      <xdr:row>19</xdr:row>
      <xdr:rowOff>114300</xdr:rowOff>
    </xdr:to>
    <xdr:sp macro="" textlink="">
      <xdr:nvSpPr>
        <xdr:cNvPr id="29" name="Дуга 28">
          <a:extLst>
            <a:ext uri="{FF2B5EF4-FFF2-40B4-BE49-F238E27FC236}">
              <a16:creationId xmlns:a16="http://schemas.microsoft.com/office/drawing/2014/main" id="{F99AEF4D-E868-444B-9BE7-EE4395EAD4D0}"/>
            </a:ext>
          </a:extLst>
        </xdr:cNvPr>
        <xdr:cNvSpPr/>
      </xdr:nvSpPr>
      <xdr:spPr>
        <a:xfrm>
          <a:off x="5676900" y="3552825"/>
          <a:ext cx="152400" cy="180975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523875</xdr:colOff>
      <xdr:row>17</xdr:row>
      <xdr:rowOff>104775</xdr:rowOff>
    </xdr:from>
    <xdr:to>
      <xdr:col>12</xdr:col>
      <xdr:colOff>600075</xdr:colOff>
      <xdr:row>18</xdr:row>
      <xdr:rowOff>76200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1A554FA3-910A-4086-9DD7-1F7AC1D4EBA3}"/>
            </a:ext>
          </a:extLst>
        </xdr:cNvPr>
        <xdr:cNvCxnSpPr/>
      </xdr:nvCxnSpPr>
      <xdr:spPr>
        <a:xfrm flipV="1">
          <a:off x="6181725" y="3343275"/>
          <a:ext cx="190500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15</xdr:row>
      <xdr:rowOff>95250</xdr:rowOff>
    </xdr:from>
    <xdr:to>
      <xdr:col>13</xdr:col>
      <xdr:colOff>114300</xdr:colOff>
      <xdr:row>17</xdr:row>
      <xdr:rowOff>114300</xdr:rowOff>
    </xdr:to>
    <xdr:sp macro="" textlink="">
      <xdr:nvSpPr>
        <xdr:cNvPr id="32" name="Правая фигурная скобка 31">
          <a:extLst>
            <a:ext uri="{FF2B5EF4-FFF2-40B4-BE49-F238E27FC236}">
              <a16:creationId xmlns:a16="http://schemas.microsoft.com/office/drawing/2014/main" id="{E7743C43-4EAC-45E3-81EA-FC076E467FB1}"/>
            </a:ext>
          </a:extLst>
        </xdr:cNvPr>
        <xdr:cNvSpPr/>
      </xdr:nvSpPr>
      <xdr:spPr>
        <a:xfrm>
          <a:off x="8086725" y="2952750"/>
          <a:ext cx="123825" cy="4000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47625</xdr:colOff>
      <xdr:row>17</xdr:row>
      <xdr:rowOff>76200</xdr:rowOff>
    </xdr:from>
    <xdr:to>
      <xdr:col>10</xdr:col>
      <xdr:colOff>95250</xdr:colOff>
      <xdr:row>18</xdr:row>
      <xdr:rowOff>95250</xdr:rowOff>
    </xdr:to>
    <xdr:sp macro="" textlink="">
      <xdr:nvSpPr>
        <xdr:cNvPr id="33" name="Правая фигурная скобка 32">
          <a:extLst>
            <a:ext uri="{FF2B5EF4-FFF2-40B4-BE49-F238E27FC236}">
              <a16:creationId xmlns:a16="http://schemas.microsoft.com/office/drawing/2014/main" id="{662F3092-2259-4EB7-8061-039150EC643A}"/>
            </a:ext>
          </a:extLst>
        </xdr:cNvPr>
        <xdr:cNvSpPr/>
      </xdr:nvSpPr>
      <xdr:spPr>
        <a:xfrm>
          <a:off x="6315075" y="3314700"/>
          <a:ext cx="47625" cy="2095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17</xdr:row>
      <xdr:rowOff>161925</xdr:rowOff>
    </xdr:from>
    <xdr:to>
      <xdr:col>9</xdr:col>
      <xdr:colOff>600075</xdr:colOff>
      <xdr:row>18</xdr:row>
      <xdr:rowOff>9525</xdr:rowOff>
    </xdr:to>
    <xdr:cxnSp macro="">
      <xdr:nvCxnSpPr>
        <xdr:cNvPr id="34" name="Прямая соединительная линия 33">
          <a:extLst>
            <a:ext uri="{FF2B5EF4-FFF2-40B4-BE49-F238E27FC236}">
              <a16:creationId xmlns:a16="http://schemas.microsoft.com/office/drawing/2014/main" id="{B2DD877B-43CE-4511-BEE4-C673486396F3}"/>
            </a:ext>
          </a:extLst>
        </xdr:cNvPr>
        <xdr:cNvCxnSpPr/>
      </xdr:nvCxnSpPr>
      <xdr:spPr>
        <a:xfrm flipH="1" flipV="1">
          <a:off x="5191125" y="3400425"/>
          <a:ext cx="1066800" cy="381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15</xdr:row>
      <xdr:rowOff>28575</xdr:rowOff>
    </xdr:from>
    <xdr:to>
      <xdr:col>12</xdr:col>
      <xdr:colOff>581025</xdr:colOff>
      <xdr:row>18</xdr:row>
      <xdr:rowOff>57150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9F9B75BE-4EE4-4E32-94B5-633BC47DC7DE}"/>
            </a:ext>
          </a:extLst>
        </xdr:cNvPr>
        <xdr:cNvCxnSpPr/>
      </xdr:nvCxnSpPr>
      <xdr:spPr>
        <a:xfrm flipH="1">
          <a:off x="5314950" y="2886075"/>
          <a:ext cx="2752725" cy="600075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0</xdr:row>
      <xdr:rowOff>0</xdr:rowOff>
    </xdr:from>
    <xdr:to>
      <xdr:col>21</xdr:col>
      <xdr:colOff>57150</xdr:colOff>
      <xdr:row>10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098E2F-CE47-4D08-9484-54DA76465677}"/>
            </a:ext>
          </a:extLst>
        </xdr:cNvPr>
        <xdr:cNvSpPr txBox="1"/>
      </xdr:nvSpPr>
      <xdr:spPr>
        <a:xfrm>
          <a:off x="6877050" y="0"/>
          <a:ext cx="5514975" cy="2009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По ранее осуществлённым</a:t>
          </a:r>
          <a:r>
            <a:rPr lang="ru-RU" sz="1100" baseline="0"/>
            <a:t> поставкам покупатель должен был заплатить</a:t>
          </a:r>
          <a:r>
            <a:rPr lang="en-US" sz="1100" baseline="0"/>
            <a:t>:</a:t>
          </a:r>
        </a:p>
        <a:p>
          <a:r>
            <a:rPr lang="en-US" sz="1100" baseline="0"/>
            <a:t>- 200 </a:t>
          </a:r>
          <a:r>
            <a:rPr lang="ru-RU" sz="1100" baseline="0"/>
            <a:t>тыс. руб. - 15 мая</a:t>
          </a:r>
        </a:p>
        <a:p>
          <a:r>
            <a:rPr lang="ru-RU" sz="1100" baseline="0"/>
            <a:t>- 350 тыс. руб. - 27 июля</a:t>
          </a:r>
        </a:p>
        <a:p>
          <a:r>
            <a:rPr lang="ru-RU" sz="1100" baseline="0"/>
            <a:t>- 150 тыс. руб. - 05 окт</a:t>
          </a:r>
        </a:p>
        <a:p>
          <a:r>
            <a:rPr lang="ru-RU" sz="1100" baseline="0"/>
            <a:t>Стороны договорились о замене этих выплат единым платежом.</a:t>
          </a:r>
        </a:p>
        <a:p>
          <a:r>
            <a:rPr lang="ru-RU" sz="1100" baseline="0"/>
            <a:t>Возник вопрос об офорлении задолженности</a:t>
          </a:r>
          <a:r>
            <a:rPr lang="en-US" sz="1100" baseline="0"/>
            <a:t>:</a:t>
          </a:r>
        </a:p>
        <a:p>
          <a:r>
            <a:rPr lang="en-US" sz="1100" baseline="0"/>
            <a:t>- </a:t>
          </a:r>
          <a:r>
            <a:rPr lang="ru-RU" sz="1100" baseline="0"/>
            <a:t>кредитный договор</a:t>
          </a:r>
          <a:r>
            <a:rPr lang="en-US" sz="1100" baseline="0"/>
            <a:t> </a:t>
          </a:r>
          <a:r>
            <a:rPr lang="en-US" sz="1100" baseline="0">
              <a:solidFill>
                <a:srgbClr val="7030A0"/>
              </a:solidFill>
            </a:rPr>
            <a:t>is; </a:t>
          </a:r>
          <a:r>
            <a:rPr lang="ru-RU" sz="1100" baseline="0">
              <a:solidFill>
                <a:srgbClr val="7030A0"/>
              </a:solidFill>
            </a:rPr>
            <a:t>операция краткосрочная, практическая, коммерческая - простая</a:t>
          </a:r>
          <a:endParaRPr lang="en-US" sz="1100" baseline="0">
            <a:solidFill>
              <a:srgbClr val="7030A0"/>
            </a:solidFill>
          </a:endParaRPr>
        </a:p>
        <a:p>
          <a:r>
            <a:rPr lang="en-US" sz="1100" baseline="0">
              <a:solidFill>
                <a:sysClr val="windowText" lastClr="000000"/>
              </a:solidFill>
            </a:rPr>
            <a:t>- </a:t>
          </a:r>
          <a:r>
            <a:rPr lang="ru-RU" sz="1100" baseline="0">
              <a:solidFill>
                <a:sysClr val="windowText" lastClr="000000"/>
              </a:solidFill>
            </a:rPr>
            <a:t>вексель оформление </a:t>
          </a:r>
          <a:r>
            <a:rPr lang="en-US" sz="1100" baseline="0">
              <a:solidFill>
                <a:srgbClr val="7030A0"/>
              </a:solidFill>
            </a:rPr>
            <a:t>ds; </a:t>
          </a:r>
          <a:r>
            <a:rPr lang="ru-RU" sz="1100" baseline="0">
              <a:solidFill>
                <a:srgbClr val="7030A0"/>
              </a:solidFill>
            </a:rPr>
            <a:t>операция вексельная, практическая - простая</a:t>
          </a:r>
        </a:p>
        <a:p>
          <a:r>
            <a:rPr lang="ru-RU" sz="1100" baseline="0"/>
            <a:t>Определить условия консолидации.</a:t>
          </a:r>
          <a:endParaRPr lang="en-US" sz="1100" baseline="0"/>
        </a:p>
        <a:p>
          <a:r>
            <a:rPr lang="en-US" sz="1100" baseline="0">
              <a:solidFill>
                <a:srgbClr val="7030A0"/>
              </a:solidFill>
            </a:rPr>
            <a:t>- </a:t>
          </a:r>
          <a:r>
            <a:rPr lang="ru-RU" sz="1100" baseline="0">
              <a:solidFill>
                <a:srgbClr val="7030A0"/>
              </a:solidFill>
            </a:rPr>
            <a:t>определить размер</a:t>
          </a:r>
        </a:p>
        <a:p>
          <a:r>
            <a:rPr lang="ru-RU" sz="1100" baseline="0">
              <a:solidFill>
                <a:srgbClr val="7030A0"/>
              </a:solidFill>
            </a:rPr>
            <a:t>- определить срок</a:t>
          </a:r>
        </a:p>
      </xdr:txBody>
    </xdr:sp>
    <xdr:clientData/>
  </xdr:twoCellAnchor>
  <xdr:twoCellAnchor>
    <xdr:from>
      <xdr:col>13</xdr:col>
      <xdr:colOff>0</xdr:colOff>
      <xdr:row>21</xdr:row>
      <xdr:rowOff>180975</xdr:rowOff>
    </xdr:from>
    <xdr:to>
      <xdr:col>20</xdr:col>
      <xdr:colOff>19050</xdr:colOff>
      <xdr:row>21</xdr:row>
      <xdr:rowOff>180975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52B63229-EAD0-464E-B2BA-BF82F96E1D1A}"/>
            </a:ext>
          </a:extLst>
        </xdr:cNvPr>
        <xdr:cNvCxnSpPr/>
      </xdr:nvCxnSpPr>
      <xdr:spPr>
        <a:xfrm>
          <a:off x="8534400" y="4371975"/>
          <a:ext cx="428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</xdr:row>
      <xdr:rowOff>66675</xdr:rowOff>
    </xdr:from>
    <xdr:to>
      <xdr:col>15</xdr:col>
      <xdr:colOff>19050</xdr:colOff>
      <xdr:row>21</xdr:row>
      <xdr:rowOff>171450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2AC9804A-C40A-41D2-BBB6-C8DB2B3C6B07}"/>
            </a:ext>
          </a:extLst>
        </xdr:cNvPr>
        <xdr:cNvCxnSpPr/>
      </xdr:nvCxnSpPr>
      <xdr:spPr>
        <a:xfrm>
          <a:off x="9753600" y="3686175"/>
          <a:ext cx="19050" cy="67627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17</xdr:row>
      <xdr:rowOff>9525</xdr:rowOff>
    </xdr:from>
    <xdr:to>
      <xdr:col>16</xdr:col>
      <xdr:colOff>0</xdr:colOff>
      <xdr:row>22</xdr:row>
      <xdr:rowOff>9525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28E74A2B-7573-4A61-8A33-74E5C2808774}"/>
            </a:ext>
          </a:extLst>
        </xdr:cNvPr>
        <xdr:cNvCxnSpPr/>
      </xdr:nvCxnSpPr>
      <xdr:spPr>
        <a:xfrm flipH="1">
          <a:off x="10344150" y="3438525"/>
          <a:ext cx="19050" cy="952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9525</xdr:colOff>
      <xdr:row>22</xdr:row>
      <xdr:rowOff>19050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749FD75-4ABA-4590-9B92-F2C24CE63344}"/>
            </a:ext>
          </a:extLst>
        </xdr:cNvPr>
        <xdr:cNvCxnSpPr/>
      </xdr:nvCxnSpPr>
      <xdr:spPr>
        <a:xfrm>
          <a:off x="10972800" y="4000500"/>
          <a:ext cx="9525" cy="4000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15</xdr:row>
      <xdr:rowOff>19050</xdr:rowOff>
    </xdr:from>
    <xdr:to>
      <xdr:col>13</xdr:col>
      <xdr:colOff>600075</xdr:colOff>
      <xdr:row>21</xdr:row>
      <xdr:rowOff>180975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C5A2BE29-21D4-41DB-B8AA-AE6098F04249}"/>
            </a:ext>
          </a:extLst>
        </xdr:cNvPr>
        <xdr:cNvCxnSpPr/>
      </xdr:nvCxnSpPr>
      <xdr:spPr>
        <a:xfrm flipV="1">
          <a:off x="10563225" y="3067050"/>
          <a:ext cx="0" cy="130492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17</xdr:row>
      <xdr:rowOff>0</xdr:rowOff>
    </xdr:from>
    <xdr:to>
      <xdr:col>15</xdr:col>
      <xdr:colOff>600075</xdr:colOff>
      <xdr:row>17</xdr:row>
      <xdr:rowOff>180975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5A85AAC5-EAE5-4A82-AFFE-1B57D30C882C}"/>
            </a:ext>
          </a:extLst>
        </xdr:cNvPr>
        <xdr:cNvCxnSpPr/>
      </xdr:nvCxnSpPr>
      <xdr:spPr>
        <a:xfrm flipH="1">
          <a:off x="10563225" y="3429000"/>
          <a:ext cx="1219200" cy="180975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18</xdr:row>
      <xdr:rowOff>79549</xdr:rowOff>
    </xdr:from>
    <xdr:to>
      <xdr:col>15</xdr:col>
      <xdr:colOff>0</xdr:colOff>
      <xdr:row>18</xdr:row>
      <xdr:rowOff>171450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6985AC6D-B96B-48B2-9295-5E2602C27723}"/>
            </a:ext>
          </a:extLst>
        </xdr:cNvPr>
        <xdr:cNvCxnSpPr/>
      </xdr:nvCxnSpPr>
      <xdr:spPr>
        <a:xfrm flipH="1">
          <a:off x="10563225" y="3699049"/>
          <a:ext cx="619125" cy="91901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20</xdr:row>
      <xdr:rowOff>12874</xdr:rowOff>
    </xdr:from>
    <xdr:to>
      <xdr:col>17</xdr:col>
      <xdr:colOff>9525</xdr:colOff>
      <xdr:row>21</xdr:row>
      <xdr:rowOff>161925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F3044604-9267-4685-8A57-16A2CFDBB018}"/>
            </a:ext>
          </a:extLst>
        </xdr:cNvPr>
        <xdr:cNvCxnSpPr/>
      </xdr:nvCxnSpPr>
      <xdr:spPr>
        <a:xfrm flipH="1">
          <a:off x="10563225" y="4013374"/>
          <a:ext cx="1847850" cy="339551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12</xdr:row>
      <xdr:rowOff>180975</xdr:rowOff>
    </xdr:from>
    <xdr:to>
      <xdr:col>18</xdr:col>
      <xdr:colOff>19050</xdr:colOff>
      <xdr:row>22</xdr:row>
      <xdr:rowOff>0</xdr:rowOff>
    </xdr:to>
    <xdr:cxnSp macro="">
      <xdr:nvCxnSpPr>
        <xdr:cNvPr id="35" name="Прямая соединительная линия 34">
          <a:extLst>
            <a:ext uri="{FF2B5EF4-FFF2-40B4-BE49-F238E27FC236}">
              <a16:creationId xmlns:a16="http://schemas.microsoft.com/office/drawing/2014/main" id="{D4F0C15B-9C3C-46B3-9B9B-D78CD0E0D1AD}"/>
            </a:ext>
          </a:extLst>
        </xdr:cNvPr>
        <xdr:cNvCxnSpPr/>
      </xdr:nvCxnSpPr>
      <xdr:spPr>
        <a:xfrm>
          <a:off x="13115925" y="2657475"/>
          <a:ext cx="0" cy="172402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16</xdr:row>
      <xdr:rowOff>28575</xdr:rowOff>
    </xdr:from>
    <xdr:to>
      <xdr:col>18</xdr:col>
      <xdr:colOff>28575</xdr:colOff>
      <xdr:row>17</xdr:row>
      <xdr:rowOff>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4378819C-B602-46FC-A257-A9E62C58BBE7}"/>
            </a:ext>
          </a:extLst>
        </xdr:cNvPr>
        <xdr:cNvCxnSpPr/>
      </xdr:nvCxnSpPr>
      <xdr:spPr>
        <a:xfrm flipV="1">
          <a:off x="11858625" y="3267075"/>
          <a:ext cx="1266825" cy="161925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17</xdr:row>
      <xdr:rowOff>38100</xdr:rowOff>
    </xdr:from>
    <xdr:to>
      <xdr:col>18</xdr:col>
      <xdr:colOff>9525</xdr:colOff>
      <xdr:row>18</xdr:row>
      <xdr:rowOff>79549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43BA7652-B959-497F-B0AE-52B5D1CCDCBA}"/>
            </a:ext>
          </a:extLst>
        </xdr:cNvPr>
        <xdr:cNvCxnSpPr/>
      </xdr:nvCxnSpPr>
      <xdr:spPr>
        <a:xfrm flipV="1">
          <a:off x="11182350" y="3467100"/>
          <a:ext cx="1924050" cy="231949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85725</xdr:rowOff>
    </xdr:from>
    <xdr:to>
      <xdr:col>18</xdr:col>
      <xdr:colOff>47625</xdr:colOff>
      <xdr:row>20</xdr:row>
      <xdr:rowOff>12874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0BE9F27E-F5B5-4085-B670-BEA6429C1C7A}"/>
            </a:ext>
          </a:extLst>
        </xdr:cNvPr>
        <xdr:cNvCxnSpPr/>
      </xdr:nvCxnSpPr>
      <xdr:spPr>
        <a:xfrm flipV="1">
          <a:off x="12411075" y="3895725"/>
          <a:ext cx="733425" cy="117649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26</xdr:row>
      <xdr:rowOff>157162</xdr:rowOff>
    </xdr:from>
    <xdr:to>
      <xdr:col>23</xdr:col>
      <xdr:colOff>304800</xdr:colOff>
      <xdr:row>41</xdr:row>
      <xdr:rowOff>42862</xdr:rowOff>
    </xdr:to>
    <xdr:graphicFrame macro="">
      <xdr:nvGraphicFramePr>
        <xdr:cNvPr id="44" name="Диаграмма 43">
          <a:extLst>
            <a:ext uri="{FF2B5EF4-FFF2-40B4-BE49-F238E27FC236}">
              <a16:creationId xmlns:a16="http://schemas.microsoft.com/office/drawing/2014/main" id="{E165B88B-FADE-42AB-B6BE-D71CE0D40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opLeftCell="A43" workbookViewId="0">
      <selection activeCell="A29" sqref="A29"/>
    </sheetView>
  </sheetViews>
  <sheetFormatPr defaultRowHeight="15" x14ac:dyDescent="0.25"/>
  <cols>
    <col min="1" max="1" width="10.7109375" bestFit="1" customWidth="1"/>
    <col min="2" max="2" width="10.140625" bestFit="1" customWidth="1"/>
    <col min="4" max="4" width="10.28515625" bestFit="1" customWidth="1"/>
    <col min="5" max="5" width="11.28515625" bestFit="1" customWidth="1"/>
  </cols>
  <sheetData>
    <row r="1" spans="1:14" x14ac:dyDescent="0.25">
      <c r="A1" s="2" t="s">
        <v>0</v>
      </c>
      <c r="B1" s="2"/>
    </row>
    <row r="2" spans="1:14" x14ac:dyDescent="0.25">
      <c r="A2" s="1"/>
      <c r="B2" s="3">
        <v>44662</v>
      </c>
    </row>
    <row r="13" spans="1:14" x14ac:dyDescent="0.25">
      <c r="A13" t="s">
        <v>4</v>
      </c>
    </row>
    <row r="14" spans="1:14" x14ac:dyDescent="0.25">
      <c r="A14" t="s">
        <v>5</v>
      </c>
      <c r="C14" t="s">
        <v>8</v>
      </c>
      <c r="D14" t="s">
        <v>2</v>
      </c>
      <c r="E14" t="s">
        <v>3</v>
      </c>
    </row>
    <row r="15" spans="1:14" x14ac:dyDescent="0.25">
      <c r="A15" t="s">
        <v>6</v>
      </c>
      <c r="B15" t="s">
        <v>7</v>
      </c>
      <c r="C15" s="5">
        <v>-500</v>
      </c>
      <c r="D15" s="5">
        <v>530</v>
      </c>
      <c r="E15" s="5">
        <v>560</v>
      </c>
    </row>
    <row r="16" spans="1:14" x14ac:dyDescent="0.25">
      <c r="A16" t="s">
        <v>9</v>
      </c>
      <c r="B16" t="s">
        <v>10</v>
      </c>
      <c r="C16" s="5">
        <v>0</v>
      </c>
      <c r="D16" s="5">
        <v>0.25</v>
      </c>
      <c r="E16" s="5">
        <v>0.5</v>
      </c>
      <c r="N16" t="s">
        <v>3</v>
      </c>
    </row>
    <row r="17" spans="1:19" x14ac:dyDescent="0.25">
      <c r="A17" t="s">
        <v>16</v>
      </c>
      <c r="B17" t="s">
        <v>12</v>
      </c>
      <c r="C17" s="7">
        <v>0.3</v>
      </c>
    </row>
    <row r="18" spans="1:19" x14ac:dyDescent="0.25">
      <c r="K18" t="s">
        <v>2</v>
      </c>
    </row>
    <row r="19" spans="1:19" x14ac:dyDescent="0.25">
      <c r="I19" s="6" t="s">
        <v>8</v>
      </c>
      <c r="J19" s="4" t="s">
        <v>19</v>
      </c>
    </row>
    <row r="20" spans="1:19" x14ac:dyDescent="0.25">
      <c r="A20" s="9" t="s">
        <v>13</v>
      </c>
      <c r="H20" t="s">
        <v>30</v>
      </c>
      <c r="J20" t="s">
        <v>19</v>
      </c>
    </row>
    <row r="21" spans="1:19" x14ac:dyDescent="0.25">
      <c r="A21" s="8" t="s">
        <v>14</v>
      </c>
      <c r="H21" t="s">
        <v>29</v>
      </c>
    </row>
    <row r="22" spans="1:19" x14ac:dyDescent="0.25">
      <c r="A22" s="8" t="s">
        <v>15</v>
      </c>
    </row>
    <row r="23" spans="1:19" x14ac:dyDescent="0.25">
      <c r="I23" s="4">
        <v>0</v>
      </c>
      <c r="K23">
        <v>0.25</v>
      </c>
      <c r="N23">
        <v>0.5</v>
      </c>
    </row>
    <row r="24" spans="1:19" x14ac:dyDescent="0.25">
      <c r="I24" t="s">
        <v>1</v>
      </c>
    </row>
    <row r="25" spans="1:19" x14ac:dyDescent="0.25">
      <c r="A25" t="s">
        <v>17</v>
      </c>
    </row>
    <row r="26" spans="1:19" x14ac:dyDescent="0.25">
      <c r="A26" s="11" t="s">
        <v>18</v>
      </c>
    </row>
    <row r="27" spans="1:19" x14ac:dyDescent="0.25">
      <c r="A27" s="10" t="s">
        <v>20</v>
      </c>
    </row>
    <row r="28" spans="1:19" x14ac:dyDescent="0.25">
      <c r="A28" s="8" t="s">
        <v>21</v>
      </c>
    </row>
    <row r="31" spans="1:19" x14ac:dyDescent="0.25">
      <c r="C31" s="16" t="s">
        <v>36</v>
      </c>
      <c r="S31" s="16" t="s">
        <v>37</v>
      </c>
    </row>
    <row r="32" spans="1:19" x14ac:dyDescent="0.25">
      <c r="D32" s="14"/>
    </row>
    <row r="33" spans="1:26" x14ac:dyDescent="0.25">
      <c r="S33" s="18">
        <f>PV($C$17,C16, ,-C15)</f>
        <v>-500</v>
      </c>
      <c r="T33" s="19">
        <f t="shared" ref="T33:U33" si="0">PV($C$17,D16, ,-D15)</f>
        <v>496.35229184858662</v>
      </c>
      <c r="U33" s="17">
        <f t="shared" si="0"/>
        <v>491.15249081193633</v>
      </c>
      <c r="W33" t="s">
        <v>38</v>
      </c>
      <c r="Z33" t="s">
        <v>39</v>
      </c>
    </row>
    <row r="34" spans="1:26" x14ac:dyDescent="0.25">
      <c r="A34" s="10" t="s">
        <v>22</v>
      </c>
      <c r="B34" t="s">
        <v>7</v>
      </c>
      <c r="C34" s="5">
        <f>C15*(1+$C$17*C16)^(-1)</f>
        <v>-500</v>
      </c>
      <c r="D34" s="12">
        <f>D15*(1+$C$17*D16)^(-1)</f>
        <v>493.02325581395348</v>
      </c>
      <c r="E34" s="5">
        <f>E15*(1+$C$17*E16)^(-1)</f>
        <v>486.95652173913049</v>
      </c>
      <c r="G34" s="5" t="s">
        <v>23</v>
      </c>
      <c r="J34" t="s">
        <v>24</v>
      </c>
    </row>
    <row r="35" spans="1:26" x14ac:dyDescent="0.25">
      <c r="C35" t="s">
        <v>25</v>
      </c>
    </row>
    <row r="36" spans="1:26" x14ac:dyDescent="0.25">
      <c r="C36" t="s">
        <v>26</v>
      </c>
    </row>
    <row r="37" spans="1:26" x14ac:dyDescent="0.25">
      <c r="C37" t="s">
        <v>27</v>
      </c>
    </row>
    <row r="38" spans="1:26" x14ac:dyDescent="0.25">
      <c r="C38" s="5"/>
      <c r="D38" s="21">
        <f>$C$34+D34</f>
        <v>-6.9767441860465169</v>
      </c>
      <c r="E38" s="21">
        <f>E34+$C$34</f>
        <v>-13.043478260869506</v>
      </c>
    </row>
    <row r="41" spans="1:26" x14ac:dyDescent="0.25">
      <c r="A41" s="13" t="s">
        <v>28</v>
      </c>
      <c r="C41" t="s">
        <v>31</v>
      </c>
    </row>
    <row r="42" spans="1:26" x14ac:dyDescent="0.25">
      <c r="C42" t="s">
        <v>32</v>
      </c>
      <c r="S42" t="s">
        <v>40</v>
      </c>
    </row>
    <row r="43" spans="1:26" x14ac:dyDescent="0.25">
      <c r="C43" t="s">
        <v>34</v>
      </c>
      <c r="S43" t="s">
        <v>42</v>
      </c>
    </row>
    <row r="45" spans="1:26" x14ac:dyDescent="0.25">
      <c r="B45" t="s">
        <v>33</v>
      </c>
      <c r="C45" s="15">
        <f xml:space="preserve"> (D15-E15)/(E15*D16-D15*E16)</f>
        <v>0.24</v>
      </c>
      <c r="R45" t="s">
        <v>41</v>
      </c>
      <c r="S45" s="22">
        <f>(E15/D15)^(1/(E16-D16))-1</f>
        <v>0.24637471403834565</v>
      </c>
    </row>
    <row r="46" spans="1:26" x14ac:dyDescent="0.25">
      <c r="C46" t="s">
        <v>35</v>
      </c>
    </row>
    <row r="47" spans="1:26" x14ac:dyDescent="0.25">
      <c r="C47" t="s">
        <v>44</v>
      </c>
    </row>
    <row r="50" spans="5:5" x14ac:dyDescent="0.25">
      <c r="E50" t="s">
        <v>43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B3AE-41F6-4D52-830A-6303145D29FF}">
  <dimension ref="A7:AA34"/>
  <sheetViews>
    <sheetView tabSelected="1" topLeftCell="A18" workbookViewId="0">
      <selection activeCell="E35" sqref="E35"/>
    </sheetView>
  </sheetViews>
  <sheetFormatPr defaultRowHeight="15" x14ac:dyDescent="0.25"/>
  <cols>
    <col min="1" max="1" width="11.28515625" bestFit="1" customWidth="1"/>
    <col min="3" max="3" width="10.140625" bestFit="1" customWidth="1"/>
    <col min="4" max="6" width="9.5703125" bestFit="1" customWidth="1"/>
    <col min="25" max="25" width="10.140625" bestFit="1" customWidth="1"/>
  </cols>
  <sheetData>
    <row r="7" spans="1:27" x14ac:dyDescent="0.25">
      <c r="A7" t="s">
        <v>4</v>
      </c>
      <c r="C7" s="13" t="s">
        <v>56</v>
      </c>
    </row>
    <row r="8" spans="1:27" x14ac:dyDescent="0.25">
      <c r="A8" t="s">
        <v>45</v>
      </c>
      <c r="C8" s="13" t="s">
        <v>8</v>
      </c>
      <c r="D8" t="s">
        <v>2</v>
      </c>
      <c r="E8" t="s">
        <v>3</v>
      </c>
      <c r="F8" t="s">
        <v>48</v>
      </c>
    </row>
    <row r="9" spans="1:27" x14ac:dyDescent="0.25">
      <c r="A9" t="s">
        <v>46</v>
      </c>
      <c r="B9" t="s">
        <v>7</v>
      </c>
      <c r="D9" s="5">
        <v>200</v>
      </c>
      <c r="E9" s="5">
        <v>350</v>
      </c>
      <c r="F9" s="5">
        <v>150</v>
      </c>
    </row>
    <row r="10" spans="1:27" x14ac:dyDescent="0.25">
      <c r="A10" t="s">
        <v>47</v>
      </c>
      <c r="C10" s="26">
        <f ca="1">TODAY()</f>
        <v>44662</v>
      </c>
      <c r="D10" s="24">
        <v>44696</v>
      </c>
      <c r="E10" s="24">
        <v>44769</v>
      </c>
      <c r="F10" s="24">
        <v>44839</v>
      </c>
    </row>
    <row r="11" spans="1:27" x14ac:dyDescent="0.25">
      <c r="A11" t="s">
        <v>51</v>
      </c>
      <c r="B11" t="s">
        <v>11</v>
      </c>
      <c r="D11" s="7">
        <v>0.25</v>
      </c>
    </row>
    <row r="12" spans="1:27" x14ac:dyDescent="0.25">
      <c r="A12" t="s">
        <v>52</v>
      </c>
      <c r="B12" t="s">
        <v>11</v>
      </c>
      <c r="D12" s="7">
        <v>0.25</v>
      </c>
    </row>
    <row r="14" spans="1:27" x14ac:dyDescent="0.25">
      <c r="Y14" t="s">
        <v>64</v>
      </c>
    </row>
    <row r="15" spans="1:27" x14ac:dyDescent="0.25">
      <c r="A15" s="25" t="s">
        <v>53</v>
      </c>
      <c r="N15" t="s">
        <v>60</v>
      </c>
      <c r="Y15" s="5"/>
      <c r="Z15" s="20">
        <f ca="1">D23</f>
        <v>655.218286454039</v>
      </c>
      <c r="AA15" s="5">
        <f ca="1">D25</f>
        <v>651.38888888888891</v>
      </c>
    </row>
    <row r="16" spans="1:27" x14ac:dyDescent="0.25">
      <c r="A16" s="13" t="s">
        <v>54</v>
      </c>
      <c r="Y16" s="32">
        <f ca="1">TODAY()</f>
        <v>44662</v>
      </c>
      <c r="Z16" s="5">
        <f t="dataTable" ref="Z16:AA27" dt2D="0" dtr="0" r1="C10" ca="1"/>
        <v>655.218286454039</v>
      </c>
      <c r="AA16" s="5">
        <v>651.38888888888891</v>
      </c>
    </row>
    <row r="17" spans="1:27" x14ac:dyDescent="0.25">
      <c r="A17" s="9" t="s">
        <v>55</v>
      </c>
      <c r="O17" s="6" t="s">
        <v>2</v>
      </c>
      <c r="P17" s="6" t="s">
        <v>3</v>
      </c>
      <c r="Y17" s="32">
        <v>44692</v>
      </c>
      <c r="Z17" s="5">
        <v>668.26344560065752</v>
      </c>
      <c r="AA17" s="5">
        <v>665.97222222222217</v>
      </c>
    </row>
    <row r="18" spans="1:27" x14ac:dyDescent="0.25">
      <c r="A18" s="8" t="s">
        <v>57</v>
      </c>
      <c r="Y18" s="32">
        <v>44723</v>
      </c>
      <c r="Z18" s="5">
        <v>681.83919469182592</v>
      </c>
      <c r="AA18" s="5">
        <v>680.55555555555554</v>
      </c>
    </row>
    <row r="19" spans="1:27" x14ac:dyDescent="0.25">
      <c r="A19" s="8" t="s">
        <v>58</v>
      </c>
      <c r="Y19" s="32">
        <f t="shared" ref="Y19:Y27" ca="1" si="0">TODAY()</f>
        <v>44662</v>
      </c>
      <c r="Z19" s="5">
        <v>655.218286454039</v>
      </c>
      <c r="AA19" s="5">
        <v>651.38888888888891</v>
      </c>
    </row>
    <row r="20" spans="1:27" x14ac:dyDescent="0.25">
      <c r="Y20" s="32">
        <v>44753</v>
      </c>
      <c r="Z20" s="33">
        <v>695.97861516754597</v>
      </c>
      <c r="AA20" s="33">
        <v>695.13888888888891</v>
      </c>
    </row>
    <row r="21" spans="1:27" x14ac:dyDescent="0.25">
      <c r="A21" t="s">
        <v>61</v>
      </c>
      <c r="D21" s="20">
        <f ca="1">DAYS360($C$10,D10)/360</f>
        <v>9.4444444444444442E-2</v>
      </c>
      <c r="E21" s="20">
        <f t="shared" ref="E21:F21" ca="1" si="1">DAYS360($C$10,E10)/360</f>
        <v>0.29444444444444445</v>
      </c>
      <c r="F21" s="20">
        <f t="shared" ca="1" si="1"/>
        <v>0.48333333333333334</v>
      </c>
      <c r="Y21" s="32">
        <v>44784</v>
      </c>
      <c r="Z21" s="33">
        <v>710.71760030648829</v>
      </c>
      <c r="AA21" s="33">
        <v>709.72222222222217</v>
      </c>
    </row>
    <row r="22" spans="1:27" x14ac:dyDescent="0.25">
      <c r="A22" t="s">
        <v>62</v>
      </c>
      <c r="D22" s="20">
        <f ca="1">D9*(1+D11*D21)^(-1)</f>
        <v>195.38670284938945</v>
      </c>
      <c r="E22" s="20">
        <f ca="1">E9*(1+D11*E21)^(-1)</f>
        <v>326.00258732212166</v>
      </c>
      <c r="F22" s="20">
        <f ca="1">F9*(1+D11*F21)^(-1)</f>
        <v>133.82899628252787</v>
      </c>
      <c r="Y22" s="32">
        <f t="shared" ref="Y22:Y27" ca="1" si="2">TODAY()</f>
        <v>44662</v>
      </c>
      <c r="Z22" s="5">
        <v>655.218286454039</v>
      </c>
      <c r="AA22" s="5">
        <v>651.38888888888891</v>
      </c>
    </row>
    <row r="23" spans="1:27" x14ac:dyDescent="0.25">
      <c r="A23" t="s">
        <v>63</v>
      </c>
      <c r="D23" s="27">
        <f ca="1">SUM(D22:F22)</f>
        <v>655.218286454039</v>
      </c>
      <c r="E23" s="28"/>
      <c r="F23" s="28"/>
      <c r="N23" s="23">
        <f ca="1">C10</f>
        <v>44662</v>
      </c>
      <c r="O23" s="23">
        <v>44696</v>
      </c>
      <c r="P23" s="23">
        <v>44769</v>
      </c>
      <c r="Q23" s="23">
        <v>44839</v>
      </c>
      <c r="Y23" s="32">
        <v>44815</v>
      </c>
      <c r="Z23" s="5">
        <v>726.09516084147117</v>
      </c>
      <c r="AA23" s="5">
        <v>724.30555555555543</v>
      </c>
    </row>
    <row r="24" spans="1:27" x14ac:dyDescent="0.25">
      <c r="A24" t="s">
        <v>66</v>
      </c>
      <c r="D24" s="5">
        <f ca="1">D9*(1-$D$11*D21)</f>
        <v>195.27777777777777</v>
      </c>
      <c r="E24" s="5">
        <f ca="1">E9*(1-$D$11*E21)</f>
        <v>324.23611111111114</v>
      </c>
      <c r="F24" s="5">
        <f ca="1">F9*(1-$D$11*F21)</f>
        <v>131.875</v>
      </c>
      <c r="Y24" s="32">
        <v>44845</v>
      </c>
      <c r="Z24" s="5">
        <v>742.15377137379039</v>
      </c>
      <c r="AA24" s="5">
        <v>738.88888888888891</v>
      </c>
    </row>
    <row r="25" spans="1:27" x14ac:dyDescent="0.25">
      <c r="A25" t="s">
        <v>63</v>
      </c>
      <c r="D25" s="29">
        <f ca="1">SUM(D24:F24)</f>
        <v>651.38888888888891</v>
      </c>
      <c r="E25" s="30"/>
      <c r="F25" s="31"/>
      <c r="N25" t="s">
        <v>49</v>
      </c>
      <c r="Y25" s="32">
        <f t="shared" ref="Y25:Y27" ca="1" si="3">TODAY()</f>
        <v>44662</v>
      </c>
      <c r="Z25" s="5">
        <v>655.218286454039</v>
      </c>
      <c r="AA25" s="5">
        <v>651.38888888888891</v>
      </c>
    </row>
    <row r="26" spans="1:27" x14ac:dyDescent="0.25">
      <c r="D26" t="s">
        <v>67</v>
      </c>
      <c r="N26" t="s">
        <v>50</v>
      </c>
      <c r="Y26" s="32">
        <v>44876</v>
      </c>
      <c r="Z26" s="5">
        <v>758.93976409401262</v>
      </c>
      <c r="AA26" s="5">
        <v>753.47222222222217</v>
      </c>
    </row>
    <row r="27" spans="1:27" x14ac:dyDescent="0.25">
      <c r="D27" t="s">
        <v>68</v>
      </c>
      <c r="N27" t="s">
        <v>59</v>
      </c>
      <c r="Y27" s="32">
        <v>44906</v>
      </c>
      <c r="Z27" s="5">
        <v>776.50377753248495</v>
      </c>
      <c r="AA27" s="5">
        <v>768.05555555555543</v>
      </c>
    </row>
    <row r="30" spans="1:27" x14ac:dyDescent="0.25">
      <c r="A30" t="s">
        <v>69</v>
      </c>
      <c r="D30" s="34">
        <v>700</v>
      </c>
      <c r="E30" s="34"/>
      <c r="F30" s="34"/>
      <c r="G30" s="34"/>
      <c r="H30" s="34"/>
    </row>
    <row r="32" spans="1:27" x14ac:dyDescent="0.25">
      <c r="A32" s="16" t="s">
        <v>70</v>
      </c>
      <c r="Y32" t="s">
        <v>65</v>
      </c>
    </row>
    <row r="33" spans="1:5" x14ac:dyDescent="0.25">
      <c r="A33" t="s">
        <v>72</v>
      </c>
      <c r="C33" s="23">
        <v>44762</v>
      </c>
      <c r="E33" s="23">
        <f ca="1">C10+(D30/D23-1)/D11*366</f>
        <v>44762.058911643158</v>
      </c>
    </row>
    <row r="34" spans="1:5" x14ac:dyDescent="0.25">
      <c r="A34" t="s">
        <v>71</v>
      </c>
      <c r="C34" s="23">
        <v>44763</v>
      </c>
      <c r="E34" s="23">
        <f ca="1">C10+(1-D25/D30)/D12*366</f>
        <v>44763.666666666664</v>
      </c>
    </row>
  </sheetData>
  <mergeCells count="3">
    <mergeCell ref="D23:F23"/>
    <mergeCell ref="D25:F25"/>
    <mergeCell ref="D30:H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Bronnikov Egor</cp:lastModifiedBy>
  <dcterms:created xsi:type="dcterms:W3CDTF">2015-06-05T18:17:20Z</dcterms:created>
  <dcterms:modified xsi:type="dcterms:W3CDTF">2022-04-11T14:14:20Z</dcterms:modified>
</cp:coreProperties>
</file>