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0" documentId="13_ncr:1_{CCD9E6A5-97E0-4E64-A636-DA13B6F40A86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Титул" sheetId="2" r:id="rId1"/>
    <sheet name="1" sheetId="3" r:id="rId2"/>
    <sheet name="2" sheetId="4" r:id="rId3"/>
    <sheet name="3" sheetId="7" r:id="rId4"/>
    <sheet name="4" sheetId="8" r:id="rId5"/>
    <sheet name="5" sheetId="9" r:id="rId6"/>
    <sheet name="6" sheetId="10" r:id="rId7"/>
    <sheet name="8" sheetId="12" r:id="rId8"/>
    <sheet name="7" sheetId="11" r:id="rId9"/>
    <sheet name="9" sheetId="13" r:id="rId10"/>
    <sheet name="10" sheetId="14" r:id="rId11"/>
    <sheet name="Варианты" sheetId="1" state="hidden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13" l="1"/>
  <c r="B19" i="13"/>
  <c r="B20" i="13"/>
  <c r="B17" i="13"/>
  <c r="A19" i="13"/>
  <c r="A20" i="13"/>
  <c r="A17" i="13"/>
  <c r="A18" i="13"/>
  <c r="A19" i="7" l="1"/>
  <c r="B19" i="7" s="1"/>
  <c r="A20" i="7"/>
  <c r="B20" i="7" s="1"/>
  <c r="A21" i="7"/>
  <c r="B21" i="7" s="1"/>
  <c r="A18" i="7"/>
  <c r="B18" i="7" s="1"/>
  <c r="E12" i="4"/>
  <c r="C15" i="2" l="1"/>
  <c r="A8" i="14"/>
  <c r="A8" i="13"/>
  <c r="I8" i="13" s="1"/>
  <c r="F128" i="1"/>
  <c r="H128" i="1" s="1"/>
  <c r="F129" i="1"/>
  <c r="F130" i="1"/>
  <c r="F131" i="1"/>
  <c r="H131" i="1" s="1"/>
  <c r="F127" i="1"/>
  <c r="F123" i="1"/>
  <c r="F124" i="1"/>
  <c r="H124" i="1" s="1"/>
  <c r="F125" i="1"/>
  <c r="F126" i="1"/>
  <c r="H126" i="1" s="1"/>
  <c r="F122" i="1"/>
  <c r="H122" i="1" s="1"/>
  <c r="H123" i="1"/>
  <c r="H125" i="1"/>
  <c r="H127" i="1"/>
  <c r="H129" i="1"/>
  <c r="H130" i="1"/>
  <c r="A8" i="12"/>
  <c r="E8" i="12" s="1"/>
  <c r="B8" i="2"/>
  <c r="C55" i="1"/>
  <c r="C68" i="1" s="1"/>
  <c r="C81" i="1" s="1"/>
  <c r="C94" i="1" s="1"/>
  <c r="C107" i="1" s="1"/>
  <c r="C120" i="1" s="1"/>
  <c r="C133" i="1" s="1"/>
  <c r="C146" i="1" s="1"/>
  <c r="C42" i="1"/>
  <c r="A8" i="3"/>
  <c r="B8" i="3" s="1"/>
  <c r="C12" i="1"/>
  <c r="C22" i="1" s="1"/>
  <c r="D12" i="1"/>
  <c r="D22" i="1" s="1"/>
  <c r="E12" i="1"/>
  <c r="E22" i="1" s="1"/>
  <c r="F12" i="1"/>
  <c r="F22" i="1" s="1"/>
  <c r="G12" i="1"/>
  <c r="G22" i="1" s="1"/>
  <c r="H12" i="1"/>
  <c r="H22" i="1" s="1"/>
  <c r="I12" i="1"/>
  <c r="I22" i="1" s="1"/>
  <c r="J12" i="1"/>
  <c r="B12" i="1"/>
  <c r="B22" i="1" s="1"/>
  <c r="K3" i="1"/>
  <c r="K4" i="1" s="1"/>
  <c r="K5" i="1" s="1"/>
  <c r="K6" i="1" s="1"/>
  <c r="K7" i="1" s="1"/>
  <c r="K8" i="1" s="1"/>
  <c r="K9" i="1" s="1"/>
  <c r="K10" i="1" s="1"/>
  <c r="K11" i="1" s="1"/>
  <c r="K13" i="1" s="1"/>
  <c r="K14" i="1" s="1"/>
  <c r="K15" i="1" s="1"/>
  <c r="K16" i="1" s="1"/>
  <c r="K17" i="1" s="1"/>
  <c r="K18" i="1" s="1"/>
  <c r="K19" i="1" s="1"/>
  <c r="K20" i="1" s="1"/>
  <c r="K21" i="1" s="1"/>
  <c r="K23" i="1" s="1"/>
  <c r="K24" i="1" s="1"/>
  <c r="K25" i="1" s="1"/>
  <c r="K26" i="1" s="1"/>
  <c r="J3" i="1"/>
  <c r="J4" i="1" s="1"/>
  <c r="J5" i="1" s="1"/>
  <c r="J6" i="1" s="1"/>
  <c r="J7" i="1" s="1"/>
  <c r="J8" i="1" s="1"/>
  <c r="J9" i="1" s="1"/>
  <c r="J10" i="1" s="1"/>
  <c r="J11" i="1" s="1"/>
  <c r="I3" i="1"/>
  <c r="I4" i="1" s="1"/>
  <c r="I5" i="1" s="1"/>
  <c r="I6" i="1" s="1"/>
  <c r="I7" i="1" s="1"/>
  <c r="I8" i="1" s="1"/>
  <c r="I9" i="1" s="1"/>
  <c r="I10" i="1" s="1"/>
  <c r="I11" i="1" s="1"/>
  <c r="I13" i="1" s="1"/>
  <c r="I14" i="1" s="1"/>
  <c r="I15" i="1" s="1"/>
  <c r="I16" i="1" s="1"/>
  <c r="I17" i="1" s="1"/>
  <c r="I18" i="1" s="1"/>
  <c r="I19" i="1" s="1"/>
  <c r="I20" i="1" s="1"/>
  <c r="I21" i="1" s="1"/>
  <c r="H3" i="1"/>
  <c r="H4" i="1" s="1"/>
  <c r="H5" i="1" s="1"/>
  <c r="H6" i="1" s="1"/>
  <c r="H7" i="1" s="1"/>
  <c r="H8" i="1" s="1"/>
  <c r="H9" i="1" s="1"/>
  <c r="H10" i="1" s="1"/>
  <c r="H11" i="1" s="1"/>
  <c r="H13" i="1" s="1"/>
  <c r="H14" i="1" s="1"/>
  <c r="H15" i="1" s="1"/>
  <c r="H16" i="1" s="1"/>
  <c r="H17" i="1" s="1"/>
  <c r="H18" i="1" s="1"/>
  <c r="H19" i="1" s="1"/>
  <c r="H20" i="1" s="1"/>
  <c r="H21" i="1" s="1"/>
  <c r="G3" i="1"/>
  <c r="G4" i="1" s="1"/>
  <c r="G5" i="1" s="1"/>
  <c r="G6" i="1" s="1"/>
  <c r="G7" i="1" s="1"/>
  <c r="G8" i="1" s="1"/>
  <c r="G9" i="1" s="1"/>
  <c r="G10" i="1" s="1"/>
  <c r="G11" i="1" s="1"/>
  <c r="G13" i="1" s="1"/>
  <c r="G14" i="1" s="1"/>
  <c r="G15" i="1" s="1"/>
  <c r="G16" i="1" s="1"/>
  <c r="G17" i="1" s="1"/>
  <c r="G18" i="1" s="1"/>
  <c r="G19" i="1" s="1"/>
  <c r="G20" i="1" s="1"/>
  <c r="G21" i="1" s="1"/>
  <c r="F3" i="1"/>
  <c r="F4" i="1" s="1"/>
  <c r="F5" i="1" s="1"/>
  <c r="F6" i="1" s="1"/>
  <c r="F7" i="1" s="1"/>
  <c r="F8" i="1" s="1"/>
  <c r="F9" i="1" s="1"/>
  <c r="F10" i="1" s="1"/>
  <c r="F11" i="1" s="1"/>
  <c r="E3" i="1"/>
  <c r="E4" i="1" s="1"/>
  <c r="E5" i="1" s="1"/>
  <c r="E6" i="1" s="1"/>
  <c r="E7" i="1" s="1"/>
  <c r="E8" i="1" s="1"/>
  <c r="E9" i="1" s="1"/>
  <c r="E10" i="1" s="1"/>
  <c r="E11" i="1" s="1"/>
  <c r="E13" i="1" s="1"/>
  <c r="E14" i="1" s="1"/>
  <c r="E15" i="1" s="1"/>
  <c r="E16" i="1" s="1"/>
  <c r="E17" i="1" s="1"/>
  <c r="E18" i="1" s="1"/>
  <c r="E19" i="1" s="1"/>
  <c r="E20" i="1" s="1"/>
  <c r="E21" i="1" s="1"/>
  <c r="D3" i="1"/>
  <c r="D4" i="1" s="1"/>
  <c r="D5" i="1" s="1"/>
  <c r="D6" i="1" s="1"/>
  <c r="D7" i="1" s="1"/>
  <c r="D8" i="1" s="1"/>
  <c r="D9" i="1" s="1"/>
  <c r="D10" i="1" s="1"/>
  <c r="D11" i="1" s="1"/>
  <c r="D13" i="1" s="1"/>
  <c r="D14" i="1" s="1"/>
  <c r="D15" i="1" s="1"/>
  <c r="D16" i="1" s="1"/>
  <c r="D17" i="1" s="1"/>
  <c r="D18" i="1" s="1"/>
  <c r="D19" i="1" s="1"/>
  <c r="D20" i="1" s="1"/>
  <c r="D21" i="1" s="1"/>
  <c r="C3" i="1"/>
  <c r="C4" i="1" s="1"/>
  <c r="C5" i="1" s="1"/>
  <c r="C6" i="1" s="1"/>
  <c r="C7" i="1" s="1"/>
  <c r="C8" i="1" s="1"/>
  <c r="C9" i="1" s="1"/>
  <c r="C10" i="1" s="1"/>
  <c r="C11" i="1" s="1"/>
  <c r="C13" i="1" s="1"/>
  <c r="C14" i="1" s="1"/>
  <c r="C15" i="1" s="1"/>
  <c r="C16" i="1" s="1"/>
  <c r="C17" i="1" s="1"/>
  <c r="C18" i="1" s="1"/>
  <c r="C19" i="1" s="1"/>
  <c r="C20" i="1" s="1"/>
  <c r="C21" i="1" s="1"/>
  <c r="B3" i="1"/>
  <c r="B4" i="1" s="1"/>
  <c r="B5" i="1" s="1"/>
  <c r="B6" i="1" s="1"/>
  <c r="B7" i="1" s="1"/>
  <c r="B8" i="1" s="1"/>
  <c r="B9" i="1" s="1"/>
  <c r="B10" i="1" s="1"/>
  <c r="B11" i="1" s="1"/>
  <c r="F8" i="12" l="1"/>
  <c r="A15" i="12" s="1"/>
  <c r="I8" i="12"/>
  <c r="H8" i="12"/>
  <c r="G8" i="12"/>
  <c r="C8" i="14"/>
  <c r="G8" i="14"/>
  <c r="B8" i="14"/>
  <c r="F8" i="14"/>
  <c r="D8" i="14"/>
  <c r="E8" i="14"/>
  <c r="B8" i="13"/>
  <c r="F8" i="13"/>
  <c r="C19" i="13" s="1"/>
  <c r="C8" i="13"/>
  <c r="G8" i="13"/>
  <c r="D8" i="13"/>
  <c r="C18" i="13" s="1"/>
  <c r="H8" i="13"/>
  <c r="C20" i="13" s="1"/>
  <c r="E8" i="13"/>
  <c r="A8" i="8"/>
  <c r="E8" i="8" s="1"/>
  <c r="F13" i="1"/>
  <c r="F14" i="1" s="1"/>
  <c r="F15" i="1" s="1"/>
  <c r="F16" i="1" s="1"/>
  <c r="F17" i="1" s="1"/>
  <c r="F18" i="1" s="1"/>
  <c r="F19" i="1" s="1"/>
  <c r="F20" i="1" s="1"/>
  <c r="F21" i="1" s="1"/>
  <c r="J13" i="1"/>
  <c r="J14" i="1" s="1"/>
  <c r="J15" i="1" s="1"/>
  <c r="J16" i="1" s="1"/>
  <c r="J17" i="1" s="1"/>
  <c r="J18" i="1" s="1"/>
  <c r="J19" i="1" s="1"/>
  <c r="J20" i="1" s="1"/>
  <c r="J21" i="1" s="1"/>
  <c r="A8" i="7"/>
  <c r="B8" i="7" s="1"/>
  <c r="C18" i="7" s="1"/>
  <c r="E18" i="7" s="1"/>
  <c r="D19" i="7" s="1"/>
  <c r="A8" i="11"/>
  <c r="E8" i="11" s="1"/>
  <c r="A8" i="4"/>
  <c r="B8" i="4" s="1"/>
  <c r="E14" i="4" s="1"/>
  <c r="B16" i="4" s="1"/>
  <c r="B6" i="2" s="1"/>
  <c r="A8" i="10"/>
  <c r="E8" i="10" s="1"/>
  <c r="D23" i="1"/>
  <c r="D24" i="1" s="1"/>
  <c r="D25" i="1" s="1"/>
  <c r="D26" i="1" s="1"/>
  <c r="H23" i="1"/>
  <c r="H24" i="1" s="1"/>
  <c r="H25" i="1" s="1"/>
  <c r="H26" i="1" s="1"/>
  <c r="A8" i="9"/>
  <c r="E8" i="9" s="1"/>
  <c r="B8" i="12"/>
  <c r="A13" i="12" s="1"/>
  <c r="C8" i="12"/>
  <c r="D8" i="12"/>
  <c r="A14" i="12" s="1"/>
  <c r="C8" i="3"/>
  <c r="D8" i="3"/>
  <c r="E8" i="3"/>
  <c r="E23" i="1"/>
  <c r="E24" i="1" s="1"/>
  <c r="E25" i="1" s="1"/>
  <c r="E26" i="1" s="1"/>
  <c r="I23" i="1"/>
  <c r="I24" i="1" s="1"/>
  <c r="I25" i="1" s="1"/>
  <c r="I26" i="1" s="1"/>
  <c r="F23" i="1"/>
  <c r="F24" i="1" s="1"/>
  <c r="F25" i="1" s="1"/>
  <c r="F26" i="1" s="1"/>
  <c r="J23" i="1"/>
  <c r="J24" i="1" s="1"/>
  <c r="J25" i="1" s="1"/>
  <c r="J26" i="1" s="1"/>
  <c r="C23" i="1"/>
  <c r="C24" i="1" s="1"/>
  <c r="C25" i="1" s="1"/>
  <c r="C26" i="1" s="1"/>
  <c r="G23" i="1"/>
  <c r="G24" i="1" s="1"/>
  <c r="G25" i="1" s="1"/>
  <c r="G26" i="1" s="1"/>
  <c r="B13" i="1"/>
  <c r="B14" i="1" s="1"/>
  <c r="B15" i="1" s="1"/>
  <c r="B16" i="1" s="1"/>
  <c r="B17" i="1" s="1"/>
  <c r="B18" i="1" s="1"/>
  <c r="B19" i="1" s="1"/>
  <c r="B20" i="1" s="1"/>
  <c r="B21" i="1" s="1"/>
  <c r="B23" i="1" s="1"/>
  <c r="B24" i="1" s="1"/>
  <c r="B25" i="1" s="1"/>
  <c r="B26" i="1" s="1"/>
  <c r="B14" i="14" l="1"/>
  <c r="B17" i="14" s="1"/>
  <c r="B14" i="2" s="1"/>
  <c r="C15" i="12"/>
  <c r="E19" i="13"/>
  <c r="E20" i="13"/>
  <c r="E18" i="13"/>
  <c r="D18" i="13"/>
  <c r="D19" i="13"/>
  <c r="D20" i="13"/>
  <c r="C14" i="12"/>
  <c r="C13" i="12"/>
  <c r="B13" i="3"/>
  <c r="B14" i="3" s="1"/>
  <c r="B16" i="3" s="1"/>
  <c r="B5" i="2" s="1"/>
  <c r="C8" i="11"/>
  <c r="C8" i="8"/>
  <c r="B8" i="11"/>
  <c r="D8" i="8"/>
  <c r="I8" i="7"/>
  <c r="B8" i="8"/>
  <c r="C8" i="4"/>
  <c r="D8" i="9"/>
  <c r="E8" i="4"/>
  <c r="C8" i="9"/>
  <c r="D8" i="4"/>
  <c r="B8" i="9"/>
  <c r="D8" i="10"/>
  <c r="C8" i="10"/>
  <c r="D8" i="11"/>
  <c r="B8" i="10"/>
  <c r="G8" i="7"/>
  <c r="C20" i="7" s="1"/>
  <c r="D8" i="7"/>
  <c r="H8" i="7"/>
  <c r="F8" i="7"/>
  <c r="E8" i="7"/>
  <c r="C19" i="7" s="1"/>
  <c r="J8" i="7"/>
  <c r="C8" i="7"/>
  <c r="C16" i="12" l="1"/>
  <c r="B16" i="12" s="1"/>
  <c r="E21" i="13"/>
  <c r="D21" i="13"/>
  <c r="B23" i="13" s="1"/>
  <c r="B13" i="2" s="1"/>
  <c r="C16" i="11"/>
  <c r="B16" i="11"/>
  <c r="B18" i="11" s="1"/>
  <c r="B20" i="11" s="1"/>
  <c r="B14" i="10"/>
  <c r="B16" i="10" s="1"/>
  <c r="B10" i="2" s="1"/>
  <c r="B13" i="9"/>
  <c r="B15" i="9" s="1"/>
  <c r="B9" i="2" s="1"/>
  <c r="E19" i="7"/>
  <c r="D20" i="7" s="1"/>
  <c r="B19" i="12" l="1"/>
  <c r="B12" i="2" s="1"/>
  <c r="B11" i="2"/>
  <c r="E20" i="7"/>
  <c r="D21" i="7" s="1"/>
  <c r="E21" i="7" l="1"/>
  <c r="C21" i="7" s="1"/>
  <c r="D22" i="7" l="1"/>
  <c r="B24" i="7"/>
  <c r="B7" i="2" s="1"/>
</calcChain>
</file>

<file path=xl/sharedStrings.xml><?xml version="1.0" encoding="utf-8"?>
<sst xmlns="http://schemas.openxmlformats.org/spreadsheetml/2006/main" count="477" uniqueCount="177">
  <si>
    <t>Бронников Егор Игоревич</t>
  </si>
  <si>
    <t>Волкова Юлия Денисовна</t>
  </si>
  <si>
    <t>Газимзянов Динар Ильшатович</t>
  </si>
  <si>
    <t>Дроздова Татьяна Денисовна</t>
  </si>
  <si>
    <t>Евдокимова Анастасия Сергеевна</t>
  </si>
  <si>
    <t>Калмыков Максим Андреевич</t>
  </si>
  <si>
    <t>Королев Дмитрий Сергеевич</t>
  </si>
  <si>
    <t>Косенко Антонина Евгеньевна</t>
  </si>
  <si>
    <t>Косованов Валерий Александрович</t>
  </si>
  <si>
    <t>Костыра Екатерина Сергеевна</t>
  </si>
  <si>
    <t>Кущенко Иван Денисович</t>
  </si>
  <si>
    <t>Майко Максим Витальевич</t>
  </si>
  <si>
    <t>Максименко Николай Николаевич</t>
  </si>
  <si>
    <t>Малышев Андрей Юрьевич</t>
  </si>
  <si>
    <t>Маслобоев Сергей Дмитриевич</t>
  </si>
  <si>
    <t>Петухова Мария Леонидовна</t>
  </si>
  <si>
    <t>Пименова Таисия Владимировна</t>
  </si>
  <si>
    <t>Попова Софья Ивановна</t>
  </si>
  <si>
    <t>Постольник Роман Денисович</t>
  </si>
  <si>
    <t>Пухкало Владислава Анатольевна</t>
  </si>
  <si>
    <t>Рослая Ирина Александровна</t>
  </si>
  <si>
    <t>Смирнов Артем Андреевич</t>
  </si>
  <si>
    <t>Шихаев Мурад Магомедович</t>
  </si>
  <si>
    <t>Юманов Сергей Алексеевич</t>
  </si>
  <si>
    <t>Яковлев Никита Андреевич</t>
  </si>
  <si>
    <t>Задача 1</t>
  </si>
  <si>
    <t>Задача 2</t>
  </si>
  <si>
    <t>Задача 3</t>
  </si>
  <si>
    <t>Задача 4</t>
  </si>
  <si>
    <t>Задача 5</t>
  </si>
  <si>
    <t>Задача 6</t>
  </si>
  <si>
    <t>Задача 7</t>
  </si>
  <si>
    <t>Задача 8</t>
  </si>
  <si>
    <t>Задача 9</t>
  </si>
  <si>
    <t>Задача 10</t>
  </si>
  <si>
    <t>Студент:</t>
  </si>
  <si>
    <t>№ варианта</t>
  </si>
  <si>
    <t>P</t>
  </si>
  <si>
    <t>N</t>
  </si>
  <si>
    <t>I</t>
  </si>
  <si>
    <t>Тип ставки</t>
  </si>
  <si>
    <t>Простая</t>
  </si>
  <si>
    <t>Сложная</t>
  </si>
  <si>
    <t>Ответы:</t>
  </si>
  <si>
    <t>Задача:</t>
  </si>
  <si>
    <t>Решение:</t>
  </si>
  <si>
    <t>Ответ:</t>
  </si>
  <si>
    <t>№ вар</t>
  </si>
  <si>
    <t>t</t>
  </si>
  <si>
    <t>t1</t>
  </si>
  <si>
    <t>1 января</t>
  </si>
  <si>
    <t>15 декабря</t>
  </si>
  <si>
    <t>Французские</t>
  </si>
  <si>
    <t>10 января</t>
  </si>
  <si>
    <t>15 апреля</t>
  </si>
  <si>
    <t>Английские</t>
  </si>
  <si>
    <t>20 января</t>
  </si>
  <si>
    <t>20 ноября</t>
  </si>
  <si>
    <t>Немецкие</t>
  </si>
  <si>
    <t>30 января</t>
  </si>
  <si>
    <t>1 февраля</t>
  </si>
  <si>
    <t>10 февраля</t>
  </si>
  <si>
    <t>20 февраля</t>
  </si>
  <si>
    <t>1 марта</t>
  </si>
  <si>
    <t>10 марта</t>
  </si>
  <si>
    <t>20 марта</t>
  </si>
  <si>
    <t>P1</t>
  </si>
  <si>
    <t>P2</t>
  </si>
  <si>
    <t>t2</t>
  </si>
  <si>
    <t>T3</t>
  </si>
  <si>
    <t>Тип расчета</t>
  </si>
  <si>
    <t>1 апреля</t>
  </si>
  <si>
    <t>25 июня</t>
  </si>
  <si>
    <t>Актуарный</t>
  </si>
  <si>
    <t>10 апреля</t>
  </si>
  <si>
    <t>15 октября</t>
  </si>
  <si>
    <t>Торговый</t>
  </si>
  <si>
    <t>20 апреля</t>
  </si>
  <si>
    <t>Кредит</t>
  </si>
  <si>
    <t>однократный</t>
  </si>
  <si>
    <t>аннуитет ежемесячный</t>
  </si>
  <si>
    <t>аннуитет ежеквартальный</t>
  </si>
  <si>
    <t>аннуитет ежегодный</t>
  </si>
  <si>
    <t xml:space="preserve">R </t>
  </si>
  <si>
    <t>Капитализация процентов</t>
  </si>
  <si>
    <t>ежегодно</t>
  </si>
  <si>
    <t>ежемесячно</t>
  </si>
  <si>
    <t>ежеквартально</t>
  </si>
  <si>
    <t>нет</t>
  </si>
  <si>
    <t>непрерывно</t>
  </si>
  <si>
    <t>S</t>
  </si>
  <si>
    <t>d</t>
  </si>
  <si>
    <t>Вид ставки</t>
  </si>
  <si>
    <t>Наращения</t>
  </si>
  <si>
    <t>Учёта</t>
  </si>
  <si>
    <t>Капитализация ежегодно</t>
  </si>
  <si>
    <t>Капитализация ежемесячно</t>
  </si>
  <si>
    <t>Капитализация непрерывно</t>
  </si>
  <si>
    <t>Капитализация ежеквартально</t>
  </si>
  <si>
    <t>J</t>
  </si>
  <si>
    <t>M</t>
  </si>
  <si>
    <t>Ежеквартально</t>
  </si>
  <si>
    <t>Помесячно</t>
  </si>
  <si>
    <t>По полугодиям</t>
  </si>
  <si>
    <t>Непрерывно</t>
  </si>
  <si>
    <t>I1</t>
  </si>
  <si>
    <t>I2</t>
  </si>
  <si>
    <t>I3</t>
  </si>
  <si>
    <t>Капитализация</t>
  </si>
  <si>
    <t>Нет</t>
  </si>
  <si>
    <t>Ежемесячно</t>
  </si>
  <si>
    <t>Ежедневно</t>
  </si>
  <si>
    <t>t3</t>
  </si>
  <si>
    <t>R1</t>
  </si>
  <si>
    <t>R2</t>
  </si>
  <si>
    <t>R3</t>
  </si>
  <si>
    <t>Тип ренты (р)</t>
  </si>
  <si>
    <t>NV</t>
  </si>
  <si>
    <t>Ежегодно</t>
  </si>
  <si>
    <t>Годовая</t>
  </si>
  <si>
    <t>Квартальная</t>
  </si>
  <si>
    <t>Текущая NPV</t>
  </si>
  <si>
    <t>Полугодовая</t>
  </si>
  <si>
    <t>Месячная</t>
  </si>
  <si>
    <t>Капитализация (M)</t>
  </si>
  <si>
    <t>Будущая FV</t>
  </si>
  <si>
    <t>P (руб/год)</t>
  </si>
  <si>
    <t>Укажите свою фамилию, выбрав из списка</t>
  </si>
  <si>
    <t>(проверьте, что ответы всех задач отобразились на этом листе)</t>
  </si>
  <si>
    <t>Оценка</t>
  </si>
  <si>
    <t>Оформление</t>
  </si>
  <si>
    <t>Корректность решения</t>
  </si>
  <si>
    <t>Полнота рассуждений</t>
  </si>
  <si>
    <t>Итого:</t>
  </si>
  <si>
    <t>ответа нет</t>
  </si>
  <si>
    <t>Решите задачи на листах 1-10, указав ответ в серой ячейке (вместо "Ответа нет"), сдвинув её, если надо.</t>
  </si>
  <si>
    <t>Сохраните файл по маске "ПМ1901 12 Фамилия ИО"</t>
  </si>
  <si>
    <t>S = P*(1+i*N)</t>
  </si>
  <si>
    <t>S =</t>
  </si>
  <si>
    <t>I =</t>
  </si>
  <si>
    <t>t =</t>
  </si>
  <si>
    <t>t1 =</t>
  </si>
  <si>
    <t>N =</t>
  </si>
  <si>
    <t>N = (t1-t)/365</t>
  </si>
  <si>
    <t>t2 =</t>
  </si>
  <si>
    <t>t3 =</t>
  </si>
  <si>
    <t>Дата</t>
  </si>
  <si>
    <t>Время</t>
  </si>
  <si>
    <t>P на начало</t>
  </si>
  <si>
    <t>Платежи -P +R</t>
  </si>
  <si>
    <t>S на конец</t>
  </si>
  <si>
    <r>
      <t xml:space="preserve">Срок </t>
    </r>
    <r>
      <rPr>
        <sz val="11"/>
        <color rgb="FF7030A0"/>
        <rFont val="Calibri"/>
        <family val="2"/>
        <scheme val="minor"/>
      </rPr>
      <t xml:space="preserve">(нем) </t>
    </r>
    <r>
      <rPr>
        <sz val="11"/>
        <rFont val="Calibri"/>
        <family val="2"/>
        <scheme val="minor"/>
      </rPr>
      <t>N</t>
    </r>
  </si>
  <si>
    <t>S1 = P1*(1+is*N1)</t>
  </si>
  <si>
    <t>S2 = P2*(1+is*(N2-N1))</t>
  </si>
  <si>
    <t>S3 = P3*(1+is*(N3-N2))</t>
  </si>
  <si>
    <t>P = S*(1-ds*N)</t>
  </si>
  <si>
    <t>=&gt;</t>
  </si>
  <si>
    <t>D = S - P = S*ds*N</t>
  </si>
  <si>
    <t>D =</t>
  </si>
  <si>
    <t>NPV = P</t>
  </si>
  <si>
    <t>NPV =</t>
  </si>
  <si>
    <t>S = P*(1-d)^(-N)</t>
  </si>
  <si>
    <t>P = S/((1-d)^(-N))</t>
  </si>
  <si>
    <t>m =</t>
  </si>
  <si>
    <t>раза/год</t>
  </si>
  <si>
    <t>Формула</t>
  </si>
  <si>
    <t>БС</t>
  </si>
  <si>
    <t>Ставка</t>
  </si>
  <si>
    <t>Период</t>
  </si>
  <si>
    <t>Года</t>
  </si>
  <si>
    <t>Выплата</t>
  </si>
  <si>
    <t>-</t>
  </si>
  <si>
    <t>ПС</t>
  </si>
  <si>
    <t>NPV(p = 1; m = 12)</t>
  </si>
  <si>
    <t>S = P*(1+j/m)^(m*N)</t>
  </si>
  <si>
    <t>Период действия</t>
  </si>
  <si>
    <t>NPV = P = R*((1-(1+j/m)^(-m*N))/((1+j/m)^m-1))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</si>
</sst>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₽&quot;;[Red]\-#,##0.00\ &quot;₽&quot;"/>
    <numFmt numFmtId="43" formatCode="_-* #,##0.00_-;\-* #,##0.00_-;_-* &quot;-&quot;??_-;_-@_-"/>
    <numFmt numFmtId="164" formatCode="#,##0.000"/>
    <numFmt numFmtId="165" formatCode="0.00_ ;[Red]\-0.00\ 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sz val="11"/>
      <color rgb="FF7030A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47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left"/>
    </xf>
    <xf numFmtId="0" fontId="0" fillId="3" borderId="1" xfId="0" applyFill="1" applyBorder="1"/>
    <xf numFmtId="0" fontId="1" fillId="0" borderId="1" xfId="0" applyFont="1" applyBorder="1" applyAlignment="1">
      <alignment vertical="center"/>
    </xf>
    <xf numFmtId="15" fontId="1" fillId="0" borderId="1" xfId="0" applyNumberFormat="1" applyFont="1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2" fillId="0" borderId="0" xfId="0" applyFont="1" applyAlignment="1">
      <alignment vertical="top"/>
    </xf>
    <xf numFmtId="0" fontId="3" fillId="3" borderId="1" xfId="0" applyFont="1" applyFill="1" applyBorder="1"/>
    <xf numFmtId="14" fontId="0" fillId="0" borderId="1" xfId="0" applyNumberFormat="1" applyBorder="1"/>
    <xf numFmtId="164" fontId="0" fillId="0" borderId="1" xfId="1" applyNumberFormat="1" applyFont="1" applyBorder="1"/>
    <xf numFmtId="14" fontId="0" fillId="5" borderId="1" xfId="1" applyNumberFormat="1" applyFont="1" applyFill="1" applyBorder="1"/>
    <xf numFmtId="14" fontId="0" fillId="5" borderId="1" xfId="0" applyNumberFormat="1" applyFill="1" applyBorder="1"/>
    <xf numFmtId="4" fontId="3" fillId="3" borderId="1" xfId="0" applyNumberFormat="1" applyFont="1" applyFill="1" applyBorder="1"/>
    <xf numFmtId="165" fontId="0" fillId="0" borderId="1" xfId="0" applyNumberFormat="1" applyBorder="1"/>
    <xf numFmtId="165" fontId="0" fillId="4" borderId="1" xfId="0" applyNumberFormat="1" applyFill="1" applyBorder="1"/>
    <xf numFmtId="0" fontId="0" fillId="0" borderId="0" xfId="0" quotePrefix="1" applyAlignment="1">
      <alignment horizontal="center"/>
    </xf>
    <xf numFmtId="0" fontId="0" fillId="5" borderId="1" xfId="0" applyFill="1" applyBorder="1"/>
    <xf numFmtId="8" fontId="0" fillId="0" borderId="0" xfId="0" applyNumberFormat="1"/>
    <xf numFmtId="8" fontId="3" fillId="3" borderId="1" xfId="0" applyNumberFormat="1" applyFont="1" applyFill="1" applyBorder="1"/>
    <xf numFmtId="8" fontId="0" fillId="0" borderId="1" xfId="0" applyNumberFormat="1" applyBorder="1"/>
    <xf numFmtId="0" fontId="0" fillId="0" borderId="1" xfId="0" applyFill="1" applyBorder="1" applyAlignment="1">
      <alignment horizontal="right"/>
    </xf>
    <xf numFmtId="0" fontId="0" fillId="0" borderId="1" xfId="0" quotePrefix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/>
    <xf numFmtId="8" fontId="0" fillId="0" borderId="0" xfId="0" applyNumberFormat="1" applyBorder="1"/>
    <xf numFmtId="14" fontId="0" fillId="0" borderId="0" xfId="0" applyNumberFormat="1" applyAlignment="1">
      <alignment horizontal="right"/>
    </xf>
    <xf numFmtId="9" fontId="3" fillId="3" borderId="1" xfId="0" applyNumberFormat="1" applyFont="1" applyFill="1" applyBorder="1"/>
    <xf numFmtId="9" fontId="0" fillId="0" borderId="1" xfId="2" applyFont="1" applyBorder="1"/>
    <xf numFmtId="9" fontId="0" fillId="0" borderId="1" xfId="0" applyNumberFormat="1" applyBorder="1"/>
    <xf numFmtId="10" fontId="0" fillId="0" borderId="1" xfId="2" applyNumberFormat="1" applyFont="1" applyBorder="1"/>
    <xf numFmtId="2" fontId="0" fillId="0" borderId="1" xfId="1" applyNumberFormat="1" applyFont="1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Варианты!$A$2</c:f>
              <c:strCache>
                <c:ptCount val="1"/>
                <c:pt idx="0">
                  <c:v>Бронников Егор Игоревич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Варианты!$B$2:$K$2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5-44C0-9AA6-2E9CE41FC825}"/>
            </c:ext>
          </c:extLst>
        </c:ser>
        <c:ser>
          <c:idx val="1"/>
          <c:order val="1"/>
          <c:tx>
            <c:strRef>
              <c:f>Варианты!$A$3</c:f>
              <c:strCache>
                <c:ptCount val="1"/>
                <c:pt idx="0">
                  <c:v>Волкова Юлия Денисовна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Варианты!$B$3:$K$3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4</c:v>
                </c:pt>
                <c:pt idx="7">
                  <c:v>7</c:v>
                </c:pt>
                <c:pt idx="8">
                  <c:v>10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5-44C0-9AA6-2E9CE41FC825}"/>
            </c:ext>
          </c:extLst>
        </c:ser>
        <c:ser>
          <c:idx val="2"/>
          <c:order val="2"/>
          <c:tx>
            <c:strRef>
              <c:f>Варианты!$A$4</c:f>
              <c:strCache>
                <c:ptCount val="1"/>
                <c:pt idx="0">
                  <c:v>Газимзянов Динар Ильшатович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Варианты!$B$4:$K$4</c:f>
              <c:numCache>
                <c:formatCode>General</c:formatCode>
                <c:ptCount val="10"/>
                <c:pt idx="0">
                  <c:v>3</c:v>
                </c:pt>
                <c:pt idx="1">
                  <c:v>8</c:v>
                </c:pt>
                <c:pt idx="2">
                  <c:v>7</c:v>
                </c:pt>
                <c:pt idx="3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65-44C0-9AA6-2E9CE41FC825}"/>
            </c:ext>
          </c:extLst>
        </c:ser>
        <c:ser>
          <c:idx val="3"/>
          <c:order val="3"/>
          <c:tx>
            <c:strRef>
              <c:f>Варианты!$A$5</c:f>
              <c:strCache>
                <c:ptCount val="1"/>
                <c:pt idx="0">
                  <c:v>Дроздова Татьяна Денисовна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Варианты!$B$5:$K$5</c:f>
              <c:numCache>
                <c:formatCode>General</c:formatCode>
                <c:ptCount val="10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8</c:v>
                </c:pt>
                <c:pt idx="5">
                  <c:v>5</c:v>
                </c:pt>
                <c:pt idx="6">
                  <c:v>8</c:v>
                </c:pt>
                <c:pt idx="7">
                  <c:v>5</c:v>
                </c:pt>
                <c:pt idx="8">
                  <c:v>2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65-44C0-9AA6-2E9CE41FC825}"/>
            </c:ext>
          </c:extLst>
        </c:ser>
        <c:ser>
          <c:idx val="4"/>
          <c:order val="4"/>
          <c:tx>
            <c:strRef>
              <c:f>Варианты!$A$6</c:f>
              <c:strCache>
                <c:ptCount val="1"/>
                <c:pt idx="0">
                  <c:v>Евдокимова Анастасия Сергеевна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Варианты!$B$6:$K$6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65-44C0-9AA6-2E9CE41FC825}"/>
            </c:ext>
          </c:extLst>
        </c:ser>
        <c:ser>
          <c:idx val="5"/>
          <c:order val="5"/>
          <c:tx>
            <c:strRef>
              <c:f>Варианты!$A$7</c:f>
              <c:strCache>
                <c:ptCount val="1"/>
                <c:pt idx="0">
                  <c:v>Калмыков Максим Андреевич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Варианты!$B$7:$K$7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65-44C0-9AA6-2E9CE41FC825}"/>
            </c:ext>
          </c:extLst>
        </c:ser>
        <c:ser>
          <c:idx val="6"/>
          <c:order val="6"/>
          <c:tx>
            <c:strRef>
              <c:f>Варианты!$A$8</c:f>
              <c:strCache>
                <c:ptCount val="1"/>
                <c:pt idx="0">
                  <c:v>Королев Дмитрий Сергеевич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Варианты!$B$8:$K$8</c:f>
              <c:numCache>
                <c:formatCode>General</c:formatCode>
                <c:ptCount val="10"/>
                <c:pt idx="0">
                  <c:v>7</c:v>
                </c:pt>
                <c:pt idx="1">
                  <c:v>10</c:v>
                </c:pt>
                <c:pt idx="2">
                  <c:v>5</c:v>
                </c:pt>
                <c:pt idx="3">
                  <c:v>8</c:v>
                </c:pt>
                <c:pt idx="4">
                  <c:v>1</c:v>
                </c:pt>
                <c:pt idx="5">
                  <c:v>4</c:v>
                </c:pt>
                <c:pt idx="6">
                  <c:v>9</c:v>
                </c:pt>
                <c:pt idx="7">
                  <c:v>2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65-44C0-9AA6-2E9CE41FC825}"/>
            </c:ext>
          </c:extLst>
        </c:ser>
        <c:ser>
          <c:idx val="7"/>
          <c:order val="7"/>
          <c:tx>
            <c:strRef>
              <c:f>Варианты!$A$9</c:f>
              <c:strCache>
                <c:ptCount val="1"/>
                <c:pt idx="0">
                  <c:v>Косенко Антонина Евгеньевна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Варианты!$B$9:$K$9</c:f>
              <c:numCache>
                <c:formatCode>General</c:formatCode>
                <c:ptCount val="10"/>
                <c:pt idx="0">
                  <c:v>8</c:v>
                </c:pt>
                <c:pt idx="1">
                  <c:v>3</c:v>
                </c:pt>
                <c:pt idx="2">
                  <c:v>2</c:v>
                </c:pt>
                <c:pt idx="3">
                  <c:v>7</c:v>
                </c:pt>
                <c:pt idx="4">
                  <c:v>2</c:v>
                </c:pt>
                <c:pt idx="5">
                  <c:v>7</c:v>
                </c:pt>
                <c:pt idx="6">
                  <c:v>6</c:v>
                </c:pt>
                <c:pt idx="7">
                  <c:v>1</c:v>
                </c:pt>
                <c:pt idx="8">
                  <c:v>6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65-44C0-9AA6-2E9CE41FC825}"/>
            </c:ext>
          </c:extLst>
        </c:ser>
        <c:ser>
          <c:idx val="8"/>
          <c:order val="8"/>
          <c:tx>
            <c:strRef>
              <c:f>Варианты!$A$10</c:f>
              <c:strCache>
                <c:ptCount val="1"/>
                <c:pt idx="0">
                  <c:v>Косованов Валерий Александрович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Варианты!$B$10:$K$10</c:f>
              <c:numCache>
                <c:formatCode>General</c:formatCode>
                <c:ptCount val="10"/>
                <c:pt idx="0">
                  <c:v>9</c:v>
                </c:pt>
                <c:pt idx="1">
                  <c:v>6</c:v>
                </c:pt>
                <c:pt idx="2">
                  <c:v>9</c:v>
                </c:pt>
                <c:pt idx="3">
                  <c:v>6</c:v>
                </c:pt>
                <c:pt idx="4">
                  <c:v>3</c:v>
                </c:pt>
                <c:pt idx="5">
                  <c:v>10</c:v>
                </c:pt>
                <c:pt idx="6">
                  <c:v>3</c:v>
                </c:pt>
                <c:pt idx="7">
                  <c:v>10</c:v>
                </c:pt>
                <c:pt idx="8">
                  <c:v>7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65-44C0-9AA6-2E9CE41FC825}"/>
            </c:ext>
          </c:extLst>
        </c:ser>
        <c:ser>
          <c:idx val="9"/>
          <c:order val="9"/>
          <c:tx>
            <c:strRef>
              <c:f>Варианты!$A$11</c:f>
              <c:strCache>
                <c:ptCount val="1"/>
                <c:pt idx="0">
                  <c:v>Костыра Екатерина Сергеевна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Варианты!$B$11:$K$11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465-44C0-9AA6-2E9CE41FC825}"/>
            </c:ext>
          </c:extLst>
        </c:ser>
        <c:ser>
          <c:idx val="10"/>
          <c:order val="10"/>
          <c:tx>
            <c:strRef>
              <c:f>Варианты!$A$12</c:f>
              <c:strCache>
                <c:ptCount val="1"/>
                <c:pt idx="0">
                  <c:v>Кущенко Иван Денисович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Варианты!$B$12:$K$12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465-44C0-9AA6-2E9CE41FC825}"/>
            </c:ext>
          </c:extLst>
        </c:ser>
        <c:ser>
          <c:idx val="11"/>
          <c:order val="11"/>
          <c:tx>
            <c:strRef>
              <c:f>Варианты!$A$13</c:f>
              <c:strCache>
                <c:ptCount val="1"/>
                <c:pt idx="0">
                  <c:v>Майко Максим Витальевич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Варианты!$B$13:$K$13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5</c:v>
                </c:pt>
                <c:pt idx="7">
                  <c:v>8</c:v>
                </c:pt>
                <c:pt idx="8">
                  <c:v>1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465-44C0-9AA6-2E9CE41FC825}"/>
            </c:ext>
          </c:extLst>
        </c:ser>
        <c:ser>
          <c:idx val="12"/>
          <c:order val="12"/>
          <c:tx>
            <c:strRef>
              <c:f>Варианты!$A$14</c:f>
              <c:strCache>
                <c:ptCount val="1"/>
                <c:pt idx="0">
                  <c:v>Максименко Николай Николаевич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Варианты!$B$14:$K$14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8</c:v>
                </c:pt>
                <c:pt idx="3">
                  <c:v>3</c:v>
                </c:pt>
                <c:pt idx="4">
                  <c:v>8</c:v>
                </c:pt>
                <c:pt idx="5">
                  <c:v>3</c:v>
                </c:pt>
                <c:pt idx="6">
                  <c:v>2</c:v>
                </c:pt>
                <c:pt idx="7">
                  <c:v>7</c:v>
                </c:pt>
                <c:pt idx="8">
                  <c:v>2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465-44C0-9AA6-2E9CE41FC825}"/>
            </c:ext>
          </c:extLst>
        </c:ser>
        <c:ser>
          <c:idx val="13"/>
          <c:order val="13"/>
          <c:tx>
            <c:strRef>
              <c:f>Варианты!$A$15</c:f>
              <c:strCache>
                <c:ptCount val="1"/>
                <c:pt idx="0">
                  <c:v>Малышев Андрей Юрьевич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Варианты!$B$15:$K$15</c:f>
              <c:numCache>
                <c:formatCode>General</c:formatCode>
                <c:ptCount val="10"/>
                <c:pt idx="0">
                  <c:v>5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9</c:v>
                </c:pt>
                <c:pt idx="5">
                  <c:v>6</c:v>
                </c:pt>
                <c:pt idx="6">
                  <c:v>9</c:v>
                </c:pt>
                <c:pt idx="7">
                  <c:v>6</c:v>
                </c:pt>
                <c:pt idx="8">
                  <c:v>3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465-44C0-9AA6-2E9CE41FC825}"/>
            </c:ext>
          </c:extLst>
        </c:ser>
        <c:ser>
          <c:idx val="14"/>
          <c:order val="14"/>
          <c:tx>
            <c:strRef>
              <c:f>Варианты!$A$16</c:f>
              <c:strCache>
                <c:ptCount val="1"/>
                <c:pt idx="0">
                  <c:v>Маслобоев Сергей Дмитриевич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Варианты!$B$16:$K$16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10</c:v>
                </c:pt>
                <c:pt idx="5">
                  <c:v>9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465-44C0-9AA6-2E9CE41FC825}"/>
            </c:ext>
          </c:extLst>
        </c:ser>
        <c:ser>
          <c:idx val="15"/>
          <c:order val="15"/>
          <c:tx>
            <c:strRef>
              <c:f>Варианты!$A$17</c:f>
              <c:strCache>
                <c:ptCount val="1"/>
                <c:pt idx="0">
                  <c:v>Петухова Мария Леонидовна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Варианты!$B$17:$K$17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465-44C0-9AA6-2E9CE41FC825}"/>
            </c:ext>
          </c:extLst>
        </c:ser>
        <c:ser>
          <c:idx val="16"/>
          <c:order val="16"/>
          <c:tx>
            <c:strRef>
              <c:f>Варианты!$A$18</c:f>
              <c:strCache>
                <c:ptCount val="1"/>
                <c:pt idx="0">
                  <c:v>Пименова Таисия Владимировна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Варианты!$B$18:$K$18</c:f>
              <c:numCache>
                <c:formatCode>General</c:formatCode>
                <c:ptCount val="10"/>
                <c:pt idx="0">
                  <c:v>8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3</c:v>
                </c:pt>
                <c:pt idx="8">
                  <c:v>6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465-44C0-9AA6-2E9CE41FC825}"/>
            </c:ext>
          </c:extLst>
        </c:ser>
        <c:ser>
          <c:idx val="17"/>
          <c:order val="17"/>
          <c:tx>
            <c:strRef>
              <c:f>Варианты!$A$19</c:f>
              <c:strCache>
                <c:ptCount val="1"/>
                <c:pt idx="0">
                  <c:v>Попова Софья Ивановна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Варианты!$B$19:$K$19</c:f>
              <c:numCache>
                <c:formatCode>General</c:formatCode>
                <c:ptCount val="10"/>
                <c:pt idx="0">
                  <c:v>9</c:v>
                </c:pt>
                <c:pt idx="1">
                  <c:v>4</c:v>
                </c:pt>
                <c:pt idx="2">
                  <c:v>3</c:v>
                </c:pt>
                <c:pt idx="3">
                  <c:v>8</c:v>
                </c:pt>
                <c:pt idx="4">
                  <c:v>3</c:v>
                </c:pt>
                <c:pt idx="5">
                  <c:v>8</c:v>
                </c:pt>
                <c:pt idx="6">
                  <c:v>7</c:v>
                </c:pt>
                <c:pt idx="7">
                  <c:v>2</c:v>
                </c:pt>
                <c:pt idx="8">
                  <c:v>7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465-44C0-9AA6-2E9CE41FC825}"/>
            </c:ext>
          </c:extLst>
        </c:ser>
        <c:ser>
          <c:idx val="18"/>
          <c:order val="18"/>
          <c:tx>
            <c:strRef>
              <c:f>Варианты!$A$20</c:f>
              <c:strCache>
                <c:ptCount val="1"/>
                <c:pt idx="0">
                  <c:v>Постольник Роман Денисович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Варианты!$B$20:$K$20</c:f>
              <c:numCache>
                <c:formatCode>General</c:formatCode>
                <c:ptCount val="10"/>
                <c:pt idx="0">
                  <c:v>10</c:v>
                </c:pt>
                <c:pt idx="1">
                  <c:v>7</c:v>
                </c:pt>
                <c:pt idx="2">
                  <c:v>10</c:v>
                </c:pt>
                <c:pt idx="3">
                  <c:v>7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8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465-44C0-9AA6-2E9CE41FC825}"/>
            </c:ext>
          </c:extLst>
        </c:ser>
        <c:ser>
          <c:idx val="19"/>
          <c:order val="19"/>
          <c:tx>
            <c:strRef>
              <c:f>Варианты!$A$21</c:f>
              <c:strCache>
                <c:ptCount val="1"/>
                <c:pt idx="0">
                  <c:v>Пухкало Владислава Анатольевна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Варианты!$B$21:$K$21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1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465-44C0-9AA6-2E9CE41FC825}"/>
            </c:ext>
          </c:extLst>
        </c:ser>
        <c:ser>
          <c:idx val="20"/>
          <c:order val="20"/>
          <c:tx>
            <c:strRef>
              <c:f>Варианты!$A$22</c:f>
              <c:strCache>
                <c:ptCount val="1"/>
                <c:pt idx="0">
                  <c:v>Рослая Ирина Александровна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Варианты!$B$22:$K$22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465-44C0-9AA6-2E9CE41FC825}"/>
            </c:ext>
          </c:extLst>
        </c:ser>
        <c:ser>
          <c:idx val="21"/>
          <c:order val="21"/>
          <c:tx>
            <c:strRef>
              <c:f>Варианты!$A$23</c:f>
              <c:strCache>
                <c:ptCount val="1"/>
                <c:pt idx="0">
                  <c:v>Смирнов Артем Андреевич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Варианты!$B$23:$K$23</c:f>
              <c:numCache>
                <c:formatCode>General</c:formatCode>
                <c:ptCount val="10"/>
                <c:pt idx="0">
                  <c:v>4</c:v>
                </c:pt>
                <c:pt idx="1">
                  <c:v>7</c:v>
                </c:pt>
                <c:pt idx="2">
                  <c:v>2</c:v>
                </c:pt>
                <c:pt idx="3">
                  <c:v>5</c:v>
                </c:pt>
                <c:pt idx="4">
                  <c:v>8</c:v>
                </c:pt>
                <c:pt idx="5">
                  <c:v>1</c:v>
                </c:pt>
                <c:pt idx="6">
                  <c:v>6</c:v>
                </c:pt>
                <c:pt idx="7">
                  <c:v>9</c:v>
                </c:pt>
                <c:pt idx="8">
                  <c:v>2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465-44C0-9AA6-2E9CE41FC825}"/>
            </c:ext>
          </c:extLst>
        </c:ser>
        <c:ser>
          <c:idx val="22"/>
          <c:order val="22"/>
          <c:tx>
            <c:strRef>
              <c:f>Варианты!$A$24</c:f>
              <c:strCache>
                <c:ptCount val="1"/>
                <c:pt idx="0">
                  <c:v>Шихаев Мурад Магомедович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Варианты!$B$24:$K$24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9</c:v>
                </c:pt>
                <c:pt idx="3">
                  <c:v>4</c:v>
                </c:pt>
                <c:pt idx="4">
                  <c:v>9</c:v>
                </c:pt>
                <c:pt idx="5">
                  <c:v>4</c:v>
                </c:pt>
                <c:pt idx="6">
                  <c:v>3</c:v>
                </c:pt>
                <c:pt idx="7">
                  <c:v>8</c:v>
                </c:pt>
                <c:pt idx="8">
                  <c:v>3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465-44C0-9AA6-2E9CE41FC825}"/>
            </c:ext>
          </c:extLst>
        </c:ser>
        <c:ser>
          <c:idx val="23"/>
          <c:order val="23"/>
          <c:tx>
            <c:strRef>
              <c:f>Варианты!$A$25</c:f>
              <c:strCache>
                <c:ptCount val="1"/>
                <c:pt idx="0">
                  <c:v>Юманов Сергей Алексеевич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Варианты!$B$25:$K$25</c:f>
              <c:numCache>
                <c:formatCode>General</c:formatCode>
                <c:ptCount val="10"/>
                <c:pt idx="0">
                  <c:v>6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10</c:v>
                </c:pt>
                <c:pt idx="5">
                  <c:v>7</c:v>
                </c:pt>
                <c:pt idx="6">
                  <c:v>10</c:v>
                </c:pt>
                <c:pt idx="7">
                  <c:v>7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465-44C0-9AA6-2E9CE41FC825}"/>
            </c:ext>
          </c:extLst>
        </c:ser>
        <c:ser>
          <c:idx val="24"/>
          <c:order val="24"/>
          <c:tx>
            <c:strRef>
              <c:f>Варианты!$A$26</c:f>
              <c:strCache>
                <c:ptCount val="1"/>
                <c:pt idx="0">
                  <c:v>Яковлев Никита Андреевич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Варианты!$B$26:$K$26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10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465-44C0-9AA6-2E9CE41FC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550303"/>
        <c:axId val="480551871"/>
      </c:lineChart>
      <c:catAx>
        <c:axId val="47555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51871"/>
        <c:crosses val="autoZero"/>
        <c:auto val="1"/>
        <c:lblAlgn val="ctr"/>
        <c:lblOffset val="100"/>
        <c:noMultiLvlLbl val="0"/>
      </c:catAx>
      <c:valAx>
        <c:axId val="48055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5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52222</xdr:colOff>
      <xdr:row>0</xdr:row>
      <xdr:rowOff>41056</xdr:rowOff>
    </xdr:from>
    <xdr:to>
      <xdr:col>8</xdr:col>
      <xdr:colOff>249621</xdr:colOff>
      <xdr:row>3</xdr:row>
      <xdr:rowOff>78828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2222" y="41056"/>
          <a:ext cx="5084709" cy="6092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Определить сумму начисленных процентов на ссуду в размере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выданную на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лет под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процентов годовых.</a:t>
          </a:r>
        </a:p>
        <a:p>
          <a:endParaRPr lang="ru-RU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52222</xdr:colOff>
      <xdr:row>0</xdr:row>
      <xdr:rowOff>41055</xdr:rowOff>
    </xdr:from>
    <xdr:to>
      <xdr:col>10</xdr:col>
      <xdr:colOff>256190</xdr:colOff>
      <xdr:row>4</xdr:row>
      <xdr:rowOff>111673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52222" y="41055"/>
          <a:ext cx="6680968" cy="8326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10. Определить приведённую стоимость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NV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на заданный момент времени постоянной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-летней ренты с годовой выплатой суммы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за р раз, при начислении процентов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раз в году по ставке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123824</xdr:colOff>
      <xdr:row>1</xdr:row>
      <xdr:rowOff>109536</xdr:rowOff>
    </xdr:from>
    <xdr:to>
      <xdr:col>21</xdr:col>
      <xdr:colOff>266699</xdr:colOff>
      <xdr:row>24</xdr:row>
      <xdr:rowOff>57149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52222</xdr:colOff>
      <xdr:row>0</xdr:row>
      <xdr:rowOff>41056</xdr:rowOff>
    </xdr:from>
    <xdr:to>
      <xdr:col>8</xdr:col>
      <xdr:colOff>249621</xdr:colOff>
      <xdr:row>3</xdr:row>
      <xdr:rowOff>78828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52222" y="41056"/>
          <a:ext cx="5074199" cy="609272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Определить конечную сумму задолженности на момент времени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lang="ru-RU">
            <a:effectLst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по ссуде в размере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выданной в момент времени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под 10% процентов годовых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52222</xdr:colOff>
      <xdr:row>0</xdr:row>
      <xdr:rowOff>41055</xdr:rowOff>
    </xdr:from>
    <xdr:to>
      <xdr:col>10</xdr:col>
      <xdr:colOff>256190</xdr:colOff>
      <xdr:row>4</xdr:row>
      <xdr:rowOff>118240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52222" y="41055"/>
          <a:ext cx="6313106" cy="8391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Определить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на момент времени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 размер балансирующего платежа по коммерческому кредиту в размере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выданному в момент времени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под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процентов годовых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если он был частично погашен двумя платежами в размерах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1&amp;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в моменты времени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1&amp;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соответственно.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Так как кредит</a:t>
          </a:r>
          <a:r>
            <a:rPr lang="ru-RU" sz="1100" baseline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 коммерческий, то рассмотрим немецкие проценты.</a:t>
          </a:r>
          <a:endParaRPr lang="ru-RU" sz="1100">
            <a:solidFill>
              <a:srgbClr val="7030A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52222</xdr:colOff>
      <xdr:row>0</xdr:row>
      <xdr:rowOff>41055</xdr:rowOff>
    </xdr:from>
    <xdr:to>
      <xdr:col>10</xdr:col>
      <xdr:colOff>256190</xdr:colOff>
      <xdr:row>4</xdr:row>
      <xdr:rowOff>111673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52222" y="41055"/>
          <a:ext cx="7745140" cy="8326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Определить срок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в течение которого долг,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образованный одно/многократным(и) заимствованиями в размерах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под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процентов годовых, возрастёт до (превысит) 1000.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Срок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определить:</a:t>
          </a: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для однократного заимствования - в днях</a:t>
          </a: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для аннуитетов - в числе периодов аннуитета.</a:t>
          </a:r>
          <a:endParaRPr lang="ru-RU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52222</xdr:colOff>
      <xdr:row>0</xdr:row>
      <xdr:rowOff>41055</xdr:rowOff>
    </xdr:from>
    <xdr:to>
      <xdr:col>10</xdr:col>
      <xdr:colOff>256190</xdr:colOff>
      <xdr:row>4</xdr:row>
      <xdr:rowOff>111673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52222" y="41055"/>
          <a:ext cx="7738243" cy="8326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Определить сумму удержанного по учётной ставке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 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(процентов годовых) дисконта при учёте векселя номиналом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с погашением через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лет.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52222</xdr:colOff>
      <xdr:row>0</xdr:row>
      <xdr:rowOff>41055</xdr:rowOff>
    </xdr:from>
    <xdr:to>
      <xdr:col>10</xdr:col>
      <xdr:colOff>315311</xdr:colOff>
      <xdr:row>4</xdr:row>
      <xdr:rowOff>78829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52222" y="41055"/>
          <a:ext cx="7804261" cy="7997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Рассчитать текущую приведенную стоимость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NPV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будущего, ожидаемого через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лет,  платежа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при использовании в качестве годовой 10%-ной ставки приведения ставки заданного типа.</a:t>
          </a:r>
        </a:p>
        <a:p>
          <a:endParaRPr lang="ru-RU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Так как у нас ежегодная</a:t>
          </a:r>
          <a:r>
            <a:rPr lang="ru-RU" sz="1100" baseline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 капитализация и учётный вид ставки, то воспользуемся сложной ставкой ежегодного дисконта (учёта)</a:t>
          </a:r>
          <a:endParaRPr lang="ru-RU" sz="1100">
            <a:solidFill>
              <a:srgbClr val="7030A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52222</xdr:colOff>
      <xdr:row>0</xdr:row>
      <xdr:rowOff>41055</xdr:rowOff>
    </xdr:from>
    <xdr:to>
      <xdr:col>10</xdr:col>
      <xdr:colOff>256190</xdr:colOff>
      <xdr:row>4</xdr:row>
      <xdr:rowOff>111673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52222" y="41055"/>
          <a:ext cx="7738243" cy="8326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Определить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среднюю ставку по депозиту, открытому в день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под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I1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процентов годовых, с изменением ставки в дни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t1&amp;t2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на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I2&amp;I3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Последний день вклада -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t3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endParaRPr lang="ru-RU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52222</xdr:colOff>
      <xdr:row>0</xdr:row>
      <xdr:rowOff>41055</xdr:rowOff>
    </xdr:from>
    <xdr:to>
      <xdr:col>10</xdr:col>
      <xdr:colOff>256190</xdr:colOff>
      <xdr:row>4</xdr:row>
      <xdr:rowOff>111673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52222" y="41055"/>
          <a:ext cx="7738243" cy="8326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Определить сумму начисленных процентов на ссуду в размере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выданную на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лет под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процентов годовых, при начислении процентов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раз в году.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52222</xdr:colOff>
      <xdr:row>0</xdr:row>
      <xdr:rowOff>41055</xdr:rowOff>
    </xdr:from>
    <xdr:to>
      <xdr:col>10</xdr:col>
      <xdr:colOff>256190</xdr:colOff>
      <xdr:row>4</xdr:row>
      <xdr:rowOff>111673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52222" y="41055"/>
          <a:ext cx="8081143" cy="8326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9. Определить приведённую стоимость потока платежей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2,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 &amp;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2,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на момент времени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используя в качестве ставки приведения годовую ставку наращения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(%).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Будем использовать</a:t>
          </a:r>
          <a:r>
            <a:rPr lang="ru-RU" sz="1100" baseline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 немецкие проценты</a:t>
          </a:r>
          <a:endParaRPr lang="ru-RU" sz="1100">
            <a:solidFill>
              <a:srgbClr val="7030A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zoomScaleNormal="100" workbookViewId="0">
      <selection activeCell="C18" sqref="C18"/>
    </sheetView>
  </sheetViews>
  <sheetFormatPr defaultRowHeight="15" x14ac:dyDescent="0.25"/>
  <cols>
    <col min="1" max="1" width="10.5703125" customWidth="1"/>
    <col min="2" max="2" width="50.140625" customWidth="1"/>
    <col min="3" max="3" width="13.28515625" customWidth="1"/>
    <col min="4" max="5" width="13.140625" customWidth="1"/>
    <col min="6" max="6" width="1.85546875" customWidth="1"/>
    <col min="7" max="7" width="2.7109375" customWidth="1"/>
  </cols>
  <sheetData>
    <row r="1" spans="1:8" x14ac:dyDescent="0.25">
      <c r="A1" t="s">
        <v>35</v>
      </c>
      <c r="B1" s="1" t="s">
        <v>0</v>
      </c>
      <c r="G1" s="14">
        <v>1</v>
      </c>
      <c r="H1" s="14" t="s">
        <v>127</v>
      </c>
    </row>
    <row r="2" spans="1:8" x14ac:dyDescent="0.25">
      <c r="G2" s="14">
        <v>2</v>
      </c>
      <c r="H2" s="14" t="s">
        <v>136</v>
      </c>
    </row>
    <row r="3" spans="1:8" x14ac:dyDescent="0.25">
      <c r="C3" s="44" t="s">
        <v>129</v>
      </c>
      <c r="D3" s="44"/>
      <c r="E3" s="44"/>
      <c r="G3" s="14">
        <v>3</v>
      </c>
      <c r="H3" s="14" t="s">
        <v>135</v>
      </c>
    </row>
    <row r="4" spans="1:8" ht="30" x14ac:dyDescent="0.25">
      <c r="B4" s="2" t="s">
        <v>43</v>
      </c>
      <c r="C4" s="16" t="s">
        <v>131</v>
      </c>
      <c r="D4" s="16" t="s">
        <v>132</v>
      </c>
      <c r="E4" s="16" t="s">
        <v>130</v>
      </c>
      <c r="H4" s="18" t="s">
        <v>128</v>
      </c>
    </row>
    <row r="5" spans="1:8" x14ac:dyDescent="0.25">
      <c r="A5" s="2" t="s">
        <v>25</v>
      </c>
      <c r="B5" s="10">
        <f ca="1">'1'!B16</f>
        <v>20</v>
      </c>
      <c r="C5" s="2"/>
      <c r="D5" s="2"/>
      <c r="E5" s="2"/>
    </row>
    <row r="6" spans="1:8" x14ac:dyDescent="0.25">
      <c r="A6" s="2" t="s">
        <v>26</v>
      </c>
      <c r="B6" s="10">
        <f ca="1">'2'!B16</f>
        <v>205.20547945205482</v>
      </c>
      <c r="C6" s="2"/>
      <c r="D6" s="2"/>
      <c r="E6" s="2"/>
    </row>
    <row r="7" spans="1:8" x14ac:dyDescent="0.25">
      <c r="A7" s="2" t="s">
        <v>27</v>
      </c>
      <c r="B7" s="10">
        <f ca="1">'3'!B24</f>
        <v>177.43622685185187</v>
      </c>
      <c r="C7" s="2"/>
      <c r="D7" s="2"/>
      <c r="E7" s="2"/>
    </row>
    <row r="8" spans="1:8" x14ac:dyDescent="0.25">
      <c r="A8" s="2" t="s">
        <v>28</v>
      </c>
      <c r="B8" s="10" t="str">
        <f>'4'!B23</f>
        <v>ответа нет</v>
      </c>
      <c r="C8" s="2"/>
      <c r="D8" s="2"/>
      <c r="E8" s="2"/>
    </row>
    <row r="9" spans="1:8" x14ac:dyDescent="0.25">
      <c r="A9" s="2" t="s">
        <v>29</v>
      </c>
      <c r="B9" s="10">
        <f ca="1">'5'!B15</f>
        <v>150</v>
      </c>
      <c r="C9" s="2"/>
      <c r="D9" s="2"/>
      <c r="E9" s="2"/>
    </row>
    <row r="10" spans="1:8" x14ac:dyDescent="0.25">
      <c r="A10" s="2" t="s">
        <v>30</v>
      </c>
      <c r="B10" s="10">
        <f ca="1">'6'!B16</f>
        <v>393.66000000000008</v>
      </c>
      <c r="C10" s="2"/>
      <c r="D10" s="2"/>
      <c r="E10" s="2"/>
    </row>
    <row r="11" spans="1:8" x14ac:dyDescent="0.25">
      <c r="A11" s="2" t="s">
        <v>31</v>
      </c>
      <c r="B11" s="10">
        <f ca="1">'7'!B20</f>
        <v>72.669023437499845</v>
      </c>
      <c r="C11" s="2"/>
      <c r="D11" s="2"/>
      <c r="E11" s="2"/>
    </row>
    <row r="12" spans="1:8" x14ac:dyDescent="0.25">
      <c r="A12" s="2" t="s">
        <v>32</v>
      </c>
      <c r="B12" s="10">
        <f ca="1">'8'!B19</f>
        <v>0.17654977375565611</v>
      </c>
      <c r="C12" s="2"/>
      <c r="D12" s="2"/>
      <c r="E12" s="2"/>
    </row>
    <row r="13" spans="1:8" x14ac:dyDescent="0.25">
      <c r="A13" s="2" t="s">
        <v>33</v>
      </c>
      <c r="B13" s="10">
        <f ca="1">'9'!B23</f>
        <v>772.0069936419045</v>
      </c>
      <c r="C13" s="2"/>
      <c r="D13" s="2"/>
      <c r="E13" s="2"/>
    </row>
    <row r="14" spans="1:8" x14ac:dyDescent="0.25">
      <c r="A14" s="2" t="s">
        <v>34</v>
      </c>
      <c r="B14" s="10">
        <f ca="1">'10'!B17</f>
        <v>4295.7600546821441</v>
      </c>
      <c r="C14" s="2"/>
      <c r="D14" s="2"/>
      <c r="E14" s="2"/>
    </row>
    <row r="15" spans="1:8" x14ac:dyDescent="0.25">
      <c r="B15" s="17" t="s">
        <v>133</v>
      </c>
      <c r="C15" s="44" t="e">
        <f>AVERAGE(C5:C14,C5:C14,D5:D14,E5:E14)</f>
        <v>#DIV/0!</v>
      </c>
      <c r="D15" s="44"/>
      <c r="E15" s="44"/>
    </row>
  </sheetData>
  <mergeCells count="2">
    <mergeCell ref="C3:E3"/>
    <mergeCell ref="C15:E1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Выберите себя" xr:uid="{00000000-0002-0000-0000-000000000000}">
          <x14:formula1>
            <xm:f>Варианты!$A$2:$A$26</xm:f>
          </x14:formula1>
          <xm:sqref>B1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6:I23"/>
  <sheetViews>
    <sheetView zoomScale="145" zoomScaleNormal="145" workbookViewId="0">
      <selection activeCell="H20" sqref="H20"/>
    </sheetView>
  </sheetViews>
  <sheetFormatPr defaultRowHeight="15" x14ac:dyDescent="0.25"/>
  <cols>
    <col min="2" max="2" width="13.28515625" customWidth="1"/>
    <col min="3" max="9" width="9.85546875" customWidth="1"/>
  </cols>
  <sheetData>
    <row r="6" spans="1:9" x14ac:dyDescent="0.25">
      <c r="A6" s="6" t="s">
        <v>44</v>
      </c>
      <c r="B6" s="5">
        <v>9</v>
      </c>
    </row>
    <row r="7" spans="1:9" x14ac:dyDescent="0.25">
      <c r="A7" s="7" t="s">
        <v>47</v>
      </c>
      <c r="B7" s="7" t="s">
        <v>48</v>
      </c>
      <c r="C7" s="7" t="s">
        <v>39</v>
      </c>
      <c r="D7" s="7" t="s">
        <v>113</v>
      </c>
      <c r="E7" s="7" t="s">
        <v>49</v>
      </c>
      <c r="F7" s="7" t="s">
        <v>114</v>
      </c>
      <c r="G7" s="7" t="s">
        <v>68</v>
      </c>
      <c r="H7" s="7" t="s">
        <v>115</v>
      </c>
      <c r="I7" s="7" t="s">
        <v>112</v>
      </c>
    </row>
    <row r="8" spans="1:9" x14ac:dyDescent="0.25">
      <c r="A8" s="7">
        <f>VLOOKUP(Титул!$B$1,Варианты!$A$1:$K$26,'9'!$B$6+1)</f>
        <v>9</v>
      </c>
      <c r="B8" s="12">
        <f ca="1">OFFSET(Варианты!C$30,$A$8+13*($B$6-1),0)</f>
        <v>44805</v>
      </c>
      <c r="C8" s="4">
        <f ca="1">OFFSET(Варианты!D$30,$A$8+13*($B$6-1),0)</f>
        <v>10</v>
      </c>
      <c r="D8" s="4">
        <f ca="1">OFFSET(Варианты!E$30,$A$8+13*($B$6-1),0)</f>
        <v>400</v>
      </c>
      <c r="E8" s="12">
        <f ca="1">OFFSET(Варианты!F$30,$A$8+13*($B$6-1),0)</f>
        <v>45323</v>
      </c>
      <c r="F8" s="4">
        <f ca="1">OFFSET(Варианты!G$30,$A$8+13*($B$6-1),0)</f>
        <v>200</v>
      </c>
      <c r="G8" s="12">
        <f ca="1">OFFSET(Варианты!H$30,$A$8+13*($B$6-1),0)</f>
        <v>45413</v>
      </c>
      <c r="H8" s="4">
        <f ca="1">OFFSET(Варианты!I$30,$A$8+13*($B$6-1),0)</f>
        <v>300</v>
      </c>
      <c r="I8" s="12">
        <f ca="1">OFFSET(Варианты!J$30,$A$8+13*($B$6-1),0)</f>
        <v>45474</v>
      </c>
    </row>
    <row r="10" spans="1:9" x14ac:dyDescent="0.25">
      <c r="A10" t="s">
        <v>45</v>
      </c>
    </row>
    <row r="11" spans="1:9" x14ac:dyDescent="0.25">
      <c r="A11" s="17" t="s">
        <v>140</v>
      </c>
      <c r="B11" s="23">
        <v>44805</v>
      </c>
    </row>
    <row r="12" spans="1:9" x14ac:dyDescent="0.25">
      <c r="A12" s="17" t="s">
        <v>141</v>
      </c>
      <c r="B12" s="23">
        <v>45323</v>
      </c>
    </row>
    <row r="13" spans="1:9" x14ac:dyDescent="0.25">
      <c r="A13" s="17" t="s">
        <v>144</v>
      </c>
      <c r="B13" s="23">
        <v>45413</v>
      </c>
    </row>
    <row r="14" spans="1:9" x14ac:dyDescent="0.25">
      <c r="A14" s="17" t="s">
        <v>145</v>
      </c>
      <c r="B14" s="23">
        <v>45474</v>
      </c>
    </row>
    <row r="16" spans="1:9" x14ac:dyDescent="0.25">
      <c r="A16" s="34" t="s">
        <v>168</v>
      </c>
      <c r="B16" s="15" t="s">
        <v>169</v>
      </c>
      <c r="C16" s="15" t="s">
        <v>170</v>
      </c>
      <c r="D16" s="15" t="s">
        <v>172</v>
      </c>
      <c r="E16" s="15" t="s">
        <v>165</v>
      </c>
    </row>
    <row r="17" spans="1:5" x14ac:dyDescent="0.25">
      <c r="A17" s="32">
        <f>DAYS360($B$11,B11)</f>
        <v>0</v>
      </c>
      <c r="B17" s="2">
        <f>A17/360</f>
        <v>0</v>
      </c>
      <c r="C17" s="33" t="s">
        <v>171</v>
      </c>
      <c r="D17" s="33" t="s">
        <v>171</v>
      </c>
      <c r="E17" s="33" t="s">
        <v>171</v>
      </c>
    </row>
    <row r="18" spans="1:5" x14ac:dyDescent="0.25">
      <c r="A18" s="32">
        <f>DAYS360($B$11,B12)</f>
        <v>510</v>
      </c>
      <c r="B18" s="2">
        <f t="shared" ref="B18:B20" si="0">A18/360</f>
        <v>1.4166666666666667</v>
      </c>
      <c r="C18" s="2">
        <f ca="1">D8</f>
        <v>400</v>
      </c>
      <c r="D18" s="31">
        <f ca="1">PV($C$8/100,B18,,-C18)</f>
        <v>349.47841230034282</v>
      </c>
      <c r="E18" s="2">
        <f ca="1">C18*(1+$C$8/100)^(-B18)</f>
        <v>349.47841230034282</v>
      </c>
    </row>
    <row r="19" spans="1:5" x14ac:dyDescent="0.25">
      <c r="A19" s="32">
        <f t="shared" ref="A19:A20" si="1">DAYS360($B$11,B13)</f>
        <v>600</v>
      </c>
      <c r="B19" s="2">
        <f t="shared" si="0"/>
        <v>1.6666666666666667</v>
      </c>
      <c r="C19" s="2">
        <f ca="1">F8</f>
        <v>200</v>
      </c>
      <c r="D19" s="31">
        <f t="shared" ref="D19:D20" ca="1" si="2">PV($C$8/100,B19,,-C19)</f>
        <v>170.62481247212679</v>
      </c>
      <c r="E19" s="2">
        <f t="shared" ref="E19:E20" ca="1" si="3">C19*(1+$C$8/100)^(-B19)</f>
        <v>170.62481247212679</v>
      </c>
    </row>
    <row r="20" spans="1:5" x14ac:dyDescent="0.25">
      <c r="A20" s="32">
        <f t="shared" si="1"/>
        <v>660</v>
      </c>
      <c r="B20" s="2">
        <f t="shared" si="0"/>
        <v>1.8333333333333333</v>
      </c>
      <c r="C20" s="2">
        <f ca="1">H8</f>
        <v>300</v>
      </c>
      <c r="D20" s="31">
        <f t="shared" ca="1" si="2"/>
        <v>251.90376886943483</v>
      </c>
      <c r="E20" s="2">
        <f t="shared" ca="1" si="3"/>
        <v>251.90376886943483</v>
      </c>
    </row>
    <row r="21" spans="1:5" x14ac:dyDescent="0.25">
      <c r="C21" s="17" t="s">
        <v>133</v>
      </c>
      <c r="D21" s="31">
        <f ca="1">SUM(D18:D20)</f>
        <v>772.0069936419045</v>
      </c>
      <c r="E21" s="2">
        <f ca="1">SUM(E18:E20)</f>
        <v>772.0069936419045</v>
      </c>
    </row>
    <row r="23" spans="1:5" x14ac:dyDescent="0.25">
      <c r="A23" t="s">
        <v>46</v>
      </c>
      <c r="B23" s="30">
        <f ca="1">D21</f>
        <v>772.0069936419045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6:G17"/>
  <sheetViews>
    <sheetView zoomScale="145" zoomScaleNormal="145" workbookViewId="0">
      <selection activeCell="F13" sqref="F13"/>
    </sheetView>
  </sheetViews>
  <sheetFormatPr defaultRowHeight="15" x14ac:dyDescent="0.25"/>
  <cols>
    <col min="2" max="9" width="9.85546875" customWidth="1"/>
  </cols>
  <sheetData>
    <row r="6" spans="1:7" x14ac:dyDescent="0.25">
      <c r="A6" s="6" t="s">
        <v>44</v>
      </c>
      <c r="B6" s="5">
        <v>10</v>
      </c>
    </row>
    <row r="7" spans="1:7" ht="22.5" x14ac:dyDescent="0.25">
      <c r="A7" s="7" t="s">
        <v>47</v>
      </c>
      <c r="B7" s="7" t="s">
        <v>126</v>
      </c>
      <c r="C7" s="7" t="s">
        <v>39</v>
      </c>
      <c r="D7" s="7" t="s">
        <v>38</v>
      </c>
      <c r="E7" s="7" t="s">
        <v>124</v>
      </c>
      <c r="F7" s="7" t="s">
        <v>116</v>
      </c>
      <c r="G7" s="7" t="s">
        <v>117</v>
      </c>
    </row>
    <row r="8" spans="1:7" ht="22.5" x14ac:dyDescent="0.25">
      <c r="A8" s="7">
        <f>VLOOKUP(Титул!$B$1,Варианты!$A$1:$K$26,'10'!$B$6+1)</f>
        <v>10</v>
      </c>
      <c r="B8" s="4">
        <f ca="1">OFFSET(Варианты!C$30,$A$8+13*($B$6-1),0)</f>
        <v>1000</v>
      </c>
      <c r="C8" s="4">
        <f ca="1">OFFSET(Варианты!D$30,$A$8+13*($B$6-1),0)</f>
        <v>10</v>
      </c>
      <c r="D8" s="4">
        <f ca="1">OFFSET(Варианты!E$30,$A$8+13*($B$6-1),0)</f>
        <v>6</v>
      </c>
      <c r="E8" s="4" t="str">
        <f ca="1">OFFSET(Варианты!F$30,$A$8+13*($B$6-1),0)</f>
        <v>Ежемесячно</v>
      </c>
      <c r="F8" s="4" t="str">
        <f ca="1">OFFSET(Варианты!G$30,$A$8+13*($B$6-1),0)</f>
        <v>Годовая</v>
      </c>
      <c r="G8" s="4" t="str">
        <f ca="1">OFFSET(Варианты!H$30,$A$8+13*($B$6-1),0)</f>
        <v>Текущая NPV</v>
      </c>
    </row>
    <row r="10" spans="1:7" x14ac:dyDescent="0.25">
      <c r="A10" t="s">
        <v>45</v>
      </c>
    </row>
    <row r="11" spans="1:7" x14ac:dyDescent="0.25">
      <c r="B11" t="s">
        <v>173</v>
      </c>
    </row>
    <row r="12" spans="1:7" x14ac:dyDescent="0.25">
      <c r="B12" t="s">
        <v>176</v>
      </c>
    </row>
    <row r="14" spans="1:7" x14ac:dyDescent="0.25">
      <c r="A14" s="17" t="s">
        <v>160</v>
      </c>
      <c r="B14" s="2">
        <f ca="1">B8*((1-(1+C8/100/12)^(-12*D8))/((1+C8/100/12)^12-1))</f>
        <v>4295.7600546821441</v>
      </c>
    </row>
    <row r="15" spans="1:7" x14ac:dyDescent="0.25">
      <c r="C15" s="29"/>
    </row>
    <row r="17" spans="1:2" x14ac:dyDescent="0.25">
      <c r="A17" t="s">
        <v>46</v>
      </c>
      <c r="B17" s="19">
        <f ca="1">B14</f>
        <v>4295.7600546821441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57"/>
  <sheetViews>
    <sheetView workbookViewId="0">
      <selection activeCell="C147" sqref="C147"/>
    </sheetView>
  </sheetViews>
  <sheetFormatPr defaultRowHeight="15" x14ac:dyDescent="0.25"/>
  <cols>
    <col min="1" max="1" width="34.28515625" bestFit="1" customWidth="1"/>
    <col min="2" max="11" width="11.7109375" customWidth="1"/>
    <col min="12" max="12" width="11" customWidth="1"/>
  </cols>
  <sheetData>
    <row r="1" spans="1:11" x14ac:dyDescent="0.25">
      <c r="A1" s="2"/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</row>
    <row r="2" spans="1:11" x14ac:dyDescent="0.25">
      <c r="A2" s="2" t="s">
        <v>0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</row>
    <row r="3" spans="1:11" x14ac:dyDescent="0.25">
      <c r="A3" s="2" t="s">
        <v>1</v>
      </c>
      <c r="B3" s="2">
        <f>MOD(B2,10)+1</f>
        <v>2</v>
      </c>
      <c r="C3" s="2">
        <f>MOD(C2+2,10)+1</f>
        <v>5</v>
      </c>
      <c r="D3" s="2">
        <f>MOD(D2+6,10)+1</f>
        <v>10</v>
      </c>
      <c r="E3" s="2">
        <f>MOD(E2+8,10)+1</f>
        <v>3</v>
      </c>
      <c r="F3" s="2">
        <f>MOD(F2,10)+1</f>
        <v>6</v>
      </c>
      <c r="G3" s="2">
        <f>MOD(G2+2,10)+1</f>
        <v>9</v>
      </c>
      <c r="H3" s="2">
        <f>MOD(H2+6,10)+1</f>
        <v>4</v>
      </c>
      <c r="I3" s="2">
        <f>MOD(I2+8,10)+1</f>
        <v>7</v>
      </c>
      <c r="J3" s="2">
        <f>MOD(J2,10)+1</f>
        <v>10</v>
      </c>
      <c r="K3" s="2">
        <f>MOD(K2+2,10)+1</f>
        <v>3</v>
      </c>
    </row>
    <row r="4" spans="1:11" x14ac:dyDescent="0.25">
      <c r="A4" s="2" t="s">
        <v>2</v>
      </c>
      <c r="B4" s="2">
        <f t="shared" ref="B4:B26" si="0">MOD(B3,10)+1</f>
        <v>3</v>
      </c>
      <c r="C4" s="2">
        <f t="shared" ref="C4:C26" si="1">MOD(C3+2,10)+1</f>
        <v>8</v>
      </c>
      <c r="D4" s="2">
        <f t="shared" ref="D4:D26" si="2">MOD(D3+6,10)+1</f>
        <v>7</v>
      </c>
      <c r="E4" s="2">
        <f t="shared" ref="E4:E26" si="3">MOD(E3+8,10)+1</f>
        <v>2</v>
      </c>
      <c r="F4" s="2">
        <f t="shared" ref="F4:F26" si="4">MOD(F3,10)+1</f>
        <v>7</v>
      </c>
      <c r="G4" s="2">
        <f t="shared" ref="G4:G26" si="5">MOD(G3+2,10)+1</f>
        <v>2</v>
      </c>
      <c r="H4" s="2">
        <f t="shared" ref="H4:H26" si="6">MOD(H3+6,10)+1</f>
        <v>1</v>
      </c>
      <c r="I4" s="2">
        <f t="shared" ref="I4:I26" si="7">MOD(I3+8,10)+1</f>
        <v>6</v>
      </c>
      <c r="J4" s="2">
        <f t="shared" ref="J4:J26" si="8">MOD(J3,10)+1</f>
        <v>1</v>
      </c>
      <c r="K4" s="2">
        <f t="shared" ref="K4:K26" si="9">MOD(K3+2,10)+1</f>
        <v>6</v>
      </c>
    </row>
    <row r="5" spans="1:11" x14ac:dyDescent="0.25">
      <c r="A5" s="2" t="s">
        <v>3</v>
      </c>
      <c r="B5" s="2">
        <f t="shared" si="0"/>
        <v>4</v>
      </c>
      <c r="C5" s="2">
        <f t="shared" si="1"/>
        <v>1</v>
      </c>
      <c r="D5" s="2">
        <f t="shared" si="2"/>
        <v>4</v>
      </c>
      <c r="E5" s="2">
        <f t="shared" si="3"/>
        <v>1</v>
      </c>
      <c r="F5" s="2">
        <f t="shared" si="4"/>
        <v>8</v>
      </c>
      <c r="G5" s="2">
        <f t="shared" si="5"/>
        <v>5</v>
      </c>
      <c r="H5" s="2">
        <f t="shared" si="6"/>
        <v>8</v>
      </c>
      <c r="I5" s="2">
        <f t="shared" si="7"/>
        <v>5</v>
      </c>
      <c r="J5" s="2">
        <f t="shared" si="8"/>
        <v>2</v>
      </c>
      <c r="K5" s="2">
        <f t="shared" si="9"/>
        <v>9</v>
      </c>
    </row>
    <row r="6" spans="1:11" x14ac:dyDescent="0.25">
      <c r="A6" s="2" t="s">
        <v>4</v>
      </c>
      <c r="B6" s="2">
        <f t="shared" si="0"/>
        <v>5</v>
      </c>
      <c r="C6" s="2">
        <f t="shared" si="1"/>
        <v>4</v>
      </c>
      <c r="D6" s="2">
        <f t="shared" si="2"/>
        <v>1</v>
      </c>
      <c r="E6" s="2">
        <f t="shared" si="3"/>
        <v>10</v>
      </c>
      <c r="F6" s="2">
        <f t="shared" si="4"/>
        <v>9</v>
      </c>
      <c r="G6" s="2">
        <f t="shared" si="5"/>
        <v>8</v>
      </c>
      <c r="H6" s="2">
        <f t="shared" si="6"/>
        <v>5</v>
      </c>
      <c r="I6" s="2">
        <f t="shared" si="7"/>
        <v>4</v>
      </c>
      <c r="J6" s="2">
        <f t="shared" si="8"/>
        <v>3</v>
      </c>
      <c r="K6" s="2">
        <f t="shared" si="9"/>
        <v>2</v>
      </c>
    </row>
    <row r="7" spans="1:11" x14ac:dyDescent="0.25">
      <c r="A7" s="2" t="s">
        <v>5</v>
      </c>
      <c r="B7" s="2">
        <f t="shared" si="0"/>
        <v>6</v>
      </c>
      <c r="C7" s="2">
        <f t="shared" si="1"/>
        <v>7</v>
      </c>
      <c r="D7" s="2">
        <f t="shared" si="2"/>
        <v>8</v>
      </c>
      <c r="E7" s="2">
        <f t="shared" si="3"/>
        <v>9</v>
      </c>
      <c r="F7" s="2">
        <f t="shared" si="4"/>
        <v>10</v>
      </c>
      <c r="G7" s="2">
        <f t="shared" si="5"/>
        <v>1</v>
      </c>
      <c r="H7" s="2">
        <f t="shared" si="6"/>
        <v>2</v>
      </c>
      <c r="I7" s="2">
        <f t="shared" si="7"/>
        <v>3</v>
      </c>
      <c r="J7" s="2">
        <f t="shared" si="8"/>
        <v>4</v>
      </c>
      <c r="K7" s="2">
        <f t="shared" si="9"/>
        <v>5</v>
      </c>
    </row>
    <row r="8" spans="1:11" x14ac:dyDescent="0.25">
      <c r="A8" s="2" t="s">
        <v>6</v>
      </c>
      <c r="B8" s="2">
        <f t="shared" si="0"/>
        <v>7</v>
      </c>
      <c r="C8" s="2">
        <f t="shared" si="1"/>
        <v>10</v>
      </c>
      <c r="D8" s="2">
        <f t="shared" si="2"/>
        <v>5</v>
      </c>
      <c r="E8" s="2">
        <f t="shared" si="3"/>
        <v>8</v>
      </c>
      <c r="F8" s="2">
        <f t="shared" si="4"/>
        <v>1</v>
      </c>
      <c r="G8" s="2">
        <f t="shared" si="5"/>
        <v>4</v>
      </c>
      <c r="H8" s="2">
        <f t="shared" si="6"/>
        <v>9</v>
      </c>
      <c r="I8" s="2">
        <f t="shared" si="7"/>
        <v>2</v>
      </c>
      <c r="J8" s="2">
        <f t="shared" si="8"/>
        <v>5</v>
      </c>
      <c r="K8" s="2">
        <f t="shared" si="9"/>
        <v>8</v>
      </c>
    </row>
    <row r="9" spans="1:11" x14ac:dyDescent="0.25">
      <c r="A9" s="2" t="s">
        <v>7</v>
      </c>
      <c r="B9" s="2">
        <f t="shared" si="0"/>
        <v>8</v>
      </c>
      <c r="C9" s="2">
        <f t="shared" si="1"/>
        <v>3</v>
      </c>
      <c r="D9" s="2">
        <f t="shared" si="2"/>
        <v>2</v>
      </c>
      <c r="E9" s="2">
        <f t="shared" si="3"/>
        <v>7</v>
      </c>
      <c r="F9" s="2">
        <f t="shared" si="4"/>
        <v>2</v>
      </c>
      <c r="G9" s="2">
        <f t="shared" si="5"/>
        <v>7</v>
      </c>
      <c r="H9" s="2">
        <f t="shared" si="6"/>
        <v>6</v>
      </c>
      <c r="I9" s="2">
        <f t="shared" si="7"/>
        <v>1</v>
      </c>
      <c r="J9" s="2">
        <f t="shared" si="8"/>
        <v>6</v>
      </c>
      <c r="K9" s="2">
        <f t="shared" si="9"/>
        <v>1</v>
      </c>
    </row>
    <row r="10" spans="1:11" x14ac:dyDescent="0.25">
      <c r="A10" s="2" t="s">
        <v>8</v>
      </c>
      <c r="B10" s="2">
        <f t="shared" si="0"/>
        <v>9</v>
      </c>
      <c r="C10" s="2">
        <f t="shared" si="1"/>
        <v>6</v>
      </c>
      <c r="D10" s="2">
        <f t="shared" si="2"/>
        <v>9</v>
      </c>
      <c r="E10" s="2">
        <f t="shared" si="3"/>
        <v>6</v>
      </c>
      <c r="F10" s="2">
        <f t="shared" si="4"/>
        <v>3</v>
      </c>
      <c r="G10" s="2">
        <f t="shared" si="5"/>
        <v>10</v>
      </c>
      <c r="H10" s="2">
        <f t="shared" si="6"/>
        <v>3</v>
      </c>
      <c r="I10" s="2">
        <f t="shared" si="7"/>
        <v>10</v>
      </c>
      <c r="J10" s="2">
        <f t="shared" si="8"/>
        <v>7</v>
      </c>
      <c r="K10" s="2">
        <f t="shared" si="9"/>
        <v>4</v>
      </c>
    </row>
    <row r="11" spans="1:11" x14ac:dyDescent="0.25">
      <c r="A11" s="2" t="s">
        <v>9</v>
      </c>
      <c r="B11" s="2">
        <f t="shared" si="0"/>
        <v>10</v>
      </c>
      <c r="C11" s="2">
        <f t="shared" si="1"/>
        <v>9</v>
      </c>
      <c r="D11" s="2">
        <f t="shared" si="2"/>
        <v>6</v>
      </c>
      <c r="E11" s="2">
        <f t="shared" si="3"/>
        <v>5</v>
      </c>
      <c r="F11" s="2">
        <f t="shared" si="4"/>
        <v>4</v>
      </c>
      <c r="G11" s="2">
        <f t="shared" si="5"/>
        <v>3</v>
      </c>
      <c r="H11" s="2">
        <f t="shared" si="6"/>
        <v>10</v>
      </c>
      <c r="I11" s="2">
        <f t="shared" si="7"/>
        <v>9</v>
      </c>
      <c r="J11" s="2">
        <f t="shared" si="8"/>
        <v>8</v>
      </c>
      <c r="K11" s="2">
        <f t="shared" si="9"/>
        <v>7</v>
      </c>
    </row>
    <row r="12" spans="1:11" x14ac:dyDescent="0.25">
      <c r="A12" s="2" t="s">
        <v>10</v>
      </c>
      <c r="B12" s="3">
        <f>B2+1</f>
        <v>2</v>
      </c>
      <c r="C12" s="3">
        <f t="shared" ref="C12:J12" si="10">C2+1</f>
        <v>3</v>
      </c>
      <c r="D12" s="3">
        <f t="shared" si="10"/>
        <v>4</v>
      </c>
      <c r="E12" s="3">
        <f t="shared" si="10"/>
        <v>5</v>
      </c>
      <c r="F12" s="3">
        <f t="shared" si="10"/>
        <v>6</v>
      </c>
      <c r="G12" s="3">
        <f t="shared" si="10"/>
        <v>7</v>
      </c>
      <c r="H12" s="3">
        <f t="shared" si="10"/>
        <v>8</v>
      </c>
      <c r="I12" s="3">
        <f t="shared" si="10"/>
        <v>9</v>
      </c>
      <c r="J12" s="3">
        <f t="shared" si="10"/>
        <v>10</v>
      </c>
      <c r="K12" s="3">
        <v>1</v>
      </c>
    </row>
    <row r="13" spans="1:11" x14ac:dyDescent="0.25">
      <c r="A13" s="2" t="s">
        <v>11</v>
      </c>
      <c r="B13" s="2">
        <f t="shared" si="0"/>
        <v>3</v>
      </c>
      <c r="C13" s="2">
        <f t="shared" si="1"/>
        <v>6</v>
      </c>
      <c r="D13" s="2">
        <f t="shared" si="2"/>
        <v>1</v>
      </c>
      <c r="E13" s="2">
        <f t="shared" si="3"/>
        <v>4</v>
      </c>
      <c r="F13" s="2">
        <f t="shared" si="4"/>
        <v>7</v>
      </c>
      <c r="G13" s="2">
        <f t="shared" si="5"/>
        <v>10</v>
      </c>
      <c r="H13" s="2">
        <f t="shared" si="6"/>
        <v>5</v>
      </c>
      <c r="I13" s="2">
        <f t="shared" si="7"/>
        <v>8</v>
      </c>
      <c r="J13" s="2">
        <f t="shared" si="8"/>
        <v>1</v>
      </c>
      <c r="K13" s="2">
        <f t="shared" si="9"/>
        <v>4</v>
      </c>
    </row>
    <row r="14" spans="1:11" x14ac:dyDescent="0.25">
      <c r="A14" s="2" t="s">
        <v>12</v>
      </c>
      <c r="B14" s="2">
        <f t="shared" si="0"/>
        <v>4</v>
      </c>
      <c r="C14" s="2">
        <f t="shared" si="1"/>
        <v>9</v>
      </c>
      <c r="D14" s="2">
        <f t="shared" si="2"/>
        <v>8</v>
      </c>
      <c r="E14" s="2">
        <f t="shared" si="3"/>
        <v>3</v>
      </c>
      <c r="F14" s="2">
        <f t="shared" si="4"/>
        <v>8</v>
      </c>
      <c r="G14" s="2">
        <f t="shared" si="5"/>
        <v>3</v>
      </c>
      <c r="H14" s="2">
        <f t="shared" si="6"/>
        <v>2</v>
      </c>
      <c r="I14" s="2">
        <f t="shared" si="7"/>
        <v>7</v>
      </c>
      <c r="J14" s="2">
        <f t="shared" si="8"/>
        <v>2</v>
      </c>
      <c r="K14" s="2">
        <f t="shared" si="9"/>
        <v>7</v>
      </c>
    </row>
    <row r="15" spans="1:11" x14ac:dyDescent="0.25">
      <c r="A15" s="2" t="s">
        <v>13</v>
      </c>
      <c r="B15" s="2">
        <f t="shared" si="0"/>
        <v>5</v>
      </c>
      <c r="C15" s="2">
        <f t="shared" si="1"/>
        <v>2</v>
      </c>
      <c r="D15" s="2">
        <f t="shared" si="2"/>
        <v>5</v>
      </c>
      <c r="E15" s="2">
        <f t="shared" si="3"/>
        <v>2</v>
      </c>
      <c r="F15" s="2">
        <f t="shared" si="4"/>
        <v>9</v>
      </c>
      <c r="G15" s="2">
        <f t="shared" si="5"/>
        <v>6</v>
      </c>
      <c r="H15" s="2">
        <f t="shared" si="6"/>
        <v>9</v>
      </c>
      <c r="I15" s="2">
        <f t="shared" si="7"/>
        <v>6</v>
      </c>
      <c r="J15" s="2">
        <f t="shared" si="8"/>
        <v>3</v>
      </c>
      <c r="K15" s="2">
        <f t="shared" si="9"/>
        <v>10</v>
      </c>
    </row>
    <row r="16" spans="1:11" x14ac:dyDescent="0.25">
      <c r="A16" s="2" t="s">
        <v>14</v>
      </c>
      <c r="B16" s="2">
        <f t="shared" si="0"/>
        <v>6</v>
      </c>
      <c r="C16" s="2">
        <f t="shared" si="1"/>
        <v>5</v>
      </c>
      <c r="D16" s="2">
        <f t="shared" si="2"/>
        <v>2</v>
      </c>
      <c r="E16" s="2">
        <f t="shared" si="3"/>
        <v>1</v>
      </c>
      <c r="F16" s="2">
        <f t="shared" si="4"/>
        <v>10</v>
      </c>
      <c r="G16" s="2">
        <f t="shared" si="5"/>
        <v>9</v>
      </c>
      <c r="H16" s="2">
        <f t="shared" si="6"/>
        <v>6</v>
      </c>
      <c r="I16" s="2">
        <f t="shared" si="7"/>
        <v>5</v>
      </c>
      <c r="J16" s="2">
        <f t="shared" si="8"/>
        <v>4</v>
      </c>
      <c r="K16" s="2">
        <f t="shared" si="9"/>
        <v>3</v>
      </c>
    </row>
    <row r="17" spans="1:11" x14ac:dyDescent="0.25">
      <c r="A17" s="2" t="s">
        <v>15</v>
      </c>
      <c r="B17" s="2">
        <f t="shared" si="0"/>
        <v>7</v>
      </c>
      <c r="C17" s="2">
        <f t="shared" si="1"/>
        <v>8</v>
      </c>
      <c r="D17" s="2">
        <f t="shared" si="2"/>
        <v>9</v>
      </c>
      <c r="E17" s="2">
        <f t="shared" si="3"/>
        <v>10</v>
      </c>
      <c r="F17" s="2">
        <f t="shared" si="4"/>
        <v>1</v>
      </c>
      <c r="G17" s="2">
        <f t="shared" si="5"/>
        <v>2</v>
      </c>
      <c r="H17" s="2">
        <f t="shared" si="6"/>
        <v>3</v>
      </c>
      <c r="I17" s="2">
        <f t="shared" si="7"/>
        <v>4</v>
      </c>
      <c r="J17" s="2">
        <f t="shared" si="8"/>
        <v>5</v>
      </c>
      <c r="K17" s="2">
        <f t="shared" si="9"/>
        <v>6</v>
      </c>
    </row>
    <row r="18" spans="1:11" x14ac:dyDescent="0.25">
      <c r="A18" s="2" t="s">
        <v>16</v>
      </c>
      <c r="B18" s="2">
        <f t="shared" si="0"/>
        <v>8</v>
      </c>
      <c r="C18" s="2">
        <f t="shared" si="1"/>
        <v>1</v>
      </c>
      <c r="D18" s="2">
        <f t="shared" si="2"/>
        <v>6</v>
      </c>
      <c r="E18" s="2">
        <f t="shared" si="3"/>
        <v>9</v>
      </c>
      <c r="F18" s="2">
        <f t="shared" si="4"/>
        <v>2</v>
      </c>
      <c r="G18" s="2">
        <f t="shared" si="5"/>
        <v>5</v>
      </c>
      <c r="H18" s="2">
        <f t="shared" si="6"/>
        <v>10</v>
      </c>
      <c r="I18" s="2">
        <f t="shared" si="7"/>
        <v>3</v>
      </c>
      <c r="J18" s="2">
        <f t="shared" si="8"/>
        <v>6</v>
      </c>
      <c r="K18" s="2">
        <f t="shared" si="9"/>
        <v>9</v>
      </c>
    </row>
    <row r="19" spans="1:11" x14ac:dyDescent="0.25">
      <c r="A19" s="2" t="s">
        <v>17</v>
      </c>
      <c r="B19" s="2">
        <f t="shared" si="0"/>
        <v>9</v>
      </c>
      <c r="C19" s="2">
        <f t="shared" si="1"/>
        <v>4</v>
      </c>
      <c r="D19" s="2">
        <f t="shared" si="2"/>
        <v>3</v>
      </c>
      <c r="E19" s="2">
        <f t="shared" si="3"/>
        <v>8</v>
      </c>
      <c r="F19" s="2">
        <f t="shared" si="4"/>
        <v>3</v>
      </c>
      <c r="G19" s="2">
        <f t="shared" si="5"/>
        <v>8</v>
      </c>
      <c r="H19" s="2">
        <f t="shared" si="6"/>
        <v>7</v>
      </c>
      <c r="I19" s="2">
        <f t="shared" si="7"/>
        <v>2</v>
      </c>
      <c r="J19" s="2">
        <f t="shared" si="8"/>
        <v>7</v>
      </c>
      <c r="K19" s="2">
        <f t="shared" si="9"/>
        <v>2</v>
      </c>
    </row>
    <row r="20" spans="1:11" x14ac:dyDescent="0.25">
      <c r="A20" s="2" t="s">
        <v>18</v>
      </c>
      <c r="B20" s="2">
        <f t="shared" si="0"/>
        <v>10</v>
      </c>
      <c r="C20" s="2">
        <f t="shared" si="1"/>
        <v>7</v>
      </c>
      <c r="D20" s="2">
        <f t="shared" si="2"/>
        <v>10</v>
      </c>
      <c r="E20" s="2">
        <f t="shared" si="3"/>
        <v>7</v>
      </c>
      <c r="F20" s="2">
        <f t="shared" si="4"/>
        <v>4</v>
      </c>
      <c r="G20" s="2">
        <f t="shared" si="5"/>
        <v>1</v>
      </c>
      <c r="H20" s="2">
        <f t="shared" si="6"/>
        <v>4</v>
      </c>
      <c r="I20" s="2">
        <f t="shared" si="7"/>
        <v>1</v>
      </c>
      <c r="J20" s="2">
        <f t="shared" si="8"/>
        <v>8</v>
      </c>
      <c r="K20" s="2">
        <f t="shared" si="9"/>
        <v>5</v>
      </c>
    </row>
    <row r="21" spans="1:11" x14ac:dyDescent="0.25">
      <c r="A21" s="2" t="s">
        <v>19</v>
      </c>
      <c r="B21" s="2">
        <f t="shared" si="0"/>
        <v>1</v>
      </c>
      <c r="C21" s="2">
        <f t="shared" si="1"/>
        <v>10</v>
      </c>
      <c r="D21" s="2">
        <f t="shared" si="2"/>
        <v>7</v>
      </c>
      <c r="E21" s="2">
        <f t="shared" si="3"/>
        <v>6</v>
      </c>
      <c r="F21" s="2">
        <f t="shared" si="4"/>
        <v>5</v>
      </c>
      <c r="G21" s="2">
        <f t="shared" si="5"/>
        <v>4</v>
      </c>
      <c r="H21" s="2">
        <f t="shared" si="6"/>
        <v>1</v>
      </c>
      <c r="I21" s="2">
        <f t="shared" si="7"/>
        <v>10</v>
      </c>
      <c r="J21" s="2">
        <f t="shared" si="8"/>
        <v>9</v>
      </c>
      <c r="K21" s="2">
        <f t="shared" si="9"/>
        <v>8</v>
      </c>
    </row>
    <row r="22" spans="1:11" x14ac:dyDescent="0.25">
      <c r="A22" s="2" t="s">
        <v>20</v>
      </c>
      <c r="B22" s="3">
        <f>B12+1</f>
        <v>3</v>
      </c>
      <c r="C22" s="3">
        <f t="shared" ref="C22:I22" si="11">C12+1</f>
        <v>4</v>
      </c>
      <c r="D22" s="3">
        <f t="shared" si="11"/>
        <v>5</v>
      </c>
      <c r="E22" s="3">
        <f t="shared" si="11"/>
        <v>6</v>
      </c>
      <c r="F22" s="3">
        <f t="shared" si="11"/>
        <v>7</v>
      </c>
      <c r="G22" s="3">
        <f t="shared" si="11"/>
        <v>8</v>
      </c>
      <c r="H22" s="3">
        <f t="shared" si="11"/>
        <v>9</v>
      </c>
      <c r="I22" s="3">
        <f t="shared" si="11"/>
        <v>10</v>
      </c>
      <c r="J22" s="3">
        <v>1</v>
      </c>
      <c r="K22" s="3">
        <v>2</v>
      </c>
    </row>
    <row r="23" spans="1:11" x14ac:dyDescent="0.25">
      <c r="A23" s="2" t="s">
        <v>21</v>
      </c>
      <c r="B23" s="2">
        <f t="shared" si="0"/>
        <v>4</v>
      </c>
      <c r="C23" s="2">
        <f t="shared" si="1"/>
        <v>7</v>
      </c>
      <c r="D23" s="2">
        <f t="shared" si="2"/>
        <v>2</v>
      </c>
      <c r="E23" s="2">
        <f t="shared" si="3"/>
        <v>5</v>
      </c>
      <c r="F23" s="2">
        <f t="shared" si="4"/>
        <v>8</v>
      </c>
      <c r="G23" s="2">
        <f t="shared" si="5"/>
        <v>1</v>
      </c>
      <c r="H23" s="2">
        <f t="shared" si="6"/>
        <v>6</v>
      </c>
      <c r="I23" s="2">
        <f t="shared" si="7"/>
        <v>9</v>
      </c>
      <c r="J23" s="2">
        <f t="shared" si="8"/>
        <v>2</v>
      </c>
      <c r="K23" s="2">
        <f t="shared" si="9"/>
        <v>5</v>
      </c>
    </row>
    <row r="24" spans="1:11" x14ac:dyDescent="0.25">
      <c r="A24" s="2" t="s">
        <v>22</v>
      </c>
      <c r="B24" s="2">
        <f t="shared" si="0"/>
        <v>5</v>
      </c>
      <c r="C24" s="2">
        <f t="shared" si="1"/>
        <v>10</v>
      </c>
      <c r="D24" s="2">
        <f t="shared" si="2"/>
        <v>9</v>
      </c>
      <c r="E24" s="2">
        <f t="shared" si="3"/>
        <v>4</v>
      </c>
      <c r="F24" s="2">
        <f t="shared" si="4"/>
        <v>9</v>
      </c>
      <c r="G24" s="2">
        <f t="shared" si="5"/>
        <v>4</v>
      </c>
      <c r="H24" s="2">
        <f t="shared" si="6"/>
        <v>3</v>
      </c>
      <c r="I24" s="2">
        <f t="shared" si="7"/>
        <v>8</v>
      </c>
      <c r="J24" s="2">
        <f t="shared" si="8"/>
        <v>3</v>
      </c>
      <c r="K24" s="2">
        <f t="shared" si="9"/>
        <v>8</v>
      </c>
    </row>
    <row r="25" spans="1:11" x14ac:dyDescent="0.25">
      <c r="A25" s="2" t="s">
        <v>23</v>
      </c>
      <c r="B25" s="2">
        <f t="shared" si="0"/>
        <v>6</v>
      </c>
      <c r="C25" s="2">
        <f t="shared" si="1"/>
        <v>3</v>
      </c>
      <c r="D25" s="2">
        <f t="shared" si="2"/>
        <v>6</v>
      </c>
      <c r="E25" s="2">
        <f t="shared" si="3"/>
        <v>3</v>
      </c>
      <c r="F25" s="2">
        <f t="shared" si="4"/>
        <v>10</v>
      </c>
      <c r="G25" s="2">
        <f t="shared" si="5"/>
        <v>7</v>
      </c>
      <c r="H25" s="2">
        <f t="shared" si="6"/>
        <v>10</v>
      </c>
      <c r="I25" s="2">
        <f t="shared" si="7"/>
        <v>7</v>
      </c>
      <c r="J25" s="2">
        <f t="shared" si="8"/>
        <v>4</v>
      </c>
      <c r="K25" s="2">
        <f t="shared" si="9"/>
        <v>1</v>
      </c>
    </row>
    <row r="26" spans="1:11" x14ac:dyDescent="0.25">
      <c r="A26" s="2" t="s">
        <v>24</v>
      </c>
      <c r="B26" s="2">
        <f t="shared" si="0"/>
        <v>7</v>
      </c>
      <c r="C26" s="2">
        <f t="shared" si="1"/>
        <v>6</v>
      </c>
      <c r="D26" s="2">
        <f t="shared" si="2"/>
        <v>3</v>
      </c>
      <c r="E26" s="2">
        <f t="shared" si="3"/>
        <v>2</v>
      </c>
      <c r="F26" s="2">
        <f t="shared" si="4"/>
        <v>1</v>
      </c>
      <c r="G26" s="2">
        <f t="shared" si="5"/>
        <v>10</v>
      </c>
      <c r="H26" s="2">
        <f t="shared" si="6"/>
        <v>7</v>
      </c>
      <c r="I26" s="2">
        <f t="shared" si="7"/>
        <v>6</v>
      </c>
      <c r="J26" s="2">
        <f t="shared" si="8"/>
        <v>5</v>
      </c>
      <c r="K26" s="2">
        <f t="shared" si="9"/>
        <v>4</v>
      </c>
    </row>
    <row r="29" spans="1:11" x14ac:dyDescent="0.25">
      <c r="B29" s="6" t="s">
        <v>44</v>
      </c>
      <c r="C29" s="5">
        <v>1</v>
      </c>
    </row>
    <row r="30" spans="1:11" s="8" customFormat="1" x14ac:dyDescent="0.25">
      <c r="B30" s="7" t="s">
        <v>47</v>
      </c>
      <c r="C30" s="7" t="s">
        <v>37</v>
      </c>
      <c r="D30" s="7" t="s">
        <v>38</v>
      </c>
      <c r="E30" s="7" t="s">
        <v>39</v>
      </c>
      <c r="F30" s="7" t="s">
        <v>40</v>
      </c>
    </row>
    <row r="31" spans="1:11" x14ac:dyDescent="0.25">
      <c r="B31" s="4">
        <v>1</v>
      </c>
      <c r="C31" s="4">
        <v>100</v>
      </c>
      <c r="D31" s="4">
        <v>2</v>
      </c>
      <c r="E31" s="4">
        <v>10</v>
      </c>
      <c r="F31" s="4" t="s">
        <v>41</v>
      </c>
    </row>
    <row r="32" spans="1:11" x14ac:dyDescent="0.25">
      <c r="B32" s="4">
        <v>2</v>
      </c>
      <c r="C32" s="4">
        <v>200</v>
      </c>
      <c r="D32" s="4">
        <v>3</v>
      </c>
      <c r="E32" s="4">
        <v>10</v>
      </c>
      <c r="F32" s="4" t="s">
        <v>41</v>
      </c>
    </row>
    <row r="33" spans="2:6" x14ac:dyDescent="0.25">
      <c r="B33" s="4">
        <v>3</v>
      </c>
      <c r="C33" s="4">
        <v>300</v>
      </c>
      <c r="D33" s="4">
        <v>2</v>
      </c>
      <c r="E33" s="4">
        <v>20</v>
      </c>
      <c r="F33" s="4" t="s">
        <v>41</v>
      </c>
    </row>
    <row r="34" spans="2:6" x14ac:dyDescent="0.25">
      <c r="B34" s="4">
        <v>4</v>
      </c>
      <c r="C34" s="4">
        <v>400</v>
      </c>
      <c r="D34" s="4">
        <v>3</v>
      </c>
      <c r="E34" s="4">
        <v>20</v>
      </c>
      <c r="F34" s="4" t="s">
        <v>41</v>
      </c>
    </row>
    <row r="35" spans="2:6" x14ac:dyDescent="0.25">
      <c r="B35" s="4">
        <v>5</v>
      </c>
      <c r="C35" s="4">
        <v>500</v>
      </c>
      <c r="D35" s="4">
        <v>2</v>
      </c>
      <c r="E35" s="4">
        <v>15</v>
      </c>
      <c r="F35" s="4" t="s">
        <v>41</v>
      </c>
    </row>
    <row r="36" spans="2:6" x14ac:dyDescent="0.25">
      <c r="B36" s="4">
        <v>6</v>
      </c>
      <c r="C36" s="4">
        <v>600</v>
      </c>
      <c r="D36" s="4">
        <v>3</v>
      </c>
      <c r="E36" s="4">
        <v>15</v>
      </c>
      <c r="F36" s="4" t="s">
        <v>42</v>
      </c>
    </row>
    <row r="37" spans="2:6" x14ac:dyDescent="0.25">
      <c r="B37" s="4">
        <v>7</v>
      </c>
      <c r="C37" s="4">
        <v>700</v>
      </c>
      <c r="D37" s="4">
        <v>2</v>
      </c>
      <c r="E37" s="4">
        <v>5</v>
      </c>
      <c r="F37" s="4" t="s">
        <v>42</v>
      </c>
    </row>
    <row r="38" spans="2:6" x14ac:dyDescent="0.25">
      <c r="B38" s="4">
        <v>8</v>
      </c>
      <c r="C38" s="4">
        <v>800</v>
      </c>
      <c r="D38" s="4">
        <v>3</v>
      </c>
      <c r="E38" s="4">
        <v>5</v>
      </c>
      <c r="F38" s="4" t="s">
        <v>42</v>
      </c>
    </row>
    <row r="39" spans="2:6" x14ac:dyDescent="0.25">
      <c r="B39" s="4">
        <v>9</v>
      </c>
      <c r="C39" s="4">
        <v>900</v>
      </c>
      <c r="D39" s="4">
        <v>2</v>
      </c>
      <c r="E39" s="4">
        <v>10</v>
      </c>
      <c r="F39" s="4" t="s">
        <v>42</v>
      </c>
    </row>
    <row r="40" spans="2:6" x14ac:dyDescent="0.25">
      <c r="B40" s="4">
        <v>10</v>
      </c>
      <c r="C40" s="4">
        <v>1000</v>
      </c>
      <c r="D40" s="4">
        <v>3</v>
      </c>
      <c r="E40" s="4">
        <v>10</v>
      </c>
      <c r="F40" s="4" t="s">
        <v>42</v>
      </c>
    </row>
    <row r="42" spans="2:6" x14ac:dyDescent="0.25">
      <c r="B42" s="6" t="s">
        <v>44</v>
      </c>
      <c r="C42" s="5">
        <f>C29+1</f>
        <v>2</v>
      </c>
    </row>
    <row r="43" spans="2:6" x14ac:dyDescent="0.25">
      <c r="B43" s="7" t="s">
        <v>47</v>
      </c>
      <c r="C43" s="7" t="s">
        <v>37</v>
      </c>
      <c r="D43" s="7" t="s">
        <v>48</v>
      </c>
      <c r="E43" s="7" t="s">
        <v>49</v>
      </c>
      <c r="F43" s="7" t="s">
        <v>40</v>
      </c>
    </row>
    <row r="44" spans="2:6" x14ac:dyDescent="0.25">
      <c r="B44" s="4">
        <v>1</v>
      </c>
      <c r="C44" s="4">
        <v>100</v>
      </c>
      <c r="D44" s="4" t="s">
        <v>50</v>
      </c>
      <c r="E44" s="4" t="s">
        <v>51</v>
      </c>
      <c r="F44" s="4" t="s">
        <v>52</v>
      </c>
    </row>
    <row r="45" spans="2:6" x14ac:dyDescent="0.25">
      <c r="B45" s="4">
        <v>2</v>
      </c>
      <c r="C45" s="4">
        <v>200</v>
      </c>
      <c r="D45" s="4" t="s">
        <v>53</v>
      </c>
      <c r="E45" s="4" t="s">
        <v>54</v>
      </c>
      <c r="F45" s="4" t="s">
        <v>55</v>
      </c>
    </row>
    <row r="46" spans="2:6" x14ac:dyDescent="0.25">
      <c r="B46" s="4">
        <v>3</v>
      </c>
      <c r="C46" s="4">
        <v>300</v>
      </c>
      <c r="D46" s="4" t="s">
        <v>56</v>
      </c>
      <c r="E46" s="4" t="s">
        <v>57</v>
      </c>
      <c r="F46" s="4" t="s">
        <v>58</v>
      </c>
    </row>
    <row r="47" spans="2:6" x14ac:dyDescent="0.25">
      <c r="B47" s="4">
        <v>4</v>
      </c>
      <c r="C47" s="4">
        <v>400</v>
      </c>
      <c r="D47" s="4" t="s">
        <v>59</v>
      </c>
      <c r="E47" s="4" t="s">
        <v>51</v>
      </c>
      <c r="F47" s="4" t="s">
        <v>52</v>
      </c>
    </row>
    <row r="48" spans="2:6" x14ac:dyDescent="0.25">
      <c r="B48" s="4">
        <v>5</v>
      </c>
      <c r="C48" s="4">
        <v>500</v>
      </c>
      <c r="D48" s="4" t="s">
        <v>60</v>
      </c>
      <c r="E48" s="4" t="s">
        <v>54</v>
      </c>
      <c r="F48" s="4" t="s">
        <v>55</v>
      </c>
    </row>
    <row r="49" spans="2:11" x14ac:dyDescent="0.25">
      <c r="B49" s="4">
        <v>6</v>
      </c>
      <c r="C49" s="4">
        <v>600</v>
      </c>
      <c r="D49" s="4" t="s">
        <v>61</v>
      </c>
      <c r="E49" s="4" t="s">
        <v>57</v>
      </c>
      <c r="F49" s="4" t="s">
        <v>58</v>
      </c>
    </row>
    <row r="50" spans="2:11" x14ac:dyDescent="0.25">
      <c r="B50" s="4">
        <v>7</v>
      </c>
      <c r="C50" s="4">
        <v>700</v>
      </c>
      <c r="D50" s="4" t="s">
        <v>62</v>
      </c>
      <c r="E50" s="4" t="s">
        <v>51</v>
      </c>
      <c r="F50" s="4" t="s">
        <v>52</v>
      </c>
    </row>
    <row r="51" spans="2:11" x14ac:dyDescent="0.25">
      <c r="B51" s="4">
        <v>8</v>
      </c>
      <c r="C51" s="4">
        <v>800</v>
      </c>
      <c r="D51" s="4" t="s">
        <v>63</v>
      </c>
      <c r="E51" s="4" t="s">
        <v>54</v>
      </c>
      <c r="F51" s="4" t="s">
        <v>55</v>
      </c>
    </row>
    <row r="52" spans="2:11" x14ac:dyDescent="0.25">
      <c r="B52" s="4">
        <v>9</v>
      </c>
      <c r="C52" s="4">
        <v>900</v>
      </c>
      <c r="D52" s="4" t="s">
        <v>64</v>
      </c>
      <c r="E52" s="4" t="s">
        <v>57</v>
      </c>
      <c r="F52" s="4" t="s">
        <v>58</v>
      </c>
    </row>
    <row r="53" spans="2:11" x14ac:dyDescent="0.25">
      <c r="B53" s="4">
        <v>10</v>
      </c>
      <c r="C53" s="4">
        <v>1000</v>
      </c>
      <c r="D53" s="4" t="s">
        <v>65</v>
      </c>
      <c r="E53" s="4" t="s">
        <v>51</v>
      </c>
      <c r="F53" s="4" t="s">
        <v>52</v>
      </c>
    </row>
    <row r="55" spans="2:11" x14ac:dyDescent="0.25">
      <c r="B55" s="6" t="s">
        <v>44</v>
      </c>
      <c r="C55" s="9">
        <f>C42+1</f>
        <v>3</v>
      </c>
    </row>
    <row r="56" spans="2:11" s="8" customFormat="1" x14ac:dyDescent="0.25">
      <c r="B56" s="7" t="s">
        <v>47</v>
      </c>
      <c r="C56" s="7" t="s">
        <v>37</v>
      </c>
      <c r="D56" s="7" t="s">
        <v>48</v>
      </c>
      <c r="E56" s="7" t="s">
        <v>39</v>
      </c>
      <c r="F56" s="7" t="s">
        <v>66</v>
      </c>
      <c r="G56" s="7" t="s">
        <v>49</v>
      </c>
      <c r="H56" s="7" t="s">
        <v>67</v>
      </c>
      <c r="I56" s="7" t="s">
        <v>68</v>
      </c>
      <c r="J56" s="7" t="s">
        <v>69</v>
      </c>
      <c r="K56" s="7" t="s">
        <v>70</v>
      </c>
    </row>
    <row r="57" spans="2:11" x14ac:dyDescent="0.25">
      <c r="B57" s="4">
        <v>1</v>
      </c>
      <c r="C57" s="4">
        <v>100</v>
      </c>
      <c r="D57" s="4" t="s">
        <v>50</v>
      </c>
      <c r="E57" s="4">
        <v>10</v>
      </c>
      <c r="F57" s="4">
        <v>20</v>
      </c>
      <c r="G57" s="4" t="s">
        <v>71</v>
      </c>
      <c r="H57" s="4">
        <v>60</v>
      </c>
      <c r="I57" s="4" t="s">
        <v>72</v>
      </c>
      <c r="J57" s="4" t="s">
        <v>51</v>
      </c>
      <c r="K57" s="4" t="s">
        <v>73</v>
      </c>
    </row>
    <row r="58" spans="2:11" x14ac:dyDescent="0.25">
      <c r="B58" s="4">
        <v>2</v>
      </c>
      <c r="C58" s="4">
        <v>200</v>
      </c>
      <c r="D58" s="4" t="s">
        <v>53</v>
      </c>
      <c r="E58" s="4">
        <v>10</v>
      </c>
      <c r="F58" s="4">
        <v>40</v>
      </c>
      <c r="G58" s="4" t="s">
        <v>74</v>
      </c>
      <c r="H58" s="4">
        <v>100</v>
      </c>
      <c r="I58" s="4" t="s">
        <v>72</v>
      </c>
      <c r="J58" s="4" t="s">
        <v>75</v>
      </c>
      <c r="K58" s="4" t="s">
        <v>76</v>
      </c>
    </row>
    <row r="59" spans="2:11" x14ac:dyDescent="0.25">
      <c r="B59" s="4">
        <v>3</v>
      </c>
      <c r="C59" s="4">
        <v>300</v>
      </c>
      <c r="D59" s="4" t="s">
        <v>56</v>
      </c>
      <c r="E59" s="4">
        <v>20</v>
      </c>
      <c r="F59" s="4">
        <v>60</v>
      </c>
      <c r="G59" s="4" t="s">
        <v>77</v>
      </c>
      <c r="H59" s="4">
        <v>100</v>
      </c>
      <c r="I59" s="4" t="s">
        <v>72</v>
      </c>
      <c r="J59" s="4" t="s">
        <v>57</v>
      </c>
      <c r="K59" s="4" t="s">
        <v>73</v>
      </c>
    </row>
    <row r="60" spans="2:11" x14ac:dyDescent="0.25">
      <c r="B60" s="4">
        <v>4</v>
      </c>
      <c r="C60" s="4">
        <v>400</v>
      </c>
      <c r="D60" s="4" t="s">
        <v>59</v>
      </c>
      <c r="E60" s="4">
        <v>20</v>
      </c>
      <c r="F60" s="4">
        <v>100</v>
      </c>
      <c r="G60" s="4" t="s">
        <v>71</v>
      </c>
      <c r="H60" s="4">
        <v>200</v>
      </c>
      <c r="I60" s="4" t="s">
        <v>72</v>
      </c>
      <c r="J60" s="4" t="s">
        <v>51</v>
      </c>
      <c r="K60" s="4" t="s">
        <v>76</v>
      </c>
    </row>
    <row r="61" spans="2:11" x14ac:dyDescent="0.25">
      <c r="B61" s="4">
        <v>5</v>
      </c>
      <c r="C61" s="4">
        <v>500</v>
      </c>
      <c r="D61" s="4" t="s">
        <v>60</v>
      </c>
      <c r="E61" s="4">
        <v>15</v>
      </c>
      <c r="F61" s="4">
        <v>200</v>
      </c>
      <c r="G61" s="4" t="s">
        <v>74</v>
      </c>
      <c r="H61" s="4">
        <v>250</v>
      </c>
      <c r="I61" s="4" t="s">
        <v>72</v>
      </c>
      <c r="J61" s="4" t="s">
        <v>75</v>
      </c>
      <c r="K61" s="4" t="s">
        <v>73</v>
      </c>
    </row>
    <row r="62" spans="2:11" x14ac:dyDescent="0.25">
      <c r="B62" s="4">
        <v>6</v>
      </c>
      <c r="C62" s="4">
        <v>600</v>
      </c>
      <c r="D62" s="4" t="s">
        <v>61</v>
      </c>
      <c r="E62" s="4">
        <v>15</v>
      </c>
      <c r="F62" s="4">
        <v>300</v>
      </c>
      <c r="G62" s="4" t="s">
        <v>77</v>
      </c>
      <c r="H62" s="4">
        <v>200</v>
      </c>
      <c r="I62" s="4" t="s">
        <v>72</v>
      </c>
      <c r="J62" s="4" t="s">
        <v>57</v>
      </c>
      <c r="K62" s="4" t="s">
        <v>76</v>
      </c>
    </row>
    <row r="63" spans="2:11" x14ac:dyDescent="0.25">
      <c r="B63" s="4">
        <v>7</v>
      </c>
      <c r="C63" s="4">
        <v>700</v>
      </c>
      <c r="D63" s="4" t="s">
        <v>62</v>
      </c>
      <c r="E63" s="4">
        <v>5</v>
      </c>
      <c r="F63" s="4">
        <v>300</v>
      </c>
      <c r="G63" s="4" t="s">
        <v>71</v>
      </c>
      <c r="H63" s="4">
        <v>300</v>
      </c>
      <c r="I63" s="4" t="s">
        <v>72</v>
      </c>
      <c r="J63" s="4" t="s">
        <v>51</v>
      </c>
      <c r="K63" s="4" t="s">
        <v>73</v>
      </c>
    </row>
    <row r="64" spans="2:11" x14ac:dyDescent="0.25">
      <c r="B64" s="4">
        <v>8</v>
      </c>
      <c r="C64" s="4">
        <v>800</v>
      </c>
      <c r="D64" s="4" t="s">
        <v>63</v>
      </c>
      <c r="E64" s="4">
        <v>5</v>
      </c>
      <c r="F64" s="4">
        <v>200</v>
      </c>
      <c r="G64" s="4" t="s">
        <v>74</v>
      </c>
      <c r="H64" s="4">
        <v>500</v>
      </c>
      <c r="I64" s="4" t="s">
        <v>72</v>
      </c>
      <c r="J64" s="4" t="s">
        <v>75</v>
      </c>
      <c r="K64" s="4" t="s">
        <v>76</v>
      </c>
    </row>
    <row r="65" spans="2:11" x14ac:dyDescent="0.25">
      <c r="B65" s="4">
        <v>9</v>
      </c>
      <c r="C65" s="4">
        <v>900</v>
      </c>
      <c r="D65" s="4" t="s">
        <v>64</v>
      </c>
      <c r="E65" s="4">
        <v>10</v>
      </c>
      <c r="F65" s="4">
        <v>400</v>
      </c>
      <c r="G65" s="4" t="s">
        <v>77</v>
      </c>
      <c r="H65" s="4">
        <v>200</v>
      </c>
      <c r="I65" s="4" t="s">
        <v>72</v>
      </c>
      <c r="J65" s="4" t="s">
        <v>57</v>
      </c>
      <c r="K65" s="4" t="s">
        <v>73</v>
      </c>
    </row>
    <row r="66" spans="2:11" x14ac:dyDescent="0.25">
      <c r="B66" s="4">
        <v>10</v>
      </c>
      <c r="C66" s="4">
        <v>1000</v>
      </c>
      <c r="D66" s="4" t="s">
        <v>65</v>
      </c>
      <c r="E66" s="4">
        <v>10</v>
      </c>
      <c r="F66" s="4">
        <v>500</v>
      </c>
      <c r="G66" s="4" t="s">
        <v>71</v>
      </c>
      <c r="H66" s="4">
        <v>300</v>
      </c>
      <c r="I66" s="4" t="s">
        <v>72</v>
      </c>
      <c r="J66" s="4" t="s">
        <v>51</v>
      </c>
      <c r="K66" s="4" t="s">
        <v>76</v>
      </c>
    </row>
    <row r="68" spans="2:11" x14ac:dyDescent="0.25">
      <c r="B68" s="6" t="s">
        <v>44</v>
      </c>
      <c r="C68" s="5">
        <f>C55+1</f>
        <v>4</v>
      </c>
    </row>
    <row r="69" spans="2:11" s="8" customFormat="1" ht="22.5" x14ac:dyDescent="0.25">
      <c r="B69" s="7" t="s">
        <v>47</v>
      </c>
      <c r="C69" s="7" t="s">
        <v>78</v>
      </c>
      <c r="D69" s="7" t="s">
        <v>83</v>
      </c>
      <c r="E69" s="7" t="s">
        <v>39</v>
      </c>
      <c r="F69" s="7" t="s">
        <v>84</v>
      </c>
    </row>
    <row r="70" spans="2:11" x14ac:dyDescent="0.25">
      <c r="B70" s="4">
        <v>1</v>
      </c>
      <c r="C70" s="11" t="s">
        <v>79</v>
      </c>
      <c r="D70" s="4">
        <v>110</v>
      </c>
      <c r="E70" s="4">
        <v>10</v>
      </c>
      <c r="F70" s="4" t="s">
        <v>85</v>
      </c>
    </row>
    <row r="71" spans="2:11" x14ac:dyDescent="0.25">
      <c r="B71" s="4">
        <v>2</v>
      </c>
      <c r="C71" s="11" t="s">
        <v>80</v>
      </c>
      <c r="D71" s="4">
        <v>120</v>
      </c>
      <c r="E71" s="4">
        <v>10</v>
      </c>
      <c r="F71" s="4" t="s">
        <v>86</v>
      </c>
    </row>
    <row r="72" spans="2:11" x14ac:dyDescent="0.25">
      <c r="B72" s="4">
        <v>3</v>
      </c>
      <c r="C72" s="11" t="s">
        <v>81</v>
      </c>
      <c r="D72" s="4">
        <v>130</v>
      </c>
      <c r="E72" s="4">
        <v>20</v>
      </c>
      <c r="F72" s="4" t="s">
        <v>87</v>
      </c>
    </row>
    <row r="73" spans="2:11" x14ac:dyDescent="0.25">
      <c r="B73" s="4">
        <v>4</v>
      </c>
      <c r="C73" s="11" t="s">
        <v>82</v>
      </c>
      <c r="D73" s="4">
        <v>140</v>
      </c>
      <c r="E73" s="4">
        <v>20</v>
      </c>
      <c r="F73" s="4" t="s">
        <v>88</v>
      </c>
    </row>
    <row r="74" spans="2:11" x14ac:dyDescent="0.25">
      <c r="B74" s="4">
        <v>5</v>
      </c>
      <c r="C74" s="11" t="s">
        <v>79</v>
      </c>
      <c r="D74" s="4">
        <v>150</v>
      </c>
      <c r="E74" s="4">
        <v>15</v>
      </c>
      <c r="F74" s="4" t="s">
        <v>89</v>
      </c>
    </row>
    <row r="75" spans="2:11" x14ac:dyDescent="0.25">
      <c r="B75" s="4">
        <v>6</v>
      </c>
      <c r="C75" s="11" t="s">
        <v>80</v>
      </c>
      <c r="D75" s="4">
        <v>160</v>
      </c>
      <c r="E75" s="4">
        <v>15</v>
      </c>
      <c r="F75" s="4" t="s">
        <v>85</v>
      </c>
    </row>
    <row r="76" spans="2:11" x14ac:dyDescent="0.25">
      <c r="B76" s="4">
        <v>7</v>
      </c>
      <c r="C76" s="11" t="s">
        <v>81</v>
      </c>
      <c r="D76" s="4">
        <v>170</v>
      </c>
      <c r="E76" s="4">
        <v>5</v>
      </c>
      <c r="F76" s="4" t="s">
        <v>86</v>
      </c>
    </row>
    <row r="77" spans="2:11" x14ac:dyDescent="0.25">
      <c r="B77" s="4">
        <v>8</v>
      </c>
      <c r="C77" s="11" t="s">
        <v>82</v>
      </c>
      <c r="D77" s="4">
        <v>180</v>
      </c>
      <c r="E77" s="4">
        <v>5</v>
      </c>
      <c r="F77" s="4" t="s">
        <v>87</v>
      </c>
    </row>
    <row r="78" spans="2:11" x14ac:dyDescent="0.25">
      <c r="B78" s="4">
        <v>9</v>
      </c>
      <c r="C78" s="11" t="s">
        <v>79</v>
      </c>
      <c r="D78" s="4">
        <v>190</v>
      </c>
      <c r="E78" s="4">
        <v>10</v>
      </c>
      <c r="F78" s="4" t="s">
        <v>88</v>
      </c>
    </row>
    <row r="79" spans="2:11" x14ac:dyDescent="0.25">
      <c r="B79" s="4">
        <v>10</v>
      </c>
      <c r="C79" s="11" t="s">
        <v>80</v>
      </c>
      <c r="D79" s="4">
        <v>200</v>
      </c>
      <c r="E79" s="4">
        <v>10</v>
      </c>
      <c r="F79" s="4" t="s">
        <v>89</v>
      </c>
    </row>
    <row r="81" spans="2:6" x14ac:dyDescent="0.25">
      <c r="B81" s="6" t="s">
        <v>44</v>
      </c>
      <c r="C81" s="5">
        <f>C68+1</f>
        <v>5</v>
      </c>
    </row>
    <row r="82" spans="2:6" s="8" customFormat="1" x14ac:dyDescent="0.25">
      <c r="B82" s="7" t="s">
        <v>47</v>
      </c>
      <c r="C82" s="7" t="s">
        <v>90</v>
      </c>
      <c r="D82" s="7" t="s">
        <v>38</v>
      </c>
      <c r="E82" s="7" t="s">
        <v>91</v>
      </c>
      <c r="F82" s="7" t="s">
        <v>40</v>
      </c>
    </row>
    <row r="83" spans="2:6" x14ac:dyDescent="0.25">
      <c r="B83" s="4">
        <v>1</v>
      </c>
      <c r="C83" s="4">
        <v>100</v>
      </c>
      <c r="D83" s="4">
        <v>2</v>
      </c>
      <c r="E83" s="4">
        <v>10</v>
      </c>
      <c r="F83" s="4" t="s">
        <v>41</v>
      </c>
    </row>
    <row r="84" spans="2:6" x14ac:dyDescent="0.25">
      <c r="B84" s="4">
        <v>2</v>
      </c>
      <c r="C84" s="4">
        <v>200</v>
      </c>
      <c r="D84" s="4">
        <v>3</v>
      </c>
      <c r="E84" s="4">
        <v>10</v>
      </c>
      <c r="F84" s="4" t="s">
        <v>42</v>
      </c>
    </row>
    <row r="85" spans="2:6" x14ac:dyDescent="0.25">
      <c r="B85" s="4">
        <v>3</v>
      </c>
      <c r="C85" s="4">
        <v>300</v>
      </c>
      <c r="D85" s="4">
        <v>2</v>
      </c>
      <c r="E85" s="4">
        <v>20</v>
      </c>
      <c r="F85" s="4" t="s">
        <v>41</v>
      </c>
    </row>
    <row r="86" spans="2:6" x14ac:dyDescent="0.25">
      <c r="B86" s="4">
        <v>4</v>
      </c>
      <c r="C86" s="4">
        <v>400</v>
      </c>
      <c r="D86" s="4">
        <v>3</v>
      </c>
      <c r="E86" s="4">
        <v>20</v>
      </c>
      <c r="F86" s="4" t="s">
        <v>42</v>
      </c>
    </row>
    <row r="87" spans="2:6" x14ac:dyDescent="0.25">
      <c r="B87" s="4">
        <v>5</v>
      </c>
      <c r="C87" s="4">
        <v>500</v>
      </c>
      <c r="D87" s="4">
        <v>2</v>
      </c>
      <c r="E87" s="4">
        <v>15</v>
      </c>
      <c r="F87" s="4" t="s">
        <v>41</v>
      </c>
    </row>
    <row r="88" spans="2:6" x14ac:dyDescent="0.25">
      <c r="B88" s="4">
        <v>6</v>
      </c>
      <c r="C88" s="4">
        <v>600</v>
      </c>
      <c r="D88" s="4">
        <v>3</v>
      </c>
      <c r="E88" s="4">
        <v>15</v>
      </c>
      <c r="F88" s="4" t="s">
        <v>42</v>
      </c>
    </row>
    <row r="89" spans="2:6" x14ac:dyDescent="0.25">
      <c r="B89" s="4">
        <v>7</v>
      </c>
      <c r="C89" s="4">
        <v>700</v>
      </c>
      <c r="D89" s="4">
        <v>2</v>
      </c>
      <c r="E89" s="4">
        <v>5</v>
      </c>
      <c r="F89" s="4" t="s">
        <v>41</v>
      </c>
    </row>
    <row r="90" spans="2:6" x14ac:dyDescent="0.25">
      <c r="B90" s="4">
        <v>8</v>
      </c>
      <c r="C90" s="4">
        <v>800</v>
      </c>
      <c r="D90" s="4">
        <v>3</v>
      </c>
      <c r="E90" s="4">
        <v>5</v>
      </c>
      <c r="F90" s="4" t="s">
        <v>42</v>
      </c>
    </row>
    <row r="91" spans="2:6" x14ac:dyDescent="0.25">
      <c r="B91" s="4">
        <v>9</v>
      </c>
      <c r="C91" s="4">
        <v>900</v>
      </c>
      <c r="D91" s="4">
        <v>2</v>
      </c>
      <c r="E91" s="4">
        <v>10</v>
      </c>
      <c r="F91" s="4" t="s">
        <v>41</v>
      </c>
    </row>
    <row r="92" spans="2:6" x14ac:dyDescent="0.25">
      <c r="B92" s="4">
        <v>10</v>
      </c>
      <c r="C92" s="4">
        <v>1000</v>
      </c>
      <c r="D92" s="4">
        <v>3</v>
      </c>
      <c r="E92" s="4">
        <v>10</v>
      </c>
      <c r="F92" s="4" t="s">
        <v>42</v>
      </c>
    </row>
    <row r="94" spans="2:6" x14ac:dyDescent="0.25">
      <c r="B94" s="6" t="s">
        <v>44</v>
      </c>
      <c r="C94" s="5">
        <f>C81+1</f>
        <v>6</v>
      </c>
    </row>
    <row r="95" spans="2:6" s="8" customFormat="1" x14ac:dyDescent="0.25">
      <c r="B95" s="7" t="s">
        <v>47</v>
      </c>
      <c r="C95" s="7" t="s">
        <v>90</v>
      </c>
      <c r="D95" s="7" t="s">
        <v>38</v>
      </c>
      <c r="E95" s="7" t="s">
        <v>92</v>
      </c>
      <c r="F95" s="7" t="s">
        <v>40</v>
      </c>
    </row>
    <row r="96" spans="2:6" x14ac:dyDescent="0.25">
      <c r="B96" s="4">
        <v>1</v>
      </c>
      <c r="C96" s="4">
        <v>100</v>
      </c>
      <c r="D96" s="4">
        <v>2</v>
      </c>
      <c r="E96" s="4" t="s">
        <v>93</v>
      </c>
      <c r="F96" s="11" t="s">
        <v>95</v>
      </c>
    </row>
    <row r="97" spans="2:6" x14ac:dyDescent="0.25">
      <c r="B97" s="4">
        <v>2</v>
      </c>
      <c r="C97" s="4">
        <v>200</v>
      </c>
      <c r="D97" s="4">
        <v>3</v>
      </c>
      <c r="E97" s="4" t="s">
        <v>93</v>
      </c>
      <c r="F97" s="11" t="s">
        <v>96</v>
      </c>
    </row>
    <row r="98" spans="2:6" x14ac:dyDescent="0.25">
      <c r="B98" s="4">
        <v>3</v>
      </c>
      <c r="C98" s="4">
        <v>300</v>
      </c>
      <c r="D98" s="4">
        <v>4</v>
      </c>
      <c r="E98" s="4" t="s">
        <v>93</v>
      </c>
      <c r="F98" s="11" t="s">
        <v>97</v>
      </c>
    </row>
    <row r="99" spans="2:6" x14ac:dyDescent="0.25">
      <c r="B99" s="4">
        <v>4</v>
      </c>
      <c r="C99" s="4">
        <v>400</v>
      </c>
      <c r="D99" s="4">
        <v>2</v>
      </c>
      <c r="E99" s="4" t="s">
        <v>93</v>
      </c>
      <c r="F99" s="11" t="s">
        <v>98</v>
      </c>
    </row>
    <row r="100" spans="2:6" x14ac:dyDescent="0.25">
      <c r="B100" s="4">
        <v>5</v>
      </c>
      <c r="C100" s="4">
        <v>500</v>
      </c>
      <c r="D100" s="4">
        <v>3</v>
      </c>
      <c r="E100" s="4" t="s">
        <v>93</v>
      </c>
      <c r="F100" s="11" t="s">
        <v>41</v>
      </c>
    </row>
    <row r="101" spans="2:6" x14ac:dyDescent="0.25">
      <c r="B101" s="4">
        <v>6</v>
      </c>
      <c r="C101" s="4">
        <v>600</v>
      </c>
      <c r="D101" s="4">
        <v>4</v>
      </c>
      <c r="E101" s="4" t="s">
        <v>94</v>
      </c>
      <c r="F101" s="11" t="s">
        <v>95</v>
      </c>
    </row>
    <row r="102" spans="2:6" x14ac:dyDescent="0.25">
      <c r="B102" s="4">
        <v>7</v>
      </c>
      <c r="C102" s="4">
        <v>700</v>
      </c>
      <c r="D102" s="4">
        <v>2</v>
      </c>
      <c r="E102" s="4" t="s">
        <v>94</v>
      </c>
      <c r="F102" s="11" t="s">
        <v>96</v>
      </c>
    </row>
    <row r="103" spans="2:6" x14ac:dyDescent="0.25">
      <c r="B103" s="4">
        <v>8</v>
      </c>
      <c r="C103" s="4">
        <v>800</v>
      </c>
      <c r="D103" s="4">
        <v>3</v>
      </c>
      <c r="E103" s="4" t="s">
        <v>94</v>
      </c>
      <c r="F103" s="11" t="s">
        <v>97</v>
      </c>
    </row>
    <row r="104" spans="2:6" x14ac:dyDescent="0.25">
      <c r="B104" s="4">
        <v>9</v>
      </c>
      <c r="C104" s="4">
        <v>900</v>
      </c>
      <c r="D104" s="4">
        <v>4</v>
      </c>
      <c r="E104" s="4" t="s">
        <v>94</v>
      </c>
      <c r="F104" s="11" t="s">
        <v>98</v>
      </c>
    </row>
    <row r="105" spans="2:6" x14ac:dyDescent="0.25">
      <c r="B105" s="4">
        <v>10</v>
      </c>
      <c r="C105" s="4">
        <v>1000</v>
      </c>
      <c r="D105" s="4">
        <v>2</v>
      </c>
      <c r="E105" s="4" t="s">
        <v>94</v>
      </c>
      <c r="F105" s="11" t="s">
        <v>41</v>
      </c>
    </row>
    <row r="107" spans="2:6" x14ac:dyDescent="0.25">
      <c r="B107" s="6" t="s">
        <v>44</v>
      </c>
      <c r="C107" s="5">
        <f>C94+1</f>
        <v>7</v>
      </c>
    </row>
    <row r="108" spans="2:6" s="8" customFormat="1" x14ac:dyDescent="0.25">
      <c r="B108" s="7" t="s">
        <v>47</v>
      </c>
      <c r="C108" s="7" t="s">
        <v>37</v>
      </c>
      <c r="D108" s="7" t="s">
        <v>38</v>
      </c>
      <c r="E108" s="7" t="s">
        <v>99</v>
      </c>
      <c r="F108" s="7" t="s">
        <v>100</v>
      </c>
    </row>
    <row r="109" spans="2:6" x14ac:dyDescent="0.25">
      <c r="B109" s="4">
        <v>1</v>
      </c>
      <c r="C109" s="4">
        <v>100</v>
      </c>
      <c r="D109" s="4">
        <v>2</v>
      </c>
      <c r="E109" s="4">
        <v>10</v>
      </c>
      <c r="F109" s="4" t="s">
        <v>101</v>
      </c>
    </row>
    <row r="110" spans="2:6" x14ac:dyDescent="0.25">
      <c r="B110" s="4">
        <v>2</v>
      </c>
      <c r="C110" s="4">
        <v>200</v>
      </c>
      <c r="D110" s="4">
        <v>3</v>
      </c>
      <c r="E110" s="4">
        <v>10</v>
      </c>
      <c r="F110" s="4" t="s">
        <v>102</v>
      </c>
    </row>
    <row r="111" spans="2:6" x14ac:dyDescent="0.25">
      <c r="B111" s="4">
        <v>3</v>
      </c>
      <c r="C111" s="4">
        <v>300</v>
      </c>
      <c r="D111" s="4">
        <v>2</v>
      </c>
      <c r="E111" s="4">
        <v>20</v>
      </c>
      <c r="F111" s="4" t="s">
        <v>103</v>
      </c>
    </row>
    <row r="112" spans="2:6" x14ac:dyDescent="0.25">
      <c r="B112" s="4">
        <v>4</v>
      </c>
      <c r="C112" s="4">
        <v>400</v>
      </c>
      <c r="D112" s="4">
        <v>3</v>
      </c>
      <c r="E112" s="4">
        <v>20</v>
      </c>
      <c r="F112" s="4" t="s">
        <v>104</v>
      </c>
    </row>
    <row r="113" spans="2:10" x14ac:dyDescent="0.25">
      <c r="B113" s="4">
        <v>5</v>
      </c>
      <c r="C113" s="4">
        <v>500</v>
      </c>
      <c r="D113" s="4">
        <v>2</v>
      </c>
      <c r="E113" s="4">
        <v>15</v>
      </c>
      <c r="F113" s="4" t="s">
        <v>101</v>
      </c>
    </row>
    <row r="114" spans="2:10" x14ac:dyDescent="0.25">
      <c r="B114" s="4">
        <v>6</v>
      </c>
      <c r="C114" s="4">
        <v>600</v>
      </c>
      <c r="D114" s="4">
        <v>3</v>
      </c>
      <c r="E114" s="4">
        <v>15</v>
      </c>
      <c r="F114" s="4" t="s">
        <v>102</v>
      </c>
    </row>
    <row r="115" spans="2:10" x14ac:dyDescent="0.25">
      <c r="B115" s="4">
        <v>7</v>
      </c>
      <c r="C115" s="4">
        <v>700</v>
      </c>
      <c r="D115" s="4">
        <v>2</v>
      </c>
      <c r="E115" s="4">
        <v>5</v>
      </c>
      <c r="F115" s="4" t="s">
        <v>103</v>
      </c>
    </row>
    <row r="116" spans="2:10" x14ac:dyDescent="0.25">
      <c r="B116" s="4">
        <v>8</v>
      </c>
      <c r="C116" s="4">
        <v>800</v>
      </c>
      <c r="D116" s="4">
        <v>3</v>
      </c>
      <c r="E116" s="4">
        <v>5</v>
      </c>
      <c r="F116" s="4" t="s">
        <v>104</v>
      </c>
    </row>
    <row r="117" spans="2:10" x14ac:dyDescent="0.25">
      <c r="B117" s="4">
        <v>9</v>
      </c>
      <c r="C117" s="4">
        <v>900</v>
      </c>
      <c r="D117" s="4">
        <v>2</v>
      </c>
      <c r="E117" s="4">
        <v>10</v>
      </c>
      <c r="F117" s="4" t="s">
        <v>103</v>
      </c>
    </row>
    <row r="118" spans="2:10" x14ac:dyDescent="0.25">
      <c r="B118" s="4">
        <v>10</v>
      </c>
      <c r="C118" s="4">
        <v>1000</v>
      </c>
      <c r="D118" s="4">
        <v>3</v>
      </c>
      <c r="E118" s="4">
        <v>10</v>
      </c>
      <c r="F118" s="4" t="s">
        <v>101</v>
      </c>
    </row>
    <row r="120" spans="2:10" x14ac:dyDescent="0.25">
      <c r="B120" s="6" t="s">
        <v>44</v>
      </c>
      <c r="C120" s="9">
        <f>C107+1</f>
        <v>8</v>
      </c>
    </row>
    <row r="121" spans="2:10" x14ac:dyDescent="0.25">
      <c r="B121" s="7" t="s">
        <v>47</v>
      </c>
      <c r="C121" s="7" t="s">
        <v>48</v>
      </c>
      <c r="D121" s="7" t="s">
        <v>105</v>
      </c>
      <c r="E121" s="7" t="s">
        <v>49</v>
      </c>
      <c r="F121" s="7" t="s">
        <v>106</v>
      </c>
      <c r="G121" s="7" t="s">
        <v>68</v>
      </c>
      <c r="H121" s="7" t="s">
        <v>107</v>
      </c>
      <c r="I121" s="7" t="s">
        <v>112</v>
      </c>
      <c r="J121" s="7" t="s">
        <v>108</v>
      </c>
    </row>
    <row r="122" spans="2:10" x14ac:dyDescent="0.25">
      <c r="B122" s="4">
        <v>1</v>
      </c>
      <c r="C122" s="12">
        <v>44562</v>
      </c>
      <c r="D122" s="4">
        <v>11</v>
      </c>
      <c r="E122" s="12">
        <v>44621</v>
      </c>
      <c r="F122" s="4">
        <f>D122+5</f>
        <v>16</v>
      </c>
      <c r="G122" s="12">
        <v>44896</v>
      </c>
      <c r="H122" s="4">
        <f>F122+5</f>
        <v>21</v>
      </c>
      <c r="I122" s="12">
        <v>45658</v>
      </c>
      <c r="J122" s="4" t="s">
        <v>109</v>
      </c>
    </row>
    <row r="123" spans="2:10" x14ac:dyDescent="0.25">
      <c r="B123" s="4">
        <v>2</v>
      </c>
      <c r="C123" s="12">
        <v>44593</v>
      </c>
      <c r="D123" s="4">
        <v>12</v>
      </c>
      <c r="E123" s="12">
        <v>44682</v>
      </c>
      <c r="F123" s="4">
        <f t="shared" ref="F123:F126" si="12">D123+5</f>
        <v>17</v>
      </c>
      <c r="G123" s="12">
        <v>44927</v>
      </c>
      <c r="H123" s="4">
        <f t="shared" ref="H123:H124" si="13">F123+5</f>
        <v>22</v>
      </c>
      <c r="I123" s="12">
        <v>45658</v>
      </c>
      <c r="J123" s="4" t="s">
        <v>110</v>
      </c>
    </row>
    <row r="124" spans="2:10" x14ac:dyDescent="0.25">
      <c r="B124" s="4">
        <v>3</v>
      </c>
      <c r="C124" s="12">
        <v>44621</v>
      </c>
      <c r="D124" s="4">
        <v>13</v>
      </c>
      <c r="E124" s="12">
        <v>44743</v>
      </c>
      <c r="F124" s="4">
        <f t="shared" si="12"/>
        <v>18</v>
      </c>
      <c r="G124" s="12">
        <v>44958</v>
      </c>
      <c r="H124" s="4">
        <f t="shared" si="13"/>
        <v>23</v>
      </c>
      <c r="I124" s="12">
        <v>45658</v>
      </c>
      <c r="J124" s="4" t="s">
        <v>109</v>
      </c>
    </row>
    <row r="125" spans="2:10" x14ac:dyDescent="0.25">
      <c r="B125" s="4">
        <v>4</v>
      </c>
      <c r="C125" s="12">
        <v>44652</v>
      </c>
      <c r="D125" s="4">
        <v>14</v>
      </c>
      <c r="E125" s="12">
        <v>44805</v>
      </c>
      <c r="F125" s="4">
        <f t="shared" si="12"/>
        <v>19</v>
      </c>
      <c r="G125" s="12">
        <v>44986</v>
      </c>
      <c r="H125" s="4">
        <f>F125-5</f>
        <v>14</v>
      </c>
      <c r="I125" s="12">
        <v>45658</v>
      </c>
      <c r="J125" s="4" t="s">
        <v>110</v>
      </c>
    </row>
    <row r="126" spans="2:10" x14ac:dyDescent="0.25">
      <c r="B126" s="4">
        <v>5</v>
      </c>
      <c r="C126" s="12">
        <v>44682</v>
      </c>
      <c r="D126" s="4">
        <v>15</v>
      </c>
      <c r="E126" s="12">
        <v>44866</v>
      </c>
      <c r="F126" s="4">
        <f t="shared" si="12"/>
        <v>20</v>
      </c>
      <c r="G126" s="12">
        <v>45017</v>
      </c>
      <c r="H126" s="4">
        <f t="shared" ref="H126:H128" si="14">F126-5</f>
        <v>15</v>
      </c>
      <c r="I126" s="12">
        <v>45658</v>
      </c>
      <c r="J126" s="4" t="s">
        <v>109</v>
      </c>
    </row>
    <row r="127" spans="2:10" x14ac:dyDescent="0.25">
      <c r="B127" s="4">
        <v>6</v>
      </c>
      <c r="C127" s="12">
        <v>44713</v>
      </c>
      <c r="D127" s="4">
        <v>16</v>
      </c>
      <c r="E127" s="12">
        <v>44927</v>
      </c>
      <c r="F127" s="4">
        <f>D127-5</f>
        <v>11</v>
      </c>
      <c r="G127" s="12">
        <v>45047</v>
      </c>
      <c r="H127" s="4">
        <f t="shared" si="14"/>
        <v>6</v>
      </c>
      <c r="I127" s="12">
        <v>45658</v>
      </c>
      <c r="J127" s="4" t="s">
        <v>110</v>
      </c>
    </row>
    <row r="128" spans="2:10" x14ac:dyDescent="0.25">
      <c r="B128" s="4">
        <v>7</v>
      </c>
      <c r="C128" s="12">
        <v>44743</v>
      </c>
      <c r="D128" s="4">
        <v>17</v>
      </c>
      <c r="E128" s="12">
        <v>44986</v>
      </c>
      <c r="F128" s="4">
        <f t="shared" ref="F128:F131" si="15">D128-5</f>
        <v>12</v>
      </c>
      <c r="G128" s="12">
        <v>45078</v>
      </c>
      <c r="H128" s="4">
        <f t="shared" si="14"/>
        <v>7</v>
      </c>
      <c r="I128" s="12">
        <v>45658</v>
      </c>
      <c r="J128" s="4" t="s">
        <v>109</v>
      </c>
    </row>
    <row r="129" spans="2:10" x14ac:dyDescent="0.25">
      <c r="B129" s="4">
        <v>8</v>
      </c>
      <c r="C129" s="12">
        <v>44774</v>
      </c>
      <c r="D129" s="4">
        <v>18</v>
      </c>
      <c r="E129" s="12">
        <v>45047</v>
      </c>
      <c r="F129" s="4">
        <f t="shared" si="15"/>
        <v>13</v>
      </c>
      <c r="G129" s="12">
        <v>45108</v>
      </c>
      <c r="H129" s="4">
        <f>F129+5</f>
        <v>18</v>
      </c>
      <c r="I129" s="12">
        <v>45658</v>
      </c>
      <c r="J129" s="4" t="s">
        <v>110</v>
      </c>
    </row>
    <row r="130" spans="2:10" x14ac:dyDescent="0.25">
      <c r="B130" s="4">
        <v>9</v>
      </c>
      <c r="C130" s="12">
        <v>44805</v>
      </c>
      <c r="D130" s="4">
        <v>19</v>
      </c>
      <c r="E130" s="12">
        <v>45108</v>
      </c>
      <c r="F130" s="4">
        <f t="shared" si="15"/>
        <v>14</v>
      </c>
      <c r="G130" s="12">
        <v>45139</v>
      </c>
      <c r="H130" s="4">
        <f t="shared" ref="H130:H131" si="16">F130+5</f>
        <v>19</v>
      </c>
      <c r="I130" s="12">
        <v>45658</v>
      </c>
      <c r="J130" s="4" t="s">
        <v>109</v>
      </c>
    </row>
    <row r="131" spans="2:10" x14ac:dyDescent="0.25">
      <c r="B131" s="4">
        <v>10</v>
      </c>
      <c r="C131" s="12">
        <v>44835</v>
      </c>
      <c r="D131" s="4">
        <v>20</v>
      </c>
      <c r="E131" s="12">
        <v>45170</v>
      </c>
      <c r="F131" s="4">
        <f t="shared" si="15"/>
        <v>15</v>
      </c>
      <c r="G131" s="12">
        <v>45231</v>
      </c>
      <c r="H131" s="4">
        <f t="shared" si="16"/>
        <v>20</v>
      </c>
      <c r="I131" s="12">
        <v>45658</v>
      </c>
      <c r="J131" s="4" t="s">
        <v>110</v>
      </c>
    </row>
    <row r="133" spans="2:10" x14ac:dyDescent="0.25">
      <c r="B133" s="6" t="s">
        <v>44</v>
      </c>
      <c r="C133" s="9">
        <f>C120+1</f>
        <v>9</v>
      </c>
    </row>
    <row r="134" spans="2:10" s="8" customFormat="1" x14ac:dyDescent="0.25">
      <c r="B134" s="7" t="s">
        <v>47</v>
      </c>
      <c r="C134" s="7" t="s">
        <v>48</v>
      </c>
      <c r="D134" s="7" t="s">
        <v>39</v>
      </c>
      <c r="E134" s="7" t="s">
        <v>113</v>
      </c>
      <c r="F134" s="7" t="s">
        <v>49</v>
      </c>
      <c r="G134" s="7" t="s">
        <v>114</v>
      </c>
      <c r="H134" s="7" t="s">
        <v>68</v>
      </c>
      <c r="I134" s="7" t="s">
        <v>115</v>
      </c>
      <c r="J134" s="7" t="s">
        <v>112</v>
      </c>
    </row>
    <row r="135" spans="2:10" x14ac:dyDescent="0.25">
      <c r="B135" s="4">
        <v>1</v>
      </c>
      <c r="C135" s="12">
        <v>44562</v>
      </c>
      <c r="D135" s="4">
        <v>10</v>
      </c>
      <c r="E135" s="4">
        <v>20</v>
      </c>
      <c r="F135" s="12">
        <v>44593</v>
      </c>
      <c r="G135" s="4">
        <v>60</v>
      </c>
      <c r="H135" s="12">
        <v>44927</v>
      </c>
      <c r="I135" s="4">
        <v>50</v>
      </c>
      <c r="J135" s="12">
        <v>45231</v>
      </c>
    </row>
    <row r="136" spans="2:10" x14ac:dyDescent="0.25">
      <c r="B136" s="4">
        <v>2</v>
      </c>
      <c r="C136" s="12">
        <v>44593</v>
      </c>
      <c r="D136" s="4">
        <v>10</v>
      </c>
      <c r="E136" s="4">
        <v>40</v>
      </c>
      <c r="F136" s="12">
        <v>44682</v>
      </c>
      <c r="G136" s="4">
        <v>100</v>
      </c>
      <c r="H136" s="12">
        <v>44986</v>
      </c>
      <c r="I136" s="4">
        <v>110</v>
      </c>
      <c r="J136" s="12">
        <v>45261</v>
      </c>
    </row>
    <row r="137" spans="2:10" x14ac:dyDescent="0.25">
      <c r="B137" s="4">
        <v>3</v>
      </c>
      <c r="C137" s="12">
        <v>44621</v>
      </c>
      <c r="D137" s="4">
        <v>20</v>
      </c>
      <c r="E137" s="4">
        <v>60</v>
      </c>
      <c r="F137" s="12">
        <v>44774</v>
      </c>
      <c r="G137" s="4">
        <v>100</v>
      </c>
      <c r="H137" s="12">
        <v>45047</v>
      </c>
      <c r="I137" s="4">
        <v>200</v>
      </c>
      <c r="J137" s="12">
        <v>45292</v>
      </c>
    </row>
    <row r="138" spans="2:10" x14ac:dyDescent="0.25">
      <c r="B138" s="4">
        <v>4</v>
      </c>
      <c r="C138" s="12">
        <v>44652</v>
      </c>
      <c r="D138" s="4">
        <v>20</v>
      </c>
      <c r="E138" s="4">
        <v>100</v>
      </c>
      <c r="F138" s="12">
        <v>44866</v>
      </c>
      <c r="G138" s="4">
        <v>200</v>
      </c>
      <c r="H138" s="12">
        <v>45108</v>
      </c>
      <c r="I138" s="4">
        <v>220</v>
      </c>
      <c r="J138" s="12">
        <v>45323</v>
      </c>
    </row>
    <row r="139" spans="2:10" x14ac:dyDescent="0.25">
      <c r="B139" s="4">
        <v>5</v>
      </c>
      <c r="C139" s="12">
        <v>44682</v>
      </c>
      <c r="D139" s="4">
        <v>15</v>
      </c>
      <c r="E139" s="4">
        <v>200</v>
      </c>
      <c r="F139" s="12">
        <v>44958</v>
      </c>
      <c r="G139" s="4">
        <v>250</v>
      </c>
      <c r="H139" s="12">
        <v>45170</v>
      </c>
      <c r="I139" s="4">
        <v>200</v>
      </c>
      <c r="J139" s="12">
        <v>45352</v>
      </c>
    </row>
    <row r="140" spans="2:10" x14ac:dyDescent="0.25">
      <c r="B140" s="4">
        <v>6</v>
      </c>
      <c r="C140" s="12">
        <v>44713</v>
      </c>
      <c r="D140" s="4">
        <v>15</v>
      </c>
      <c r="E140" s="4">
        <v>300</v>
      </c>
      <c r="F140" s="12">
        <v>45047</v>
      </c>
      <c r="G140" s="4">
        <v>200</v>
      </c>
      <c r="H140" s="12">
        <v>45231</v>
      </c>
      <c r="I140" s="4">
        <v>100</v>
      </c>
      <c r="J140" s="12">
        <v>45383</v>
      </c>
    </row>
    <row r="141" spans="2:10" x14ac:dyDescent="0.25">
      <c r="B141" s="4">
        <v>7</v>
      </c>
      <c r="C141" s="12">
        <v>44743</v>
      </c>
      <c r="D141" s="4">
        <v>5</v>
      </c>
      <c r="E141" s="4">
        <v>300</v>
      </c>
      <c r="F141" s="12">
        <v>45139</v>
      </c>
      <c r="G141" s="4">
        <v>300</v>
      </c>
      <c r="H141" s="12">
        <v>45292</v>
      </c>
      <c r="I141" s="4">
        <v>400</v>
      </c>
      <c r="J141" s="12">
        <v>45413</v>
      </c>
    </row>
    <row r="142" spans="2:10" x14ac:dyDescent="0.25">
      <c r="B142" s="4">
        <v>8</v>
      </c>
      <c r="C142" s="12">
        <v>44774</v>
      </c>
      <c r="D142" s="4">
        <v>5</v>
      </c>
      <c r="E142" s="4">
        <v>200</v>
      </c>
      <c r="F142" s="12">
        <v>45231</v>
      </c>
      <c r="G142" s="4">
        <v>500</v>
      </c>
      <c r="H142" s="12">
        <v>45352</v>
      </c>
      <c r="I142" s="4">
        <v>400</v>
      </c>
      <c r="J142" s="12">
        <v>45444</v>
      </c>
    </row>
    <row r="143" spans="2:10" x14ac:dyDescent="0.25">
      <c r="B143" s="4">
        <v>9</v>
      </c>
      <c r="C143" s="12">
        <v>44805</v>
      </c>
      <c r="D143" s="4">
        <v>10</v>
      </c>
      <c r="E143" s="4">
        <v>400</v>
      </c>
      <c r="F143" s="12">
        <v>45323</v>
      </c>
      <c r="G143" s="4">
        <v>200</v>
      </c>
      <c r="H143" s="12">
        <v>45413</v>
      </c>
      <c r="I143" s="4">
        <v>300</v>
      </c>
      <c r="J143" s="12">
        <v>45474</v>
      </c>
    </row>
    <row r="144" spans="2:10" x14ac:dyDescent="0.25">
      <c r="B144" s="4">
        <v>10</v>
      </c>
      <c r="C144" s="12">
        <v>44835</v>
      </c>
      <c r="D144" s="4">
        <v>10</v>
      </c>
      <c r="E144" s="4">
        <v>500</v>
      </c>
      <c r="F144" s="12">
        <v>45413</v>
      </c>
      <c r="G144" s="4">
        <v>300</v>
      </c>
      <c r="H144" s="12">
        <v>45474</v>
      </c>
      <c r="I144" s="4">
        <v>400</v>
      </c>
      <c r="J144" s="12">
        <v>45505</v>
      </c>
    </row>
    <row r="146" spans="2:8" x14ac:dyDescent="0.25">
      <c r="B146" s="6" t="s">
        <v>44</v>
      </c>
      <c r="C146" s="9">
        <f>C133+1</f>
        <v>10</v>
      </c>
    </row>
    <row r="147" spans="2:8" s="8" customFormat="1" ht="22.5" x14ac:dyDescent="0.25">
      <c r="B147" s="7" t="s">
        <v>47</v>
      </c>
      <c r="C147" s="7" t="s">
        <v>126</v>
      </c>
      <c r="D147" s="7" t="s">
        <v>39</v>
      </c>
      <c r="E147" s="7" t="s">
        <v>38</v>
      </c>
      <c r="F147" s="7" t="s">
        <v>124</v>
      </c>
      <c r="G147" s="7" t="s">
        <v>116</v>
      </c>
      <c r="H147" s="7" t="s">
        <v>117</v>
      </c>
    </row>
    <row r="148" spans="2:8" x14ac:dyDescent="0.25">
      <c r="B148" s="4">
        <v>1</v>
      </c>
      <c r="C148" s="4">
        <v>100</v>
      </c>
      <c r="D148" s="4">
        <v>10</v>
      </c>
      <c r="E148" s="4">
        <v>2</v>
      </c>
      <c r="F148" s="4" t="s">
        <v>118</v>
      </c>
      <c r="G148" s="4" t="s">
        <v>119</v>
      </c>
      <c r="H148" s="4" t="s">
        <v>125</v>
      </c>
    </row>
    <row r="149" spans="2:8" x14ac:dyDescent="0.25">
      <c r="B149" s="4">
        <v>2</v>
      </c>
      <c r="C149" s="4">
        <v>200</v>
      </c>
      <c r="D149" s="4">
        <v>10</v>
      </c>
      <c r="E149" s="4">
        <v>3</v>
      </c>
      <c r="F149" s="4" t="s">
        <v>118</v>
      </c>
      <c r="G149" s="4" t="s">
        <v>120</v>
      </c>
      <c r="H149" s="4" t="s">
        <v>121</v>
      </c>
    </row>
    <row r="150" spans="2:8" x14ac:dyDescent="0.25">
      <c r="B150" s="4">
        <v>3</v>
      </c>
      <c r="C150" s="4">
        <v>300</v>
      </c>
      <c r="D150" s="4">
        <v>20</v>
      </c>
      <c r="E150" s="4">
        <v>4</v>
      </c>
      <c r="F150" s="4" t="s">
        <v>111</v>
      </c>
      <c r="G150" s="4" t="s">
        <v>122</v>
      </c>
      <c r="H150" s="4" t="s">
        <v>125</v>
      </c>
    </row>
    <row r="151" spans="2:8" x14ac:dyDescent="0.25">
      <c r="B151" s="4">
        <v>4</v>
      </c>
      <c r="C151" s="4">
        <v>400</v>
      </c>
      <c r="D151" s="4">
        <v>20</v>
      </c>
      <c r="E151" s="4">
        <v>5</v>
      </c>
      <c r="F151" s="4" t="s">
        <v>118</v>
      </c>
      <c r="G151" s="4" t="s">
        <v>119</v>
      </c>
      <c r="H151" s="4" t="s">
        <v>121</v>
      </c>
    </row>
    <row r="152" spans="2:8" x14ac:dyDescent="0.25">
      <c r="B152" s="4">
        <v>5</v>
      </c>
      <c r="C152" s="4">
        <v>500</v>
      </c>
      <c r="D152" s="4">
        <v>15</v>
      </c>
      <c r="E152" s="4">
        <v>6</v>
      </c>
      <c r="F152" s="4" t="s">
        <v>101</v>
      </c>
      <c r="G152" s="4" t="s">
        <v>119</v>
      </c>
      <c r="H152" s="4" t="s">
        <v>125</v>
      </c>
    </row>
    <row r="153" spans="2:8" x14ac:dyDescent="0.25">
      <c r="B153" s="4">
        <v>6</v>
      </c>
      <c r="C153" s="4">
        <v>600</v>
      </c>
      <c r="D153" s="4">
        <v>15</v>
      </c>
      <c r="E153" s="4">
        <v>2</v>
      </c>
      <c r="F153" s="4" t="s">
        <v>104</v>
      </c>
      <c r="G153" s="4" t="s">
        <v>119</v>
      </c>
      <c r="H153" s="4" t="s">
        <v>121</v>
      </c>
    </row>
    <row r="154" spans="2:8" x14ac:dyDescent="0.25">
      <c r="B154" s="4">
        <v>7</v>
      </c>
      <c r="C154" s="4">
        <v>700</v>
      </c>
      <c r="D154" s="4">
        <v>5</v>
      </c>
      <c r="E154" s="4">
        <v>3</v>
      </c>
      <c r="F154" s="4" t="s">
        <v>110</v>
      </c>
      <c r="G154" s="4" t="s">
        <v>119</v>
      </c>
      <c r="H154" s="4" t="s">
        <v>125</v>
      </c>
    </row>
    <row r="155" spans="2:8" x14ac:dyDescent="0.25">
      <c r="B155" s="4">
        <v>8</v>
      </c>
      <c r="C155" s="4">
        <v>800</v>
      </c>
      <c r="D155" s="4">
        <v>5</v>
      </c>
      <c r="E155" s="4">
        <v>4</v>
      </c>
      <c r="F155" s="4" t="s">
        <v>110</v>
      </c>
      <c r="G155" s="4" t="s">
        <v>123</v>
      </c>
      <c r="H155" s="4" t="s">
        <v>121</v>
      </c>
    </row>
    <row r="156" spans="2:8" x14ac:dyDescent="0.25">
      <c r="B156" s="4">
        <v>9</v>
      </c>
      <c r="C156" s="4">
        <v>900</v>
      </c>
      <c r="D156" s="4">
        <v>10</v>
      </c>
      <c r="E156" s="4">
        <v>5</v>
      </c>
      <c r="F156" s="4" t="s">
        <v>101</v>
      </c>
      <c r="G156" s="4" t="s">
        <v>120</v>
      </c>
      <c r="H156" s="4" t="s">
        <v>125</v>
      </c>
    </row>
    <row r="157" spans="2:8" x14ac:dyDescent="0.25">
      <c r="B157" s="4">
        <v>10</v>
      </c>
      <c r="C157" s="4">
        <v>1000</v>
      </c>
      <c r="D157" s="4">
        <v>10</v>
      </c>
      <c r="E157" s="4">
        <v>6</v>
      </c>
      <c r="F157" s="4" t="s">
        <v>110</v>
      </c>
      <c r="G157" s="4" t="s">
        <v>119</v>
      </c>
      <c r="H157" s="4" t="s">
        <v>121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E16"/>
  <sheetViews>
    <sheetView zoomScale="145" zoomScaleNormal="145" workbookViewId="0">
      <selection activeCell="E19" sqref="E19"/>
    </sheetView>
  </sheetViews>
  <sheetFormatPr defaultRowHeight="15" x14ac:dyDescent="0.25"/>
  <sheetData>
    <row r="6" spans="1:5" x14ac:dyDescent="0.25">
      <c r="A6" s="6" t="s">
        <v>44</v>
      </c>
      <c r="B6" s="5">
        <v>1</v>
      </c>
    </row>
    <row r="7" spans="1:5" x14ac:dyDescent="0.25">
      <c r="A7" s="7" t="s">
        <v>36</v>
      </c>
      <c r="B7" s="7" t="s">
        <v>37</v>
      </c>
      <c r="C7" s="7" t="s">
        <v>38</v>
      </c>
      <c r="D7" s="7" t="s">
        <v>39</v>
      </c>
      <c r="E7" s="7" t="s">
        <v>40</v>
      </c>
    </row>
    <row r="8" spans="1:5" x14ac:dyDescent="0.25">
      <c r="A8" s="7">
        <f>VLOOKUP(Титул!$B$1,Варианты!$A$1:$K$26,'1'!$B$6+1)</f>
        <v>1</v>
      </c>
      <c r="B8" s="4">
        <f ca="1">OFFSET(Варианты!C$30,$A$8+13*($B$6-1),0)</f>
        <v>100</v>
      </c>
      <c r="C8" s="4">
        <f ca="1">OFFSET(Варианты!D$30,$A$8+13*($B$6-1),0)</f>
        <v>2</v>
      </c>
      <c r="D8" s="4">
        <f ca="1">OFFSET(Варианты!E$30,$A$8+13*($B$6-1),0)</f>
        <v>10</v>
      </c>
      <c r="E8" s="4" t="str">
        <f ca="1">OFFSET(Варианты!F$30,$A$8+13*($B$6-1),0)</f>
        <v>Простая</v>
      </c>
    </row>
    <row r="10" spans="1:5" x14ac:dyDescent="0.25">
      <c r="A10" t="s">
        <v>45</v>
      </c>
    </row>
    <row r="11" spans="1:5" x14ac:dyDescent="0.25">
      <c r="B11" t="s">
        <v>137</v>
      </c>
    </row>
    <row r="13" spans="1:5" x14ac:dyDescent="0.25">
      <c r="A13" s="17" t="s">
        <v>138</v>
      </c>
      <c r="B13" s="42">
        <f ca="1">B8*(1+D8/100*C8)</f>
        <v>120</v>
      </c>
    </row>
    <row r="14" spans="1:5" x14ac:dyDescent="0.25">
      <c r="A14" s="17" t="s">
        <v>139</v>
      </c>
      <c r="B14" s="43">
        <f ca="1">B13-B8</f>
        <v>20</v>
      </c>
    </row>
    <row r="16" spans="1:5" x14ac:dyDescent="0.25">
      <c r="A16" t="s">
        <v>46</v>
      </c>
      <c r="B16" s="24">
        <f ca="1">B14</f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E16"/>
  <sheetViews>
    <sheetView zoomScale="145" zoomScaleNormal="145" workbookViewId="0">
      <selection activeCell="G13" sqref="G13"/>
    </sheetView>
  </sheetViews>
  <sheetFormatPr defaultRowHeight="15" x14ac:dyDescent="0.25"/>
  <cols>
    <col min="2" max="2" width="12.28515625" bestFit="1" customWidth="1"/>
  </cols>
  <sheetData>
    <row r="6" spans="1:5" x14ac:dyDescent="0.25">
      <c r="A6" s="6" t="s">
        <v>44</v>
      </c>
      <c r="B6" s="5">
        <v>2</v>
      </c>
    </row>
    <row r="7" spans="1:5" x14ac:dyDescent="0.25">
      <c r="A7" s="7" t="s">
        <v>47</v>
      </c>
      <c r="B7" s="7" t="s">
        <v>37</v>
      </c>
      <c r="C7" s="7" t="s">
        <v>48</v>
      </c>
      <c r="D7" s="7" t="s">
        <v>49</v>
      </c>
      <c r="E7" s="7" t="s">
        <v>40</v>
      </c>
    </row>
    <row r="8" spans="1:5" x14ac:dyDescent="0.25">
      <c r="A8" s="7">
        <f>VLOOKUP(Титул!$B$1,Варианты!$A$1:$K$26,'2'!$B$6+1)</f>
        <v>2</v>
      </c>
      <c r="B8" s="4">
        <f ca="1">OFFSET(Варианты!C$30,$A$8+13*($B$6-1),0)</f>
        <v>200</v>
      </c>
      <c r="C8" s="4" t="str">
        <f ca="1">OFFSET(Варианты!D$30,$A$8+13*($B$6-1),0)</f>
        <v>10 января</v>
      </c>
      <c r="D8" s="4" t="str">
        <f ca="1">OFFSET(Варианты!E$30,$A$8+13*($B$6-1),0)</f>
        <v>15 апреля</v>
      </c>
      <c r="E8" s="4" t="str">
        <f ca="1">OFFSET(Варианты!F$30,$A$8+13*($B$6-1),0)</f>
        <v>Английские</v>
      </c>
    </row>
    <row r="10" spans="1:5" x14ac:dyDescent="0.25">
      <c r="A10" t="s">
        <v>45</v>
      </c>
    </row>
    <row r="11" spans="1:5" x14ac:dyDescent="0.25">
      <c r="A11" s="17" t="s">
        <v>140</v>
      </c>
      <c r="B11" s="22">
        <v>44571</v>
      </c>
      <c r="D11" t="s">
        <v>143</v>
      </c>
    </row>
    <row r="12" spans="1:5" x14ac:dyDescent="0.25">
      <c r="A12" s="17" t="s">
        <v>141</v>
      </c>
      <c r="B12" s="23">
        <v>44666</v>
      </c>
      <c r="D12" s="17" t="s">
        <v>142</v>
      </c>
      <c r="E12" s="2">
        <f>(B12-B11)/365</f>
        <v>0.26027397260273971</v>
      </c>
    </row>
    <row r="13" spans="1:5" x14ac:dyDescent="0.25">
      <c r="D13" t="s">
        <v>137</v>
      </c>
    </row>
    <row r="14" spans="1:5" x14ac:dyDescent="0.25">
      <c r="D14" s="17" t="s">
        <v>138</v>
      </c>
      <c r="E14" s="2">
        <f ca="1">B8*(1+0.1*E12)</f>
        <v>205.20547945205482</v>
      </c>
    </row>
    <row r="16" spans="1:5" x14ac:dyDescent="0.25">
      <c r="A16" t="s">
        <v>46</v>
      </c>
      <c r="B16" s="19">
        <f ca="1">E14</f>
        <v>205.20547945205482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J24"/>
  <sheetViews>
    <sheetView zoomScale="145" zoomScaleNormal="145" workbookViewId="0">
      <selection activeCell="F23" sqref="F23"/>
    </sheetView>
  </sheetViews>
  <sheetFormatPr defaultRowHeight="15" x14ac:dyDescent="0.25"/>
  <cols>
    <col min="1" max="1" width="10.5703125" bestFit="1" customWidth="1"/>
    <col min="2" max="2" width="12.85546875" customWidth="1"/>
    <col min="3" max="3" width="13.7109375" customWidth="1"/>
    <col min="4" max="4" width="11.85546875" customWidth="1"/>
    <col min="5" max="5" width="10.28515625" customWidth="1"/>
  </cols>
  <sheetData>
    <row r="6" spans="1:10" x14ac:dyDescent="0.25">
      <c r="A6" s="6" t="s">
        <v>44</v>
      </c>
      <c r="B6" s="5">
        <v>3</v>
      </c>
    </row>
    <row r="7" spans="1:10" ht="22.5" x14ac:dyDescent="0.25">
      <c r="A7" s="7" t="s">
        <v>47</v>
      </c>
      <c r="B7" s="7" t="s">
        <v>37</v>
      </c>
      <c r="C7" s="7" t="s">
        <v>48</v>
      </c>
      <c r="D7" s="7" t="s">
        <v>39</v>
      </c>
      <c r="E7" s="7" t="s">
        <v>66</v>
      </c>
      <c r="F7" s="7" t="s">
        <v>49</v>
      </c>
      <c r="G7" s="7" t="s">
        <v>67</v>
      </c>
      <c r="H7" s="7" t="s">
        <v>68</v>
      </c>
      <c r="I7" s="7" t="s">
        <v>69</v>
      </c>
      <c r="J7" s="7" t="s">
        <v>70</v>
      </c>
    </row>
    <row r="8" spans="1:10" x14ac:dyDescent="0.25">
      <c r="A8" s="7">
        <f>VLOOKUP(Титул!$B$1,Варианты!$A$1:$K$26,'3'!$B$6+1)</f>
        <v>3</v>
      </c>
      <c r="B8" s="4">
        <f ca="1">OFFSET(Варианты!C$30,$A$8+13*($B$6-1),0)</f>
        <v>300</v>
      </c>
      <c r="C8" s="4" t="str">
        <f ca="1">OFFSET(Варианты!D$30,$A$8+13*($B$6-1),0)</f>
        <v>20 января</v>
      </c>
      <c r="D8" s="4">
        <f ca="1">OFFSET(Варианты!E$30,$A$8+13*($B$6-1),0)</f>
        <v>20</v>
      </c>
      <c r="E8" s="4">
        <f ca="1">OFFSET(Варианты!F$30,$A$8+13*($B$6-1),0)</f>
        <v>60</v>
      </c>
      <c r="F8" s="4" t="str">
        <f ca="1">OFFSET(Варианты!G$30,$A$8+13*($B$6-1),0)</f>
        <v>20 апреля</v>
      </c>
      <c r="G8" s="4">
        <f ca="1">OFFSET(Варианты!H$30,$A$8+13*($B$6-1),0)</f>
        <v>100</v>
      </c>
      <c r="H8" s="4" t="str">
        <f ca="1">OFFSET(Варианты!I$30,$A$8+13*($B$6-1),0)</f>
        <v>25 июня</v>
      </c>
      <c r="I8" s="4" t="str">
        <f ca="1">OFFSET(Варианты!J$30,$A$8+13*($B$6-1),0)</f>
        <v>20 ноября</v>
      </c>
      <c r="J8" s="4" t="str">
        <f ca="1">OFFSET(Варианты!K$30,$A$8+13*($B$6-1),0)</f>
        <v>Актуарный</v>
      </c>
    </row>
    <row r="10" spans="1:10" x14ac:dyDescent="0.25">
      <c r="A10" t="s">
        <v>45</v>
      </c>
    </row>
    <row r="11" spans="1:10" x14ac:dyDescent="0.25">
      <c r="A11" s="17" t="s">
        <v>140</v>
      </c>
      <c r="B11" s="22">
        <v>44581</v>
      </c>
    </row>
    <row r="12" spans="1:10" x14ac:dyDescent="0.25">
      <c r="A12" s="17" t="s">
        <v>141</v>
      </c>
      <c r="B12" s="23">
        <v>44671</v>
      </c>
    </row>
    <row r="13" spans="1:10" x14ac:dyDescent="0.25">
      <c r="A13" s="17" t="s">
        <v>144</v>
      </c>
      <c r="B13" s="23">
        <v>44737</v>
      </c>
    </row>
    <row r="14" spans="1:10" x14ac:dyDescent="0.25">
      <c r="A14" s="17" t="s">
        <v>145</v>
      </c>
      <c r="B14" s="23">
        <v>44885</v>
      </c>
    </row>
    <row r="16" spans="1:10" x14ac:dyDescent="0.25">
      <c r="A16" s="44" t="s">
        <v>147</v>
      </c>
      <c r="B16" s="44"/>
      <c r="C16" s="45" t="s">
        <v>149</v>
      </c>
      <c r="D16" s="46" t="s">
        <v>129</v>
      </c>
      <c r="E16" s="46"/>
    </row>
    <row r="17" spans="1:6" x14ac:dyDescent="0.25">
      <c r="A17" s="15" t="s">
        <v>146</v>
      </c>
      <c r="B17" s="15" t="s">
        <v>151</v>
      </c>
      <c r="C17" s="45"/>
      <c r="D17" s="2" t="s">
        <v>148</v>
      </c>
      <c r="E17" s="2" t="s">
        <v>150</v>
      </c>
    </row>
    <row r="18" spans="1:6" x14ac:dyDescent="0.25">
      <c r="A18" s="20">
        <f>B11</f>
        <v>44581</v>
      </c>
      <c r="B18" s="21">
        <f>DAYS360($B$11,A18)/360</f>
        <v>0</v>
      </c>
      <c r="C18" s="25">
        <f ca="1">-B8</f>
        <v>-300</v>
      </c>
      <c r="D18" s="25">
        <v>0</v>
      </c>
      <c r="E18" s="25">
        <f ca="1">C18</f>
        <v>-300</v>
      </c>
    </row>
    <row r="19" spans="1:6" x14ac:dyDescent="0.25">
      <c r="A19" s="20">
        <f t="shared" ref="A19:A21" si="0">B12</f>
        <v>44671</v>
      </c>
      <c r="B19" s="21">
        <f t="shared" ref="B19:B21" si="1">DAYS360($B$11,A19)/360</f>
        <v>0.25</v>
      </c>
      <c r="C19" s="25">
        <f ca="1">E8</f>
        <v>60</v>
      </c>
      <c r="D19" s="25">
        <f ca="1">E18</f>
        <v>-300</v>
      </c>
      <c r="E19" s="25">
        <f ca="1">D19*(1+$D$8/100*(B19-B18))</f>
        <v>-315</v>
      </c>
      <c r="F19" t="s">
        <v>152</v>
      </c>
    </row>
    <row r="20" spans="1:6" x14ac:dyDescent="0.25">
      <c r="A20" s="20">
        <f t="shared" si="0"/>
        <v>44737</v>
      </c>
      <c r="B20" s="21">
        <f t="shared" si="1"/>
        <v>0.43055555555555558</v>
      </c>
      <c r="C20" s="25">
        <f ca="1">G8</f>
        <v>100</v>
      </c>
      <c r="D20" s="25">
        <f ca="1">E19+C19</f>
        <v>-255</v>
      </c>
      <c r="E20" s="25">
        <f ca="1">D20*(1+$D$8/100*(B20-B19))</f>
        <v>-264.20833333333337</v>
      </c>
      <c r="F20" t="s">
        <v>153</v>
      </c>
    </row>
    <row r="21" spans="1:6" x14ac:dyDescent="0.25">
      <c r="A21" s="20">
        <f t="shared" si="0"/>
        <v>44885</v>
      </c>
      <c r="B21" s="21">
        <f t="shared" si="1"/>
        <v>0.83333333333333337</v>
      </c>
      <c r="C21" s="26">
        <f ca="1">-E21</f>
        <v>177.43622685185187</v>
      </c>
      <c r="D21" s="25">
        <f t="shared" ref="D21" ca="1" si="2">E20+C20</f>
        <v>-164.20833333333337</v>
      </c>
      <c r="E21" s="25">
        <f ca="1">D21*(1+$D$8/100*(B21-B20))</f>
        <v>-177.43622685185187</v>
      </c>
      <c r="F21" t="s">
        <v>154</v>
      </c>
    </row>
    <row r="22" spans="1:6" x14ac:dyDescent="0.25">
      <c r="D22" s="25">
        <f ca="1">C21+E21</f>
        <v>0</v>
      </c>
    </row>
    <row r="24" spans="1:6" x14ac:dyDescent="0.25">
      <c r="A24" t="s">
        <v>46</v>
      </c>
      <c r="B24" s="19">
        <f ca="1">C21</f>
        <v>177.43622685185187</v>
      </c>
    </row>
  </sheetData>
  <mergeCells count="3">
    <mergeCell ref="A16:B16"/>
    <mergeCell ref="C16:C17"/>
    <mergeCell ref="D16:E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6:E23"/>
  <sheetViews>
    <sheetView zoomScale="145" zoomScaleNormal="145" workbookViewId="0">
      <selection activeCell="B17" sqref="B17"/>
    </sheetView>
  </sheetViews>
  <sheetFormatPr defaultRowHeight="15" x14ac:dyDescent="0.25"/>
  <cols>
    <col min="2" max="2" width="17.5703125" customWidth="1"/>
    <col min="5" max="5" width="22.28515625" customWidth="1"/>
  </cols>
  <sheetData>
    <row r="6" spans="1:5" x14ac:dyDescent="0.25">
      <c r="A6" s="6" t="s">
        <v>44</v>
      </c>
      <c r="B6" s="5">
        <v>4</v>
      </c>
    </row>
    <row r="7" spans="1:5" x14ac:dyDescent="0.25">
      <c r="A7" s="7" t="s">
        <v>47</v>
      </c>
      <c r="B7" s="7" t="s">
        <v>78</v>
      </c>
      <c r="C7" s="7" t="s">
        <v>83</v>
      </c>
      <c r="D7" s="7" t="s">
        <v>39</v>
      </c>
      <c r="E7" s="7" t="s">
        <v>84</v>
      </c>
    </row>
    <row r="8" spans="1:5" x14ac:dyDescent="0.25">
      <c r="A8" s="7">
        <f>VLOOKUP(Титул!$B$1,Варианты!$A$1:$K$26,'4'!$B$6+1)</f>
        <v>4</v>
      </c>
      <c r="B8" s="4" t="str">
        <f ca="1">OFFSET(Варианты!C$30,$A$8+13*($B$6-1),0)</f>
        <v>аннуитет ежегодный</v>
      </c>
      <c r="C8" s="4">
        <f ca="1">OFFSET(Варианты!D$30,$A$8+13*($B$6-1),0)</f>
        <v>140</v>
      </c>
      <c r="D8" s="4">
        <f ca="1">OFFSET(Варианты!E$30,$A$8+13*($B$6-1),0)</f>
        <v>20</v>
      </c>
      <c r="E8" s="4" t="str">
        <f ca="1">OFFSET(Варианты!F$30,$A$8+13*($B$6-1),0)</f>
        <v>нет</v>
      </c>
    </row>
    <row r="10" spans="1:5" x14ac:dyDescent="0.25">
      <c r="A10" t="s">
        <v>45</v>
      </c>
    </row>
    <row r="23" spans="1:2" x14ac:dyDescent="0.25">
      <c r="A23" t="s">
        <v>46</v>
      </c>
      <c r="B23" s="19" t="s">
        <v>134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6:E15"/>
  <sheetViews>
    <sheetView zoomScale="145" zoomScaleNormal="145" workbookViewId="0">
      <selection activeCell="D15" sqref="D15"/>
    </sheetView>
  </sheetViews>
  <sheetFormatPr defaultRowHeight="15" x14ac:dyDescent="0.25"/>
  <cols>
    <col min="2" max="2" width="17.5703125" customWidth="1"/>
    <col min="5" max="5" width="22.28515625" customWidth="1"/>
  </cols>
  <sheetData>
    <row r="6" spans="1:5" x14ac:dyDescent="0.25">
      <c r="A6" s="6" t="s">
        <v>44</v>
      </c>
      <c r="B6" s="5">
        <v>5</v>
      </c>
    </row>
    <row r="7" spans="1:5" x14ac:dyDescent="0.25">
      <c r="A7" s="7" t="s">
        <v>47</v>
      </c>
      <c r="B7" s="7" t="s">
        <v>90</v>
      </c>
      <c r="C7" s="7" t="s">
        <v>38</v>
      </c>
      <c r="D7" s="7" t="s">
        <v>91</v>
      </c>
      <c r="E7" s="7" t="s">
        <v>40</v>
      </c>
    </row>
    <row r="8" spans="1:5" x14ac:dyDescent="0.25">
      <c r="A8" s="7">
        <f>VLOOKUP(Титул!$B$1,Варианты!$A$1:$K$26,'5'!$B$6+1)</f>
        <v>5</v>
      </c>
      <c r="B8" s="4">
        <f ca="1">OFFSET(Варианты!C$30,$A$8+13*($B$6-1),0)</f>
        <v>500</v>
      </c>
      <c r="C8" s="4">
        <f ca="1">OFFSET(Варианты!D$30,$A$8+13*($B$6-1),0)</f>
        <v>2</v>
      </c>
      <c r="D8" s="4">
        <f ca="1">OFFSET(Варианты!E$30,$A$8+13*($B$6-1),0)</f>
        <v>15</v>
      </c>
      <c r="E8" s="4" t="str">
        <f ca="1">OFFSET(Варианты!F$30,$A$8+13*($B$6-1),0)</f>
        <v>Простая</v>
      </c>
    </row>
    <row r="10" spans="1:5" x14ac:dyDescent="0.25">
      <c r="A10" t="s">
        <v>45</v>
      </c>
    </row>
    <row r="11" spans="1:5" x14ac:dyDescent="0.25">
      <c r="B11" t="s">
        <v>155</v>
      </c>
      <c r="C11" s="27" t="s">
        <v>156</v>
      </c>
      <c r="D11" t="s">
        <v>157</v>
      </c>
    </row>
    <row r="12" spans="1:5" x14ac:dyDescent="0.25">
      <c r="C12" s="27"/>
    </row>
    <row r="13" spans="1:5" x14ac:dyDescent="0.25">
      <c r="A13" s="17" t="s">
        <v>158</v>
      </c>
      <c r="B13" s="2">
        <f ca="1">B8*D8/100*C8</f>
        <v>150</v>
      </c>
    </row>
    <row r="15" spans="1:5" x14ac:dyDescent="0.25">
      <c r="A15" t="s">
        <v>46</v>
      </c>
      <c r="B15" s="19">
        <f ca="1">B13</f>
        <v>150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6:E16"/>
  <sheetViews>
    <sheetView zoomScale="145" zoomScaleNormal="145" workbookViewId="0">
      <selection activeCell="B14" sqref="B14"/>
    </sheetView>
  </sheetViews>
  <sheetFormatPr defaultRowHeight="15" x14ac:dyDescent="0.25"/>
  <cols>
    <col min="2" max="2" width="17.5703125" customWidth="1"/>
    <col min="5" max="5" width="22.28515625" customWidth="1"/>
  </cols>
  <sheetData>
    <row r="6" spans="1:5" x14ac:dyDescent="0.25">
      <c r="A6" s="6" t="s">
        <v>44</v>
      </c>
      <c r="B6" s="5">
        <v>6</v>
      </c>
    </row>
    <row r="7" spans="1:5" x14ac:dyDescent="0.25">
      <c r="A7" s="7" t="s">
        <v>47</v>
      </c>
      <c r="B7" s="7" t="s">
        <v>90</v>
      </c>
      <c r="C7" s="7" t="s">
        <v>38</v>
      </c>
      <c r="D7" s="7" t="s">
        <v>92</v>
      </c>
      <c r="E7" s="7" t="s">
        <v>40</v>
      </c>
    </row>
    <row r="8" spans="1:5" x14ac:dyDescent="0.25">
      <c r="A8" s="7">
        <f>VLOOKUP(Титул!$B$1,Варианты!$A$1:$K$26,'6'!$B$6+1)</f>
        <v>6</v>
      </c>
      <c r="B8" s="4">
        <f ca="1">OFFSET(Варианты!C$30,$A$8+13*($B$6-1),0)</f>
        <v>600</v>
      </c>
      <c r="C8" s="4">
        <f ca="1">OFFSET(Варианты!D$30,$A$8+13*($B$6-1),0)</f>
        <v>4</v>
      </c>
      <c r="D8" s="4" t="str">
        <f ca="1">OFFSET(Варианты!E$30,$A$8+13*($B$6-1),0)</f>
        <v>Учёта</v>
      </c>
      <c r="E8" s="4" t="str">
        <f ca="1">OFFSET(Варианты!F$30,$A$8+13*($B$6-1),0)</f>
        <v>Капитализация ежегодно</v>
      </c>
    </row>
    <row r="10" spans="1:5" x14ac:dyDescent="0.25">
      <c r="A10" t="s">
        <v>45</v>
      </c>
    </row>
    <row r="11" spans="1:5" x14ac:dyDescent="0.25">
      <c r="B11" t="s">
        <v>161</v>
      </c>
      <c r="C11" s="27" t="s">
        <v>156</v>
      </c>
      <c r="D11" t="s">
        <v>162</v>
      </c>
    </row>
    <row r="12" spans="1:5" x14ac:dyDescent="0.25">
      <c r="B12" t="s">
        <v>159</v>
      </c>
    </row>
    <row r="14" spans="1:5" x14ac:dyDescent="0.25">
      <c r="A14" s="17" t="s">
        <v>160</v>
      </c>
      <c r="B14" s="2">
        <f ca="1">B8/((1-0.1)^(-C8))</f>
        <v>393.66000000000008</v>
      </c>
    </row>
    <row r="16" spans="1:5" x14ac:dyDescent="0.25">
      <c r="A16" t="s">
        <v>46</v>
      </c>
      <c r="B16" s="19">
        <f ca="1">B14</f>
        <v>393.66000000000008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6:I19"/>
  <sheetViews>
    <sheetView zoomScale="145" zoomScaleNormal="145" workbookViewId="0">
      <selection activeCell="B16" sqref="B16"/>
    </sheetView>
  </sheetViews>
  <sheetFormatPr defaultRowHeight="15" x14ac:dyDescent="0.25"/>
  <cols>
    <col min="1" max="1" width="10.5703125" bestFit="1" customWidth="1"/>
    <col min="2" max="2" width="17.5703125" customWidth="1"/>
    <col min="3" max="3" width="17.5703125" bestFit="1" customWidth="1"/>
    <col min="5" max="5" width="22.28515625" customWidth="1"/>
    <col min="9" max="9" width="14.28515625" customWidth="1"/>
  </cols>
  <sheetData>
    <row r="6" spans="1:9" x14ac:dyDescent="0.25">
      <c r="A6" s="6" t="s">
        <v>44</v>
      </c>
      <c r="B6" s="5">
        <v>8</v>
      </c>
    </row>
    <row r="7" spans="1:9" x14ac:dyDescent="0.25">
      <c r="A7" s="7" t="s">
        <v>47</v>
      </c>
      <c r="B7" s="7" t="s">
        <v>48</v>
      </c>
      <c r="C7" s="7" t="s">
        <v>105</v>
      </c>
      <c r="D7" s="7" t="s">
        <v>49</v>
      </c>
      <c r="E7" s="7" t="s">
        <v>106</v>
      </c>
      <c r="F7" s="7" t="s">
        <v>68</v>
      </c>
      <c r="G7" s="7" t="s">
        <v>107</v>
      </c>
      <c r="H7" s="7" t="s">
        <v>112</v>
      </c>
      <c r="I7" s="7" t="s">
        <v>108</v>
      </c>
    </row>
    <row r="8" spans="1:9" x14ac:dyDescent="0.25">
      <c r="A8" s="7">
        <f>VLOOKUP(Титул!$B$1,Варианты!$A$1:$K$26,'8'!$B$6+1)</f>
        <v>8</v>
      </c>
      <c r="B8" s="13">
        <f ca="1">OFFSET(Варианты!C$30,$A$8+13*($B$6-1),0)</f>
        <v>44774</v>
      </c>
      <c r="C8" s="4">
        <f ca="1">OFFSET(Варианты!D$30,$A$8+13*($B$6-1),0)</f>
        <v>18</v>
      </c>
      <c r="D8" s="13">
        <f ca="1">OFFSET(Варианты!E$30,$A$8+13*($B$6-1),0)</f>
        <v>45047</v>
      </c>
      <c r="E8" s="4">
        <f ca="1">OFFSET(Варианты!F$30,$A$8+13*($B$6-1),0)</f>
        <v>13</v>
      </c>
      <c r="F8" s="13">
        <f ca="1">OFFSET(Варианты!G$30,$A$8+13*($B$6-1),0)</f>
        <v>45108</v>
      </c>
      <c r="G8" s="4">
        <f ca="1">OFFSET(Варианты!H$30,$A$8+13*($B$6-1),0)</f>
        <v>18</v>
      </c>
      <c r="H8" s="13">
        <f ca="1">OFFSET(Варианты!I$30,$A$8+13*($B$6-1),0)</f>
        <v>45658</v>
      </c>
      <c r="I8" s="4" t="str">
        <f ca="1">OFFSET(Варианты!J$30,$A$8+13*($B$6-1),0)</f>
        <v>Ежемесячно</v>
      </c>
    </row>
    <row r="10" spans="1:9" x14ac:dyDescent="0.25">
      <c r="A10" t="s">
        <v>45</v>
      </c>
    </row>
    <row r="12" spans="1:9" x14ac:dyDescent="0.25">
      <c r="A12" s="15" t="s">
        <v>146</v>
      </c>
      <c r="B12" s="15" t="s">
        <v>167</v>
      </c>
      <c r="C12" s="15" t="s">
        <v>175</v>
      </c>
    </row>
    <row r="13" spans="1:9" x14ac:dyDescent="0.25">
      <c r="A13" s="20">
        <f ca="1">B8</f>
        <v>44774</v>
      </c>
      <c r="B13" s="39">
        <v>0.18</v>
      </c>
      <c r="C13" s="2">
        <f ca="1">A14-A13</f>
        <v>273</v>
      </c>
    </row>
    <row r="14" spans="1:9" x14ac:dyDescent="0.25">
      <c r="A14" s="20">
        <f ca="1">D8</f>
        <v>45047</v>
      </c>
      <c r="B14" s="40">
        <v>0.13</v>
      </c>
      <c r="C14" s="2">
        <f t="shared" ref="C14" ca="1" si="0">A15-A14</f>
        <v>61</v>
      </c>
    </row>
    <row r="15" spans="1:9" x14ac:dyDescent="0.25">
      <c r="A15" s="20">
        <f ca="1">F8</f>
        <v>45108</v>
      </c>
      <c r="B15" s="40">
        <v>0.18</v>
      </c>
      <c r="C15" s="2">
        <f ca="1">H8-A15</f>
        <v>550</v>
      </c>
    </row>
    <row r="16" spans="1:9" x14ac:dyDescent="0.25">
      <c r="A16" s="37" t="s">
        <v>133</v>
      </c>
      <c r="B16" s="41">
        <f ca="1">SUMPRODUCT(B13:B15,C13:C15)/C16</f>
        <v>0.17654977375565611</v>
      </c>
      <c r="C16" s="2">
        <f ca="1">SUM(C13:C15)</f>
        <v>884</v>
      </c>
    </row>
    <row r="19" spans="1:2" x14ac:dyDescent="0.25">
      <c r="A19" t="s">
        <v>46</v>
      </c>
      <c r="B19" s="38">
        <f ca="1">B16</f>
        <v>0.17654977375565611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6:E20"/>
  <sheetViews>
    <sheetView zoomScale="145" zoomScaleNormal="145" workbookViewId="0">
      <selection activeCell="A19" sqref="A19"/>
    </sheetView>
  </sheetViews>
  <sheetFormatPr defaultRowHeight="15" x14ac:dyDescent="0.25"/>
  <cols>
    <col min="2" max="2" width="19" customWidth="1"/>
    <col min="5" max="5" width="22.28515625" customWidth="1"/>
  </cols>
  <sheetData>
    <row r="6" spans="1:5" x14ac:dyDescent="0.25">
      <c r="A6" s="6" t="s">
        <v>44</v>
      </c>
      <c r="B6" s="5">
        <v>7</v>
      </c>
    </row>
    <row r="7" spans="1:5" x14ac:dyDescent="0.25">
      <c r="A7" s="7" t="s">
        <v>47</v>
      </c>
      <c r="B7" s="7" t="s">
        <v>37</v>
      </c>
      <c r="C7" s="7" t="s">
        <v>38</v>
      </c>
      <c r="D7" s="7" t="s">
        <v>99</v>
      </c>
      <c r="E7" s="7" t="s">
        <v>100</v>
      </c>
    </row>
    <row r="8" spans="1:5" x14ac:dyDescent="0.25">
      <c r="A8" s="7">
        <f>VLOOKUP(Титул!$B$1,Варианты!$A$1:$K$26,'7'!$B$6+1)</f>
        <v>7</v>
      </c>
      <c r="B8" s="4">
        <f ca="1">OFFSET(Варианты!C$30,$A$8+13*($B$6-1),0)</f>
        <v>700</v>
      </c>
      <c r="C8" s="4">
        <f ca="1">OFFSET(Варианты!D$30,$A$8+13*($B$6-1),0)</f>
        <v>2</v>
      </c>
      <c r="D8" s="4">
        <f ca="1">OFFSET(Варианты!E$30,$A$8+13*($B$6-1),0)</f>
        <v>5</v>
      </c>
      <c r="E8" s="4" t="str">
        <f ca="1">OFFSET(Варианты!F$30,$A$8+13*($B$6-1),0)</f>
        <v>По полугодиям</v>
      </c>
    </row>
    <row r="10" spans="1:5" x14ac:dyDescent="0.25">
      <c r="A10" t="s">
        <v>45</v>
      </c>
    </row>
    <row r="11" spans="1:5" x14ac:dyDescent="0.25">
      <c r="A11" s="17" t="s">
        <v>163</v>
      </c>
      <c r="B11" s="28">
        <v>2</v>
      </c>
      <c r="C11" t="s">
        <v>164</v>
      </c>
    </row>
    <row r="13" spans="1:5" x14ac:dyDescent="0.25">
      <c r="B13" t="s">
        <v>174</v>
      </c>
    </row>
    <row r="15" spans="1:5" x14ac:dyDescent="0.25">
      <c r="B15" s="15" t="s">
        <v>165</v>
      </c>
      <c r="C15" s="15" t="s">
        <v>166</v>
      </c>
    </row>
    <row r="16" spans="1:5" x14ac:dyDescent="0.25">
      <c r="A16" s="17" t="s">
        <v>138</v>
      </c>
      <c r="B16" s="2">
        <f ca="1">B8*(1+D8/(100*B11))^(B11*C8)</f>
        <v>772.66902343749985</v>
      </c>
      <c r="C16" s="31">
        <f ca="1">FV(D8/(100*B11),B11*C8, ,-B8)</f>
        <v>772.66902343749985</v>
      </c>
    </row>
    <row r="17" spans="1:3" x14ac:dyDescent="0.25">
      <c r="A17" s="17"/>
      <c r="B17" s="35"/>
      <c r="C17" s="36"/>
    </row>
    <row r="18" spans="1:3" x14ac:dyDescent="0.25">
      <c r="A18" s="17" t="s">
        <v>139</v>
      </c>
      <c r="B18" s="2">
        <f ca="1">B16-B8</f>
        <v>72.669023437499845</v>
      </c>
      <c r="C18" s="36"/>
    </row>
    <row r="20" spans="1:3" x14ac:dyDescent="0.25">
      <c r="A20" t="s">
        <v>46</v>
      </c>
      <c r="B20" s="30">
        <f ca="1">B18</f>
        <v>72.669023437499845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Титул</vt:lpstr>
      <vt:lpstr>1</vt:lpstr>
      <vt:lpstr>2</vt:lpstr>
      <vt:lpstr>3</vt:lpstr>
      <vt:lpstr>4</vt:lpstr>
      <vt:lpstr>5</vt:lpstr>
      <vt:lpstr>6</vt:lpstr>
      <vt:lpstr>8</vt:lpstr>
      <vt:lpstr>7</vt:lpstr>
      <vt:lpstr>9</vt:lpstr>
      <vt:lpstr>10</vt:lpstr>
      <vt:lpstr>Варианты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2022-05-07T21:03:34Z</dcterms:modified>
</cp:coreProperties>
</file>