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g\Downloads\"/>
    </mc:Choice>
  </mc:AlternateContent>
  <xr:revisionPtr revIDLastSave="0" documentId="13_ncr:1_{535566CA-DC07-43C5-96C5-A68397289428}" xr6:coauthVersionLast="36" xr6:coauthVersionMax="47" xr10:uidLastSave="{00000000-0000-0000-0000-000000000000}"/>
  <bookViews>
    <workbookView xWindow="0" yWindow="0" windowWidth="19605" windowHeight="11145" activeTab="3" xr2:uid="{00000000-000D-0000-FFFF-FFFF00000000}"/>
  </bookViews>
  <sheets>
    <sheet name="ДЗ" sheetId="1" r:id="rId1"/>
    <sheet name="Лист1" sheetId="2" r:id="rId2"/>
    <sheet name="Лист2" sheetId="3" r:id="rId3"/>
    <sheet name="Лист3" sheetId="4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Лист3!$C$50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79021" iterate="1" iterateCount="1" iterateDelta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5" i="4"/>
  <c r="Y98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69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6" i="3"/>
  <c r="H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6" i="3"/>
  <c r="G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6" i="3"/>
  <c r="N90" i="3"/>
  <c r="G94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66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 s="1"/>
  <c r="F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67" i="3"/>
  <c r="N88" i="3" l="1"/>
  <c r="C26" i="2" l="1"/>
  <c r="C25" i="2"/>
  <c r="C24" i="2"/>
  <c r="C20" i="2"/>
  <c r="C21" i="2"/>
  <c r="C19" i="2"/>
  <c r="R98" i="1"/>
  <c r="R100" i="1"/>
  <c r="D121" i="1" l="1"/>
  <c r="O36" i="1"/>
  <c r="O42" i="1" s="1"/>
  <c r="D124" i="1"/>
  <c r="D118" i="1"/>
  <c r="E58" i="1"/>
  <c r="E59" i="1"/>
  <c r="E60" i="1"/>
  <c r="E61" i="1"/>
  <c r="E62" i="1"/>
  <c r="E63" i="1"/>
  <c r="E64" i="1"/>
  <c r="E57" i="1"/>
  <c r="C66" i="1"/>
  <c r="D115" i="1"/>
  <c r="M100" i="1"/>
  <c r="H108" i="1"/>
  <c r="G108" i="1"/>
  <c r="H107" i="1"/>
  <c r="H102" i="1"/>
  <c r="H103" i="1"/>
  <c r="H104" i="1"/>
  <c r="H105" i="1"/>
  <c r="H106" i="1"/>
  <c r="H101" i="1"/>
  <c r="H100" i="1"/>
  <c r="G107" i="1"/>
  <c r="G102" i="1"/>
  <c r="G103" i="1"/>
  <c r="G104" i="1"/>
  <c r="G105" i="1"/>
  <c r="G106" i="1"/>
  <c r="G101" i="1"/>
  <c r="F102" i="1"/>
  <c r="F103" i="1"/>
  <c r="F104" i="1"/>
  <c r="F105" i="1"/>
  <c r="F106" i="1"/>
  <c r="F107" i="1"/>
  <c r="F101" i="1"/>
  <c r="D65" i="1"/>
  <c r="D64" i="1"/>
  <c r="D58" i="1"/>
  <c r="D59" i="1"/>
  <c r="D60" i="1"/>
  <c r="D61" i="1"/>
  <c r="D62" i="1"/>
  <c r="D63" i="1"/>
  <c r="D57" i="1"/>
  <c r="H59" i="1"/>
  <c r="F68" i="1" s="1"/>
  <c r="H60" i="1"/>
  <c r="H61" i="1"/>
  <c r="H62" i="1"/>
  <c r="H63" i="1"/>
  <c r="H64" i="1"/>
  <c r="H58" i="1"/>
  <c r="O39" i="1"/>
  <c r="O33" i="1"/>
  <c r="J10" i="1"/>
  <c r="J9" i="1"/>
  <c r="J4" i="1"/>
  <c r="J5" i="1"/>
  <c r="J6" i="1"/>
  <c r="J7" i="1"/>
  <c r="J8" i="1"/>
  <c r="J3" i="1"/>
  <c r="B12" i="1"/>
  <c r="O30" i="1"/>
  <c r="O45" i="1" l="1"/>
  <c r="N45" i="1"/>
  <c r="D127" i="1"/>
  <c r="D130" i="1"/>
  <c r="C130" i="1"/>
  <c r="C11" i="1" l="1"/>
  <c r="C5" i="1"/>
  <c r="C6" i="1"/>
  <c r="C7" i="1"/>
  <c r="C8" i="1"/>
  <c r="C9" i="1"/>
  <c r="C10" i="1"/>
  <c r="C4" i="1"/>
  <c r="C3" i="1"/>
  <c r="H5" i="1"/>
  <c r="H6" i="1"/>
  <c r="H7" i="1"/>
  <c r="H8" i="1"/>
  <c r="H9" i="1"/>
  <c r="H10" i="1"/>
  <c r="H4" i="1"/>
  <c r="I8" i="1"/>
  <c r="I9" i="1" l="1"/>
  <c r="I10" i="1"/>
  <c r="I6" i="1"/>
  <c r="I7" i="1"/>
  <c r="I5" i="1"/>
  <c r="E5" i="1" l="1"/>
  <c r="F6" i="1" s="1"/>
  <c r="E6" i="1"/>
  <c r="E7" i="1"/>
  <c r="F8" i="1" s="1"/>
  <c r="E8" i="1"/>
  <c r="E9" i="1"/>
  <c r="F10" i="1" s="1"/>
  <c r="E10" i="1"/>
  <c r="E4" i="1"/>
  <c r="F7" i="1" l="1"/>
  <c r="G7" i="1" s="1"/>
  <c r="F9" i="1"/>
  <c r="G9" i="1" s="1"/>
  <c r="F5" i="1"/>
  <c r="G6" i="1" s="1"/>
  <c r="G8" i="1"/>
  <c r="G10" i="1" l="1"/>
</calcChain>
</file>

<file path=xl/sharedStrings.xml><?xml version="1.0" encoding="utf-8"?>
<sst xmlns="http://schemas.openxmlformats.org/spreadsheetml/2006/main" count="295" uniqueCount="82">
  <si>
    <t>t</t>
  </si>
  <si>
    <t>y</t>
  </si>
  <si>
    <t>?</t>
  </si>
  <si>
    <t>Стабильные абсолютные цепные приросты</t>
  </si>
  <si>
    <t>-</t>
  </si>
  <si>
    <t>Стабильные абсолютные 2 цепные приросты</t>
  </si>
  <si>
    <t>Стабильные абсолютные 3 цепные приросты</t>
  </si>
  <si>
    <t>Коэф опережения</t>
  </si>
  <si>
    <t>Коэф роста</t>
  </si>
  <si>
    <t>t^2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</si>
  <si>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</si>
  <si>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</si>
  <si>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</si>
  <si>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</si>
  <si>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</si>
  <si>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</si>
  <si>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</si>
  <si>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</si>
  <si>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</si>
  <si>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</si>
  <si>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</si>
  <si>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</si>
  <si>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</si>
  <si>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</si>
  <si>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</si>
  <si>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</si>
  <si>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</si>
  <si>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</si>
  <si>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</si>
  <si>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</si>
  <si>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</si>
  <si>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</si>
  <si>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</si>
  <si>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</si>
  <si>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</si>
  <si>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</si>
  <si>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</si>
  <si>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</si>
  <si>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Интервальный прогноз</t>
  </si>
  <si>
    <t>Yp</t>
  </si>
  <si>
    <t>Точечный прогноз</t>
  </si>
  <si>
    <t>Поправочный коэффициент Q</t>
  </si>
  <si>
    <t>Q</t>
  </si>
  <si>
    <t>(t-tc)^2</t>
  </si>
  <si>
    <t>СРЗНАЧ</t>
  </si>
  <si>
    <t>Средняя ошибка прогноза</t>
  </si>
  <si>
    <t>Sp</t>
  </si>
  <si>
    <t>Критерий Стьюдента</t>
  </si>
  <si>
    <t>Предельная ошибка</t>
  </si>
  <si>
    <t>d</t>
  </si>
  <si>
    <t>N</t>
  </si>
  <si>
    <t>y_t-1</t>
  </si>
  <si>
    <t>y_t</t>
  </si>
  <si>
    <t>Автокорреляция первого порядка</t>
  </si>
  <si>
    <t>Предсказанное y_t</t>
  </si>
  <si>
    <t>e_t-1</t>
  </si>
  <si>
    <t>(e_t-e_t-1)^2</t>
  </si>
  <si>
    <t>e_t^2</t>
  </si>
  <si>
    <t>Суммы</t>
  </si>
  <si>
    <t>Критерий Дарбина-Уотсона</t>
  </si>
  <si>
    <t>Автокорреляция в остатках</t>
  </si>
  <si>
    <t>…</t>
  </si>
  <si>
    <t>F37</t>
  </si>
  <si>
    <t>F38</t>
  </si>
  <si>
    <t>F39</t>
  </si>
  <si>
    <t>x_t</t>
  </si>
  <si>
    <t>x</t>
  </si>
  <si>
    <t>Сумма</t>
  </si>
  <si>
    <t>x_t-1</t>
  </si>
  <si>
    <t>yt</t>
  </si>
  <si>
    <t>y*</t>
  </si>
  <si>
    <t>x*</t>
  </si>
  <si>
    <t>Предсказанное y*</t>
  </si>
  <si>
    <t>x_t-2</t>
  </si>
  <si>
    <t>x_t-3</t>
  </si>
  <si>
    <t>Переменная X 1</t>
  </si>
  <si>
    <t>Переменная X 2</t>
  </si>
  <si>
    <t>Переменная X 3</t>
  </si>
  <si>
    <t>Переменная X 4</t>
  </si>
  <si>
    <t>Предсказанное Y</t>
  </si>
  <si>
    <t>z_0</t>
  </si>
  <si>
    <t>z_1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</si>
</sst>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Fill="1" applyBorder="1"/>
    <xf numFmtId="0" fontId="1" fillId="2" borderId="10" xfId="0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" xfId="0" quotePrefix="1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1" fillId="2" borderId="4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19" xfId="0" quotePrefix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4" xfId="0" applyBorder="1"/>
    <xf numFmtId="0" fontId="0" fillId="3" borderId="9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5" xfId="0" applyFill="1" applyBorder="1" applyAlignment="1"/>
    <xf numFmtId="0" fontId="2" fillId="0" borderId="26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  <xf numFmtId="0" fontId="1" fillId="2" borderId="23" xfId="0" applyFont="1" applyFill="1" applyBorder="1" applyAlignment="1">
      <alignment horizontal="left" vertical="center" wrapText="1"/>
    </xf>
    <xf numFmtId="0" fontId="0" fillId="0" borderId="14" xfId="0" quotePrefix="1" applyFill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2" borderId="2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9" xfId="0" quotePrefix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31" xfId="0" applyBorder="1"/>
    <xf numFmtId="0" fontId="3" fillId="4" borderId="2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0" fillId="0" borderId="4" xfId="0" applyFill="1" applyBorder="1"/>
    <xf numFmtId="0" fontId="0" fillId="0" borderId="16" xfId="0" applyFill="1" applyBorder="1"/>
    <xf numFmtId="0" fontId="0" fillId="0" borderId="30" xfId="0" quotePrefix="1" applyBorder="1" applyAlignment="1">
      <alignment horizontal="center"/>
    </xf>
    <xf numFmtId="0" fontId="0" fillId="4" borderId="31" xfId="0" applyFill="1" applyBorder="1"/>
    <xf numFmtId="0" fontId="0" fillId="0" borderId="31" xfId="0" applyFill="1" applyBorder="1" applyAlignment="1"/>
    <xf numFmtId="0" fontId="0" fillId="0" borderId="2" xfId="0" applyFill="1" applyBorder="1" applyAlignment="1"/>
    <xf numFmtId="0" fontId="0" fillId="4" borderId="2" xfId="0" applyFill="1" applyBorder="1"/>
    <xf numFmtId="0" fontId="0" fillId="0" borderId="0" xfId="0" applyAlignment="1">
      <alignment horizontal="right"/>
    </xf>
    <xf numFmtId="0" fontId="0" fillId="3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9525</xdr:rowOff>
    </xdr:from>
    <xdr:to>
      <xdr:col>21</xdr:col>
      <xdr:colOff>266700</xdr:colOff>
      <xdr:row>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37DC6E-46D8-46ED-936A-9EDAF8A9869F}"/>
            </a:ext>
          </a:extLst>
        </xdr:cNvPr>
        <xdr:cNvSpPr txBox="1"/>
      </xdr:nvSpPr>
      <xdr:spPr>
        <a:xfrm>
          <a:off x="11106150" y="209550"/>
          <a:ext cx="5133975" cy="176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Задача</a:t>
          </a:r>
          <a:r>
            <a:rPr lang="ru-RU" sz="1300" b="1" baseline="0"/>
            <a:t> №</a:t>
          </a:r>
          <a:r>
            <a:rPr lang="en-US" sz="1300" b="1" baseline="0"/>
            <a:t>3</a:t>
          </a:r>
          <a:endParaRPr lang="ru-RU" sz="1300" b="1" baseline="0"/>
        </a:p>
        <a:p>
          <a:r>
            <a:rPr lang="ru-RU" sz="1300" b="0" baseline="0"/>
            <a:t>Имеются данные об урожайности зерновых в хозяйствах области</a:t>
          </a:r>
          <a:r>
            <a:rPr lang="en-US" sz="1300" b="0" baseline="0"/>
            <a:t>: ...</a:t>
          </a:r>
        </a:p>
        <a:p>
          <a:r>
            <a:rPr lang="ru-RU" sz="1300" b="0" i="1"/>
            <a:t>Урожайность зерновых, ц</a:t>
          </a:r>
          <a:r>
            <a:rPr lang="en-US" sz="1300" b="0" i="1"/>
            <a:t>/</a:t>
          </a:r>
          <a:r>
            <a:rPr lang="ru-RU" sz="1300" b="0" i="1"/>
            <a:t>га</a:t>
          </a:r>
        </a:p>
        <a:p>
          <a:endParaRPr lang="ru-RU" sz="1300" b="0" i="0"/>
        </a:p>
        <a:p>
          <a:r>
            <a:rPr lang="ru-RU" sz="1300" b="0" i="0"/>
            <a:t>Задание</a:t>
          </a:r>
          <a:r>
            <a:rPr lang="en-US" sz="1300" b="0" i="0"/>
            <a:t>:</a:t>
          </a:r>
        </a:p>
        <a:p>
          <a:r>
            <a:rPr lang="en-US" sz="1300" b="0" i="0"/>
            <a:t>1)</a:t>
          </a:r>
          <a:r>
            <a:rPr lang="en-US" sz="1300" b="0" i="0" baseline="0"/>
            <a:t> </a:t>
          </a:r>
          <a:r>
            <a:rPr lang="ru-RU" sz="1300" b="0" i="0" baseline="0"/>
            <a:t>Обоснуйте выбор типа уравнения тренда.</a:t>
          </a:r>
        </a:p>
        <a:p>
          <a:r>
            <a:rPr lang="ru-RU" sz="1300" b="0" i="0" baseline="0"/>
            <a:t>2) Рассчитайте параметры уравнения тренда.</a:t>
          </a:r>
        </a:p>
        <a:p>
          <a:r>
            <a:rPr lang="ru-RU" sz="1300" b="0" i="0" baseline="0"/>
            <a:t>3) Дайте прогноз урожайности зерновых на следующий год.</a:t>
          </a:r>
          <a:endParaRPr lang="en-US" sz="1300" b="0" i="0"/>
        </a:p>
      </xdr:txBody>
    </xdr:sp>
    <xdr:clientData/>
  </xdr:twoCellAnchor>
  <xdr:twoCellAnchor>
    <xdr:from>
      <xdr:col>13</xdr:col>
      <xdr:colOff>19049</xdr:colOff>
      <xdr:row>9</xdr:row>
      <xdr:rowOff>1</xdr:rowOff>
    </xdr:from>
    <xdr:to>
      <xdr:col>22</xdr:col>
      <xdr:colOff>171450</xdr:colOff>
      <xdr:row>25</xdr:row>
      <xdr:rowOff>47626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76BF54-AE6B-4CB4-A168-B40D86049D31}"/>
            </a:ext>
          </a:extLst>
        </xdr:cNvPr>
        <xdr:cNvSpPr txBox="1"/>
      </xdr:nvSpPr>
      <xdr:spPr>
        <a:xfrm>
          <a:off x="11115674" y="2114551"/>
          <a:ext cx="5638801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/>
            <a:t>1) Можно</a:t>
          </a:r>
          <a:r>
            <a:rPr lang="ru-RU" sz="1300" baseline="0"/>
            <a:t> воспользоваться либо параболой второго рода, либо взять логарифмическую параболу, НО так как коэффициент детерминации больше при параболе второго рода - выберем её.</a:t>
          </a:r>
          <a:endParaRPr lang="en-US" sz="1300" baseline="0"/>
        </a:p>
        <a:p>
          <a:endParaRPr lang="ru-RU" sz="1300" baseline="0"/>
        </a:p>
        <a:p>
          <a:r>
            <a:rPr lang="en-US" sz="1300" i="1" baseline="0"/>
            <a:t>y = a + b t + c t^2</a:t>
          </a:r>
        </a:p>
        <a:p>
          <a:endParaRPr lang="en-US" sz="1300" i="1" baseline="0"/>
        </a:p>
        <a:p>
          <a:r>
            <a:rPr lang="en-US" sz="1300" i="0" baseline="0"/>
            <a:t>2) </a:t>
          </a:r>
          <a:r>
            <a:rPr lang="ru-RU" sz="1300" i="0" baseline="0"/>
            <a:t>После применения МНК получается что параметры уравнения тренда составили</a:t>
          </a:r>
          <a:r>
            <a:rPr lang="en-US" sz="1300" i="0" baseline="0"/>
            <a:t>:</a:t>
          </a:r>
        </a:p>
        <a:p>
          <a:endParaRPr lang="en-US" sz="1300" i="0" baseline="0"/>
        </a:p>
        <a:p>
          <a:r>
            <a:rPr lang="en-US" sz="1300" i="1" baseline="0"/>
            <a:t>y</a:t>
          </a:r>
          <a:r>
            <a:rPr lang="ru-RU" sz="1300" i="1" baseline="0"/>
            <a:t> = </a:t>
          </a:r>
          <a:r>
            <a:rPr lang="en-US" sz="1300" i="1" baseline="0"/>
            <a:t>10.15357 - 0.17024 t + 0,225 t^2</a:t>
          </a:r>
        </a:p>
        <a:p>
          <a:endParaRPr lang="en-US" sz="1300" i="1" baseline="0"/>
        </a:p>
        <a:p>
          <a:r>
            <a:rPr lang="ru-RU" sz="1300" i="0" baseline="0"/>
            <a:t>то есть</a:t>
          </a:r>
          <a:r>
            <a:rPr lang="en-US" sz="1300" i="0" baseline="0"/>
            <a:t>: </a:t>
          </a:r>
          <a:r>
            <a:rPr lang="en-US" sz="1300" i="0" u="sng" baseline="0"/>
            <a:t>a = 10.15357</a:t>
          </a:r>
          <a:r>
            <a:rPr lang="en-US" sz="1300" i="0" u="none" baseline="0"/>
            <a:t>, </a:t>
          </a:r>
          <a:r>
            <a:rPr lang="en-US" sz="1300" i="0" u="sng" baseline="0"/>
            <a:t>b = -0.17024</a:t>
          </a:r>
          <a:r>
            <a:rPr lang="en-US" sz="1300" i="0" u="none" baseline="0"/>
            <a:t>, </a:t>
          </a:r>
          <a:r>
            <a:rPr lang="en-US" sz="1300" i="0" u="sng" baseline="0"/>
            <a:t>c = 0.225</a:t>
          </a:r>
        </a:p>
        <a:p>
          <a:endParaRPr lang="en-US" sz="1300" i="0" u="sng" baseline="0"/>
        </a:p>
        <a:p>
          <a:r>
            <a:rPr lang="ru-RU" sz="1300" i="0" u="none" baseline="0"/>
            <a:t>Ежегодно урожайность в среднем возрастала с ускорением 0,225*2 = 0,45.</a:t>
          </a:r>
        </a:p>
        <a:p>
          <a:r>
            <a:rPr lang="ru-RU" sz="1300" i="0" u="none" baseline="0"/>
            <a:t>9 лет назад урожайность примерно составляла 10.1535 ц</a:t>
          </a:r>
          <a:r>
            <a:rPr lang="en-US" sz="1300" i="0" u="none" baseline="0"/>
            <a:t>/</a:t>
          </a:r>
          <a:r>
            <a:rPr lang="ru-RU" sz="1300" i="0" u="none" baseline="0"/>
            <a:t>га.</a:t>
          </a:r>
          <a:endParaRPr lang="en-US" sz="1300" i="0" u="none" baseline="0"/>
        </a:p>
      </xdr:txBody>
    </xdr:sp>
    <xdr:clientData/>
  </xdr:twoCellAnchor>
  <xdr:twoCellAnchor>
    <xdr:from>
      <xdr:col>11</xdr:col>
      <xdr:colOff>180975</xdr:colOff>
      <xdr:row>49</xdr:row>
      <xdr:rowOff>123825</xdr:rowOff>
    </xdr:from>
    <xdr:to>
      <xdr:col>19</xdr:col>
      <xdr:colOff>438150</xdr:colOff>
      <xdr:row>67</xdr:row>
      <xdr:rowOff>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16FEDAE-943D-4DCC-808D-84B4D838AF78}"/>
            </a:ext>
          </a:extLst>
        </xdr:cNvPr>
        <xdr:cNvSpPr txBox="1"/>
      </xdr:nvSpPr>
      <xdr:spPr>
        <a:xfrm>
          <a:off x="10058400" y="10039350"/>
          <a:ext cx="5133975" cy="3352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 b="1"/>
            <a:t>Задача</a:t>
          </a:r>
          <a:r>
            <a:rPr lang="ru-RU" sz="1300" b="1" baseline="0"/>
            <a:t> №</a:t>
          </a:r>
          <a:r>
            <a:rPr lang="en-US" sz="1300" b="1" baseline="0"/>
            <a:t>7</a:t>
          </a:r>
          <a:endParaRPr lang="ru-RU" sz="1300" b="1" baseline="0"/>
        </a:p>
        <a:p>
          <a:r>
            <a:rPr lang="ru-RU" sz="1300" b="0" baseline="0"/>
            <a:t>Динамика продажи легковых автомобилей в стране характеризуется следующими данными</a:t>
          </a:r>
          <a:r>
            <a:rPr lang="en-US" sz="1300" b="0" baseline="0"/>
            <a:t>: ...</a:t>
          </a:r>
        </a:p>
        <a:p>
          <a:endParaRPr lang="en-US" sz="1300" b="0" i="0" baseline="0"/>
        </a:p>
        <a:p>
          <a:r>
            <a:rPr lang="en-US" sz="1300" b="0" i="0" baseline="0"/>
            <a:t>1) </a:t>
          </a:r>
          <a:r>
            <a:rPr lang="ru-RU" sz="1300" b="0" i="0" baseline="0"/>
            <a:t>Определить коэффициент автокорреляции первого порядка и дать его итерпретацию.</a:t>
          </a:r>
          <a:endParaRPr lang="en-US" sz="1300" b="0" i="0" baseline="0"/>
        </a:p>
        <a:p>
          <a:endParaRPr lang="en-US" sz="1300" b="0" i="0" baseline="0"/>
        </a:p>
        <a:p>
          <a:r>
            <a:rPr lang="en-US" sz="1300" b="0" i="0" baseline="0"/>
            <a:t>2) </a:t>
          </a:r>
          <a:r>
            <a:rPr lang="ru-RU" sz="1300" b="0" i="0" baseline="0"/>
            <a:t>Постройте уравнение тренда в форме параболы второго порядка. Дайте интрепретацию параметров.</a:t>
          </a:r>
        </a:p>
        <a:p>
          <a:endParaRPr lang="ru-RU" sz="1300" b="0" i="0"/>
        </a:p>
        <a:p>
          <a:r>
            <a:rPr lang="ru-RU" sz="1300" b="0" i="0"/>
            <a:t>3) С помощью</a:t>
          </a:r>
          <a:r>
            <a:rPr lang="ru-RU" sz="1300" b="0" i="0" baseline="0"/>
            <a:t> критерия Дарбина-Уотсона сделайте выводы относительно автокорреляции в остатках в рассматриваемом уравнении.</a:t>
          </a:r>
        </a:p>
        <a:p>
          <a:endParaRPr lang="ru-RU" sz="1300" b="0" i="0" baseline="0"/>
        </a:p>
        <a:p>
          <a:r>
            <a:rPr lang="ru-RU" sz="1300" b="0" i="0" baseline="0"/>
            <a:t>4) Дайте интервальный прогноз ожидаемого уровня продажи легковых автомобилей на 2005 год.</a:t>
          </a:r>
          <a:endParaRPr lang="en-US" sz="1300" b="0" i="0"/>
        </a:p>
      </xdr:txBody>
    </xdr:sp>
    <xdr:clientData/>
  </xdr:twoCellAnchor>
  <xdr:twoCellAnchor>
    <xdr:from>
      <xdr:col>2</xdr:col>
      <xdr:colOff>9525</xdr:colOff>
      <xdr:row>68</xdr:row>
      <xdr:rowOff>190499</xdr:rowOff>
    </xdr:from>
    <xdr:to>
      <xdr:col>6</xdr:col>
      <xdr:colOff>1276350</xdr:colOff>
      <xdr:row>72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B627CD5-BC6D-44A7-AC6D-7001D7C8ED82}"/>
            </a:ext>
          </a:extLst>
        </xdr:cNvPr>
        <xdr:cNvSpPr txBox="1"/>
      </xdr:nvSpPr>
      <xdr:spPr>
        <a:xfrm>
          <a:off x="2019300" y="13782674"/>
          <a:ext cx="4981575" cy="704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/>
            <a:t>1) Автокорреляция</a:t>
          </a:r>
          <a:r>
            <a:rPr lang="ru-RU" sz="1300" baseline="0"/>
            <a:t> первого порядка составила </a:t>
          </a:r>
          <a:r>
            <a:rPr lang="ru-RU" sz="1300" i="1" baseline="0"/>
            <a:t>0,57077581</a:t>
          </a:r>
          <a:r>
            <a:rPr lang="ru-RU" sz="1300" baseline="0"/>
            <a:t>, что говорит об скорее отсутствии линейного тренда.</a:t>
          </a:r>
          <a:r>
            <a:rPr lang="en-US" sz="1300" baseline="0"/>
            <a:t> </a:t>
          </a:r>
          <a:r>
            <a:rPr lang="ru-RU" sz="1300" baseline="0"/>
            <a:t>Есть меняющаяся тенденция.</a:t>
          </a:r>
          <a:endParaRPr lang="en-US" sz="1300"/>
        </a:p>
      </xdr:txBody>
    </xdr:sp>
    <xdr:clientData/>
  </xdr:twoCellAnchor>
  <xdr:twoCellAnchor>
    <xdr:from>
      <xdr:col>9</xdr:col>
      <xdr:colOff>9525</xdr:colOff>
      <xdr:row>75</xdr:row>
      <xdr:rowOff>9526</xdr:rowOff>
    </xdr:from>
    <xdr:to>
      <xdr:col>19</xdr:col>
      <xdr:colOff>333375</xdr:colOff>
      <xdr:row>85</xdr:row>
      <xdr:rowOff>38101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85CCB0E-B61D-462B-A460-9D3F78808AF8}"/>
            </a:ext>
          </a:extLst>
        </xdr:cNvPr>
        <xdr:cNvSpPr txBox="1"/>
      </xdr:nvSpPr>
      <xdr:spPr>
        <a:xfrm>
          <a:off x="8667750" y="14935201"/>
          <a:ext cx="6419850" cy="196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300" i="0" baseline="0"/>
            <a:t>2) </a:t>
          </a:r>
          <a:r>
            <a:rPr lang="ru-RU" sz="1300" i="0" baseline="0"/>
            <a:t>После применения МНК получается что параметры уравнения тренда составили</a:t>
          </a:r>
          <a:r>
            <a:rPr lang="en-US" sz="1300" i="0" baseline="0"/>
            <a:t>:</a:t>
          </a:r>
        </a:p>
        <a:p>
          <a:endParaRPr lang="en-US" sz="1300" i="0" baseline="0"/>
        </a:p>
        <a:p>
          <a:r>
            <a:rPr lang="en-US" sz="1300" i="1" baseline="0"/>
            <a:t>y</a:t>
          </a:r>
          <a:r>
            <a:rPr lang="ru-RU" sz="1300" i="1" baseline="0"/>
            <a:t> = 1.98017</a:t>
          </a:r>
          <a:r>
            <a:rPr lang="en-US" sz="1300" i="1" baseline="0"/>
            <a:t> - 0.</a:t>
          </a:r>
          <a:r>
            <a:rPr lang="ru-RU" sz="1300" i="1" baseline="0"/>
            <a:t>38636</a:t>
          </a:r>
          <a:r>
            <a:rPr lang="en-US" sz="1300" i="1" baseline="0"/>
            <a:t> t + 0</a:t>
          </a:r>
          <a:r>
            <a:rPr lang="ru-RU" sz="1300" i="1" baseline="0"/>
            <a:t>.0391071</a:t>
          </a:r>
          <a:r>
            <a:rPr lang="en-US" sz="1300" i="1" baseline="0"/>
            <a:t> t^2</a:t>
          </a:r>
        </a:p>
        <a:p>
          <a:endParaRPr lang="en-US" sz="1300" i="1" baseline="0"/>
        </a:p>
        <a:p>
          <a:r>
            <a:rPr lang="ru-RU" sz="1300" i="0" baseline="0"/>
            <a:t>то есть</a:t>
          </a:r>
          <a:r>
            <a:rPr lang="en-US" sz="1300" i="0" baseline="0"/>
            <a:t>: </a:t>
          </a:r>
          <a:r>
            <a:rPr lang="en-US" sz="1300" i="0" u="sng" baseline="0"/>
            <a:t>a = </a:t>
          </a:r>
          <a:r>
            <a:rPr lang="ru-RU" sz="1300" i="0" u="sng" baseline="0"/>
            <a:t>1.98017</a:t>
          </a:r>
          <a:r>
            <a:rPr lang="en-US" sz="1300" i="0" u="none" baseline="0"/>
            <a:t>, </a:t>
          </a:r>
          <a:r>
            <a:rPr lang="en-US" sz="1300" i="0" u="sng" baseline="0"/>
            <a:t>b = </a:t>
          </a:r>
          <a:r>
            <a:rPr lang="ru-RU" sz="1300" i="0" u="sng" baseline="0"/>
            <a:t>-0.38636</a:t>
          </a:r>
          <a:r>
            <a:rPr lang="en-US" sz="1300" i="0" u="none" baseline="0"/>
            <a:t>, </a:t>
          </a:r>
          <a:r>
            <a:rPr lang="en-US" sz="1300" i="0" u="sng" baseline="0"/>
            <a:t>c = </a:t>
          </a:r>
          <a:r>
            <a:rPr lang="ru-RU" sz="1300" i="0" u="sng" baseline="0"/>
            <a:t>0.0391071</a:t>
          </a:r>
          <a:endParaRPr lang="en-US" sz="1300" i="0" u="sng" baseline="0"/>
        </a:p>
        <a:p>
          <a:endParaRPr lang="en-US" sz="1300" i="0" u="sng" baseline="0"/>
        </a:p>
        <a:p>
          <a:r>
            <a:rPr lang="ru-RU" sz="1300" i="0" u="none" baseline="0"/>
            <a:t>Ежегодно продажи легковых автомобилей в стране в среднем возрастали с ускорением 0,0391071*2 = 0,0782142 млн. штук.</a:t>
          </a:r>
        </a:p>
        <a:p>
          <a:r>
            <a:rPr lang="ru-RU" sz="1300" i="0" u="none" baseline="0"/>
            <a:t>9 лет назад продажи легковых автомобилей примерно составляли 1.98017</a:t>
          </a:r>
          <a:r>
            <a:rPr lang="en-US" sz="1300" i="0" u="none" baseline="0"/>
            <a:t> </a:t>
          </a:r>
          <a:r>
            <a:rPr lang="ru-RU" sz="1300" i="0" u="none" baseline="0"/>
            <a:t>млн. штук.</a:t>
          </a:r>
          <a:endParaRPr lang="en-US" sz="1300" i="0" u="none" baseline="0"/>
        </a:p>
      </xdr:txBody>
    </xdr:sp>
    <xdr:clientData/>
  </xdr:twoCellAnchor>
  <xdr:twoCellAnchor>
    <xdr:from>
      <xdr:col>9</xdr:col>
      <xdr:colOff>9525</xdr:colOff>
      <xdr:row>101</xdr:row>
      <xdr:rowOff>9525</xdr:rowOff>
    </xdr:from>
    <xdr:to>
      <xdr:col>17</xdr:col>
      <xdr:colOff>104775</xdr:colOff>
      <xdr:row>109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1631FE-1A70-4074-97E0-6F5F9F331C45}"/>
            </a:ext>
          </a:extLst>
        </xdr:cNvPr>
        <xdr:cNvSpPr txBox="1"/>
      </xdr:nvSpPr>
      <xdr:spPr>
        <a:xfrm>
          <a:off x="8667750" y="19954875"/>
          <a:ext cx="497205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300"/>
            <a:t>3)</a:t>
          </a:r>
          <a:r>
            <a:rPr lang="ru-RU" sz="1300" baseline="0"/>
            <a:t> Фактическое значение критерия Дарбина-Уотсона составило</a:t>
          </a:r>
          <a:r>
            <a:rPr lang="en-US" sz="1300" baseline="0"/>
            <a:t>: 2.688922.</a:t>
          </a:r>
        </a:p>
        <a:p>
          <a:r>
            <a:rPr lang="ru-RU" sz="1300"/>
            <a:t>Табличное значени критерия</a:t>
          </a:r>
          <a:r>
            <a:rPr lang="ru-RU" sz="1300" baseline="0"/>
            <a:t> Дарбина-Уотсона</a:t>
          </a:r>
          <a:r>
            <a:rPr lang="en-US" sz="1300" baseline="0"/>
            <a:t>:</a:t>
          </a:r>
          <a:endParaRPr lang="en-US" sz="1300"/>
        </a:p>
        <a:p>
          <a:r>
            <a:rPr lang="en-US" sz="1300"/>
            <a:t>n</a:t>
          </a:r>
          <a:r>
            <a:rPr lang="en-US" sz="1300" baseline="0"/>
            <a:t> = 8</a:t>
          </a:r>
          <a:r>
            <a:rPr lang="ru-RU" sz="1300" baseline="0"/>
            <a:t>, </a:t>
          </a:r>
          <a:r>
            <a:rPr lang="en-US" sz="1300" baseline="0"/>
            <a:t>k = 2: dL = 0.</a:t>
          </a:r>
          <a:r>
            <a:rPr lang="ru-RU" sz="1300" baseline="0"/>
            <a:t>5</a:t>
          </a:r>
          <a:r>
            <a:rPr lang="en-US" sz="1300" baseline="0"/>
            <a:t>6, dU = 1.78</a:t>
          </a:r>
        </a:p>
        <a:p>
          <a:endParaRPr lang="en-US" sz="1300" baseline="0"/>
        </a:p>
        <a:p>
          <a:r>
            <a:rPr lang="ru-RU" sz="1300"/>
            <a:t>Получается</a:t>
          </a:r>
          <a:r>
            <a:rPr lang="ru-RU" sz="1300" baseline="0"/>
            <a:t> что фактическое значение больше верхней границы и можно утверждать об отсутствии автокорреляции в остатках.</a:t>
          </a:r>
          <a:endParaRPr lang="en-US" sz="1300"/>
        </a:p>
      </xdr:txBody>
    </xdr:sp>
    <xdr:clientData/>
  </xdr:twoCellAnchor>
  <xdr:twoCellAnchor>
    <xdr:from>
      <xdr:col>18</xdr:col>
      <xdr:colOff>161925</xdr:colOff>
      <xdr:row>95</xdr:row>
      <xdr:rowOff>123826</xdr:rowOff>
    </xdr:from>
    <xdr:to>
      <xdr:col>23</xdr:col>
      <xdr:colOff>571500</xdr:colOff>
      <xdr:row>97</xdr:row>
      <xdr:rowOff>190501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C1F884-F6C8-4FDE-A9E4-E0D4B58F5B5B}"/>
            </a:ext>
          </a:extLst>
        </xdr:cNvPr>
        <xdr:cNvSpPr txBox="1"/>
      </xdr:nvSpPr>
      <xdr:spPr>
        <a:xfrm>
          <a:off x="14306550" y="18916651"/>
          <a:ext cx="34575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Нет автокорреляции в остатках,</a:t>
          </a:r>
          <a:r>
            <a:rPr lang="ru-RU" sz="1100" baseline="0"/>
            <a:t> следовательно нельзя сделать прогноз !!!!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9525</xdr:rowOff>
    </xdr:from>
    <xdr:to>
      <xdr:col>7</xdr:col>
      <xdr:colOff>514350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13EC7B-981A-4665-8216-30C8236679DC}"/>
            </a:ext>
          </a:extLst>
        </xdr:cNvPr>
        <xdr:cNvSpPr txBox="1"/>
      </xdr:nvSpPr>
      <xdr:spPr>
        <a:xfrm>
          <a:off x="2447925" y="771525"/>
          <a:ext cx="23336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Задача</a:t>
          </a:r>
          <a:r>
            <a:rPr lang="en-US" sz="1400" b="1"/>
            <a:t> (</a:t>
          </a:r>
          <a:r>
            <a:rPr lang="ru-RU" sz="1400" b="1"/>
            <a:t>пример</a:t>
          </a:r>
          <a:r>
            <a:rPr lang="ru-RU" sz="1400" b="1" baseline="0"/>
            <a:t> 4 стр. 191)</a:t>
          </a:r>
        </a:p>
        <a:p>
          <a:endParaRPr lang="ru-R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85725</xdr:rowOff>
    </xdr:from>
    <xdr:to>
      <xdr:col>14</xdr:col>
      <xdr:colOff>95250</xdr:colOff>
      <xdr:row>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0FBBE7-27AC-4B4D-BB89-614E46604DAA}"/>
            </a:ext>
          </a:extLst>
        </xdr:cNvPr>
        <xdr:cNvSpPr txBox="1"/>
      </xdr:nvSpPr>
      <xdr:spPr>
        <a:xfrm>
          <a:off x="6524625" y="85725"/>
          <a:ext cx="23336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Задача</a:t>
          </a:r>
          <a:r>
            <a:rPr lang="en-US" sz="1400" b="1"/>
            <a:t> (</a:t>
          </a:r>
          <a:r>
            <a:rPr lang="ru-RU" sz="1400" b="1"/>
            <a:t>пример</a:t>
          </a:r>
          <a:r>
            <a:rPr lang="ru-RU" sz="1400" b="1" baseline="0"/>
            <a:t> </a:t>
          </a:r>
          <a:r>
            <a:rPr lang="en-US" sz="1400" b="1" baseline="0"/>
            <a:t>5</a:t>
          </a:r>
          <a:r>
            <a:rPr lang="ru-RU" sz="1400" b="1" baseline="0"/>
            <a:t> стр. 19</a:t>
          </a:r>
          <a:r>
            <a:rPr lang="en-US" sz="1400" b="1" baseline="0"/>
            <a:t>3</a:t>
          </a:r>
          <a:r>
            <a:rPr lang="ru-RU" sz="1400" b="1" baseline="0"/>
            <a:t>)</a:t>
          </a:r>
        </a:p>
        <a:p>
          <a:endParaRPr lang="ru-RU" sz="1400" b="0" baseline="0"/>
        </a:p>
      </xdr:txBody>
    </xdr:sp>
    <xdr:clientData/>
  </xdr:twoCellAnchor>
  <xdr:twoCellAnchor>
    <xdr:from>
      <xdr:col>9</xdr:col>
      <xdr:colOff>1</xdr:colOff>
      <xdr:row>52</xdr:row>
      <xdr:rowOff>57151</xdr:rowOff>
    </xdr:from>
    <xdr:to>
      <xdr:col>12</xdr:col>
      <xdr:colOff>323851</xdr:colOff>
      <xdr:row>54</xdr:row>
      <xdr:rowOff>19051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BE4ED3-9D2A-4F65-B99F-4AB009DE59FE}"/>
            </a:ext>
          </a:extLst>
        </xdr:cNvPr>
        <xdr:cNvSpPr txBox="1"/>
      </xdr:nvSpPr>
      <xdr:spPr>
        <a:xfrm>
          <a:off x="5486401" y="9991726"/>
          <a:ext cx="21526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baseline="0"/>
            <a:t>y = 1,936701 + 0,781497 x</a:t>
          </a:r>
          <a:endParaRPr lang="ru-RU" sz="1400" b="0" baseline="0"/>
        </a:p>
      </xdr:txBody>
    </xdr:sp>
    <xdr:clientData/>
  </xdr:twoCellAnchor>
  <xdr:twoCellAnchor>
    <xdr:from>
      <xdr:col>10</xdr:col>
      <xdr:colOff>38100</xdr:colOff>
      <xdr:row>83</xdr:row>
      <xdr:rowOff>76200</xdr:rowOff>
    </xdr:from>
    <xdr:to>
      <xdr:col>17</xdr:col>
      <xdr:colOff>133350</xdr:colOff>
      <xdr:row>86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9F83A70-D382-4D89-B760-99CD92921FA3}"/>
            </a:ext>
          </a:extLst>
        </xdr:cNvPr>
        <xdr:cNvSpPr txBox="1"/>
      </xdr:nvSpPr>
      <xdr:spPr>
        <a:xfrm>
          <a:off x="6286500" y="16011525"/>
          <a:ext cx="443865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0" baseline="0"/>
            <a:t>Следовательно, сравнив с таблицей получаем что у нас есть положительная автокорреляция в остатках</a:t>
          </a:r>
        </a:p>
      </xdr:txBody>
    </xdr:sp>
    <xdr:clientData/>
  </xdr:twoCellAnchor>
  <xdr:twoCellAnchor>
    <xdr:from>
      <xdr:col>24</xdr:col>
      <xdr:colOff>19050</xdr:colOff>
      <xdr:row>63</xdr:row>
      <xdr:rowOff>9525</xdr:rowOff>
    </xdr:from>
    <xdr:to>
      <xdr:col>27</xdr:col>
      <xdr:colOff>561975</xdr:colOff>
      <xdr:row>64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172E232-F7EB-45CF-94CE-0E7F55CDCE36}"/>
            </a:ext>
          </a:extLst>
        </xdr:cNvPr>
        <xdr:cNvSpPr txBox="1"/>
      </xdr:nvSpPr>
      <xdr:spPr>
        <a:xfrm>
          <a:off x="14878050" y="12115800"/>
          <a:ext cx="23717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baseline="0"/>
            <a:t>y* = 0,995858 + 0,756191 x*</a:t>
          </a:r>
          <a:endParaRPr lang="ru-RU" sz="1400" b="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</xdr:row>
      <xdr:rowOff>104775</xdr:rowOff>
    </xdr:from>
    <xdr:to>
      <xdr:col>19</xdr:col>
      <xdr:colOff>66675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C4BF9A-C359-477E-A763-1D863177A5E5}"/>
            </a:ext>
          </a:extLst>
        </xdr:cNvPr>
        <xdr:cNvSpPr txBox="1"/>
      </xdr:nvSpPr>
      <xdr:spPr>
        <a:xfrm>
          <a:off x="9782175" y="295275"/>
          <a:ext cx="2333625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Задача</a:t>
          </a:r>
          <a:r>
            <a:rPr lang="en-US" sz="1400" b="1"/>
            <a:t> (</a:t>
          </a:r>
          <a:r>
            <a:rPr lang="ru-RU" sz="1400" b="1"/>
            <a:t>пример</a:t>
          </a:r>
          <a:r>
            <a:rPr lang="ru-RU" sz="1400" b="1" baseline="0"/>
            <a:t> </a:t>
          </a:r>
          <a:r>
            <a:rPr lang="en-US" sz="1400" b="1" baseline="0"/>
            <a:t>6</a:t>
          </a:r>
          <a:r>
            <a:rPr lang="ru-RU" sz="1400" b="1" baseline="0"/>
            <a:t> стр. 19</a:t>
          </a:r>
          <a:r>
            <a:rPr lang="en-US" sz="1400" b="1" baseline="0"/>
            <a:t>7</a:t>
          </a:r>
          <a:r>
            <a:rPr lang="ru-RU" sz="1400" b="1" baseline="0"/>
            <a:t>)</a:t>
          </a:r>
        </a:p>
        <a:p>
          <a:endParaRPr lang="ru-RU" sz="14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opLeftCell="A76" workbookViewId="0">
      <selection activeCell="M100" sqref="M100"/>
    </sheetView>
  </sheetViews>
  <sheetFormatPr defaultRowHeight="15" x14ac:dyDescent="0.25"/>
  <cols>
    <col min="2" max="2" width="21" customWidth="1"/>
    <col min="4" max="4" width="9.7109375" customWidth="1"/>
    <col min="5" max="5" width="18.140625" customWidth="1"/>
    <col min="6" max="6" width="18.7109375" customWidth="1"/>
    <col min="7" max="7" width="19.28515625" customWidth="1"/>
    <col min="8" max="8" width="11.28515625" customWidth="1"/>
    <col min="9" max="9" width="13.42578125" customWidth="1"/>
  </cols>
  <sheetData>
    <row r="1" spans="1:10" ht="15.75" thickBot="1" x14ac:dyDescent="0.3"/>
    <row r="2" spans="1:10" ht="45.75" thickBot="1" x14ac:dyDescent="0.3">
      <c r="B2" s="13" t="s">
        <v>0</v>
      </c>
      <c r="C2" s="15" t="s">
        <v>9</v>
      </c>
      <c r="D2" s="15" t="s">
        <v>1</v>
      </c>
      <c r="E2" s="22" t="s">
        <v>3</v>
      </c>
      <c r="F2" s="23" t="s">
        <v>5</v>
      </c>
      <c r="G2" s="23" t="s">
        <v>6</v>
      </c>
      <c r="H2" s="23" t="s">
        <v>8</v>
      </c>
      <c r="I2" s="36" t="s">
        <v>7</v>
      </c>
      <c r="J2" s="44" t="s">
        <v>43</v>
      </c>
    </row>
    <row r="3" spans="1:10" x14ac:dyDescent="0.25">
      <c r="B3" s="10">
        <v>1</v>
      </c>
      <c r="C3" s="16">
        <f>B3^2</f>
        <v>1</v>
      </c>
      <c r="D3" s="11">
        <v>10.199999999999999</v>
      </c>
      <c r="E3" s="24" t="s">
        <v>4</v>
      </c>
      <c r="F3" s="19" t="s">
        <v>4</v>
      </c>
      <c r="G3" s="19" t="s">
        <v>4</v>
      </c>
      <c r="H3" s="19" t="s">
        <v>4</v>
      </c>
      <c r="I3" s="37" t="s">
        <v>4</v>
      </c>
      <c r="J3" s="45">
        <f>(B3-$B$12)^2</f>
        <v>12.25</v>
      </c>
    </row>
    <row r="4" spans="1:10" x14ac:dyDescent="0.25">
      <c r="B4" s="6">
        <v>2</v>
      </c>
      <c r="C4" s="17">
        <f>B4^2</f>
        <v>4</v>
      </c>
      <c r="D4" s="7">
        <v>10.7</v>
      </c>
      <c r="E4" s="25">
        <f t="shared" ref="E4:E10" si="0">ABS(D3-D4)</f>
        <v>0.5</v>
      </c>
      <c r="F4" s="18" t="s">
        <v>4</v>
      </c>
      <c r="G4" s="18" t="s">
        <v>4</v>
      </c>
      <c r="H4" s="9">
        <f t="shared" ref="H4:H10" si="1">D4/D3</f>
        <v>1.0490196078431373</v>
      </c>
      <c r="I4" s="38" t="s">
        <v>4</v>
      </c>
      <c r="J4" s="43">
        <f t="shared" ref="J4:J8" si="2">(B4-$B$12)^2</f>
        <v>6.25</v>
      </c>
    </row>
    <row r="5" spans="1:10" x14ac:dyDescent="0.25">
      <c r="B5" s="6">
        <v>3</v>
      </c>
      <c r="C5" s="17">
        <f t="shared" ref="C5:C11" si="3">B5^2</f>
        <v>9</v>
      </c>
      <c r="D5" s="7">
        <v>11.7</v>
      </c>
      <c r="E5" s="25">
        <f t="shared" si="0"/>
        <v>1</v>
      </c>
      <c r="F5" s="9">
        <f t="shared" ref="F5:F10" si="4">ABS(E4-E5)</f>
        <v>0.5</v>
      </c>
      <c r="G5" s="18" t="s">
        <v>4</v>
      </c>
      <c r="H5" s="9">
        <f t="shared" si="1"/>
        <v>1.0934579439252337</v>
      </c>
      <c r="I5" s="39">
        <f t="shared" ref="I5:I10" si="5">H5/H4</f>
        <v>1.0423617783212507</v>
      </c>
      <c r="J5" s="43">
        <f t="shared" si="2"/>
        <v>2.25</v>
      </c>
    </row>
    <row r="6" spans="1:10" x14ac:dyDescent="0.25">
      <c r="B6" s="6">
        <v>4</v>
      </c>
      <c r="C6" s="17">
        <f t="shared" si="3"/>
        <v>16</v>
      </c>
      <c r="D6" s="7">
        <v>13.1</v>
      </c>
      <c r="E6" s="25">
        <f t="shared" si="0"/>
        <v>1.4000000000000004</v>
      </c>
      <c r="F6" s="9">
        <f t="shared" si="4"/>
        <v>0.40000000000000036</v>
      </c>
      <c r="G6" s="9">
        <f>ABS(F5-F6)</f>
        <v>9.9999999999999645E-2</v>
      </c>
      <c r="H6" s="9">
        <f t="shared" si="1"/>
        <v>1.1196581196581197</v>
      </c>
      <c r="I6" s="39">
        <f t="shared" si="5"/>
        <v>1.023960844473665</v>
      </c>
      <c r="J6" s="43">
        <f t="shared" si="2"/>
        <v>0.25</v>
      </c>
    </row>
    <row r="7" spans="1:10" x14ac:dyDescent="0.25">
      <c r="B7" s="6">
        <v>5</v>
      </c>
      <c r="C7" s="17">
        <f t="shared" si="3"/>
        <v>25</v>
      </c>
      <c r="D7" s="7">
        <v>14.9</v>
      </c>
      <c r="E7" s="25">
        <f t="shared" si="0"/>
        <v>1.8000000000000007</v>
      </c>
      <c r="F7" s="9">
        <f t="shared" si="4"/>
        <v>0.40000000000000036</v>
      </c>
      <c r="G7" s="9">
        <f>ABS(F6-F7)</f>
        <v>0</v>
      </c>
      <c r="H7" s="9">
        <f t="shared" si="1"/>
        <v>1.1374045801526718</v>
      </c>
      <c r="I7" s="39">
        <f t="shared" si="5"/>
        <v>1.0158498921974244</v>
      </c>
      <c r="J7" s="43">
        <f t="shared" si="2"/>
        <v>0.25</v>
      </c>
    </row>
    <row r="8" spans="1:10" x14ac:dyDescent="0.25">
      <c r="B8" s="6">
        <v>6</v>
      </c>
      <c r="C8" s="17">
        <f t="shared" si="3"/>
        <v>36</v>
      </c>
      <c r="D8" s="7">
        <v>17.2</v>
      </c>
      <c r="E8" s="25">
        <f t="shared" si="0"/>
        <v>2.2999999999999989</v>
      </c>
      <c r="F8" s="9">
        <f t="shared" si="4"/>
        <v>0.49999999999999822</v>
      </c>
      <c r="G8" s="9">
        <f>ABS(F7-F8)</f>
        <v>9.9999999999997868E-2</v>
      </c>
      <c r="H8" s="9">
        <f t="shared" si="1"/>
        <v>1.1543624161073824</v>
      </c>
      <c r="I8" s="39">
        <f t="shared" si="5"/>
        <v>1.0149092383225979</v>
      </c>
      <c r="J8" s="43">
        <f t="shared" si="2"/>
        <v>2.25</v>
      </c>
    </row>
    <row r="9" spans="1:10" x14ac:dyDescent="0.25">
      <c r="B9" s="6">
        <v>7</v>
      </c>
      <c r="C9" s="17">
        <f t="shared" si="3"/>
        <v>49</v>
      </c>
      <c r="D9" s="7">
        <v>20</v>
      </c>
      <c r="E9" s="25">
        <f t="shared" si="0"/>
        <v>2.8000000000000007</v>
      </c>
      <c r="F9" s="9">
        <f t="shared" si="4"/>
        <v>0.50000000000000178</v>
      </c>
      <c r="G9" s="9">
        <f>ABS(F8-F9)</f>
        <v>3.5527136788005009E-15</v>
      </c>
      <c r="H9" s="9">
        <f t="shared" si="1"/>
        <v>1.1627906976744187</v>
      </c>
      <c r="I9" s="39">
        <f t="shared" si="5"/>
        <v>1.0073012439156301</v>
      </c>
      <c r="J9" s="43">
        <f>(B9-$B$12)^2</f>
        <v>6.25</v>
      </c>
    </row>
    <row r="10" spans="1:10" ht="15.75" thickBot="1" x14ac:dyDescent="0.3">
      <c r="B10" s="6">
        <v>8</v>
      </c>
      <c r="C10" s="17">
        <f t="shared" si="3"/>
        <v>64</v>
      </c>
      <c r="D10" s="7">
        <v>23.2</v>
      </c>
      <c r="E10" s="26">
        <f t="shared" si="0"/>
        <v>3.1999999999999993</v>
      </c>
      <c r="F10" s="20">
        <f t="shared" si="4"/>
        <v>0.39999999999999858</v>
      </c>
      <c r="G10" s="20">
        <f>ABS(F9-F10)</f>
        <v>0.1000000000000032</v>
      </c>
      <c r="H10" s="20">
        <f t="shared" si="1"/>
        <v>1.1599999999999999</v>
      </c>
      <c r="I10" s="40">
        <f t="shared" si="5"/>
        <v>0.99759999999999982</v>
      </c>
      <c r="J10" s="46">
        <f>(B10-$B$12)^2</f>
        <v>12.25</v>
      </c>
    </row>
    <row r="11" spans="1:10" ht="15.75" thickBot="1" x14ac:dyDescent="0.3">
      <c r="B11" s="12">
        <v>9</v>
      </c>
      <c r="C11" s="28">
        <f t="shared" si="3"/>
        <v>81</v>
      </c>
      <c r="D11" s="29" t="s">
        <v>2</v>
      </c>
      <c r="H11" s="1"/>
    </row>
    <row r="12" spans="1:10" x14ac:dyDescent="0.25">
      <c r="A12" t="s">
        <v>44</v>
      </c>
      <c r="B12" s="62">
        <f>AVERAGE(B3:B10)</f>
        <v>4.5</v>
      </c>
    </row>
    <row r="16" spans="1:10" x14ac:dyDescent="0.25">
      <c r="B16" t="s">
        <v>10</v>
      </c>
    </row>
    <row r="17" spans="2:15" ht="15.75" thickBot="1" x14ac:dyDescent="0.3"/>
    <row r="18" spans="2:15" x14ac:dyDescent="0.25">
      <c r="B18" s="33" t="s">
        <v>11</v>
      </c>
      <c r="C18" s="33"/>
    </row>
    <row r="19" spans="2:15" x14ac:dyDescent="0.25">
      <c r="B19" s="30" t="s">
        <v>12</v>
      </c>
      <c r="C19" s="30">
        <v>0.99998677196699626</v>
      </c>
    </row>
    <row r="20" spans="2:15" x14ac:dyDescent="0.25">
      <c r="B20" s="30" t="s">
        <v>13</v>
      </c>
      <c r="C20" s="30">
        <v>0.99997354410897343</v>
      </c>
    </row>
    <row r="21" spans="2:15" x14ac:dyDescent="0.25">
      <c r="B21" s="30" t="s">
        <v>14</v>
      </c>
      <c r="C21" s="30">
        <v>0.99996296175256272</v>
      </c>
    </row>
    <row r="22" spans="2:15" x14ac:dyDescent="0.25">
      <c r="B22" s="30" t="s">
        <v>15</v>
      </c>
      <c r="C22" s="30">
        <v>2.8452131897694695E-2</v>
      </c>
    </row>
    <row r="23" spans="2:15" ht="15.75" thickBot="1" x14ac:dyDescent="0.3">
      <c r="B23" s="31" t="s">
        <v>16</v>
      </c>
      <c r="C23" s="31">
        <v>8</v>
      </c>
    </row>
    <row r="25" spans="2:15" ht="15.75" thickBot="1" x14ac:dyDescent="0.3">
      <c r="B25" t="s">
        <v>17</v>
      </c>
    </row>
    <row r="26" spans="2:15" x14ac:dyDescent="0.25">
      <c r="B26" s="32"/>
      <c r="C26" s="32" t="s">
        <v>22</v>
      </c>
      <c r="D26" s="32" t="s">
        <v>23</v>
      </c>
      <c r="E26" s="32" t="s">
        <v>24</v>
      </c>
      <c r="F26" s="32" t="s">
        <v>25</v>
      </c>
      <c r="G26" s="32" t="s">
        <v>26</v>
      </c>
    </row>
    <row r="27" spans="2:15" x14ac:dyDescent="0.25">
      <c r="B27" s="30" t="s">
        <v>18</v>
      </c>
      <c r="C27" s="30">
        <v>2</v>
      </c>
      <c r="D27" s="30">
        <v>152.99095238095239</v>
      </c>
      <c r="E27" s="30">
        <v>76.495476190476197</v>
      </c>
      <c r="F27" s="30">
        <v>94494.411764705146</v>
      </c>
      <c r="G27" s="30">
        <v>3.6000288617789959E-12</v>
      </c>
      <c r="N27" s="34" t="s">
        <v>38</v>
      </c>
    </row>
    <row r="28" spans="2:15" x14ac:dyDescent="0.25">
      <c r="B28" s="30" t="s">
        <v>19</v>
      </c>
      <c r="C28" s="30">
        <v>5</v>
      </c>
      <c r="D28" s="30">
        <v>4.0476190476190794E-3</v>
      </c>
      <c r="E28" s="30">
        <v>8.0952380952381585E-4</v>
      </c>
      <c r="F28" s="30"/>
      <c r="G28" s="30"/>
    </row>
    <row r="29" spans="2:15" ht="15.75" thickBot="1" x14ac:dyDescent="0.3">
      <c r="B29" s="31" t="s">
        <v>20</v>
      </c>
      <c r="C29" s="31">
        <v>7</v>
      </c>
      <c r="D29" s="31">
        <v>152.995</v>
      </c>
      <c r="E29" s="31"/>
      <c r="F29" s="31"/>
      <c r="G29" s="31"/>
      <c r="N29" s="35" t="s">
        <v>40</v>
      </c>
    </row>
    <row r="30" spans="2:15" ht="15.75" thickBot="1" x14ac:dyDescent="0.3">
      <c r="N30" s="51" t="s">
        <v>39</v>
      </c>
      <c r="O30" s="50">
        <f>C32+C33*B11+C34*C11</f>
        <v>26.846428571428575</v>
      </c>
    </row>
    <row r="31" spans="2:15" x14ac:dyDescent="0.25">
      <c r="B31" s="32"/>
      <c r="C31" s="32" t="s">
        <v>27</v>
      </c>
      <c r="D31" s="32" t="s">
        <v>15</v>
      </c>
      <c r="E31" s="32" t="s">
        <v>28</v>
      </c>
      <c r="F31" s="32" t="s">
        <v>29</v>
      </c>
      <c r="G31" s="32" t="s">
        <v>30</v>
      </c>
      <c r="H31" s="32" t="s">
        <v>31</v>
      </c>
      <c r="I31" s="32" t="s">
        <v>32</v>
      </c>
      <c r="J31" s="32" t="s">
        <v>33</v>
      </c>
    </row>
    <row r="32" spans="2:15" ht="15.75" thickBot="1" x14ac:dyDescent="0.3">
      <c r="B32" s="30" t="s">
        <v>21</v>
      </c>
      <c r="C32" s="30">
        <v>10.153571428571428</v>
      </c>
      <c r="D32" s="30">
        <v>3.9694839363686271E-2</v>
      </c>
      <c r="E32" s="30">
        <v>255.79071716461317</v>
      </c>
      <c r="F32" s="30">
        <v>1.7330410460307345E-11</v>
      </c>
      <c r="G32" s="30">
        <v>10.051532595534635</v>
      </c>
      <c r="H32" s="30">
        <v>10.255610261608222</v>
      </c>
      <c r="I32" s="30">
        <v>10.051532595534635</v>
      </c>
      <c r="J32" s="30">
        <v>10.255610261608222</v>
      </c>
      <c r="N32" s="35" t="s">
        <v>41</v>
      </c>
    </row>
    <row r="33" spans="2:15" ht="15.75" thickBot="1" x14ac:dyDescent="0.3">
      <c r="B33" s="30" t="s">
        <v>0</v>
      </c>
      <c r="C33" s="30">
        <v>-0.17023809523809405</v>
      </c>
      <c r="D33" s="30">
        <v>2.0238095238095315E-2</v>
      </c>
      <c r="E33" s="30">
        <v>-8.4117647058822627</v>
      </c>
      <c r="F33" s="30">
        <v>3.8927533570815812E-4</v>
      </c>
      <c r="G33" s="30">
        <v>-0.22226177524501967</v>
      </c>
      <c r="H33" s="30">
        <v>-0.11821441523116843</v>
      </c>
      <c r="I33" s="30">
        <v>-0.22226177524501967</v>
      </c>
      <c r="J33" s="30">
        <v>-0.11821441523116843</v>
      </c>
      <c r="N33" s="51" t="s">
        <v>42</v>
      </c>
      <c r="O33" s="50">
        <f>SQRT(1+1/$B$10+($B$11-$B$12)^2/SUM(J3:J10))</f>
        <v>1.2677313820927749</v>
      </c>
    </row>
    <row r="34" spans="2:15" ht="15.75" thickBot="1" x14ac:dyDescent="0.3">
      <c r="B34" s="31" t="s">
        <v>9</v>
      </c>
      <c r="C34" s="31">
        <v>0.22499999999999987</v>
      </c>
      <c r="D34" s="31">
        <v>2.1951296326887912E-3</v>
      </c>
      <c r="E34" s="31">
        <v>102.49964131931458</v>
      </c>
      <c r="F34" s="31">
        <v>1.6759047751212498E-9</v>
      </c>
      <c r="G34" s="31">
        <v>0.21935723963934303</v>
      </c>
      <c r="H34" s="31">
        <v>0.2306427603606567</v>
      </c>
      <c r="I34" s="31">
        <v>0.21935723963934303</v>
      </c>
      <c r="J34" s="31">
        <v>0.2306427603606567</v>
      </c>
    </row>
    <row r="35" spans="2:15" ht="15.75" thickBot="1" x14ac:dyDescent="0.3">
      <c r="N35" s="35" t="s">
        <v>45</v>
      </c>
    </row>
    <row r="36" spans="2:15" ht="15.75" thickBot="1" x14ac:dyDescent="0.3">
      <c r="N36" s="49" t="s">
        <v>46</v>
      </c>
      <c r="O36" s="48">
        <f>O33*SQRT(C22)</f>
        <v>0.21383788380421856</v>
      </c>
    </row>
    <row r="38" spans="2:15" ht="15.75" thickBot="1" x14ac:dyDescent="0.3">
      <c r="B38" t="s">
        <v>34</v>
      </c>
      <c r="N38" s="35" t="s">
        <v>47</v>
      </c>
    </row>
    <row r="39" spans="2:15" ht="15.75" thickBot="1" x14ac:dyDescent="0.3">
      <c r="N39" s="49" t="s">
        <v>0</v>
      </c>
      <c r="O39" s="48">
        <f>_xlfn.T.INV.2T(0.05,C28)</f>
        <v>2.570581835636315</v>
      </c>
    </row>
    <row r="40" spans="2:15" x14ac:dyDescent="0.25">
      <c r="B40" s="32" t="s">
        <v>35</v>
      </c>
      <c r="C40" s="32" t="s">
        <v>36</v>
      </c>
      <c r="D40" s="32" t="s">
        <v>37</v>
      </c>
    </row>
    <row r="41" spans="2:15" ht="15.75" thickBot="1" x14ac:dyDescent="0.3">
      <c r="B41" s="30">
        <v>1</v>
      </c>
      <c r="C41" s="30">
        <v>10.208333333333334</v>
      </c>
      <c r="D41" s="30">
        <v>-8.333333333334636E-3</v>
      </c>
      <c r="N41" s="35" t="s">
        <v>48</v>
      </c>
    </row>
    <row r="42" spans="2:15" ht="15.75" thickBot="1" x14ac:dyDescent="0.3">
      <c r="B42" s="30">
        <v>2</v>
      </c>
      <c r="C42" s="30">
        <v>10.713095238095239</v>
      </c>
      <c r="D42" s="30">
        <v>-1.3095238095239381E-2</v>
      </c>
      <c r="N42" s="49" t="s">
        <v>49</v>
      </c>
      <c r="O42" s="48">
        <f>O36*O39</f>
        <v>0.54968777987803319</v>
      </c>
    </row>
    <row r="43" spans="2:15" x14ac:dyDescent="0.25">
      <c r="B43" s="30">
        <v>3</v>
      </c>
      <c r="C43" s="30">
        <v>11.667857142857144</v>
      </c>
      <c r="D43" s="30">
        <v>3.2142857142854808E-2</v>
      </c>
    </row>
    <row r="44" spans="2:15" ht="15.75" thickBot="1" x14ac:dyDescent="0.3">
      <c r="B44" s="30">
        <v>4</v>
      </c>
      <c r="C44" s="30">
        <v>13.07261904761905</v>
      </c>
      <c r="D44" s="30">
        <v>2.7380952380950063E-2</v>
      </c>
      <c r="N44" s="35" t="s">
        <v>38</v>
      </c>
    </row>
    <row r="45" spans="2:15" ht="15.75" thickBot="1" x14ac:dyDescent="0.3">
      <c r="B45" s="30">
        <v>5</v>
      </c>
      <c r="C45" s="30">
        <v>14.927380952380954</v>
      </c>
      <c r="D45" s="30">
        <v>-2.7380952380953616E-2</v>
      </c>
      <c r="N45" s="49">
        <f>O30-O42</f>
        <v>26.29674079155054</v>
      </c>
      <c r="O45" s="52">
        <f>O42+O30</f>
        <v>27.39611635130661</v>
      </c>
    </row>
    <row r="46" spans="2:15" x14ac:dyDescent="0.25">
      <c r="B46" s="30">
        <v>6</v>
      </c>
      <c r="C46" s="30">
        <v>17.232142857142858</v>
      </c>
      <c r="D46" s="30">
        <v>-3.2142857142858361E-2</v>
      </c>
    </row>
    <row r="47" spans="2:15" x14ac:dyDescent="0.25">
      <c r="B47" s="30">
        <v>7</v>
      </c>
      <c r="C47" s="30">
        <v>19.986904761904761</v>
      </c>
      <c r="D47" s="30">
        <v>1.3095238095239381E-2</v>
      </c>
    </row>
    <row r="48" spans="2:15" ht="15.75" thickBot="1" x14ac:dyDescent="0.3">
      <c r="B48" s="31">
        <v>8</v>
      </c>
      <c r="C48" s="31">
        <v>23.19166666666667</v>
      </c>
      <c r="D48" s="31">
        <v>8.3333333333293069E-3</v>
      </c>
    </row>
    <row r="55" spans="3:8" ht="15.75" thickBot="1" x14ac:dyDescent="0.3"/>
    <row r="56" spans="3:8" ht="15.75" thickBot="1" x14ac:dyDescent="0.3">
      <c r="C56" s="4" t="s">
        <v>0</v>
      </c>
      <c r="D56" s="53" t="s">
        <v>9</v>
      </c>
      <c r="E56" s="53" t="s">
        <v>43</v>
      </c>
      <c r="F56" s="53" t="s">
        <v>50</v>
      </c>
      <c r="G56" s="54" t="s">
        <v>52</v>
      </c>
      <c r="H56" s="47" t="s">
        <v>51</v>
      </c>
    </row>
    <row r="57" spans="3:8" x14ac:dyDescent="0.25">
      <c r="C57" s="5">
        <v>1</v>
      </c>
      <c r="D57" s="3">
        <f>C57^2</f>
        <v>1</v>
      </c>
      <c r="E57" s="3">
        <f>(C57-$C$66)^2</f>
        <v>12.25</v>
      </c>
      <c r="F57" s="3">
        <v>1997</v>
      </c>
      <c r="G57" s="27">
        <v>1.52</v>
      </c>
      <c r="H57" s="57" t="s">
        <v>4</v>
      </c>
    </row>
    <row r="58" spans="3:8" x14ac:dyDescent="0.25">
      <c r="C58" s="6">
        <v>2</v>
      </c>
      <c r="D58" s="3">
        <f t="shared" ref="D58:D63" si="6">C58^2</f>
        <v>4</v>
      </c>
      <c r="E58" s="3">
        <f t="shared" ref="E58:E64" si="7">(C58-$C$66)^2</f>
        <v>6.25</v>
      </c>
      <c r="F58" s="2">
        <v>1998</v>
      </c>
      <c r="G58" s="17">
        <v>1.55</v>
      </c>
      <c r="H58" s="41">
        <f>G57</f>
        <v>1.52</v>
      </c>
    </row>
    <row r="59" spans="3:8" x14ac:dyDescent="0.25">
      <c r="C59" s="6">
        <v>3</v>
      </c>
      <c r="D59" s="3">
        <f t="shared" si="6"/>
        <v>9</v>
      </c>
      <c r="E59" s="3">
        <f t="shared" si="7"/>
        <v>2.25</v>
      </c>
      <c r="F59" s="2">
        <v>1999</v>
      </c>
      <c r="G59" s="17">
        <v>1.1599999999999999</v>
      </c>
      <c r="H59" s="41">
        <f t="shared" ref="H59:H64" si="8">G58</f>
        <v>1.55</v>
      </c>
    </row>
    <row r="60" spans="3:8" x14ac:dyDescent="0.25">
      <c r="C60" s="6">
        <v>4</v>
      </c>
      <c r="D60" s="3">
        <f t="shared" si="6"/>
        <v>16</v>
      </c>
      <c r="E60" s="3">
        <f t="shared" si="7"/>
        <v>0.25</v>
      </c>
      <c r="F60" s="2">
        <v>2000</v>
      </c>
      <c r="G60" s="17">
        <v>1.03</v>
      </c>
      <c r="H60" s="41">
        <f t="shared" si="8"/>
        <v>1.1599999999999999</v>
      </c>
    </row>
    <row r="61" spans="3:8" x14ac:dyDescent="0.25">
      <c r="C61" s="6">
        <v>5</v>
      </c>
      <c r="D61" s="3">
        <f t="shared" si="6"/>
        <v>25</v>
      </c>
      <c r="E61" s="3">
        <f t="shared" si="7"/>
        <v>0.25</v>
      </c>
      <c r="F61" s="2">
        <v>2001</v>
      </c>
      <c r="G61" s="17">
        <v>1.02</v>
      </c>
      <c r="H61" s="41">
        <f t="shared" si="8"/>
        <v>1.03</v>
      </c>
    </row>
    <row r="62" spans="3:8" x14ac:dyDescent="0.25">
      <c r="C62" s="6">
        <v>6</v>
      </c>
      <c r="D62" s="3">
        <f t="shared" si="6"/>
        <v>36</v>
      </c>
      <c r="E62" s="3">
        <f t="shared" si="7"/>
        <v>2.25</v>
      </c>
      <c r="F62" s="2">
        <v>2002</v>
      </c>
      <c r="G62" s="17">
        <v>0.98</v>
      </c>
      <c r="H62" s="41">
        <f t="shared" si="8"/>
        <v>1.02</v>
      </c>
    </row>
    <row r="63" spans="3:8" x14ac:dyDescent="0.25">
      <c r="C63" s="6">
        <v>7</v>
      </c>
      <c r="D63" s="3">
        <f t="shared" si="6"/>
        <v>49</v>
      </c>
      <c r="E63" s="3">
        <f t="shared" si="7"/>
        <v>6.25</v>
      </c>
      <c r="F63" s="2">
        <v>2003</v>
      </c>
      <c r="G63" s="17">
        <v>1.25</v>
      </c>
      <c r="H63" s="41">
        <f t="shared" si="8"/>
        <v>0.98</v>
      </c>
    </row>
    <row r="64" spans="3:8" ht="15.75" thickBot="1" x14ac:dyDescent="0.3">
      <c r="C64" s="8">
        <v>8</v>
      </c>
      <c r="D64" s="21">
        <f>C64^2</f>
        <v>64</v>
      </c>
      <c r="E64" s="21">
        <f t="shared" si="7"/>
        <v>12.25</v>
      </c>
      <c r="F64" s="21">
        <v>2004</v>
      </c>
      <c r="G64" s="28">
        <v>1.4</v>
      </c>
      <c r="H64" s="42">
        <f t="shared" si="8"/>
        <v>1.25</v>
      </c>
    </row>
    <row r="65" spans="2:6" ht="15.75" thickBot="1" x14ac:dyDescent="0.3">
      <c r="C65" s="55">
        <v>9</v>
      </c>
      <c r="D65" s="56">
        <f>C65^2</f>
        <v>81</v>
      </c>
      <c r="E65" s="56">
        <v>2005</v>
      </c>
      <c r="F65" s="63" t="s">
        <v>2</v>
      </c>
    </row>
    <row r="66" spans="2:6" x14ac:dyDescent="0.25">
      <c r="B66" s="62" t="s">
        <v>44</v>
      </c>
      <c r="C66">
        <f>AVERAGE(C57:C64)</f>
        <v>4.5</v>
      </c>
    </row>
    <row r="67" spans="2:6" ht="15.75" thickBot="1" x14ac:dyDescent="0.3"/>
    <row r="68" spans="2:6" ht="15.75" thickBot="1" x14ac:dyDescent="0.3">
      <c r="C68" s="64" t="s">
        <v>53</v>
      </c>
      <c r="D68" s="65"/>
      <c r="E68" s="66"/>
      <c r="F68" s="58">
        <f>CORREL(G58:G64,H58:H64)</f>
        <v>0.57077578083096558</v>
      </c>
    </row>
    <row r="75" spans="2:6" x14ac:dyDescent="0.25">
      <c r="C75" t="s">
        <v>10</v>
      </c>
    </row>
    <row r="76" spans="2:6" ht="15.75" thickBot="1" x14ac:dyDescent="0.3"/>
    <row r="77" spans="2:6" x14ac:dyDescent="0.25">
      <c r="C77" s="33" t="s">
        <v>11</v>
      </c>
      <c r="D77" s="33"/>
    </row>
    <row r="78" spans="2:6" x14ac:dyDescent="0.25">
      <c r="C78" s="30" t="s">
        <v>12</v>
      </c>
      <c r="D78" s="30">
        <v>0.91447658246158714</v>
      </c>
    </row>
    <row r="79" spans="2:6" x14ac:dyDescent="0.25">
      <c r="C79" s="30" t="s">
        <v>13</v>
      </c>
      <c r="D79" s="30">
        <v>0.83626741987062403</v>
      </c>
    </row>
    <row r="80" spans="2:6" x14ac:dyDescent="0.25">
      <c r="C80" s="30" t="s">
        <v>14</v>
      </c>
      <c r="D80" s="30">
        <v>0.77077438781887364</v>
      </c>
    </row>
    <row r="81" spans="3:11" x14ac:dyDescent="0.25">
      <c r="C81" s="30" t="s">
        <v>15</v>
      </c>
      <c r="D81" s="30">
        <v>0.10957982521996515</v>
      </c>
    </row>
    <row r="82" spans="3:11" ht="15.75" thickBot="1" x14ac:dyDescent="0.3">
      <c r="C82" s="31" t="s">
        <v>16</v>
      </c>
      <c r="D82" s="31">
        <v>8</v>
      </c>
    </row>
    <row r="84" spans="3:11" ht="15.75" thickBot="1" x14ac:dyDescent="0.3">
      <c r="C84" t="s">
        <v>17</v>
      </c>
    </row>
    <row r="85" spans="3:11" x14ac:dyDescent="0.25">
      <c r="C85" s="32"/>
      <c r="D85" s="32" t="s">
        <v>22</v>
      </c>
      <c r="E85" s="32" t="s">
        <v>23</v>
      </c>
      <c r="F85" s="32" t="s">
        <v>24</v>
      </c>
      <c r="G85" s="32" t="s">
        <v>25</v>
      </c>
      <c r="H85" s="32" t="s">
        <v>26</v>
      </c>
    </row>
    <row r="86" spans="3:11" x14ac:dyDescent="0.25">
      <c r="C86" s="30" t="s">
        <v>18</v>
      </c>
      <c r="D86" s="30">
        <v>2</v>
      </c>
      <c r="E86" s="30">
        <v>0.30664880952380946</v>
      </c>
      <c r="F86" s="30">
        <v>0.15332440476190473</v>
      </c>
      <c r="G86" s="30">
        <v>12.76879988102908</v>
      </c>
      <c r="H86" s="30">
        <v>1.0847702446117895E-2</v>
      </c>
    </row>
    <row r="87" spans="3:11" x14ac:dyDescent="0.25">
      <c r="C87" s="30" t="s">
        <v>19</v>
      </c>
      <c r="D87" s="30">
        <v>5</v>
      </c>
      <c r="E87" s="30">
        <v>6.0038690476190551E-2</v>
      </c>
      <c r="F87" s="30">
        <v>1.200773809523811E-2</v>
      </c>
      <c r="G87" s="30"/>
      <c r="H87" s="30"/>
    </row>
    <row r="88" spans="3:11" ht="15.75" thickBot="1" x14ac:dyDescent="0.3">
      <c r="C88" s="31" t="s">
        <v>20</v>
      </c>
      <c r="D88" s="31">
        <v>7</v>
      </c>
      <c r="E88" s="31">
        <v>0.3666875</v>
      </c>
      <c r="F88" s="31"/>
      <c r="G88" s="31"/>
      <c r="H88" s="31"/>
    </row>
    <row r="89" spans="3:11" ht="15.75" thickBot="1" x14ac:dyDescent="0.3"/>
    <row r="90" spans="3:11" x14ac:dyDescent="0.25">
      <c r="C90" s="32"/>
      <c r="D90" s="32" t="s">
        <v>27</v>
      </c>
      <c r="E90" s="32" t="s">
        <v>15</v>
      </c>
      <c r="F90" s="32" t="s">
        <v>28</v>
      </c>
      <c r="G90" s="32" t="s">
        <v>29</v>
      </c>
      <c r="H90" s="32" t="s">
        <v>30</v>
      </c>
      <c r="I90" s="32" t="s">
        <v>31</v>
      </c>
      <c r="J90" s="32" t="s">
        <v>32</v>
      </c>
      <c r="K90" s="32" t="s">
        <v>33</v>
      </c>
    </row>
    <row r="91" spans="3:11" x14ac:dyDescent="0.25">
      <c r="C91" s="30" t="s">
        <v>21</v>
      </c>
      <c r="D91" s="30">
        <v>1.9801785714285718</v>
      </c>
      <c r="E91" s="30">
        <v>0.15287970600051121</v>
      </c>
      <c r="F91" s="30">
        <v>12.952527338206357</v>
      </c>
      <c r="G91" s="30">
        <v>4.8886407226596918E-5</v>
      </c>
      <c r="H91" s="30">
        <v>1.5871887761462375</v>
      </c>
      <c r="I91" s="30">
        <v>2.3731683667109058</v>
      </c>
      <c r="J91" s="30">
        <v>1.5871887761462375</v>
      </c>
      <c r="K91" s="30">
        <v>2.3731683667109058</v>
      </c>
    </row>
    <row r="92" spans="3:11" x14ac:dyDescent="0.25">
      <c r="C92" s="30" t="s">
        <v>0</v>
      </c>
      <c r="D92" s="30">
        <v>-0.38636904761904767</v>
      </c>
      <c r="E92" s="30">
        <v>7.7944491012119185E-2</v>
      </c>
      <c r="F92" s="30">
        <v>-4.956976979411837</v>
      </c>
      <c r="G92" s="30">
        <v>4.2592431722637877E-3</v>
      </c>
      <c r="H92" s="30">
        <v>-0.58673174040271925</v>
      </c>
      <c r="I92" s="30">
        <v>-0.18600635483537609</v>
      </c>
      <c r="J92" s="30">
        <v>-0.58673174040271925</v>
      </c>
      <c r="K92" s="30">
        <v>-0.18600635483537609</v>
      </c>
    </row>
    <row r="93" spans="3:11" ht="15.75" thickBot="1" x14ac:dyDescent="0.3">
      <c r="C93" s="31" t="s">
        <v>9</v>
      </c>
      <c r="D93" s="31">
        <v>3.9107142857142868E-2</v>
      </c>
      <c r="E93" s="31">
        <v>8.4542670598505738E-3</v>
      </c>
      <c r="F93" s="31">
        <v>4.6257283547219847</v>
      </c>
      <c r="G93" s="31">
        <v>5.7057682226083926E-3</v>
      </c>
      <c r="H93" s="31">
        <v>1.7374757519472549E-2</v>
      </c>
      <c r="I93" s="31">
        <v>6.0839528194813183E-2</v>
      </c>
      <c r="J93" s="31">
        <v>1.7374757519472549E-2</v>
      </c>
      <c r="K93" s="31">
        <v>6.0839528194813183E-2</v>
      </c>
    </row>
    <row r="97" spans="3:18" ht="15.75" thickBot="1" x14ac:dyDescent="0.3">
      <c r="C97" t="s">
        <v>34</v>
      </c>
    </row>
    <row r="98" spans="3:18" ht="15.75" thickBot="1" x14ac:dyDescent="0.3">
      <c r="O98" s="64" t="s">
        <v>60</v>
      </c>
      <c r="P98" s="65"/>
      <c r="Q98" s="65"/>
      <c r="R98" s="61">
        <f>4-M100</f>
        <v>1.3110775128472056</v>
      </c>
    </row>
    <row r="99" spans="3:18" ht="15.75" thickBot="1" x14ac:dyDescent="0.3">
      <c r="C99" s="32" t="s">
        <v>35</v>
      </c>
      <c r="D99" s="32" t="s">
        <v>54</v>
      </c>
      <c r="E99" s="32" t="s">
        <v>37</v>
      </c>
      <c r="F99" s="32" t="s">
        <v>55</v>
      </c>
      <c r="G99" s="32" t="s">
        <v>56</v>
      </c>
      <c r="H99" s="32" t="s">
        <v>57</v>
      </c>
    </row>
    <row r="100" spans="3:18" ht="15.75" thickBot="1" x14ac:dyDescent="0.3">
      <c r="C100" s="30">
        <v>1</v>
      </c>
      <c r="D100" s="30">
        <v>1.6329166666666668</v>
      </c>
      <c r="E100" s="30">
        <v>-0.11291666666666678</v>
      </c>
      <c r="F100" s="14" t="s">
        <v>4</v>
      </c>
      <c r="G100" s="14" t="s">
        <v>4</v>
      </c>
      <c r="H100" s="14">
        <f>E100^2</f>
        <v>1.2750173611111136E-2</v>
      </c>
      <c r="J100" s="64" t="s">
        <v>59</v>
      </c>
      <c r="K100" s="65"/>
      <c r="L100" s="65"/>
      <c r="M100" s="61">
        <f>G108/H108</f>
        <v>2.6889224871527944</v>
      </c>
      <c r="O100" s="64" t="s">
        <v>60</v>
      </c>
      <c r="P100" s="65"/>
      <c r="Q100" s="65"/>
      <c r="R100" s="61">
        <f>1-M100/2</f>
        <v>-0.34446124357639718</v>
      </c>
    </row>
    <row r="101" spans="3:18" x14ac:dyDescent="0.25">
      <c r="C101" s="30">
        <v>2</v>
      </c>
      <c r="D101" s="30">
        <v>1.363869047619048</v>
      </c>
      <c r="E101" s="30">
        <v>0.18613095238095201</v>
      </c>
      <c r="F101" s="30">
        <f>E100</f>
        <v>-0.11291666666666678</v>
      </c>
      <c r="G101" s="30">
        <f>(E101-F101)^2</f>
        <v>8.942947845804973E-2</v>
      </c>
      <c r="H101" s="30">
        <f>E101^2</f>
        <v>3.4644731434240225E-2</v>
      </c>
    </row>
    <row r="102" spans="3:18" x14ac:dyDescent="0.25">
      <c r="C102" s="30">
        <v>3</v>
      </c>
      <c r="D102" s="30">
        <v>1.1730357142857146</v>
      </c>
      <c r="E102" s="30">
        <v>-1.3035714285714706E-2</v>
      </c>
      <c r="F102" s="30">
        <f t="shared" ref="F102:F106" si="9">E101</f>
        <v>0.18613095238095201</v>
      </c>
      <c r="G102" s="30">
        <f t="shared" ref="G102:G106" si="10">(E102-F102)^2</f>
        <v>3.9667361111111132E-2</v>
      </c>
      <c r="H102" s="30">
        <f t="shared" ref="H102:H106" si="11">E102^2</f>
        <v>1.6992984693878647E-4</v>
      </c>
    </row>
    <row r="103" spans="3:18" x14ac:dyDescent="0.25">
      <c r="C103" s="30">
        <v>4</v>
      </c>
      <c r="D103" s="30">
        <v>1.060416666666667</v>
      </c>
      <c r="E103" s="30">
        <v>-3.041666666666698E-2</v>
      </c>
      <c r="F103" s="30">
        <f t="shared" si="9"/>
        <v>-1.3035714285714706E-2</v>
      </c>
      <c r="G103" s="30">
        <f t="shared" si="10"/>
        <v>3.0209750566893053E-4</v>
      </c>
      <c r="H103" s="30">
        <f t="shared" si="11"/>
        <v>9.2517361111113018E-4</v>
      </c>
    </row>
    <row r="104" spans="3:18" x14ac:dyDescent="0.25">
      <c r="C104" s="30">
        <v>5</v>
      </c>
      <c r="D104" s="30">
        <v>1.0260119047619054</v>
      </c>
      <c r="E104" s="30">
        <v>-6.0119047619053845E-3</v>
      </c>
      <c r="F104" s="30">
        <f t="shared" si="9"/>
        <v>-3.041666666666698E-2</v>
      </c>
      <c r="G104" s="30">
        <f t="shared" si="10"/>
        <v>5.9559240362810288E-4</v>
      </c>
      <c r="H104" s="30">
        <f t="shared" si="11"/>
        <v>3.614299886622064E-5</v>
      </c>
    </row>
    <row r="105" spans="3:18" x14ac:dyDescent="0.25">
      <c r="C105" s="30">
        <v>6</v>
      </c>
      <c r="D105" s="30">
        <v>1.0698214285714289</v>
      </c>
      <c r="E105" s="30">
        <v>-8.9821428571428941E-2</v>
      </c>
      <c r="F105" s="30">
        <f t="shared" si="9"/>
        <v>-6.0119047619053845E-3</v>
      </c>
      <c r="G105" s="30">
        <f t="shared" si="10"/>
        <v>7.0240362811790956E-3</v>
      </c>
      <c r="H105" s="30">
        <f t="shared" si="11"/>
        <v>8.0678890306123113E-3</v>
      </c>
    </row>
    <row r="106" spans="3:18" x14ac:dyDescent="0.25">
      <c r="C106" s="30">
        <v>7</v>
      </c>
      <c r="D106" s="30">
        <v>1.1918452380952385</v>
      </c>
      <c r="E106" s="30">
        <v>5.8154761904761543E-2</v>
      </c>
      <c r="F106" s="30">
        <f t="shared" si="9"/>
        <v>-8.9821428571428941E-2</v>
      </c>
      <c r="G106" s="30">
        <f t="shared" si="10"/>
        <v>2.1896952947845806E-2</v>
      </c>
      <c r="H106" s="30">
        <f t="shared" si="11"/>
        <v>3.3819763321995045E-3</v>
      </c>
    </row>
    <row r="107" spans="3:18" ht="15.75" thickBot="1" x14ac:dyDescent="0.3">
      <c r="C107" s="31">
        <v>8</v>
      </c>
      <c r="D107" s="31">
        <v>1.392083333333334</v>
      </c>
      <c r="E107" s="31">
        <v>7.9166666666659058E-3</v>
      </c>
      <c r="F107" s="31">
        <f>E106</f>
        <v>5.8154761904761543E-2</v>
      </c>
      <c r="G107" s="31">
        <f>(E107-F107)^2</f>
        <v>2.5238662131519675E-3</v>
      </c>
      <c r="H107" s="31">
        <f>E107^2</f>
        <v>6.2673611111099063E-5</v>
      </c>
    </row>
    <row r="108" spans="3:18" ht="15.75" thickBot="1" x14ac:dyDescent="0.3">
      <c r="F108" s="1" t="s">
        <v>58</v>
      </c>
      <c r="G108" s="60">
        <f>SUM(G101:G107)</f>
        <v>0.16143938492063473</v>
      </c>
      <c r="H108" s="59">
        <f>SUM(H100:H107)</f>
        <v>6.0038690476190419E-2</v>
      </c>
    </row>
    <row r="112" spans="3:18" x14ac:dyDescent="0.25">
      <c r="C112" s="34" t="s">
        <v>38</v>
      </c>
    </row>
    <row r="114" spans="3:4" ht="15.75" thickBot="1" x14ac:dyDescent="0.3">
      <c r="C114" s="35" t="s">
        <v>40</v>
      </c>
    </row>
    <row r="115" spans="3:4" ht="15.75" thickBot="1" x14ac:dyDescent="0.3">
      <c r="C115" s="51" t="s">
        <v>39</v>
      </c>
      <c r="D115" s="50">
        <f>D91+C65*D92+D65*D93</f>
        <v>1.6705357142857153</v>
      </c>
    </row>
    <row r="117" spans="3:4" ht="15.75" thickBot="1" x14ac:dyDescent="0.3">
      <c r="C117" s="35" t="s">
        <v>41</v>
      </c>
    </row>
    <row r="118" spans="3:4" ht="15.75" thickBot="1" x14ac:dyDescent="0.3">
      <c r="C118" s="51" t="s">
        <v>42</v>
      </c>
      <c r="D118" s="50">
        <f>SQRT(1+1/$C$64+($C$65-$C$66)^2/SUM(E57:E64))</f>
        <v>1.2677313820927749</v>
      </c>
    </row>
    <row r="120" spans="3:4" ht="15.75" thickBot="1" x14ac:dyDescent="0.3">
      <c r="C120" s="35" t="s">
        <v>45</v>
      </c>
    </row>
    <row r="121" spans="3:4" ht="15.75" thickBot="1" x14ac:dyDescent="0.3">
      <c r="C121" s="49" t="s">
        <v>46</v>
      </c>
      <c r="D121" s="48">
        <f>D118*SQRT(D81)</f>
        <v>0.41965513625979806</v>
      </c>
    </row>
    <row r="123" spans="3:4" ht="15.75" thickBot="1" x14ac:dyDescent="0.3">
      <c r="C123" s="35" t="s">
        <v>47</v>
      </c>
    </row>
    <row r="124" spans="3:4" ht="15.75" thickBot="1" x14ac:dyDescent="0.3">
      <c r="C124" s="49" t="s">
        <v>0</v>
      </c>
      <c r="D124" s="48">
        <f>_xlfn.T.INV.2T(0.05,D87)</f>
        <v>2.570581835636315</v>
      </c>
    </row>
    <row r="126" spans="3:4" ht="15.75" thickBot="1" x14ac:dyDescent="0.3">
      <c r="C126" s="35" t="s">
        <v>48</v>
      </c>
    </row>
    <row r="127" spans="3:4" ht="15.75" thickBot="1" x14ac:dyDescent="0.3">
      <c r="C127" s="49" t="s">
        <v>49</v>
      </c>
      <c r="D127" s="48">
        <f>D121*D124</f>
        <v>1.0787578705009195</v>
      </c>
    </row>
    <row r="129" spans="3:4" ht="15.75" thickBot="1" x14ac:dyDescent="0.3">
      <c r="C129" s="35" t="s">
        <v>38</v>
      </c>
    </row>
    <row r="130" spans="3:4" ht="15.75" thickBot="1" x14ac:dyDescent="0.3">
      <c r="C130" s="49">
        <f>D115-D127</f>
        <v>0.59177784378479581</v>
      </c>
      <c r="D130" s="52">
        <f>D127+D115</f>
        <v>2.7492935847866349</v>
      </c>
    </row>
  </sheetData>
  <mergeCells count="4">
    <mergeCell ref="C68:E68"/>
    <mergeCell ref="J100:L100"/>
    <mergeCell ref="O100:Q100"/>
    <mergeCell ref="O98:Q9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7C2D-9E38-48C9-888E-EB180CA6FB2C}">
  <dimension ref="B5:C26"/>
  <sheetViews>
    <sheetView workbookViewId="0">
      <selection activeCell="H7" sqref="H7"/>
    </sheetView>
  </sheetViews>
  <sheetFormatPr defaultRowHeight="15" x14ac:dyDescent="0.25"/>
  <sheetData>
    <row r="5" spans="2:3" x14ac:dyDescent="0.25">
      <c r="B5" s="1" t="s">
        <v>0</v>
      </c>
      <c r="C5" s="1" t="s">
        <v>1</v>
      </c>
    </row>
    <row r="6" spans="2:3" x14ac:dyDescent="0.25">
      <c r="B6">
        <v>1</v>
      </c>
      <c r="C6">
        <v>-1</v>
      </c>
    </row>
    <row r="7" spans="2:3" x14ac:dyDescent="0.25">
      <c r="B7">
        <v>2</v>
      </c>
      <c r="C7">
        <v>2</v>
      </c>
    </row>
    <row r="8" spans="2:3" x14ac:dyDescent="0.25">
      <c r="B8">
        <v>3</v>
      </c>
      <c r="C8">
        <v>-0.5</v>
      </c>
    </row>
    <row r="9" spans="2:3" x14ac:dyDescent="0.25">
      <c r="B9">
        <v>4</v>
      </c>
      <c r="C9">
        <v>0.3</v>
      </c>
    </row>
    <row r="10" spans="2:3" x14ac:dyDescent="0.25">
      <c r="B10">
        <v>5</v>
      </c>
      <c r="C10">
        <v>-2</v>
      </c>
    </row>
    <row r="11" spans="2:3" x14ac:dyDescent="0.25">
      <c r="B11">
        <v>6</v>
      </c>
      <c r="C11">
        <v>-1.1000000000000001</v>
      </c>
    </row>
    <row r="12" spans="2:3" x14ac:dyDescent="0.25">
      <c r="B12">
        <v>7</v>
      </c>
      <c r="C12">
        <v>3</v>
      </c>
    </row>
    <row r="13" spans="2:3" x14ac:dyDescent="0.25">
      <c r="B13">
        <v>8</v>
      </c>
      <c r="C13">
        <v>1</v>
      </c>
    </row>
    <row r="14" spans="2:3" x14ac:dyDescent="0.25">
      <c r="B14">
        <v>9</v>
      </c>
      <c r="C14">
        <v>2.5</v>
      </c>
    </row>
    <row r="15" spans="2:3" x14ac:dyDescent="0.25">
      <c r="B15">
        <v>10</v>
      </c>
      <c r="C15">
        <v>1</v>
      </c>
    </row>
    <row r="16" spans="2:3" x14ac:dyDescent="0.25">
      <c r="B16">
        <v>11</v>
      </c>
      <c r="C16">
        <v>-3</v>
      </c>
    </row>
    <row r="17" spans="2:3" x14ac:dyDescent="0.25">
      <c r="B17">
        <v>12</v>
      </c>
      <c r="C17">
        <v>-2.2000000000000002</v>
      </c>
    </row>
    <row r="18" spans="2:3" x14ac:dyDescent="0.25">
      <c r="B18" s="67" t="s">
        <v>61</v>
      </c>
      <c r="C18" s="67"/>
    </row>
    <row r="19" spans="2:3" x14ac:dyDescent="0.25">
      <c r="B19">
        <v>37</v>
      </c>
      <c r="C19">
        <f>2.5+0.03*B19</f>
        <v>3.61</v>
      </c>
    </row>
    <row r="20" spans="2:3" x14ac:dyDescent="0.25">
      <c r="B20">
        <v>38</v>
      </c>
      <c r="C20">
        <f t="shared" ref="C20:C21" si="0">2.5+0.03*B20</f>
        <v>3.6399999999999997</v>
      </c>
    </row>
    <row r="21" spans="2:3" x14ac:dyDescent="0.25">
      <c r="B21">
        <v>39</v>
      </c>
      <c r="C21">
        <f t="shared" si="0"/>
        <v>3.67</v>
      </c>
    </row>
    <row r="24" spans="2:3" x14ac:dyDescent="0.25">
      <c r="B24" t="s">
        <v>62</v>
      </c>
      <c r="C24">
        <f>C19+C6</f>
        <v>2.61</v>
      </c>
    </row>
    <row r="25" spans="2:3" x14ac:dyDescent="0.25">
      <c r="B25" t="s">
        <v>63</v>
      </c>
      <c r="C25">
        <f>C20+C7</f>
        <v>5.64</v>
      </c>
    </row>
    <row r="26" spans="2:3" x14ac:dyDescent="0.25">
      <c r="B26" t="s">
        <v>64</v>
      </c>
      <c r="C26">
        <f>C21+C8</f>
        <v>3.17</v>
      </c>
    </row>
  </sheetData>
  <mergeCells count="1">
    <mergeCell ref="B18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32A3-99EA-4A34-979F-43EECF7564DA}">
  <dimension ref="B4:AD98"/>
  <sheetViews>
    <sheetView topLeftCell="C19" workbookViewId="0">
      <selection activeCell="K52" sqref="K52"/>
    </sheetView>
  </sheetViews>
  <sheetFormatPr defaultRowHeight="15" x14ac:dyDescent="0.25"/>
  <cols>
    <col min="6" max="6" width="11.42578125" customWidth="1"/>
    <col min="13" max="13" width="10.28515625" customWidth="1"/>
    <col min="24" max="24" width="10.28515625" customWidth="1"/>
  </cols>
  <sheetData>
    <row r="4" spans="2:8" x14ac:dyDescent="0.25">
      <c r="B4" s="69" t="s">
        <v>0</v>
      </c>
      <c r="C4" s="69" t="s">
        <v>69</v>
      </c>
      <c r="D4" s="69" t="s">
        <v>65</v>
      </c>
      <c r="E4" s="69" t="s">
        <v>51</v>
      </c>
      <c r="F4" s="72" t="s">
        <v>68</v>
      </c>
      <c r="G4" s="72" t="s">
        <v>70</v>
      </c>
      <c r="H4" s="72" t="s">
        <v>71</v>
      </c>
    </row>
    <row r="5" spans="2:8" x14ac:dyDescent="0.25">
      <c r="B5" s="2">
        <v>1</v>
      </c>
      <c r="C5" s="2">
        <v>10</v>
      </c>
      <c r="D5" s="2">
        <v>9</v>
      </c>
      <c r="E5" s="18" t="s">
        <v>4</v>
      </c>
      <c r="F5" s="18" t="s">
        <v>4</v>
      </c>
      <c r="G5" s="2">
        <f>C5*SQRT(1-$N$90^2)</f>
        <v>7.6587533116057314</v>
      </c>
      <c r="H5" s="2">
        <f>D5*SQRT(1-$N$90^2)</f>
        <v>6.8928779804451583</v>
      </c>
    </row>
    <row r="6" spans="2:8" x14ac:dyDescent="0.25">
      <c r="B6" s="2">
        <v>2</v>
      </c>
      <c r="C6" s="2">
        <v>12</v>
      </c>
      <c r="D6" s="2">
        <v>10</v>
      </c>
      <c r="E6" s="2">
        <f>C5</f>
        <v>10</v>
      </c>
      <c r="F6" s="2">
        <f>D5</f>
        <v>9</v>
      </c>
      <c r="G6" s="2">
        <f>C6-$N$90*E6</f>
        <v>5.5701090435398335</v>
      </c>
      <c r="H6" s="2">
        <f>D6-$N$90*F6</f>
        <v>4.21309813918585</v>
      </c>
    </row>
    <row r="7" spans="2:8" x14ac:dyDescent="0.25">
      <c r="B7" s="2">
        <v>3</v>
      </c>
      <c r="C7" s="2">
        <v>11</v>
      </c>
      <c r="D7" s="2">
        <v>9</v>
      </c>
      <c r="E7" s="2">
        <f t="shared" ref="E7:E32" si="0">C6</f>
        <v>12</v>
      </c>
      <c r="F7" s="2">
        <f>D6</f>
        <v>10</v>
      </c>
      <c r="G7" s="2">
        <f t="shared" ref="G7:G32" si="1">C7-$N$90*E7</f>
        <v>3.2841308522477997</v>
      </c>
      <c r="H7" s="2">
        <f t="shared" ref="H7:H32" si="2">D7-$N$90*F7</f>
        <v>2.5701090435398335</v>
      </c>
    </row>
    <row r="8" spans="2:8" x14ac:dyDescent="0.25">
      <c r="B8" s="2">
        <v>4</v>
      </c>
      <c r="C8" s="2">
        <v>10</v>
      </c>
      <c r="D8" s="2">
        <v>11</v>
      </c>
      <c r="E8" s="2">
        <f t="shared" si="0"/>
        <v>11</v>
      </c>
      <c r="F8" s="2">
        <f>D7</f>
        <v>9</v>
      </c>
      <c r="G8" s="2">
        <f t="shared" si="1"/>
        <v>2.9271199478938161</v>
      </c>
      <c r="H8" s="2">
        <f t="shared" si="2"/>
        <v>5.21309813918585</v>
      </c>
    </row>
    <row r="9" spans="2:8" x14ac:dyDescent="0.25">
      <c r="B9" s="2">
        <v>5</v>
      </c>
      <c r="C9" s="2">
        <v>11</v>
      </c>
      <c r="D9" s="2">
        <v>10</v>
      </c>
      <c r="E9" s="2">
        <f t="shared" si="0"/>
        <v>10</v>
      </c>
      <c r="F9" s="2">
        <f>D8</f>
        <v>11</v>
      </c>
      <c r="G9" s="2">
        <f t="shared" si="1"/>
        <v>4.5701090435398335</v>
      </c>
      <c r="H9" s="2">
        <f t="shared" si="2"/>
        <v>2.9271199478938161</v>
      </c>
    </row>
    <row r="10" spans="2:8" x14ac:dyDescent="0.25">
      <c r="B10" s="2">
        <v>6</v>
      </c>
      <c r="C10" s="2">
        <v>13</v>
      </c>
      <c r="D10" s="2">
        <v>12</v>
      </c>
      <c r="E10" s="2">
        <f t="shared" si="0"/>
        <v>11</v>
      </c>
      <c r="F10" s="2">
        <f>D9</f>
        <v>10</v>
      </c>
      <c r="G10" s="2">
        <f t="shared" si="1"/>
        <v>5.9271199478938161</v>
      </c>
      <c r="H10" s="2">
        <f t="shared" si="2"/>
        <v>5.5701090435398335</v>
      </c>
    </row>
    <row r="11" spans="2:8" x14ac:dyDescent="0.25">
      <c r="B11" s="2">
        <v>7</v>
      </c>
      <c r="C11" s="2">
        <v>15</v>
      </c>
      <c r="D11" s="2">
        <v>13</v>
      </c>
      <c r="E11" s="2">
        <f t="shared" si="0"/>
        <v>13</v>
      </c>
      <c r="F11" s="2">
        <f>D10</f>
        <v>12</v>
      </c>
      <c r="G11" s="2">
        <f t="shared" si="1"/>
        <v>6.6411417566017832</v>
      </c>
      <c r="H11" s="2">
        <f t="shared" si="2"/>
        <v>5.2841308522477997</v>
      </c>
    </row>
    <row r="12" spans="2:8" x14ac:dyDescent="0.25">
      <c r="B12" s="2">
        <v>8</v>
      </c>
      <c r="C12" s="2">
        <v>16</v>
      </c>
      <c r="D12" s="2">
        <v>14</v>
      </c>
      <c r="E12" s="2">
        <f t="shared" si="0"/>
        <v>15</v>
      </c>
      <c r="F12" s="2">
        <f>D11</f>
        <v>13</v>
      </c>
      <c r="G12" s="2">
        <f t="shared" si="1"/>
        <v>6.3551635653097502</v>
      </c>
      <c r="H12" s="2">
        <f t="shared" si="2"/>
        <v>5.6411417566017832</v>
      </c>
    </row>
    <row r="13" spans="2:8" x14ac:dyDescent="0.25">
      <c r="B13" s="2">
        <v>9</v>
      </c>
      <c r="C13" s="2">
        <v>11</v>
      </c>
      <c r="D13" s="2">
        <v>14</v>
      </c>
      <c r="E13" s="2">
        <f t="shared" si="0"/>
        <v>16</v>
      </c>
      <c r="F13" s="2">
        <f>D12</f>
        <v>14</v>
      </c>
      <c r="G13" s="2">
        <f t="shared" si="1"/>
        <v>0.71217446966373288</v>
      </c>
      <c r="H13" s="2">
        <f t="shared" si="2"/>
        <v>4.9981526609557658</v>
      </c>
    </row>
    <row r="14" spans="2:8" x14ac:dyDescent="0.25">
      <c r="B14" s="2">
        <v>10</v>
      </c>
      <c r="C14" s="2">
        <v>11</v>
      </c>
      <c r="D14" s="2">
        <v>17</v>
      </c>
      <c r="E14" s="2">
        <f t="shared" si="0"/>
        <v>11</v>
      </c>
      <c r="F14" s="2">
        <f>D13</f>
        <v>14</v>
      </c>
      <c r="G14" s="2">
        <f t="shared" si="1"/>
        <v>3.9271199478938161</v>
      </c>
      <c r="H14" s="2">
        <f t="shared" si="2"/>
        <v>7.9981526609557658</v>
      </c>
    </row>
    <row r="15" spans="2:8" x14ac:dyDescent="0.25">
      <c r="B15" s="2">
        <v>11</v>
      </c>
      <c r="C15" s="2">
        <v>10</v>
      </c>
      <c r="D15" s="2">
        <v>18</v>
      </c>
      <c r="E15" s="2">
        <f t="shared" si="0"/>
        <v>11</v>
      </c>
      <c r="F15" s="2">
        <f>D14</f>
        <v>17</v>
      </c>
      <c r="G15" s="2">
        <f t="shared" si="1"/>
        <v>2.9271199478938161</v>
      </c>
      <c r="H15" s="2">
        <f t="shared" si="2"/>
        <v>7.0691853740177155</v>
      </c>
    </row>
    <row r="16" spans="2:8" x14ac:dyDescent="0.25">
      <c r="B16" s="2">
        <v>12</v>
      </c>
      <c r="C16" s="2">
        <v>11</v>
      </c>
      <c r="D16" s="2">
        <v>18</v>
      </c>
      <c r="E16" s="2">
        <f t="shared" si="0"/>
        <v>10</v>
      </c>
      <c r="F16" s="2">
        <f>D15</f>
        <v>18</v>
      </c>
      <c r="G16" s="2">
        <f t="shared" si="1"/>
        <v>4.5701090435398335</v>
      </c>
      <c r="H16" s="2">
        <f t="shared" si="2"/>
        <v>6.4261962783716999</v>
      </c>
    </row>
    <row r="17" spans="2:8" x14ac:dyDescent="0.25">
      <c r="B17" s="2">
        <v>13</v>
      </c>
      <c r="C17" s="2">
        <v>15</v>
      </c>
      <c r="D17" s="2">
        <v>20</v>
      </c>
      <c r="E17" s="2">
        <f t="shared" si="0"/>
        <v>11</v>
      </c>
      <c r="F17" s="2">
        <f>D16</f>
        <v>18</v>
      </c>
      <c r="G17" s="2">
        <f t="shared" si="1"/>
        <v>7.9271199478938161</v>
      </c>
      <c r="H17" s="2">
        <f t="shared" si="2"/>
        <v>8.4261962783716999</v>
      </c>
    </row>
    <row r="18" spans="2:8" x14ac:dyDescent="0.25">
      <c r="B18" s="2">
        <v>14</v>
      </c>
      <c r="C18" s="2">
        <v>15</v>
      </c>
      <c r="D18" s="2">
        <v>21</v>
      </c>
      <c r="E18" s="2">
        <f t="shared" si="0"/>
        <v>15</v>
      </c>
      <c r="F18" s="2">
        <f>D17</f>
        <v>20</v>
      </c>
      <c r="G18" s="2">
        <f t="shared" si="1"/>
        <v>5.3551635653097502</v>
      </c>
      <c r="H18" s="2">
        <f t="shared" si="2"/>
        <v>8.140218087079667</v>
      </c>
    </row>
    <row r="19" spans="2:8" x14ac:dyDescent="0.25">
      <c r="B19" s="2">
        <v>15</v>
      </c>
      <c r="C19" s="2">
        <v>22</v>
      </c>
      <c r="D19" s="2">
        <v>24</v>
      </c>
      <c r="E19" s="2">
        <f t="shared" si="0"/>
        <v>15</v>
      </c>
      <c r="F19" s="2">
        <f>D18</f>
        <v>21</v>
      </c>
      <c r="G19" s="2">
        <f t="shared" si="1"/>
        <v>12.35516356530975</v>
      </c>
      <c r="H19" s="2">
        <f t="shared" si="2"/>
        <v>10.49722899143365</v>
      </c>
    </row>
    <row r="20" spans="2:8" x14ac:dyDescent="0.25">
      <c r="B20" s="2">
        <v>16</v>
      </c>
      <c r="C20" s="2">
        <v>21</v>
      </c>
      <c r="D20" s="2">
        <v>26</v>
      </c>
      <c r="E20" s="2">
        <f t="shared" si="0"/>
        <v>22</v>
      </c>
      <c r="F20" s="2">
        <f>D19</f>
        <v>24</v>
      </c>
      <c r="G20" s="2">
        <f t="shared" si="1"/>
        <v>6.8542398957876323</v>
      </c>
      <c r="H20" s="2">
        <f t="shared" si="2"/>
        <v>10.568261704495599</v>
      </c>
    </row>
    <row r="21" spans="2:8" x14ac:dyDescent="0.25">
      <c r="B21" s="2">
        <v>17</v>
      </c>
      <c r="C21" s="2">
        <v>21</v>
      </c>
      <c r="D21" s="2">
        <v>24</v>
      </c>
      <c r="E21" s="2">
        <f t="shared" si="0"/>
        <v>21</v>
      </c>
      <c r="F21" s="2">
        <f>D20</f>
        <v>26</v>
      </c>
      <c r="G21" s="2">
        <f t="shared" si="1"/>
        <v>7.4972289914336496</v>
      </c>
      <c r="H21" s="2">
        <f t="shared" si="2"/>
        <v>7.2822835132035664</v>
      </c>
    </row>
    <row r="22" spans="2:8" x14ac:dyDescent="0.25">
      <c r="B22" s="2">
        <v>18</v>
      </c>
      <c r="C22" s="2">
        <v>23</v>
      </c>
      <c r="D22" s="2">
        <v>25</v>
      </c>
      <c r="E22" s="2">
        <f t="shared" si="0"/>
        <v>21</v>
      </c>
      <c r="F22" s="2">
        <f>D21</f>
        <v>24</v>
      </c>
      <c r="G22" s="2">
        <f t="shared" si="1"/>
        <v>9.4972289914336496</v>
      </c>
      <c r="H22" s="2">
        <f t="shared" si="2"/>
        <v>9.5682617044955993</v>
      </c>
    </row>
    <row r="23" spans="2:8" x14ac:dyDescent="0.25">
      <c r="B23" s="2">
        <v>19</v>
      </c>
      <c r="C23" s="2">
        <v>24</v>
      </c>
      <c r="D23" s="2">
        <v>26</v>
      </c>
      <c r="E23" s="2">
        <f t="shared" si="0"/>
        <v>23</v>
      </c>
      <c r="F23" s="2">
        <f>D22</f>
        <v>25</v>
      </c>
      <c r="G23" s="2">
        <f t="shared" si="1"/>
        <v>9.2112508001416167</v>
      </c>
      <c r="H23" s="2">
        <f t="shared" si="2"/>
        <v>9.925272608849582</v>
      </c>
    </row>
    <row r="24" spans="2:8" x14ac:dyDescent="0.25">
      <c r="B24" s="2">
        <v>20</v>
      </c>
      <c r="C24" s="2">
        <v>24</v>
      </c>
      <c r="D24" s="2">
        <v>28</v>
      </c>
      <c r="E24" s="2">
        <f t="shared" si="0"/>
        <v>24</v>
      </c>
      <c r="F24" s="2">
        <f>D23</f>
        <v>26</v>
      </c>
      <c r="G24" s="2">
        <f t="shared" si="1"/>
        <v>8.5682617044955993</v>
      </c>
      <c r="H24" s="2">
        <f t="shared" si="2"/>
        <v>11.282283513203566</v>
      </c>
    </row>
    <row r="25" spans="2:8" x14ac:dyDescent="0.25">
      <c r="B25" s="2">
        <v>21</v>
      </c>
      <c r="C25" s="2">
        <v>25</v>
      </c>
      <c r="D25" s="2">
        <v>31</v>
      </c>
      <c r="E25" s="2">
        <f t="shared" si="0"/>
        <v>24</v>
      </c>
      <c r="F25" s="2">
        <f>D24</f>
        <v>28</v>
      </c>
      <c r="G25" s="2">
        <f t="shared" si="1"/>
        <v>9.5682617044955993</v>
      </c>
      <c r="H25" s="2">
        <f t="shared" si="2"/>
        <v>12.996305321911532</v>
      </c>
    </row>
    <row r="26" spans="2:8" x14ac:dyDescent="0.25">
      <c r="B26" s="2">
        <v>22</v>
      </c>
      <c r="C26" s="2">
        <v>26</v>
      </c>
      <c r="D26" s="2">
        <v>31</v>
      </c>
      <c r="E26" s="2">
        <f t="shared" si="0"/>
        <v>25</v>
      </c>
      <c r="F26" s="2">
        <f>D25</f>
        <v>31</v>
      </c>
      <c r="G26" s="2">
        <f t="shared" si="1"/>
        <v>9.925272608849582</v>
      </c>
      <c r="H26" s="2">
        <f t="shared" si="2"/>
        <v>11.067338034973481</v>
      </c>
    </row>
    <row r="27" spans="2:8" x14ac:dyDescent="0.25">
      <c r="B27" s="2">
        <v>23</v>
      </c>
      <c r="C27" s="2">
        <v>25</v>
      </c>
      <c r="D27" s="2">
        <v>26</v>
      </c>
      <c r="E27" s="2">
        <f t="shared" si="0"/>
        <v>26</v>
      </c>
      <c r="F27" s="2">
        <f>D26</f>
        <v>31</v>
      </c>
      <c r="G27" s="2">
        <f t="shared" si="1"/>
        <v>8.2822835132035664</v>
      </c>
      <c r="H27" s="2">
        <f t="shared" si="2"/>
        <v>6.0673380349734813</v>
      </c>
    </row>
    <row r="28" spans="2:8" x14ac:dyDescent="0.25">
      <c r="B28" s="2">
        <v>24</v>
      </c>
      <c r="C28" s="2">
        <v>23</v>
      </c>
      <c r="D28" s="2">
        <v>27</v>
      </c>
      <c r="E28" s="2">
        <f t="shared" si="0"/>
        <v>25</v>
      </c>
      <c r="F28" s="2">
        <f>D27</f>
        <v>26</v>
      </c>
      <c r="G28" s="2">
        <f t="shared" si="1"/>
        <v>6.925272608849582</v>
      </c>
      <c r="H28" s="2">
        <f t="shared" si="2"/>
        <v>10.282283513203566</v>
      </c>
    </row>
    <row r="29" spans="2:8" x14ac:dyDescent="0.25">
      <c r="B29" s="2">
        <v>25</v>
      </c>
      <c r="C29" s="2">
        <v>27</v>
      </c>
      <c r="D29" s="2">
        <v>32</v>
      </c>
      <c r="E29" s="2">
        <f t="shared" si="0"/>
        <v>23</v>
      </c>
      <c r="F29" s="2">
        <f>D28</f>
        <v>27</v>
      </c>
      <c r="G29" s="2">
        <f t="shared" si="1"/>
        <v>12.211250800141617</v>
      </c>
      <c r="H29" s="2">
        <f t="shared" si="2"/>
        <v>14.639294417557551</v>
      </c>
    </row>
    <row r="30" spans="2:8" x14ac:dyDescent="0.25">
      <c r="B30" s="2">
        <v>26</v>
      </c>
      <c r="C30" s="2">
        <v>28</v>
      </c>
      <c r="D30" s="2">
        <v>33</v>
      </c>
      <c r="E30" s="2">
        <f t="shared" si="0"/>
        <v>27</v>
      </c>
      <c r="F30" s="2">
        <f>D29</f>
        <v>32</v>
      </c>
      <c r="G30" s="2">
        <f t="shared" si="1"/>
        <v>10.639294417557551</v>
      </c>
      <c r="H30" s="2">
        <f t="shared" si="2"/>
        <v>12.424348939327466</v>
      </c>
    </row>
    <row r="31" spans="2:8" x14ac:dyDescent="0.25">
      <c r="B31" s="2">
        <v>27</v>
      </c>
      <c r="C31" s="2">
        <v>29</v>
      </c>
      <c r="D31" s="2">
        <v>34</v>
      </c>
      <c r="E31" s="2">
        <f t="shared" si="0"/>
        <v>28</v>
      </c>
      <c r="F31" s="2">
        <f>D30</f>
        <v>33</v>
      </c>
      <c r="G31" s="2">
        <f t="shared" si="1"/>
        <v>10.996305321911532</v>
      </c>
      <c r="H31" s="2">
        <f t="shared" si="2"/>
        <v>12.78135984368145</v>
      </c>
    </row>
    <row r="32" spans="2:8" x14ac:dyDescent="0.25">
      <c r="B32" s="2">
        <v>28</v>
      </c>
      <c r="C32" s="2">
        <v>31</v>
      </c>
      <c r="D32" s="2">
        <v>33</v>
      </c>
      <c r="E32" s="2">
        <f t="shared" si="0"/>
        <v>29</v>
      </c>
      <c r="F32" s="2">
        <f>D31</f>
        <v>34</v>
      </c>
      <c r="G32" s="2">
        <f t="shared" si="1"/>
        <v>12.353316226265516</v>
      </c>
      <c r="H32" s="2">
        <f t="shared" si="2"/>
        <v>11.138370748035431</v>
      </c>
    </row>
    <row r="42" spans="2:23" x14ac:dyDescent="0.25">
      <c r="B42" t="s">
        <v>10</v>
      </c>
    </row>
    <row r="43" spans="2:23" ht="15.75" thickBot="1" x14ac:dyDescent="0.3"/>
    <row r="44" spans="2:23" x14ac:dyDescent="0.25">
      <c r="B44" s="33" t="s">
        <v>11</v>
      </c>
      <c r="C44" s="33"/>
      <c r="V44" t="s">
        <v>10</v>
      </c>
    </row>
    <row r="45" spans="2:23" ht="15.75" thickBot="1" x14ac:dyDescent="0.3">
      <c r="B45" s="30" t="s">
        <v>12</v>
      </c>
      <c r="C45" s="30">
        <v>0.93604362924263973</v>
      </c>
    </row>
    <row r="46" spans="2:23" x14ac:dyDescent="0.25">
      <c r="B46" s="30" t="s">
        <v>13</v>
      </c>
      <c r="C46" s="30">
        <v>0.87617767584573236</v>
      </c>
      <c r="V46" s="33" t="s">
        <v>11</v>
      </c>
      <c r="W46" s="33"/>
    </row>
    <row r="47" spans="2:23" x14ac:dyDescent="0.25">
      <c r="B47" s="30" t="s">
        <v>14</v>
      </c>
      <c r="C47" s="30">
        <v>0.87141527876287594</v>
      </c>
      <c r="V47" s="30" t="s">
        <v>12</v>
      </c>
      <c r="W47" s="30">
        <v>0.78451549711301505</v>
      </c>
    </row>
    <row r="48" spans="2:23" x14ac:dyDescent="0.25">
      <c r="B48" s="30" t="s">
        <v>15</v>
      </c>
      <c r="C48" s="30">
        <v>2.4966572530122519</v>
      </c>
      <c r="V48" s="30" t="s">
        <v>13</v>
      </c>
      <c r="W48" s="30">
        <v>0.6154645652104811</v>
      </c>
    </row>
    <row r="49" spans="2:30" ht="15.75" thickBot="1" x14ac:dyDescent="0.3">
      <c r="B49" s="31" t="s">
        <v>16</v>
      </c>
      <c r="C49" s="31">
        <v>28</v>
      </c>
      <c r="V49" s="30" t="s">
        <v>14</v>
      </c>
      <c r="W49" s="30">
        <v>0.60067474079549954</v>
      </c>
    </row>
    <row r="50" spans="2:30" x14ac:dyDescent="0.25">
      <c r="V50" s="30" t="s">
        <v>15</v>
      </c>
      <c r="W50" s="30">
        <v>1.9534224800421882</v>
      </c>
    </row>
    <row r="51" spans="2:30" ht="15.75" thickBot="1" x14ac:dyDescent="0.3">
      <c r="B51" t="s">
        <v>17</v>
      </c>
      <c r="V51" s="31" t="s">
        <v>16</v>
      </c>
      <c r="W51" s="31">
        <v>28</v>
      </c>
    </row>
    <row r="52" spans="2:30" x14ac:dyDescent="0.25">
      <c r="B52" s="32"/>
      <c r="C52" s="32" t="s">
        <v>22</v>
      </c>
      <c r="D52" s="32" t="s">
        <v>23</v>
      </c>
      <c r="E52" s="32" t="s">
        <v>24</v>
      </c>
      <c r="F52" s="32" t="s">
        <v>25</v>
      </c>
      <c r="G52" s="32" t="s">
        <v>26</v>
      </c>
    </row>
    <row r="53" spans="2:30" ht="15.75" thickBot="1" x14ac:dyDescent="0.3">
      <c r="B53" s="30" t="s">
        <v>18</v>
      </c>
      <c r="C53" s="30">
        <v>1</v>
      </c>
      <c r="D53" s="30">
        <v>1146.7914094426571</v>
      </c>
      <c r="E53" s="30">
        <v>1146.7914094426571</v>
      </c>
      <c r="F53" s="30">
        <v>183.978290890479</v>
      </c>
      <c r="G53" s="30">
        <v>2.649730696042748E-13</v>
      </c>
      <c r="V53" t="s">
        <v>17</v>
      </c>
    </row>
    <row r="54" spans="2:30" x14ac:dyDescent="0.25">
      <c r="B54" s="30" t="s">
        <v>19</v>
      </c>
      <c r="C54" s="30">
        <v>26</v>
      </c>
      <c r="D54" s="30">
        <v>162.06573341448575</v>
      </c>
      <c r="E54" s="30">
        <v>6.2332974390186831</v>
      </c>
      <c r="F54" s="30"/>
      <c r="G54" s="30"/>
      <c r="V54" s="32"/>
      <c r="W54" s="32" t="s">
        <v>22</v>
      </c>
      <c r="X54" s="32" t="s">
        <v>23</v>
      </c>
      <c r="Y54" s="32" t="s">
        <v>24</v>
      </c>
      <c r="Z54" s="32" t="s">
        <v>25</v>
      </c>
      <c r="AA54" s="32" t="s">
        <v>26</v>
      </c>
    </row>
    <row r="55" spans="2:30" ht="15.75" thickBot="1" x14ac:dyDescent="0.3">
      <c r="B55" s="31" t="s">
        <v>20</v>
      </c>
      <c r="C55" s="31">
        <v>27</v>
      </c>
      <c r="D55" s="31">
        <v>1308.8571428571429</v>
      </c>
      <c r="E55" s="31"/>
      <c r="F55" s="31"/>
      <c r="G55" s="31"/>
      <c r="V55" s="30" t="s">
        <v>18</v>
      </c>
      <c r="W55" s="30">
        <v>1</v>
      </c>
      <c r="X55" s="30">
        <v>158.79338197167246</v>
      </c>
      <c r="Y55" s="30">
        <v>158.79338197167246</v>
      </c>
      <c r="Z55" s="30">
        <v>41.614054902980484</v>
      </c>
      <c r="AA55" s="30">
        <v>7.7734604471233142E-7</v>
      </c>
    </row>
    <row r="56" spans="2:30" ht="15.75" thickBot="1" x14ac:dyDescent="0.3">
      <c r="V56" s="30" t="s">
        <v>19</v>
      </c>
      <c r="W56" s="30">
        <v>26</v>
      </c>
      <c r="X56" s="30">
        <v>99.212344023888505</v>
      </c>
      <c r="Y56" s="30">
        <v>3.8158593855341731</v>
      </c>
      <c r="Z56" s="30"/>
      <c r="AA56" s="30"/>
    </row>
    <row r="57" spans="2:30" ht="15.75" thickBot="1" x14ac:dyDescent="0.3">
      <c r="B57" s="32"/>
      <c r="C57" s="32" t="s">
        <v>27</v>
      </c>
      <c r="D57" s="32" t="s">
        <v>15</v>
      </c>
      <c r="E57" s="32" t="s">
        <v>28</v>
      </c>
      <c r="F57" s="32" t="s">
        <v>29</v>
      </c>
      <c r="G57" s="32" t="s">
        <v>30</v>
      </c>
      <c r="H57" s="32" t="s">
        <v>31</v>
      </c>
      <c r="I57" s="32" t="s">
        <v>32</v>
      </c>
      <c r="J57" s="32" t="s">
        <v>33</v>
      </c>
      <c r="V57" s="31" t="s">
        <v>20</v>
      </c>
      <c r="W57" s="31">
        <v>27</v>
      </c>
      <c r="X57" s="31">
        <v>258.00572599556097</v>
      </c>
      <c r="Y57" s="31"/>
      <c r="Z57" s="31"/>
      <c r="AA57" s="31"/>
    </row>
    <row r="58" spans="2:30" ht="15.75" thickBot="1" x14ac:dyDescent="0.3">
      <c r="B58" s="30" t="s">
        <v>21</v>
      </c>
      <c r="C58" s="30">
        <v>1.9367011564211865</v>
      </c>
      <c r="D58" s="30">
        <v>1.3140306330235505</v>
      </c>
      <c r="E58" s="30">
        <v>1.4738630194372921</v>
      </c>
      <c r="F58" s="30">
        <v>0.15252403709121817</v>
      </c>
      <c r="G58" s="30">
        <v>-0.76432749303725167</v>
      </c>
      <c r="H58" s="30">
        <v>4.6377298058796246</v>
      </c>
      <c r="I58" s="30">
        <v>-0.76432749303725167</v>
      </c>
      <c r="J58" s="30">
        <v>4.6377298058796246</v>
      </c>
    </row>
    <row r="59" spans="2:30" ht="15.75" thickBot="1" x14ac:dyDescent="0.3">
      <c r="B59" s="31" t="s">
        <v>66</v>
      </c>
      <c r="C59" s="31">
        <v>0.78149726110772955</v>
      </c>
      <c r="D59" s="31">
        <v>5.7616141453765347E-2</v>
      </c>
      <c r="E59" s="31">
        <v>13.563859734252596</v>
      </c>
      <c r="F59" s="31">
        <v>2.6497306960427667E-13</v>
      </c>
      <c r="G59" s="31">
        <v>0.66306558620850287</v>
      </c>
      <c r="H59" s="31">
        <v>0.89992893600695623</v>
      </c>
      <c r="I59" s="31">
        <v>0.66306558620850287</v>
      </c>
      <c r="J59" s="31">
        <v>0.89992893600695623</v>
      </c>
      <c r="V59" s="32"/>
      <c r="W59" s="32" t="s">
        <v>27</v>
      </c>
      <c r="X59" s="32" t="s">
        <v>15</v>
      </c>
      <c r="Y59" s="32" t="s">
        <v>28</v>
      </c>
      <c r="Z59" s="32" t="s">
        <v>29</v>
      </c>
      <c r="AA59" s="32" t="s">
        <v>30</v>
      </c>
      <c r="AB59" s="32" t="s">
        <v>31</v>
      </c>
      <c r="AC59" s="32" t="s">
        <v>32</v>
      </c>
      <c r="AD59" s="32" t="s">
        <v>33</v>
      </c>
    </row>
    <row r="60" spans="2:30" x14ac:dyDescent="0.25">
      <c r="V60" s="30" t="s">
        <v>21</v>
      </c>
      <c r="W60" s="30">
        <v>0.99585822575716332</v>
      </c>
      <c r="X60" s="30">
        <v>1.0386324138674903</v>
      </c>
      <c r="Y60" s="30">
        <v>0.95881681763517146</v>
      </c>
      <c r="Z60" s="30">
        <v>0.34648299357379897</v>
      </c>
      <c r="AA60" s="30">
        <v>-1.1390812768761713</v>
      </c>
      <c r="AB60" s="30">
        <v>3.130797728390498</v>
      </c>
      <c r="AC60" s="30">
        <v>-1.1390812768761713</v>
      </c>
      <c r="AD60" s="30">
        <v>3.130797728390498</v>
      </c>
    </row>
    <row r="61" spans="2:30" ht="15.75" thickBot="1" x14ac:dyDescent="0.3">
      <c r="V61" s="31" t="s">
        <v>71</v>
      </c>
      <c r="W61" s="31">
        <v>0.75619061738170512</v>
      </c>
      <c r="X61" s="31">
        <v>0.11722257752240567</v>
      </c>
      <c r="Y61" s="31">
        <v>6.4508956667257085</v>
      </c>
      <c r="Z61" s="31">
        <v>7.7734604471232591E-7</v>
      </c>
      <c r="AA61" s="31">
        <v>0.51523615841080395</v>
      </c>
      <c r="AB61" s="31">
        <v>0.9971450763526063</v>
      </c>
      <c r="AC61" s="31">
        <v>0.51523615841080395</v>
      </c>
      <c r="AD61" s="31">
        <v>0.9971450763526063</v>
      </c>
    </row>
    <row r="63" spans="2:30" x14ac:dyDescent="0.25">
      <c r="B63" t="s">
        <v>34</v>
      </c>
    </row>
    <row r="64" spans="2:30" ht="15.75" thickBot="1" x14ac:dyDescent="0.3"/>
    <row r="65" spans="2:25" x14ac:dyDescent="0.25">
      <c r="B65" s="32" t="s">
        <v>35</v>
      </c>
      <c r="C65" s="32" t="s">
        <v>36</v>
      </c>
      <c r="D65" s="32" t="s">
        <v>37</v>
      </c>
      <c r="E65" s="32" t="s">
        <v>55</v>
      </c>
      <c r="F65" s="32" t="s">
        <v>56</v>
      </c>
      <c r="G65" s="32" t="s">
        <v>57</v>
      </c>
      <c r="V65" t="s">
        <v>34</v>
      </c>
    </row>
    <row r="66" spans="2:25" ht="15.75" thickBot="1" x14ac:dyDescent="0.3">
      <c r="B66" s="30">
        <v>1</v>
      </c>
      <c r="C66" s="30">
        <v>8.9701765063907519</v>
      </c>
      <c r="D66" s="30">
        <v>1.0298234936092481</v>
      </c>
      <c r="E66" s="68" t="s">
        <v>4</v>
      </c>
      <c r="F66" s="68" t="s">
        <v>4</v>
      </c>
      <c r="G66">
        <f>D66^2</f>
        <v>1.0605364279895571</v>
      </c>
    </row>
    <row r="67" spans="2:25" x14ac:dyDescent="0.25">
      <c r="B67" s="30">
        <v>2</v>
      </c>
      <c r="C67" s="30">
        <v>9.751673767498481</v>
      </c>
      <c r="D67" s="30">
        <v>2.248326232501519</v>
      </c>
      <c r="E67">
        <f>D66</f>
        <v>1.0298234936092481</v>
      </c>
      <c r="F67">
        <f>(D67-E67)^2</f>
        <v>1.4847489246879657</v>
      </c>
      <c r="G67">
        <f t="shared" ref="G67:G93" si="3">D67^2</f>
        <v>5.0549708477544746</v>
      </c>
      <c r="V67" s="32" t="s">
        <v>35</v>
      </c>
      <c r="W67" s="32" t="s">
        <v>72</v>
      </c>
      <c r="X67" s="32" t="s">
        <v>37</v>
      </c>
      <c r="Y67" s="32" t="s">
        <v>55</v>
      </c>
    </row>
    <row r="68" spans="2:25" x14ac:dyDescent="0.25">
      <c r="B68" s="30">
        <v>3</v>
      </c>
      <c r="C68" s="30">
        <v>8.9701765063907519</v>
      </c>
      <c r="D68" s="30">
        <v>2.0298234936092481</v>
      </c>
      <c r="E68">
        <f t="shared" ref="E68:E93" si="4">D67</f>
        <v>2.248326232501519</v>
      </c>
      <c r="F68">
        <f t="shared" ref="F68:F93" si="5">(D68-E68)^2</f>
        <v>4.7743446903423914E-2</v>
      </c>
      <c r="G68">
        <f t="shared" si="3"/>
        <v>4.1201834152080528</v>
      </c>
      <c r="V68" s="30">
        <v>1</v>
      </c>
      <c r="W68" s="30">
        <v>6.2081878813267481</v>
      </c>
      <c r="X68" s="30">
        <v>1.4505654302789832</v>
      </c>
      <c r="Y68" s="68" t="s">
        <v>4</v>
      </c>
    </row>
    <row r="69" spans="2:25" x14ac:dyDescent="0.25">
      <c r="B69" s="30">
        <v>4</v>
      </c>
      <c r="C69" s="30">
        <v>10.533171028606212</v>
      </c>
      <c r="D69" s="30">
        <v>-0.53317102860621191</v>
      </c>
      <c r="E69">
        <f t="shared" si="4"/>
        <v>2.0298234936092481</v>
      </c>
      <c r="F69">
        <f t="shared" si="5"/>
        <v>6.5689409209064538</v>
      </c>
      <c r="G69">
        <f t="shared" si="3"/>
        <v>0.28427134574500601</v>
      </c>
      <c r="V69" s="30">
        <v>2</v>
      </c>
      <c r="W69" s="30">
        <v>4.1817635087178244</v>
      </c>
      <c r="X69" s="30">
        <v>1.3883455348220091</v>
      </c>
      <c r="Y69">
        <f>X68</f>
        <v>1.4505654302789832</v>
      </c>
    </row>
    <row r="70" spans="2:25" x14ac:dyDescent="0.25">
      <c r="B70" s="30">
        <v>5</v>
      </c>
      <c r="C70" s="30">
        <v>9.751673767498481</v>
      </c>
      <c r="D70" s="30">
        <v>1.248326232501519</v>
      </c>
      <c r="E70">
        <f t="shared" si="4"/>
        <v>-0.53317102860621191</v>
      </c>
      <c r="F70">
        <f t="shared" si="5"/>
        <v>3.1737324913343468</v>
      </c>
      <c r="G70">
        <f t="shared" si="3"/>
        <v>1.5583183827514364</v>
      </c>
      <c r="V70" s="30">
        <v>3</v>
      </c>
      <c r="W70" s="30">
        <v>2.9393505701298537</v>
      </c>
      <c r="X70" s="30">
        <v>0.34478028211794598</v>
      </c>
      <c r="Y70">
        <f t="shared" ref="Y70:Y95" si="6">X69</f>
        <v>1.3883455348220091</v>
      </c>
    </row>
    <row r="71" spans="2:25" x14ac:dyDescent="0.25">
      <c r="B71" s="30">
        <v>6</v>
      </c>
      <c r="C71" s="30">
        <v>11.314668289713941</v>
      </c>
      <c r="D71" s="30">
        <v>1.685331710286059</v>
      </c>
      <c r="E71">
        <f t="shared" si="4"/>
        <v>1.248326232501519</v>
      </c>
      <c r="F71">
        <f t="shared" si="5"/>
        <v>0.1909737876136941</v>
      </c>
      <c r="G71">
        <f t="shared" si="3"/>
        <v>2.8403429736957326</v>
      </c>
      <c r="V71" s="30">
        <v>4</v>
      </c>
      <c r="W71" s="30">
        <v>4.9379541260995294</v>
      </c>
      <c r="X71" s="30">
        <v>-2.0108341782057133</v>
      </c>
      <c r="Y71">
        <f t="shared" si="6"/>
        <v>0.34478028211794598</v>
      </c>
    </row>
    <row r="72" spans="2:25" x14ac:dyDescent="0.25">
      <c r="B72" s="30">
        <v>7</v>
      </c>
      <c r="C72" s="30">
        <v>12.09616555082167</v>
      </c>
      <c r="D72" s="30">
        <v>2.9038344491783299</v>
      </c>
      <c r="E72">
        <f t="shared" si="4"/>
        <v>1.685331710286059</v>
      </c>
      <c r="F72">
        <f t="shared" si="5"/>
        <v>1.4847489246879657</v>
      </c>
      <c r="G72">
        <f t="shared" si="3"/>
        <v>8.4322545082348146</v>
      </c>
      <c r="V72" s="30">
        <v>5</v>
      </c>
      <c r="W72" s="30">
        <v>3.2093188663052925</v>
      </c>
      <c r="X72" s="30">
        <v>1.360790177234541</v>
      </c>
      <c r="Y72">
        <f t="shared" si="6"/>
        <v>-2.0108341782057133</v>
      </c>
    </row>
    <row r="73" spans="2:25" x14ac:dyDescent="0.25">
      <c r="B73" s="30">
        <v>8</v>
      </c>
      <c r="C73" s="30">
        <v>12.877662811929401</v>
      </c>
      <c r="D73" s="30">
        <v>3.122337188070599</v>
      </c>
      <c r="E73">
        <f t="shared" si="4"/>
        <v>2.9038344491783299</v>
      </c>
      <c r="F73">
        <f t="shared" si="5"/>
        <v>4.7743446903423137E-2</v>
      </c>
      <c r="G73">
        <f t="shared" si="3"/>
        <v>9.7489895160086153</v>
      </c>
      <c r="V73" s="30">
        <v>6</v>
      </c>
      <c r="W73" s="30">
        <v>5.2079224222749687</v>
      </c>
      <c r="X73" s="30">
        <v>0.71919752561884742</v>
      </c>
      <c r="Y73">
        <f t="shared" si="6"/>
        <v>1.360790177234541</v>
      </c>
    </row>
    <row r="74" spans="2:25" x14ac:dyDescent="0.25">
      <c r="B74" s="30">
        <v>9</v>
      </c>
      <c r="C74" s="30">
        <v>12.877662811929401</v>
      </c>
      <c r="D74" s="30">
        <v>-1.877662811929401</v>
      </c>
      <c r="E74">
        <f t="shared" si="4"/>
        <v>3.122337188070599</v>
      </c>
      <c r="F74">
        <f t="shared" si="5"/>
        <v>25</v>
      </c>
      <c r="G74">
        <f t="shared" si="3"/>
        <v>3.5256176353026252</v>
      </c>
      <c r="V74" s="30">
        <v>7</v>
      </c>
      <c r="W74" s="30">
        <v>4.9916683972441422</v>
      </c>
      <c r="X74" s="30">
        <v>1.6494733593576409</v>
      </c>
      <c r="Y74">
        <f t="shared" si="6"/>
        <v>0.71919752561884742</v>
      </c>
    </row>
    <row r="75" spans="2:25" x14ac:dyDescent="0.25">
      <c r="B75" s="30">
        <v>10</v>
      </c>
      <c r="C75" s="30">
        <v>15.222154595252588</v>
      </c>
      <c r="D75" s="30">
        <v>-4.2221545952525883</v>
      </c>
      <c r="E75">
        <f t="shared" si="4"/>
        <v>-1.877662811929401</v>
      </c>
      <c r="F75">
        <f t="shared" si="5"/>
        <v>5.4966417220699393</v>
      </c>
      <c r="G75">
        <f t="shared" si="3"/>
        <v>17.826589426212546</v>
      </c>
      <c r="V75" s="30">
        <v>8</v>
      </c>
      <c r="W75" s="30">
        <v>5.2616366934195824</v>
      </c>
      <c r="X75" s="30">
        <v>1.0935268718901678</v>
      </c>
      <c r="Y75">
        <f t="shared" si="6"/>
        <v>1.6494733593576409</v>
      </c>
    </row>
    <row r="76" spans="2:25" x14ac:dyDescent="0.25">
      <c r="B76" s="30">
        <v>11</v>
      </c>
      <c r="C76" s="30">
        <v>16.003651856360317</v>
      </c>
      <c r="D76" s="30">
        <v>-6.0036518563603174</v>
      </c>
      <c r="E76">
        <f t="shared" si="4"/>
        <v>-4.2221545952525883</v>
      </c>
      <c r="F76">
        <f t="shared" si="5"/>
        <v>3.1737324913343401</v>
      </c>
      <c r="G76">
        <f t="shared" si="3"/>
        <v>36.043835612378686</v>
      </c>
      <c r="V76" s="30">
        <v>9</v>
      </c>
      <c r="W76" s="30">
        <v>4.7754143722133158</v>
      </c>
      <c r="X76" s="30">
        <v>-4.0632399025495829</v>
      </c>
      <c r="Y76">
        <f t="shared" si="6"/>
        <v>1.0935268718901678</v>
      </c>
    </row>
    <row r="77" spans="2:25" x14ac:dyDescent="0.25">
      <c r="B77" s="30">
        <v>12</v>
      </c>
      <c r="C77" s="30">
        <v>16.003651856360317</v>
      </c>
      <c r="D77" s="30">
        <v>-5.0036518563603174</v>
      </c>
      <c r="E77">
        <f t="shared" si="4"/>
        <v>-6.0036518563603174</v>
      </c>
      <c r="F77">
        <f t="shared" si="5"/>
        <v>1</v>
      </c>
      <c r="G77">
        <f t="shared" si="3"/>
        <v>25.036531899658051</v>
      </c>
      <c r="V77" s="30">
        <v>10</v>
      </c>
      <c r="W77" s="30">
        <v>7.0439862243584317</v>
      </c>
      <c r="X77" s="30">
        <v>-3.1168662764646156</v>
      </c>
      <c r="Y77">
        <f t="shared" si="6"/>
        <v>-4.0632399025495829</v>
      </c>
    </row>
    <row r="78" spans="2:25" x14ac:dyDescent="0.25">
      <c r="B78" s="30">
        <v>13</v>
      </c>
      <c r="C78" s="30">
        <v>17.566646378575776</v>
      </c>
      <c r="D78" s="30">
        <v>-2.5666463785757756</v>
      </c>
      <c r="E78">
        <f t="shared" si="4"/>
        <v>-5.0036518563603174</v>
      </c>
      <c r="F78">
        <f t="shared" si="5"/>
        <v>5.9389956987518628</v>
      </c>
      <c r="G78">
        <f t="shared" si="3"/>
        <v>6.587673632656144</v>
      </c>
      <c r="V78" s="30">
        <v>11</v>
      </c>
      <c r="W78" s="30">
        <v>6.3415098781213395</v>
      </c>
      <c r="X78" s="30">
        <v>-3.4143899302275234</v>
      </c>
      <c r="Y78">
        <f t="shared" si="6"/>
        <v>-3.1168662764646156</v>
      </c>
    </row>
    <row r="79" spans="2:25" x14ac:dyDescent="0.25">
      <c r="B79" s="30">
        <v>14</v>
      </c>
      <c r="C79" s="30">
        <v>18.348143639683506</v>
      </c>
      <c r="D79" s="30">
        <v>-3.3481436396835065</v>
      </c>
      <c r="E79">
        <f t="shared" si="4"/>
        <v>-2.5666463785757756</v>
      </c>
      <c r="F79">
        <f t="shared" si="5"/>
        <v>0.61073796911888489</v>
      </c>
      <c r="G79">
        <f t="shared" si="3"/>
        <v>11.210065831953118</v>
      </c>
      <c r="V79" s="30">
        <v>12</v>
      </c>
      <c r="W79" s="30">
        <v>5.8552875569150746</v>
      </c>
      <c r="X79" s="30">
        <v>-1.2851785133752411</v>
      </c>
      <c r="Y79">
        <f t="shared" si="6"/>
        <v>-3.4143899302275234</v>
      </c>
    </row>
    <row r="80" spans="2:25" x14ac:dyDescent="0.25">
      <c r="B80" s="30">
        <v>15</v>
      </c>
      <c r="C80" s="30">
        <v>20.692635423006696</v>
      </c>
      <c r="D80" s="30">
        <v>1.3073645769933044</v>
      </c>
      <c r="E80">
        <f t="shared" si="4"/>
        <v>-3.3481436396835065</v>
      </c>
      <c r="F80">
        <f t="shared" si="5"/>
        <v>21.673756755545302</v>
      </c>
      <c r="G80">
        <f t="shared" si="3"/>
        <v>1.7092021371768817</v>
      </c>
      <c r="V80" s="30">
        <v>13</v>
      </c>
      <c r="W80" s="30">
        <v>7.3676687916784855</v>
      </c>
      <c r="X80" s="30">
        <v>0.55945115621533059</v>
      </c>
      <c r="Y80">
        <f t="shared" si="6"/>
        <v>-1.2851785133752411</v>
      </c>
    </row>
    <row r="81" spans="2:25" x14ac:dyDescent="0.25">
      <c r="B81" s="30">
        <v>16</v>
      </c>
      <c r="C81" s="30">
        <v>22.255629945222154</v>
      </c>
      <c r="D81" s="30">
        <v>-1.2556299452221538</v>
      </c>
      <c r="E81">
        <f t="shared" si="4"/>
        <v>1.3073645769933044</v>
      </c>
      <c r="F81">
        <f t="shared" si="5"/>
        <v>6.5689409209064449</v>
      </c>
      <c r="G81">
        <f t="shared" si="3"/>
        <v>1.576606559338589</v>
      </c>
      <c r="V81" s="30">
        <v>14</v>
      </c>
      <c r="W81" s="30">
        <v>7.1514147666476591</v>
      </c>
      <c r="X81" s="30">
        <v>-1.7962512013379088</v>
      </c>
      <c r="Y81">
        <f t="shared" si="6"/>
        <v>0.55945115621533059</v>
      </c>
    </row>
    <row r="82" spans="2:25" x14ac:dyDescent="0.25">
      <c r="B82" s="30">
        <v>17</v>
      </c>
      <c r="C82" s="30">
        <v>20.692635423006696</v>
      </c>
      <c r="D82" s="30">
        <v>0.30736457699330444</v>
      </c>
      <c r="E82">
        <f t="shared" si="4"/>
        <v>-1.2556299452221538</v>
      </c>
      <c r="F82">
        <f t="shared" si="5"/>
        <v>2.4429518764755285</v>
      </c>
      <c r="G82">
        <f t="shared" si="3"/>
        <v>9.4472983190272974E-2</v>
      </c>
      <c r="V82" s="30">
        <v>15</v>
      </c>
      <c r="W82" s="30">
        <v>8.9337642975865084</v>
      </c>
      <c r="X82" s="30">
        <v>3.4213992677232419</v>
      </c>
      <c r="Y82">
        <f t="shared" si="6"/>
        <v>-1.7962512013379088</v>
      </c>
    </row>
    <row r="83" spans="2:25" x14ac:dyDescent="0.25">
      <c r="B83" s="30">
        <v>18</v>
      </c>
      <c r="C83" s="30">
        <v>21.474132684114426</v>
      </c>
      <c r="D83" s="30">
        <v>1.5258673158855736</v>
      </c>
      <c r="E83">
        <f t="shared" si="4"/>
        <v>0.30736457699330444</v>
      </c>
      <c r="F83">
        <f t="shared" si="5"/>
        <v>1.4847489246879615</v>
      </c>
      <c r="G83">
        <f t="shared" si="3"/>
        <v>2.3282710656878449</v>
      </c>
      <c r="V83" s="30">
        <v>16</v>
      </c>
      <c r="W83" s="30">
        <v>8.9874785687311221</v>
      </c>
      <c r="X83" s="30">
        <v>-2.1332386729434898</v>
      </c>
      <c r="Y83">
        <f t="shared" si="6"/>
        <v>3.4213992677232419</v>
      </c>
    </row>
    <row r="84" spans="2:25" x14ac:dyDescent="0.25">
      <c r="B84" s="30">
        <v>19</v>
      </c>
      <c r="C84" s="30">
        <v>22.255629945222154</v>
      </c>
      <c r="D84" s="30">
        <v>1.7443700547778462</v>
      </c>
      <c r="E84">
        <f t="shared" si="4"/>
        <v>1.5258673158855736</v>
      </c>
      <c r="F84">
        <f t="shared" si="5"/>
        <v>4.7743446903424691E-2</v>
      </c>
      <c r="G84">
        <f t="shared" si="3"/>
        <v>3.0428268880056661</v>
      </c>
      <c r="V84" s="30">
        <v>17</v>
      </c>
      <c r="W84" s="30">
        <v>6.5026526915551806</v>
      </c>
      <c r="X84" s="30">
        <v>0.99457629987846907</v>
      </c>
      <c r="Y84">
        <f t="shared" si="6"/>
        <v>-2.1332386729434898</v>
      </c>
    </row>
    <row r="85" spans="2:25" x14ac:dyDescent="0.25">
      <c r="B85" s="30">
        <v>20</v>
      </c>
      <c r="C85" s="30">
        <v>23.818624467437616</v>
      </c>
      <c r="D85" s="30">
        <v>0.18137553256238448</v>
      </c>
      <c r="E85">
        <f t="shared" si="4"/>
        <v>1.7443700547778462</v>
      </c>
      <c r="F85">
        <f t="shared" si="5"/>
        <v>2.4429518764755396</v>
      </c>
      <c r="G85">
        <f t="shared" si="3"/>
        <v>3.2897083812288591E-2</v>
      </c>
      <c r="V85" s="30">
        <v>18</v>
      </c>
      <c r="W85" s="30">
        <v>8.231287951349417</v>
      </c>
      <c r="X85" s="30">
        <v>1.2659410400842326</v>
      </c>
      <c r="Y85">
        <f t="shared" si="6"/>
        <v>0.99457629987846907</v>
      </c>
    </row>
    <row r="86" spans="2:25" x14ac:dyDescent="0.25">
      <c r="B86" s="30">
        <v>21</v>
      </c>
      <c r="C86" s="30">
        <v>26.163116250760801</v>
      </c>
      <c r="D86" s="30">
        <v>-1.1631162507608011</v>
      </c>
      <c r="E86">
        <f t="shared" si="4"/>
        <v>0.18137553256238448</v>
      </c>
      <c r="F86">
        <f t="shared" si="5"/>
        <v>1.8076581554235596</v>
      </c>
      <c r="G86">
        <f t="shared" si="3"/>
        <v>1.3528394127838625</v>
      </c>
      <c r="V86" s="30">
        <v>19</v>
      </c>
      <c r="W86" s="30">
        <v>8.5012562475248554</v>
      </c>
      <c r="X86" s="30">
        <v>0.70999455261676125</v>
      </c>
      <c r="Y86">
        <f t="shared" si="6"/>
        <v>1.2659410400842326</v>
      </c>
    </row>
    <row r="87" spans="2:25" x14ac:dyDescent="0.25">
      <c r="B87" s="30">
        <v>22</v>
      </c>
      <c r="C87" s="30">
        <v>26.163116250760801</v>
      </c>
      <c r="D87" s="30">
        <v>-0.16311625076080105</v>
      </c>
      <c r="E87">
        <f t="shared" si="4"/>
        <v>-1.1631162507608011</v>
      </c>
      <c r="F87">
        <f t="shared" si="5"/>
        <v>1</v>
      </c>
      <c r="G87">
        <f t="shared" si="3"/>
        <v>2.660691126226053E-2</v>
      </c>
      <c r="V87" s="30">
        <v>20</v>
      </c>
      <c r="W87" s="30">
        <v>9.5274151610820006</v>
      </c>
      <c r="X87" s="30">
        <v>-0.95915345658640128</v>
      </c>
      <c r="Y87">
        <f t="shared" si="6"/>
        <v>0.70999455261676125</v>
      </c>
    </row>
    <row r="88" spans="2:25" x14ac:dyDescent="0.25">
      <c r="B88" s="30">
        <v>23</v>
      </c>
      <c r="C88" s="30">
        <v>22.255629945222154</v>
      </c>
      <c r="D88" s="30">
        <v>2.7443700547778462</v>
      </c>
      <c r="E88">
        <f t="shared" si="4"/>
        <v>-0.16311625076080105</v>
      </c>
      <c r="F88">
        <f t="shared" si="5"/>
        <v>8.4534766168947719</v>
      </c>
      <c r="G88">
        <f t="shared" si="3"/>
        <v>7.5315669975613586</v>
      </c>
      <c r="K88" s="71" t="s">
        <v>59</v>
      </c>
      <c r="L88" s="71"/>
      <c r="M88" s="71"/>
      <c r="N88">
        <f>F94/G94</f>
        <v>0.71402180870796661</v>
      </c>
      <c r="V88" s="30">
        <v>21</v>
      </c>
      <c r="W88" s="30">
        <v>10.823542370814586</v>
      </c>
      <c r="X88" s="30">
        <v>-1.2552806663189866</v>
      </c>
      <c r="Y88">
        <f t="shared" si="6"/>
        <v>-0.95915345658640128</v>
      </c>
    </row>
    <row r="89" spans="2:25" x14ac:dyDescent="0.25">
      <c r="B89" s="30">
        <v>24</v>
      </c>
      <c r="C89" s="30">
        <v>23.037127206329885</v>
      </c>
      <c r="D89" s="30">
        <v>-3.7127206329884643E-2</v>
      </c>
      <c r="E89">
        <f t="shared" si="4"/>
        <v>2.7443700547778462</v>
      </c>
      <c r="F89">
        <f t="shared" si="5"/>
        <v>7.7367270135498085</v>
      </c>
      <c r="G89">
        <f t="shared" si="3"/>
        <v>1.3784294498618264E-3</v>
      </c>
      <c r="V89" s="30">
        <v>22</v>
      </c>
      <c r="W89" s="30">
        <v>9.364875407195786</v>
      </c>
      <c r="X89" s="30">
        <v>0.56039720165379592</v>
      </c>
      <c r="Y89">
        <f t="shared" si="6"/>
        <v>-1.2552806663189866</v>
      </c>
    </row>
    <row r="90" spans="2:25" x14ac:dyDescent="0.25">
      <c r="B90" s="30">
        <v>25</v>
      </c>
      <c r="C90" s="30">
        <v>26.944613511868532</v>
      </c>
      <c r="D90" s="30">
        <v>5.538648813146807E-2</v>
      </c>
      <c r="E90">
        <f t="shared" si="4"/>
        <v>-3.7127206329884643E-2</v>
      </c>
      <c r="F90">
        <f t="shared" si="5"/>
        <v>8.5587836628885239E-3</v>
      </c>
      <c r="G90">
        <f t="shared" si="3"/>
        <v>3.0676630675372536E-3</v>
      </c>
      <c r="K90" s="71" t="s">
        <v>60</v>
      </c>
      <c r="L90" s="71"/>
      <c r="M90" s="71"/>
      <c r="N90">
        <f>1-N88/2</f>
        <v>0.6429890956460167</v>
      </c>
      <c r="V90" s="30">
        <v>23</v>
      </c>
      <c r="W90" s="30">
        <v>5.5839223202872619</v>
      </c>
      <c r="X90" s="30">
        <v>2.6983611929163045</v>
      </c>
      <c r="Y90">
        <f t="shared" si="6"/>
        <v>0.56039720165379592</v>
      </c>
    </row>
    <row r="91" spans="2:25" x14ac:dyDescent="0.25">
      <c r="B91" s="30">
        <v>26</v>
      </c>
      <c r="C91" s="30">
        <v>27.726110772976263</v>
      </c>
      <c r="D91" s="30">
        <v>0.27388922702373719</v>
      </c>
      <c r="E91">
        <f t="shared" si="4"/>
        <v>5.538648813146807E-2</v>
      </c>
      <c r="F91">
        <f t="shared" si="5"/>
        <v>4.7743446903423137E-2</v>
      </c>
      <c r="G91">
        <f t="shared" si="3"/>
        <v>7.5015308679660248E-2</v>
      </c>
      <c r="V91" s="30">
        <v>24</v>
      </c>
      <c r="W91" s="30">
        <v>8.7712245437002956</v>
      </c>
      <c r="X91" s="30">
        <v>-1.8459519348507136</v>
      </c>
      <c r="Y91">
        <f t="shared" si="6"/>
        <v>2.6983611929163045</v>
      </c>
    </row>
    <row r="92" spans="2:25" x14ac:dyDescent="0.25">
      <c r="B92" s="30">
        <v>27</v>
      </c>
      <c r="C92" s="30">
        <v>28.50760803408399</v>
      </c>
      <c r="D92" s="30">
        <v>0.49239196591600987</v>
      </c>
      <c r="E92">
        <f t="shared" si="4"/>
        <v>0.27388922702373719</v>
      </c>
      <c r="F92">
        <f t="shared" si="5"/>
        <v>4.7743446903424691E-2</v>
      </c>
      <c r="G92">
        <f t="shared" si="3"/>
        <v>0.24244984809863301</v>
      </c>
      <c r="V92" s="30">
        <v>25</v>
      </c>
      <c r="W92" s="30">
        <v>12.065955309402558</v>
      </c>
      <c r="X92" s="30">
        <v>0.14529549073905912</v>
      </c>
      <c r="Y92">
        <f t="shared" si="6"/>
        <v>-1.8459519348507136</v>
      </c>
    </row>
    <row r="93" spans="2:25" ht="15.75" thickBot="1" x14ac:dyDescent="0.3">
      <c r="B93" s="31">
        <v>28</v>
      </c>
      <c r="C93" s="31">
        <v>27.726110772976263</v>
      </c>
      <c r="D93" s="31">
        <v>3.2738892270237372</v>
      </c>
      <c r="E93" s="31">
        <f t="shared" si="4"/>
        <v>0.49239196591600987</v>
      </c>
      <c r="F93" s="31">
        <f t="shared" si="5"/>
        <v>7.736727013549789</v>
      </c>
      <c r="G93" s="31">
        <f t="shared" si="3"/>
        <v>10.718350670822083</v>
      </c>
      <c r="V93" s="30">
        <v>26</v>
      </c>
      <c r="W93" s="30">
        <v>10.391034320752933</v>
      </c>
      <c r="X93" s="30">
        <v>0.2482600968046178</v>
      </c>
      <c r="Y93">
        <f t="shared" si="6"/>
        <v>0.14529549073905912</v>
      </c>
    </row>
    <row r="94" spans="2:25" ht="15.75" thickBot="1" x14ac:dyDescent="0.3">
      <c r="E94" s="70" t="s">
        <v>67</v>
      </c>
      <c r="F94" s="31">
        <f>SUM(F67:F93)</f>
        <v>115.71846810219418</v>
      </c>
      <c r="G94" s="31">
        <f>SUM(G66:G93)</f>
        <v>162.06573341448563</v>
      </c>
      <c r="V94" s="30">
        <v>27</v>
      </c>
      <c r="W94" s="30">
        <v>10.661002616928375</v>
      </c>
      <c r="X94" s="30">
        <v>0.33530270498315673</v>
      </c>
      <c r="Y94">
        <f t="shared" si="6"/>
        <v>0.2482600968046178</v>
      </c>
    </row>
    <row r="95" spans="2:25" ht="15.75" thickBot="1" x14ac:dyDescent="0.3">
      <c r="V95" s="31">
        <v>28</v>
      </c>
      <c r="W95" s="31">
        <v>9.4185896783403997</v>
      </c>
      <c r="X95" s="31">
        <v>2.9347265479251163</v>
      </c>
      <c r="Y95" s="31">
        <f t="shared" si="6"/>
        <v>0.33530270498315673</v>
      </c>
    </row>
    <row r="98" spans="22:25" x14ac:dyDescent="0.25">
      <c r="V98" s="71" t="s">
        <v>60</v>
      </c>
      <c r="W98" s="71"/>
      <c r="X98" s="71"/>
      <c r="Y98">
        <f>CORREL(X69:X95,Y69:Y95)</f>
        <v>8.7391174887731654E-2</v>
      </c>
    </row>
  </sheetData>
  <mergeCells count="3">
    <mergeCell ref="K88:M88"/>
    <mergeCell ref="K90:M90"/>
    <mergeCell ref="V98:X9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66ED-5627-480B-BFC0-9CB6830669B9}">
  <dimension ref="B3:AA80"/>
  <sheetViews>
    <sheetView tabSelected="1" topLeftCell="A40" workbookViewId="0">
      <selection activeCell="M60" sqref="M60"/>
    </sheetView>
  </sheetViews>
  <sheetFormatPr defaultRowHeight="15" x14ac:dyDescent="0.25"/>
  <cols>
    <col min="2" max="2" width="16.140625" customWidth="1"/>
  </cols>
  <sheetData>
    <row r="3" spans="2:9" x14ac:dyDescent="0.25">
      <c r="B3" s="69" t="s">
        <v>0</v>
      </c>
      <c r="C3" s="69" t="s">
        <v>1</v>
      </c>
      <c r="D3" s="69" t="s">
        <v>65</v>
      </c>
      <c r="E3" s="69" t="s">
        <v>68</v>
      </c>
      <c r="F3" s="69" t="s">
        <v>73</v>
      </c>
      <c r="G3" s="69" t="s">
        <v>74</v>
      </c>
      <c r="H3" s="69" t="s">
        <v>80</v>
      </c>
      <c r="I3" s="69" t="s">
        <v>81</v>
      </c>
    </row>
    <row r="4" spans="2:9" x14ac:dyDescent="0.25">
      <c r="B4" s="2">
        <v>1</v>
      </c>
      <c r="C4" s="2">
        <v>3.5</v>
      </c>
      <c r="D4" s="2">
        <v>1.51</v>
      </c>
      <c r="E4" s="18" t="s">
        <v>4</v>
      </c>
      <c r="F4" s="18" t="s">
        <v>4</v>
      </c>
      <c r="G4" s="18" t="s">
        <v>4</v>
      </c>
      <c r="H4" s="18" t="s">
        <v>4</v>
      </c>
      <c r="I4" s="18" t="s">
        <v>4</v>
      </c>
    </row>
    <row r="5" spans="2:9" x14ac:dyDescent="0.25">
      <c r="B5" s="2">
        <v>2</v>
      </c>
      <c r="C5" s="2">
        <v>3.6</v>
      </c>
      <c r="D5" s="2">
        <v>1.5</v>
      </c>
      <c r="E5" s="2">
        <f>D4</f>
        <v>1.51</v>
      </c>
      <c r="F5" s="18" t="s">
        <v>4</v>
      </c>
      <c r="G5" s="18" t="s">
        <v>4</v>
      </c>
      <c r="H5" s="18" t="s">
        <v>4</v>
      </c>
      <c r="I5" s="18" t="s">
        <v>4</v>
      </c>
    </row>
    <row r="6" spans="2:9" x14ac:dyDescent="0.25">
      <c r="B6" s="2">
        <v>3</v>
      </c>
      <c r="C6" s="2">
        <v>3.6</v>
      </c>
      <c r="D6" s="2">
        <v>1.5</v>
      </c>
      <c r="E6" s="2">
        <f t="shared" ref="E6:E27" si="0">D5</f>
        <v>1.5</v>
      </c>
      <c r="F6" s="2">
        <f>D4</f>
        <v>1.51</v>
      </c>
      <c r="G6" s="18" t="s">
        <v>4</v>
      </c>
      <c r="H6" s="18" t="s">
        <v>4</v>
      </c>
      <c r="I6" s="18" t="s">
        <v>4</v>
      </c>
    </row>
    <row r="7" spans="2:9" x14ac:dyDescent="0.25">
      <c r="B7" s="2">
        <v>4</v>
      </c>
      <c r="C7" s="2">
        <v>3.7</v>
      </c>
      <c r="D7" s="2">
        <v>1.53</v>
      </c>
      <c r="E7" s="2">
        <f t="shared" si="0"/>
        <v>1.5</v>
      </c>
      <c r="F7" s="2">
        <f t="shared" ref="F7:F27" si="1">D5</f>
        <v>1.5</v>
      </c>
      <c r="G7" s="2">
        <f>D4</f>
        <v>1.51</v>
      </c>
      <c r="H7" s="2">
        <f>D7+E7+F7+G7</f>
        <v>6.04</v>
      </c>
      <c r="I7" s="9">
        <f>E7+2*F7+3*G7</f>
        <v>9.0300000000000011</v>
      </c>
    </row>
    <row r="8" spans="2:9" x14ac:dyDescent="0.25">
      <c r="B8" s="2">
        <v>5</v>
      </c>
      <c r="C8" s="2">
        <v>3.7</v>
      </c>
      <c r="D8" s="2">
        <v>1.53</v>
      </c>
      <c r="E8" s="2">
        <f t="shared" si="0"/>
        <v>1.53</v>
      </c>
      <c r="F8" s="2">
        <f t="shared" si="1"/>
        <v>1.5</v>
      </c>
      <c r="G8" s="2">
        <f t="shared" ref="G8:G27" si="2">D5</f>
        <v>1.5</v>
      </c>
      <c r="H8" s="2">
        <f t="shared" ref="H8:H27" si="3">D8+E8+F8+G8</f>
        <v>6.0600000000000005</v>
      </c>
      <c r="I8" s="9">
        <f t="shared" ref="I8:I27" si="4">E8+2*F8+3*G8</f>
        <v>9.0300000000000011</v>
      </c>
    </row>
    <row r="9" spans="2:9" x14ac:dyDescent="0.25">
      <c r="B9" s="2">
        <v>6</v>
      </c>
      <c r="C9" s="2">
        <v>3.8</v>
      </c>
      <c r="D9" s="2">
        <v>1.55</v>
      </c>
      <c r="E9" s="2">
        <f t="shared" si="0"/>
        <v>1.53</v>
      </c>
      <c r="F9" s="2">
        <f t="shared" si="1"/>
        <v>1.53</v>
      </c>
      <c r="G9" s="2">
        <f t="shared" si="2"/>
        <v>1.5</v>
      </c>
      <c r="H9" s="2">
        <f t="shared" si="3"/>
        <v>6.11</v>
      </c>
      <c r="I9" s="9">
        <f t="shared" si="4"/>
        <v>9.09</v>
      </c>
    </row>
    <row r="10" spans="2:9" x14ac:dyDescent="0.25">
      <c r="B10" s="2">
        <v>7</v>
      </c>
      <c r="C10" s="2">
        <v>3.9</v>
      </c>
      <c r="D10" s="2">
        <v>1.58</v>
      </c>
      <c r="E10" s="2">
        <f t="shared" si="0"/>
        <v>1.55</v>
      </c>
      <c r="F10" s="2">
        <f t="shared" si="1"/>
        <v>1.53</v>
      </c>
      <c r="G10" s="2">
        <f t="shared" si="2"/>
        <v>1.53</v>
      </c>
      <c r="H10" s="2">
        <f t="shared" si="3"/>
        <v>6.19</v>
      </c>
      <c r="I10" s="9">
        <f t="shared" si="4"/>
        <v>9.1999999999999993</v>
      </c>
    </row>
    <row r="11" spans="2:9" x14ac:dyDescent="0.25">
      <c r="B11" s="2">
        <v>8</v>
      </c>
      <c r="C11" s="2">
        <v>4.0999999999999996</v>
      </c>
      <c r="D11" s="2">
        <v>1.62</v>
      </c>
      <c r="E11" s="2">
        <f t="shared" si="0"/>
        <v>1.58</v>
      </c>
      <c r="F11" s="2">
        <f t="shared" si="1"/>
        <v>1.55</v>
      </c>
      <c r="G11" s="2">
        <f t="shared" si="2"/>
        <v>1.53</v>
      </c>
      <c r="H11" s="2">
        <f t="shared" si="3"/>
        <v>6.28</v>
      </c>
      <c r="I11" s="9">
        <f t="shared" si="4"/>
        <v>9.27</v>
      </c>
    </row>
    <row r="12" spans="2:9" x14ac:dyDescent="0.25">
      <c r="B12" s="2">
        <v>9</v>
      </c>
      <c r="C12" s="2">
        <v>4.2</v>
      </c>
      <c r="D12" s="2">
        <v>1.65</v>
      </c>
      <c r="E12" s="2">
        <f t="shared" si="0"/>
        <v>1.62</v>
      </c>
      <c r="F12" s="2">
        <f t="shared" si="1"/>
        <v>1.58</v>
      </c>
      <c r="G12" s="2">
        <f t="shared" si="2"/>
        <v>1.55</v>
      </c>
      <c r="H12" s="2">
        <f t="shared" si="3"/>
        <v>6.3999999999999995</v>
      </c>
      <c r="I12" s="9">
        <f t="shared" si="4"/>
        <v>9.43</v>
      </c>
    </row>
    <row r="13" spans="2:9" x14ac:dyDescent="0.25">
      <c r="B13" s="2">
        <v>10</v>
      </c>
      <c r="C13" s="2">
        <v>4.3</v>
      </c>
      <c r="D13" s="2">
        <v>1.63</v>
      </c>
      <c r="E13" s="2">
        <f t="shared" si="0"/>
        <v>1.65</v>
      </c>
      <c r="F13" s="2">
        <f t="shared" si="1"/>
        <v>1.62</v>
      </c>
      <c r="G13" s="2">
        <f t="shared" si="2"/>
        <v>1.58</v>
      </c>
      <c r="H13" s="2">
        <f t="shared" si="3"/>
        <v>6.48</v>
      </c>
      <c r="I13" s="9">
        <f t="shared" si="4"/>
        <v>9.6300000000000008</v>
      </c>
    </row>
    <row r="14" spans="2:9" x14ac:dyDescent="0.25">
      <c r="B14" s="2">
        <v>11</v>
      </c>
      <c r="C14" s="2">
        <v>4.4000000000000004</v>
      </c>
      <c r="D14" s="2">
        <v>1.65</v>
      </c>
      <c r="E14" s="2">
        <f t="shared" si="0"/>
        <v>1.63</v>
      </c>
      <c r="F14" s="2">
        <f t="shared" si="1"/>
        <v>1.65</v>
      </c>
      <c r="G14" s="2">
        <f t="shared" si="2"/>
        <v>1.62</v>
      </c>
      <c r="H14" s="2">
        <f t="shared" si="3"/>
        <v>6.55</v>
      </c>
      <c r="I14" s="9">
        <f t="shared" si="4"/>
        <v>9.7899999999999991</v>
      </c>
    </row>
    <row r="15" spans="2:9" x14ac:dyDescent="0.25">
      <c r="B15" s="2">
        <v>12</v>
      </c>
      <c r="C15" s="2">
        <v>4.5</v>
      </c>
      <c r="D15" s="2">
        <v>1.67</v>
      </c>
      <c r="E15" s="2">
        <f t="shared" si="0"/>
        <v>1.65</v>
      </c>
      <c r="F15" s="2">
        <f t="shared" si="1"/>
        <v>1.63</v>
      </c>
      <c r="G15" s="2">
        <f t="shared" si="2"/>
        <v>1.65</v>
      </c>
      <c r="H15" s="2">
        <f t="shared" si="3"/>
        <v>6.6</v>
      </c>
      <c r="I15" s="9">
        <f t="shared" si="4"/>
        <v>9.86</v>
      </c>
    </row>
    <row r="16" spans="2:9" x14ac:dyDescent="0.25">
      <c r="B16" s="2">
        <v>13</v>
      </c>
      <c r="C16" s="2">
        <v>4.5</v>
      </c>
      <c r="D16" s="2">
        <v>1.64</v>
      </c>
      <c r="E16" s="2">
        <f t="shared" si="0"/>
        <v>1.67</v>
      </c>
      <c r="F16" s="2">
        <f t="shared" si="1"/>
        <v>1.65</v>
      </c>
      <c r="G16" s="2">
        <f t="shared" si="2"/>
        <v>1.63</v>
      </c>
      <c r="H16" s="2">
        <f t="shared" si="3"/>
        <v>6.589999999999999</v>
      </c>
      <c r="I16" s="9">
        <f t="shared" si="4"/>
        <v>9.86</v>
      </c>
    </row>
    <row r="17" spans="2:9" x14ac:dyDescent="0.25">
      <c r="B17" s="2">
        <v>14</v>
      </c>
      <c r="C17" s="2">
        <v>4.5999999999999996</v>
      </c>
      <c r="D17" s="2">
        <v>1.69</v>
      </c>
      <c r="E17" s="2">
        <f t="shared" si="0"/>
        <v>1.64</v>
      </c>
      <c r="F17" s="2">
        <f t="shared" si="1"/>
        <v>1.67</v>
      </c>
      <c r="G17" s="2">
        <f t="shared" si="2"/>
        <v>1.65</v>
      </c>
      <c r="H17" s="2">
        <f t="shared" si="3"/>
        <v>6.65</v>
      </c>
      <c r="I17" s="9">
        <f t="shared" si="4"/>
        <v>9.93</v>
      </c>
    </row>
    <row r="18" spans="2:9" x14ac:dyDescent="0.25">
      <c r="B18" s="2">
        <v>15</v>
      </c>
      <c r="C18" s="2">
        <v>4.7</v>
      </c>
      <c r="D18" s="2">
        <v>1.74</v>
      </c>
      <c r="E18" s="2">
        <f t="shared" si="0"/>
        <v>1.69</v>
      </c>
      <c r="F18" s="2">
        <f t="shared" si="1"/>
        <v>1.64</v>
      </c>
      <c r="G18" s="2">
        <f t="shared" si="2"/>
        <v>1.67</v>
      </c>
      <c r="H18" s="2">
        <f t="shared" si="3"/>
        <v>6.7399999999999993</v>
      </c>
      <c r="I18" s="9">
        <f t="shared" si="4"/>
        <v>9.98</v>
      </c>
    </row>
    <row r="19" spans="2:9" x14ac:dyDescent="0.25">
      <c r="B19" s="2">
        <v>16</v>
      </c>
      <c r="C19" s="2">
        <v>4.9000000000000004</v>
      </c>
      <c r="D19" s="2">
        <v>1.8</v>
      </c>
      <c r="E19" s="2">
        <f t="shared" si="0"/>
        <v>1.74</v>
      </c>
      <c r="F19" s="2">
        <f t="shared" si="1"/>
        <v>1.69</v>
      </c>
      <c r="G19" s="2">
        <f t="shared" si="2"/>
        <v>1.64</v>
      </c>
      <c r="H19" s="2">
        <f t="shared" si="3"/>
        <v>6.87</v>
      </c>
      <c r="I19" s="9">
        <f t="shared" si="4"/>
        <v>10.039999999999999</v>
      </c>
    </row>
    <row r="20" spans="2:9" x14ac:dyDescent="0.25">
      <c r="B20" s="2">
        <v>17</v>
      </c>
      <c r="C20" s="2">
        <v>4.8</v>
      </c>
      <c r="D20" s="2">
        <v>1.75</v>
      </c>
      <c r="E20" s="2">
        <f t="shared" si="0"/>
        <v>1.8</v>
      </c>
      <c r="F20" s="2">
        <f t="shared" si="1"/>
        <v>1.74</v>
      </c>
      <c r="G20" s="2">
        <f t="shared" si="2"/>
        <v>1.69</v>
      </c>
      <c r="H20" s="2">
        <f t="shared" si="3"/>
        <v>6.98</v>
      </c>
      <c r="I20" s="9">
        <f t="shared" si="4"/>
        <v>10.350000000000001</v>
      </c>
    </row>
    <row r="21" spans="2:9" x14ac:dyDescent="0.25">
      <c r="B21" s="2">
        <v>18</v>
      </c>
      <c r="C21" s="2">
        <v>4.8</v>
      </c>
      <c r="D21" s="2">
        <v>1.65</v>
      </c>
      <c r="E21" s="2">
        <f t="shared" si="0"/>
        <v>1.75</v>
      </c>
      <c r="F21" s="2">
        <f t="shared" si="1"/>
        <v>1.8</v>
      </c>
      <c r="G21" s="2">
        <f t="shared" si="2"/>
        <v>1.74</v>
      </c>
      <c r="H21" s="2">
        <f t="shared" si="3"/>
        <v>6.94</v>
      </c>
      <c r="I21" s="9">
        <f t="shared" si="4"/>
        <v>10.57</v>
      </c>
    </row>
    <row r="22" spans="2:9" x14ac:dyDescent="0.25">
      <c r="B22" s="2">
        <v>19</v>
      </c>
      <c r="C22" s="2">
        <v>5</v>
      </c>
      <c r="D22" s="2">
        <v>1.73</v>
      </c>
      <c r="E22" s="2">
        <f t="shared" si="0"/>
        <v>1.65</v>
      </c>
      <c r="F22" s="2">
        <f t="shared" si="1"/>
        <v>1.75</v>
      </c>
      <c r="G22" s="2">
        <f t="shared" si="2"/>
        <v>1.8</v>
      </c>
      <c r="H22" s="2">
        <f t="shared" si="3"/>
        <v>6.93</v>
      </c>
      <c r="I22" s="9">
        <f t="shared" si="4"/>
        <v>10.55</v>
      </c>
    </row>
    <row r="23" spans="2:9" x14ac:dyDescent="0.25">
      <c r="B23" s="2">
        <v>20</v>
      </c>
      <c r="C23" s="2">
        <v>5.0999999999999996</v>
      </c>
      <c r="D23" s="2">
        <v>1.81</v>
      </c>
      <c r="E23" s="2">
        <f t="shared" si="0"/>
        <v>1.73</v>
      </c>
      <c r="F23" s="2">
        <f t="shared" si="1"/>
        <v>1.65</v>
      </c>
      <c r="G23" s="2">
        <f t="shared" si="2"/>
        <v>1.75</v>
      </c>
      <c r="H23" s="2">
        <f t="shared" si="3"/>
        <v>6.9399999999999995</v>
      </c>
      <c r="I23" s="9">
        <f t="shared" si="4"/>
        <v>10.28</v>
      </c>
    </row>
    <row r="24" spans="2:9" x14ac:dyDescent="0.25">
      <c r="B24" s="2">
        <v>21</v>
      </c>
      <c r="C24" s="2">
        <v>5.3</v>
      </c>
      <c r="D24" s="2">
        <v>1.87</v>
      </c>
      <c r="E24" s="2">
        <f t="shared" si="0"/>
        <v>1.81</v>
      </c>
      <c r="F24" s="2">
        <f t="shared" si="1"/>
        <v>1.73</v>
      </c>
      <c r="G24" s="2">
        <f t="shared" si="2"/>
        <v>1.65</v>
      </c>
      <c r="H24" s="2">
        <f t="shared" si="3"/>
        <v>7.0600000000000005</v>
      </c>
      <c r="I24" s="9">
        <f t="shared" si="4"/>
        <v>10.219999999999999</v>
      </c>
    </row>
    <row r="25" spans="2:9" x14ac:dyDescent="0.25">
      <c r="B25" s="2">
        <v>22</v>
      </c>
      <c r="C25" s="2">
        <v>5.4</v>
      </c>
      <c r="D25" s="2">
        <v>1.88</v>
      </c>
      <c r="E25" s="2">
        <f t="shared" si="0"/>
        <v>1.87</v>
      </c>
      <c r="F25" s="2">
        <f t="shared" si="1"/>
        <v>1.81</v>
      </c>
      <c r="G25" s="2">
        <f t="shared" si="2"/>
        <v>1.73</v>
      </c>
      <c r="H25" s="2">
        <f t="shared" si="3"/>
        <v>7.2900000000000009</v>
      </c>
      <c r="I25" s="9">
        <f t="shared" si="4"/>
        <v>10.68</v>
      </c>
    </row>
    <row r="26" spans="2:9" x14ac:dyDescent="0.25">
      <c r="B26" s="2">
        <v>23</v>
      </c>
      <c r="C26" s="2">
        <v>5.4</v>
      </c>
      <c r="D26" s="2">
        <v>1.8</v>
      </c>
      <c r="E26" s="2">
        <f t="shared" si="0"/>
        <v>1.88</v>
      </c>
      <c r="F26" s="2">
        <f t="shared" si="1"/>
        <v>1.87</v>
      </c>
      <c r="G26" s="2">
        <f t="shared" si="2"/>
        <v>1.81</v>
      </c>
      <c r="H26" s="2">
        <f t="shared" si="3"/>
        <v>7.3599999999999994</v>
      </c>
      <c r="I26" s="9">
        <f t="shared" si="4"/>
        <v>11.05</v>
      </c>
    </row>
    <row r="27" spans="2:9" x14ac:dyDescent="0.25">
      <c r="B27" s="2">
        <v>24</v>
      </c>
      <c r="C27" s="2">
        <v>5.4</v>
      </c>
      <c r="D27" s="2">
        <v>1.84</v>
      </c>
      <c r="E27" s="2">
        <f t="shared" si="0"/>
        <v>1.8</v>
      </c>
      <c r="F27" s="2">
        <f t="shared" si="1"/>
        <v>1.88</v>
      </c>
      <c r="G27" s="2">
        <f t="shared" si="2"/>
        <v>1.87</v>
      </c>
      <c r="H27" s="2">
        <f t="shared" si="3"/>
        <v>7.39</v>
      </c>
      <c r="I27" s="9">
        <f t="shared" si="4"/>
        <v>11.17</v>
      </c>
    </row>
    <row r="33" spans="2:27" x14ac:dyDescent="0.25">
      <c r="B33" t="s">
        <v>10</v>
      </c>
      <c r="S33" t="s">
        <v>10</v>
      </c>
    </row>
    <row r="34" spans="2:27" ht="15.75" thickBot="1" x14ac:dyDescent="0.3"/>
    <row r="35" spans="2:27" x14ac:dyDescent="0.25">
      <c r="B35" s="33" t="s">
        <v>11</v>
      </c>
      <c r="C35" s="33"/>
      <c r="S35" s="33" t="s">
        <v>11</v>
      </c>
      <c r="T35" s="33"/>
    </row>
    <row r="36" spans="2:27" x14ac:dyDescent="0.25">
      <c r="B36" s="30" t="s">
        <v>12</v>
      </c>
      <c r="C36" s="30">
        <v>0.99439178108236492</v>
      </c>
      <c r="S36" s="30" t="s">
        <v>12</v>
      </c>
      <c r="T36" s="30">
        <v>0.98949024587339052</v>
      </c>
    </row>
    <row r="37" spans="2:27" x14ac:dyDescent="0.25">
      <c r="B37" s="30" t="s">
        <v>13</v>
      </c>
      <c r="C37" s="30">
        <v>0.98881501428415797</v>
      </c>
      <c r="S37" s="30" t="s">
        <v>13</v>
      </c>
      <c r="T37" s="30">
        <v>0.97909094667858276</v>
      </c>
    </row>
    <row r="38" spans="2:27" x14ac:dyDescent="0.25">
      <c r="B38" s="30" t="s">
        <v>14</v>
      </c>
      <c r="C38" s="30">
        <v>0.98601876785519749</v>
      </c>
      <c r="S38" s="30" t="s">
        <v>14</v>
      </c>
      <c r="T38" s="30">
        <v>0.97676771853175859</v>
      </c>
    </row>
    <row r="39" spans="2:27" x14ac:dyDescent="0.25">
      <c r="B39" s="30" t="s">
        <v>15</v>
      </c>
      <c r="C39" s="30">
        <v>6.641344634338435E-2</v>
      </c>
      <c r="S39" s="30" t="s">
        <v>15</v>
      </c>
      <c r="T39" s="30">
        <v>8.5610931858445455E-2</v>
      </c>
    </row>
    <row r="40" spans="2:27" ht="15.75" thickBot="1" x14ac:dyDescent="0.3">
      <c r="B40" s="31" t="s">
        <v>16</v>
      </c>
      <c r="C40" s="31">
        <v>21</v>
      </c>
      <c r="S40" s="31" t="s">
        <v>16</v>
      </c>
      <c r="T40" s="31">
        <v>21</v>
      </c>
    </row>
    <row r="42" spans="2:27" ht="15.75" thickBot="1" x14ac:dyDescent="0.3">
      <c r="B42" t="s">
        <v>17</v>
      </c>
      <c r="S42" t="s">
        <v>17</v>
      </c>
    </row>
    <row r="43" spans="2:27" x14ac:dyDescent="0.25">
      <c r="B43" s="32"/>
      <c r="C43" s="32" t="s">
        <v>22</v>
      </c>
      <c r="D43" s="32" t="s">
        <v>23</v>
      </c>
      <c r="E43" s="32" t="s">
        <v>24</v>
      </c>
      <c r="F43" s="32" t="s">
        <v>25</v>
      </c>
      <c r="G43" s="32" t="s">
        <v>26</v>
      </c>
      <c r="S43" s="32"/>
      <c r="T43" s="32" t="s">
        <v>22</v>
      </c>
      <c r="U43" s="32" t="s">
        <v>23</v>
      </c>
      <c r="V43" s="32" t="s">
        <v>24</v>
      </c>
      <c r="W43" s="32" t="s">
        <v>25</v>
      </c>
      <c r="X43" s="32" t="s">
        <v>26</v>
      </c>
    </row>
    <row r="44" spans="2:27" x14ac:dyDescent="0.25">
      <c r="B44" s="30" t="s">
        <v>18</v>
      </c>
      <c r="C44" s="30">
        <v>4</v>
      </c>
      <c r="D44" s="30">
        <v>6.238951875840522</v>
      </c>
      <c r="E44" s="30">
        <v>1.5597379689601305</v>
      </c>
      <c r="F44" s="30">
        <v>353.6222716435401</v>
      </c>
      <c r="G44" s="30">
        <v>2.1826621902097962E-15</v>
      </c>
      <c r="S44" s="30" t="s">
        <v>18</v>
      </c>
      <c r="T44" s="30">
        <v>2</v>
      </c>
      <c r="U44" s="30">
        <v>6.1775976397577264</v>
      </c>
      <c r="V44" s="30">
        <v>3.0887988198788632</v>
      </c>
      <c r="W44" s="30">
        <v>421.43555639036305</v>
      </c>
      <c r="X44" s="30">
        <v>7.6385219554377915E-16</v>
      </c>
    </row>
    <row r="45" spans="2:27" x14ac:dyDescent="0.25">
      <c r="B45" s="30" t="s">
        <v>19</v>
      </c>
      <c r="C45" s="30">
        <v>16</v>
      </c>
      <c r="D45" s="30">
        <v>7.057193368328947E-2</v>
      </c>
      <c r="E45" s="30">
        <v>4.4107458552055919E-3</v>
      </c>
      <c r="F45" s="30"/>
      <c r="G45" s="30"/>
      <c r="S45" s="30" t="s">
        <v>19</v>
      </c>
      <c r="T45" s="30">
        <v>18</v>
      </c>
      <c r="U45" s="30">
        <v>0.13192616976608504</v>
      </c>
      <c r="V45" s="30">
        <v>7.3292316536713907E-3</v>
      </c>
      <c r="W45" s="30"/>
      <c r="X45" s="30"/>
    </row>
    <row r="46" spans="2:27" ht="15.75" thickBot="1" x14ac:dyDescent="0.3">
      <c r="B46" s="31" t="s">
        <v>20</v>
      </c>
      <c r="C46" s="31">
        <v>20</v>
      </c>
      <c r="D46" s="31">
        <v>6.3095238095238111</v>
      </c>
      <c r="E46" s="31"/>
      <c r="F46" s="31"/>
      <c r="G46" s="31"/>
      <c r="S46" s="31" t="s">
        <v>20</v>
      </c>
      <c r="T46" s="31">
        <v>20</v>
      </c>
      <c r="U46" s="31">
        <v>6.3095238095238111</v>
      </c>
      <c r="V46" s="31"/>
      <c r="W46" s="31"/>
      <c r="X46" s="31"/>
    </row>
    <row r="47" spans="2:27" ht="15.75" thickBot="1" x14ac:dyDescent="0.3"/>
    <row r="48" spans="2:27" x14ac:dyDescent="0.25">
      <c r="B48" s="32"/>
      <c r="C48" s="32" t="s">
        <v>27</v>
      </c>
      <c r="D48" s="32" t="s">
        <v>15</v>
      </c>
      <c r="E48" s="32" t="s">
        <v>28</v>
      </c>
      <c r="F48" s="32" t="s">
        <v>29</v>
      </c>
      <c r="G48" s="32" t="s">
        <v>30</v>
      </c>
      <c r="H48" s="32" t="s">
        <v>31</v>
      </c>
      <c r="I48" s="32" t="s">
        <v>32</v>
      </c>
      <c r="J48" s="32" t="s">
        <v>33</v>
      </c>
      <c r="S48" s="32"/>
      <c r="T48" s="32" t="s">
        <v>27</v>
      </c>
      <c r="U48" s="32" t="s">
        <v>15</v>
      </c>
      <c r="V48" s="32" t="s">
        <v>28</v>
      </c>
      <c r="W48" s="32" t="s">
        <v>29</v>
      </c>
      <c r="X48" s="32" t="s">
        <v>30</v>
      </c>
      <c r="Y48" s="32" t="s">
        <v>31</v>
      </c>
      <c r="Z48" s="32" t="s">
        <v>32</v>
      </c>
      <c r="AA48" s="32" t="s">
        <v>33</v>
      </c>
    </row>
    <row r="49" spans="2:27" x14ac:dyDescent="0.25">
      <c r="B49" s="30" t="s">
        <v>21</v>
      </c>
      <c r="C49" s="30">
        <v>-4.4933721134097127</v>
      </c>
      <c r="D49" s="30">
        <v>0.24588725944503109</v>
      </c>
      <c r="E49" s="30">
        <v>-18.274115232937561</v>
      </c>
      <c r="F49" s="30">
        <v>3.8290435714701037E-12</v>
      </c>
      <c r="G49" s="30">
        <v>-5.0146298177182258</v>
      </c>
      <c r="H49" s="30">
        <v>-3.9721144091011995</v>
      </c>
      <c r="I49" s="30">
        <v>-5.0146298177182258</v>
      </c>
      <c r="J49" s="30">
        <v>-3.9721144091011995</v>
      </c>
      <c r="S49" s="30" t="s">
        <v>21</v>
      </c>
      <c r="T49" s="30">
        <v>-4.3253228853135317</v>
      </c>
      <c r="U49" s="30">
        <v>0.30797551928153066</v>
      </c>
      <c r="V49" s="30">
        <v>-14.044372407923793</v>
      </c>
      <c r="W49" s="30">
        <v>3.8578259783787436E-11</v>
      </c>
      <c r="X49" s="30">
        <v>-4.9723554416267781</v>
      </c>
      <c r="Y49" s="30">
        <v>-3.6782903290002853</v>
      </c>
      <c r="Z49" s="30">
        <v>-4.9723554416267781</v>
      </c>
      <c r="AA49" s="30">
        <v>-3.6782903290002853</v>
      </c>
    </row>
    <row r="50" spans="2:27" x14ac:dyDescent="0.25">
      <c r="B50" s="30" t="s">
        <v>75</v>
      </c>
      <c r="C50" s="30">
        <v>2.7031374299376041</v>
      </c>
      <c r="D50" s="30">
        <v>0.36532474836014606</v>
      </c>
      <c r="E50" s="30">
        <v>7.3992726801875062</v>
      </c>
      <c r="F50" s="30">
        <v>1.5036342316555218E-6</v>
      </c>
      <c r="G50" s="30">
        <v>1.9286835599522589</v>
      </c>
      <c r="H50" s="30">
        <v>3.477591299922949</v>
      </c>
      <c r="I50" s="30">
        <v>1.9286835599522589</v>
      </c>
      <c r="J50" s="30">
        <v>3.477591299922949</v>
      </c>
      <c r="S50" s="30" t="s">
        <v>75</v>
      </c>
      <c r="T50" s="30">
        <v>1.869241134053325</v>
      </c>
      <c r="U50" s="30">
        <v>0.229640887627058</v>
      </c>
      <c r="V50" s="30">
        <v>8.1398445780657962</v>
      </c>
      <c r="W50" s="30">
        <v>1.9130557724996703E-7</v>
      </c>
      <c r="X50" s="30">
        <v>1.3867835318971236</v>
      </c>
      <c r="Y50" s="30">
        <v>2.3516987362095265</v>
      </c>
      <c r="Z50" s="30">
        <v>1.3867835318971236</v>
      </c>
      <c r="AA50" s="30">
        <v>2.3516987362095265</v>
      </c>
    </row>
    <row r="51" spans="2:27" ht="15.75" thickBot="1" x14ac:dyDescent="0.3">
      <c r="B51" s="30" t="s">
        <v>76</v>
      </c>
      <c r="C51" s="30">
        <v>0.58542978386086608</v>
      </c>
      <c r="D51" s="30">
        <v>0.51964939515183683</v>
      </c>
      <c r="E51" s="30">
        <v>1.1265860969390888</v>
      </c>
      <c r="F51" s="30">
        <v>0.27653127352838169</v>
      </c>
      <c r="G51" s="30">
        <v>-0.51617772265863271</v>
      </c>
      <c r="H51" s="30">
        <v>1.6870372903803648</v>
      </c>
      <c r="I51" s="30">
        <v>-0.51617772265863271</v>
      </c>
      <c r="J51" s="30">
        <v>1.6870372903803648</v>
      </c>
      <c r="S51" s="31" t="s">
        <v>76</v>
      </c>
      <c r="T51" s="31">
        <v>-0.35980640489070032</v>
      </c>
      <c r="U51" s="31">
        <v>0.14958518601978643</v>
      </c>
      <c r="V51" s="31">
        <v>-2.4053612156694903</v>
      </c>
      <c r="W51" s="31">
        <v>2.712661363719043E-2</v>
      </c>
      <c r="X51" s="31">
        <v>-0.67407321909322526</v>
      </c>
      <c r="Y51" s="31">
        <v>-4.5539590688175424E-2</v>
      </c>
      <c r="Z51" s="31">
        <v>-0.67407321909322526</v>
      </c>
      <c r="AA51" s="31">
        <v>-4.5539590688175424E-2</v>
      </c>
    </row>
    <row r="52" spans="2:27" x14ac:dyDescent="0.25">
      <c r="B52" s="30" t="s">
        <v>77</v>
      </c>
      <c r="C52" s="30">
        <v>0.7565734526521487</v>
      </c>
      <c r="D52" s="30">
        <v>0.56526022335731341</v>
      </c>
      <c r="E52" s="30">
        <v>1.3384516040391932</v>
      </c>
      <c r="F52" s="30">
        <v>0.19945939841239374</v>
      </c>
      <c r="G52" s="30">
        <v>-0.44172469028201033</v>
      </c>
      <c r="H52" s="30">
        <v>1.9548715955863076</v>
      </c>
      <c r="I52" s="30">
        <v>-0.44172469028201033</v>
      </c>
      <c r="J52" s="30">
        <v>1.9548715955863076</v>
      </c>
    </row>
    <row r="53" spans="2:27" ht="15.75" thickBot="1" x14ac:dyDescent="0.3">
      <c r="B53" s="31" t="s">
        <v>78</v>
      </c>
      <c r="C53" s="31">
        <v>1.3727343464019508</v>
      </c>
      <c r="D53" s="31">
        <v>0.42488113403874428</v>
      </c>
      <c r="E53" s="31">
        <v>3.230866791738447</v>
      </c>
      <c r="F53" s="31">
        <v>5.2272400215335113E-3</v>
      </c>
      <c r="G53" s="31">
        <v>0.47202657881408039</v>
      </c>
      <c r="H53" s="31">
        <v>2.2734421139898213</v>
      </c>
      <c r="I53" s="31">
        <v>0.47202657881408039</v>
      </c>
      <c r="J53" s="31">
        <v>2.2734421139898213</v>
      </c>
    </row>
    <row r="55" spans="2:27" x14ac:dyDescent="0.25">
      <c r="S55" t="s">
        <v>34</v>
      </c>
    </row>
    <row r="56" spans="2:27" ht="15.75" thickBot="1" x14ac:dyDescent="0.3"/>
    <row r="57" spans="2:27" x14ac:dyDescent="0.25">
      <c r="B57" t="s">
        <v>34</v>
      </c>
      <c r="S57" s="32" t="s">
        <v>35</v>
      </c>
      <c r="T57" s="32" t="s">
        <v>79</v>
      </c>
      <c r="U57" s="32" t="s">
        <v>37</v>
      </c>
    </row>
    <row r="58" spans="2:27" ht="15.75" thickBot="1" x14ac:dyDescent="0.3">
      <c r="S58" s="30">
        <v>1</v>
      </c>
      <c r="T58" s="30">
        <v>3.7158417282055267</v>
      </c>
      <c r="U58" s="30">
        <v>-1.584172820552654E-2</v>
      </c>
    </row>
    <row r="59" spans="2:27" x14ac:dyDescent="0.25">
      <c r="B59" s="32" t="s">
        <v>35</v>
      </c>
      <c r="C59" s="32" t="s">
        <v>79</v>
      </c>
      <c r="D59" s="32" t="s">
        <v>37</v>
      </c>
      <c r="S59" s="30">
        <v>2</v>
      </c>
      <c r="T59" s="30">
        <v>3.7532265508865943</v>
      </c>
      <c r="U59" s="30">
        <v>-5.3226550886594115E-2</v>
      </c>
    </row>
    <row r="60" spans="2:27" x14ac:dyDescent="0.25">
      <c r="B60" s="30">
        <v>1</v>
      </c>
      <c r="C60" s="30">
        <v>3.7282618722312901</v>
      </c>
      <c r="D60" s="30">
        <v>-2.8261872231289953E-2</v>
      </c>
      <c r="S60" s="30">
        <v>3</v>
      </c>
      <c r="T60" s="30">
        <v>3.8251002232958191</v>
      </c>
      <c r="U60" s="30">
        <v>-2.5100223295819291E-2</v>
      </c>
    </row>
    <row r="61" spans="2:27" x14ac:dyDescent="0.25">
      <c r="B61" s="30">
        <v>2</v>
      </c>
      <c r="C61" s="30">
        <v>3.7320974222830965</v>
      </c>
      <c r="D61" s="30">
        <v>-3.2097422283096311E-2</v>
      </c>
      <c r="S61" s="30">
        <v>4</v>
      </c>
      <c r="T61" s="30">
        <v>3.9350608094821089</v>
      </c>
      <c r="U61" s="30">
        <v>-3.506080948210899E-2</v>
      </c>
    </row>
    <row r="62" spans="2:27" x14ac:dyDescent="0.25">
      <c r="B62" s="30">
        <v>3</v>
      </c>
      <c r="C62" s="30">
        <v>3.8088573744614127</v>
      </c>
      <c r="D62" s="30">
        <v>-8.8573744614128813E-3</v>
      </c>
      <c r="S62" s="30">
        <v>5</v>
      </c>
      <c r="T62" s="30">
        <v>4.078106063204558</v>
      </c>
      <c r="U62" s="30">
        <v>2.1893936795441604E-2</v>
      </c>
    </row>
    <row r="63" spans="2:27" x14ac:dyDescent="0.25">
      <c r="B63" s="30">
        <v>4</v>
      </c>
      <c r="C63" s="30">
        <v>3.9428421234288171</v>
      </c>
      <c r="D63" s="30">
        <v>-4.2842123428817214E-2</v>
      </c>
      <c r="S63" s="30">
        <v>6</v>
      </c>
      <c r="T63" s="30">
        <v>4.2448459745084435</v>
      </c>
      <c r="U63" s="30">
        <v>-4.4845974508443298E-2</v>
      </c>
    </row>
    <row r="64" spans="2:27" x14ac:dyDescent="0.25">
      <c r="B64" s="30">
        <v>5</v>
      </c>
      <c r="C64" s="30">
        <v>4.0836619831951904</v>
      </c>
      <c r="D64" s="30">
        <v>1.6338016804809286E-2</v>
      </c>
      <c r="S64" s="30">
        <v>7</v>
      </c>
      <c r="T64" s="30">
        <v>4.32242398425457</v>
      </c>
      <c r="U64" s="30">
        <v>-2.2423984254570151E-2</v>
      </c>
    </row>
    <row r="65" spans="2:21" x14ac:dyDescent="0.25">
      <c r="B65" s="30">
        <v>6</v>
      </c>
      <c r="C65" s="30">
        <v>4.2383251879553558</v>
      </c>
      <c r="D65" s="30">
        <v>-3.8325187955355666E-2</v>
      </c>
      <c r="S65" s="30">
        <v>8</v>
      </c>
      <c r="T65" s="30">
        <v>4.3957018388557909</v>
      </c>
      <c r="U65" s="30">
        <v>4.2981611442094447E-3</v>
      </c>
    </row>
    <row r="66" spans="2:21" x14ac:dyDescent="0.25">
      <c r="B66" s="30">
        <v>7</v>
      </c>
      <c r="C66" s="30">
        <v>4.273270301370574</v>
      </c>
      <c r="D66" s="30">
        <v>2.6729698629425869E-2</v>
      </c>
      <c r="S66" s="30">
        <v>9</v>
      </c>
      <c r="T66" s="30">
        <v>4.4639774472161076</v>
      </c>
      <c r="U66" s="30">
        <v>3.6022552783892436E-2</v>
      </c>
    </row>
    <row r="67" spans="2:21" x14ac:dyDescent="0.25">
      <c r="B67" s="30">
        <v>8</v>
      </c>
      <c r="C67" s="30">
        <v>4.3932310317277512</v>
      </c>
      <c r="D67" s="30">
        <v>6.768968272249154E-3</v>
      </c>
      <c r="S67" s="30">
        <v>10</v>
      </c>
      <c r="T67" s="30">
        <v>4.4452850358755729</v>
      </c>
      <c r="U67" s="30">
        <v>5.4714964124427112E-2</v>
      </c>
    </row>
    <row r="68" spans="2:21" x14ac:dyDescent="0.25">
      <c r="B68" s="30">
        <v>9</v>
      </c>
      <c r="C68" s="30">
        <v>4.4850529373427355</v>
      </c>
      <c r="D68" s="30">
        <v>1.4947062657264532E-2</v>
      </c>
      <c r="S68" s="30">
        <v>11</v>
      </c>
      <c r="T68" s="30">
        <v>4.5322530555764278</v>
      </c>
      <c r="U68" s="30">
        <v>6.7746944423571875E-2</v>
      </c>
    </row>
    <row r="69" spans="2:21" x14ac:dyDescent="0.25">
      <c r="B69" s="30">
        <v>10</v>
      </c>
      <c r="C69" s="30">
        <v>4.4033441922468288</v>
      </c>
      <c r="D69" s="30">
        <v>9.6655807753171175E-2</v>
      </c>
      <c r="S69" s="30">
        <v>12</v>
      </c>
      <c r="T69" s="30">
        <v>4.682494437396687</v>
      </c>
      <c r="U69" s="30">
        <v>1.7505562603313152E-2</v>
      </c>
    </row>
    <row r="70" spans="2:21" x14ac:dyDescent="0.25">
      <c r="B70" s="30">
        <v>11</v>
      </c>
      <c r="C70" s="30">
        <v>4.5635243262089658</v>
      </c>
      <c r="D70" s="30">
        <v>3.6475673791033891E-2</v>
      </c>
      <c r="S70" s="30">
        <v>13</v>
      </c>
      <c r="T70" s="30">
        <v>4.9039074005301817</v>
      </c>
      <c r="U70" s="30">
        <v>-3.9074005301813486E-3</v>
      </c>
    </row>
    <row r="71" spans="2:21" x14ac:dyDescent="0.25">
      <c r="B71" s="30">
        <v>12</v>
      </c>
      <c r="C71" s="30">
        <v>4.7327101702473637</v>
      </c>
      <c r="D71" s="30">
        <v>-3.2710170247363557E-2</v>
      </c>
      <c r="S71" s="30">
        <v>14</v>
      </c>
      <c r="T71" s="30">
        <v>4.9979839397599282</v>
      </c>
      <c r="U71" s="30">
        <v>-0.19798393975992834</v>
      </c>
    </row>
    <row r="72" spans="2:21" x14ac:dyDescent="0.25">
      <c r="B72" s="30">
        <v>13</v>
      </c>
      <c r="C72" s="30">
        <v>4.9208165474772123</v>
      </c>
      <c r="D72" s="30">
        <v>-2.0816547477211955E-2</v>
      </c>
      <c r="S72" s="30">
        <v>15</v>
      </c>
      <c r="T72" s="30">
        <v>4.8440568853218426</v>
      </c>
      <c r="U72" s="30">
        <v>-4.405688532184282E-2</v>
      </c>
    </row>
    <row r="73" spans="2:21" x14ac:dyDescent="0.25">
      <c r="B73" s="30">
        <v>14</v>
      </c>
      <c r="C73" s="30">
        <v>4.9272508529646881</v>
      </c>
      <c r="D73" s="30">
        <v>-0.1272508529646883</v>
      </c>
      <c r="S73" s="30">
        <v>16</v>
      </c>
      <c r="T73" s="30">
        <v>4.8325606020791216</v>
      </c>
      <c r="U73" s="30">
        <v>0.16743939792087836</v>
      </c>
    </row>
    <row r="74" spans="2:21" x14ac:dyDescent="0.25">
      <c r="B74" s="30">
        <v>15</v>
      </c>
      <c r="C74" s="30">
        <v>4.7416967452571113</v>
      </c>
      <c r="D74" s="30">
        <v>5.8303254742888555E-2</v>
      </c>
      <c r="S74" s="30">
        <v>17</v>
      </c>
      <c r="T74" s="30">
        <v>4.9484007427401462</v>
      </c>
      <c r="U74" s="30">
        <v>0.15159925725985346</v>
      </c>
    </row>
    <row r="75" spans="2:21" x14ac:dyDescent="0.25">
      <c r="B75" s="30">
        <v>16</v>
      </c>
      <c r="C75" s="30">
        <v>4.9439401494175428</v>
      </c>
      <c r="D75" s="30">
        <v>5.6059850582457216E-2</v>
      </c>
      <c r="S75" s="30">
        <v>18</v>
      </c>
      <c r="T75" s="30">
        <v>5.1942980631199864</v>
      </c>
      <c r="U75" s="30">
        <v>0.10570193688001339</v>
      </c>
    </row>
    <row r="76" spans="2:21" x14ac:dyDescent="0.25">
      <c r="B76" s="30">
        <v>17</v>
      </c>
      <c r="C76" s="30">
        <v>5.0627314639361085</v>
      </c>
      <c r="D76" s="30">
        <v>3.7268536063891133E-2</v>
      </c>
      <c r="S76" s="30">
        <v>19</v>
      </c>
      <c r="T76" s="30">
        <v>5.4587125777025296</v>
      </c>
      <c r="U76" s="30">
        <v>-5.8712577702529245E-2</v>
      </c>
    </row>
    <row r="77" spans="2:21" x14ac:dyDescent="0.25">
      <c r="B77" s="30">
        <v>18</v>
      </c>
      <c r="C77" s="30">
        <v>5.1950065340132117</v>
      </c>
      <c r="D77" s="30">
        <v>0.10499346598678816</v>
      </c>
      <c r="S77" s="30">
        <v>20</v>
      </c>
      <c r="T77" s="30">
        <v>5.4564310872767017</v>
      </c>
      <c r="U77" s="30">
        <v>-5.6431087276701319E-2</v>
      </c>
    </row>
    <row r="78" spans="2:21" ht="15.75" thickBot="1" x14ac:dyDescent="0.3">
      <c r="B78" s="30">
        <v>19</v>
      </c>
      <c r="C78" s="30">
        <v>5.4275083192685667</v>
      </c>
      <c r="D78" s="30">
        <v>-2.7508319268566339E-2</v>
      </c>
      <c r="S78" s="31">
        <v>21</v>
      </c>
      <c r="T78" s="31">
        <v>5.4693315527114184</v>
      </c>
      <c r="U78" s="31">
        <v>-6.9331552711417999E-2</v>
      </c>
    </row>
    <row r="79" spans="2:21" x14ac:dyDescent="0.25">
      <c r="B79" s="30">
        <v>20</v>
      </c>
      <c r="C79" s="30">
        <v>5.3723247775834517</v>
      </c>
      <c r="D79" s="30">
        <v>2.7675222416548628E-2</v>
      </c>
    </row>
    <row r="80" spans="2:21" ht="15.75" thickBot="1" x14ac:dyDescent="0.3">
      <c r="B80" s="31">
        <v>21</v>
      </c>
      <c r="C80" s="31">
        <v>5.5235456873827253</v>
      </c>
      <c r="D80" s="31">
        <v>-0.12354568738272498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ДЗ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</dc:creator>
  <cp:lastModifiedBy>Студент</cp:lastModifiedBy>
  <dcterms:created xsi:type="dcterms:W3CDTF">2015-06-05T18:17:20Z</dcterms:created>
  <dcterms:modified xsi:type="dcterms:W3CDTF">2022-05-03T09:23:01Z</dcterms:modified>
</cp:coreProperties>
</file>