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econometrics\task-1\"/>
    </mc:Choice>
  </mc:AlternateContent>
  <xr:revisionPtr revIDLastSave="0" documentId="13_ncr:1_{D14E5E6F-01FB-4542-9C3B-44BBF244B397}" xr6:coauthVersionLast="47" xr6:coauthVersionMax="47" xr10:uidLastSave="{00000000-0000-0000-0000-000000000000}"/>
  <bookViews>
    <workbookView xWindow="-120" yWindow="-120" windowWidth="29040" windowHeight="15990" activeTab="1" xr2:uid="{110B23AD-468D-4208-8880-E2E080976DA8}"/>
  </bookViews>
  <sheets>
    <sheet name="Занятие 1" sheetId="1" r:id="rId1"/>
    <sheet name="Домашнее задание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2" l="1"/>
  <c r="Q9" i="2"/>
  <c r="Q10" i="2"/>
  <c r="I53" i="2"/>
  <c r="J50" i="2"/>
  <c r="F68" i="1"/>
  <c r="F67" i="1"/>
  <c r="F69" i="1" s="1"/>
  <c r="H22" i="2"/>
  <c r="J51" i="2"/>
  <c r="J48" i="2"/>
  <c r="J49" i="2" s="1"/>
  <c r="F66" i="1"/>
  <c r="G62" i="1"/>
  <c r="K46" i="2"/>
  <c r="M30" i="2"/>
  <c r="O30" i="2" s="1"/>
  <c r="P30" i="2" s="1"/>
  <c r="Q30" i="2" s="1"/>
  <c r="M31" i="2"/>
  <c r="O31" i="2" s="1"/>
  <c r="P31" i="2" s="1"/>
  <c r="Q31" i="2" s="1"/>
  <c r="M32" i="2"/>
  <c r="O32" i="2" s="1"/>
  <c r="P32" i="2" s="1"/>
  <c r="Q32" i="2" s="1"/>
  <c r="M33" i="2"/>
  <c r="O33" i="2" s="1"/>
  <c r="P33" i="2" s="1"/>
  <c r="Q33" i="2" s="1"/>
  <c r="M34" i="2"/>
  <c r="O34" i="2" s="1"/>
  <c r="P34" i="2" s="1"/>
  <c r="Q34" i="2" s="1"/>
  <c r="M35" i="2"/>
  <c r="O35" i="2" s="1"/>
  <c r="P35" i="2" s="1"/>
  <c r="Q35" i="2" s="1"/>
  <c r="M36" i="2"/>
  <c r="O36" i="2" s="1"/>
  <c r="P36" i="2" s="1"/>
  <c r="Q36" i="2" s="1"/>
  <c r="M37" i="2"/>
  <c r="O37" i="2" s="1"/>
  <c r="P37" i="2" s="1"/>
  <c r="Q37" i="2" s="1"/>
  <c r="M38" i="2"/>
  <c r="O38" i="2" s="1"/>
  <c r="P38" i="2" s="1"/>
  <c r="Q38" i="2" s="1"/>
  <c r="M39" i="2"/>
  <c r="O39" i="2" s="1"/>
  <c r="P39" i="2" s="1"/>
  <c r="Q39" i="2" s="1"/>
  <c r="M40" i="2"/>
  <c r="O40" i="2" s="1"/>
  <c r="P40" i="2" s="1"/>
  <c r="Q40" i="2" s="1"/>
  <c r="M29" i="2"/>
  <c r="O29" i="2" s="1"/>
  <c r="P29" i="2" s="1"/>
  <c r="Q29" i="2" s="1"/>
  <c r="F28" i="2"/>
  <c r="F25" i="2"/>
  <c r="H21" i="2"/>
  <c r="J52" i="2" l="1"/>
  <c r="F70" i="1"/>
  <c r="E70" i="1"/>
  <c r="Q41" i="2"/>
  <c r="Q43" i="2" s="1"/>
  <c r="K53" i="2" l="1"/>
  <c r="E7" i="2"/>
  <c r="E8" i="2"/>
  <c r="E9" i="2"/>
  <c r="E10" i="2"/>
  <c r="E11" i="2"/>
  <c r="E12" i="2"/>
  <c r="E13" i="2"/>
  <c r="E14" i="2"/>
  <c r="E15" i="2"/>
  <c r="E16" i="2"/>
  <c r="E17" i="2"/>
  <c r="E6" i="2"/>
  <c r="B20" i="1"/>
  <c r="F63" i="1"/>
  <c r="L59" i="1"/>
  <c r="J59" i="1"/>
  <c r="J48" i="1"/>
  <c r="J49" i="1"/>
  <c r="J50" i="1"/>
  <c r="J51" i="1"/>
  <c r="J52" i="1"/>
  <c r="J53" i="1"/>
  <c r="J54" i="1"/>
  <c r="J55" i="1"/>
  <c r="J56" i="1"/>
  <c r="J57" i="1"/>
  <c r="J58" i="1"/>
  <c r="J47" i="1"/>
  <c r="H48" i="1"/>
  <c r="H49" i="1"/>
  <c r="H50" i="1"/>
  <c r="H51" i="1"/>
  <c r="H52" i="1"/>
  <c r="H53" i="1"/>
  <c r="H54" i="1"/>
  <c r="H55" i="1"/>
  <c r="H56" i="1"/>
  <c r="H57" i="1"/>
  <c r="H58" i="1"/>
  <c r="H47" i="1"/>
  <c r="B19" i="1"/>
  <c r="F27" i="2" l="1"/>
  <c r="F24" i="2"/>
  <c r="F26" i="2" a="1"/>
  <c r="F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<sst xmlns="http://schemas.openxmlformats.org/spreadsheetml/2006/main" count="111" uniqueCount="71">
  <si>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y</t>
  </si>
  <si>
    <t>x</t>
  </si>
  <si>
    <t>Задание 1</t>
  </si>
  <si>
    <t>Ответ:</t>
  </si>
  <si>
    <t>выбираем линейную функцию</t>
  </si>
  <si>
    <t>Задание 2</t>
  </si>
  <si>
    <t>Построить линейную регрессию в анализе данных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</si>
  <si>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</si>
  <si>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</si>
  <si>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</si>
  <si>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</si>
  <si>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</si>
  <si>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</si>
  <si>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</si>
  <si>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</si>
  <si>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</si>
  <si>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</si>
  <si>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</si>
  <si>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</si>
  <si>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</si>
  <si>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</si>
  <si>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</si>
  <si>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</si>
  <si>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</si>
  <si>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</si>
  <si>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</si>
  <si>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</si>
  <si>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</si>
  <si>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</si>
  <si>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</si>
  <si>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</si>
  <si>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</si>
  <si>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</si>
  <si>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</si>
  <si>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</si>
  <si>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Построить поле корреляций и выбрать наилучшую функцию</t>
  </si>
  <si>
    <t>SST</t>
  </si>
  <si>
    <t>Остатки по модулю</t>
  </si>
  <si>
    <t>в %</t>
  </si>
  <si>
    <t>Сумма</t>
  </si>
  <si>
    <t>А=</t>
  </si>
  <si>
    <t>xp =</t>
  </si>
  <si>
    <t xml:space="preserve">Точечный прогноз = </t>
  </si>
  <si>
    <t>Интервальный прогноз</t>
  </si>
  <si>
    <t>Построить степенную регрессию в анализе данных</t>
  </si>
  <si>
    <t>x'</t>
  </si>
  <si>
    <t>y'</t>
  </si>
  <si>
    <t>x' = ln(x)</t>
  </si>
  <si>
    <t>y' = ln(y)</t>
  </si>
  <si>
    <t>Предсказанное y'</t>
  </si>
  <si>
    <t>A =</t>
  </si>
  <si>
    <t>myp</t>
  </si>
  <si>
    <t>t</t>
  </si>
  <si>
    <t>Задание</t>
  </si>
  <si>
    <t>a =</t>
  </si>
  <si>
    <t>b =</t>
  </si>
  <si>
    <t xml:space="preserve">Сумма: </t>
  </si>
  <si>
    <t>Знам. =</t>
  </si>
  <si>
    <t>Правая часть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</si>
  <si>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</si>
  <si>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t = </t>
  </si>
  <si>
    <t>Прогноз:</t>
  </si>
  <si>
    <t>mean(x) =</t>
  </si>
  <si>
    <t>mean(y) =</t>
  </si>
  <si>
    <t>mean(xy) =</t>
  </si>
  <si>
    <t>variance(x) =</t>
  </si>
  <si>
    <t>variance(y) =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</si>
  <si>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yp</t>
    </r>
    <r>
      <rPr>
        <i/>
        <sz val="11"/>
        <color theme="1"/>
        <rFont val="Calibri"/>
        <family val="2"/>
        <scheme val="minor"/>
      </rPr>
      <t>=</t>
    </r>
  </si>
  <si>
    <r>
      <t>Δy</t>
    </r>
    <r>
      <rPr>
        <i/>
        <vertAlign val="subscript"/>
        <sz val="11"/>
        <color theme="1"/>
        <rFont val="Calibri"/>
        <family val="2"/>
        <scheme val="minor"/>
      </rPr>
      <t xml:space="preserve">p </t>
    </r>
    <r>
      <rPr>
        <i/>
        <sz val="11"/>
        <color theme="1"/>
        <rFont val="Calibri"/>
        <family val="2"/>
        <scheme val="minor"/>
      </rPr>
      <t>=</t>
    </r>
  </si>
  <si>
    <r>
      <t>≤ y</t>
    </r>
    <r>
      <rPr>
        <b/>
        <i/>
        <vertAlign val="subscript"/>
        <sz val="11"/>
        <color theme="1"/>
        <rFont val="Calibri"/>
        <family val="2"/>
        <scheme val="minor"/>
      </rPr>
      <t xml:space="preserve">p </t>
    </r>
    <r>
      <rPr>
        <b/>
        <i/>
        <sz val="11"/>
        <color theme="1"/>
        <rFont val="Calibri"/>
        <family val="2"/>
        <scheme val="minor"/>
      </rPr>
      <t>≤</t>
    </r>
  </si>
  <si>
    <t>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</si>
</sst>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%"/>
    <numFmt numFmtId="165" formatCode="_-* #,##0.00000_-;\-* #,##0.000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right"/>
    </xf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9" fontId="0" fillId="0" borderId="0" xfId="1" applyFont="1"/>
    <xf numFmtId="165" fontId="0" fillId="0" borderId="0" xfId="2" applyNumberFormat="1" applyFont="1"/>
    <xf numFmtId="1" fontId="0" fillId="0" borderId="0" xfId="0" applyNumberFormat="1"/>
    <xf numFmtId="0" fontId="0" fillId="2" borderId="19" xfId="0" applyFill="1" applyBorder="1"/>
    <xf numFmtId="0" fontId="0" fillId="2" borderId="21" xfId="0" applyFill="1" applyBorder="1"/>
    <xf numFmtId="0" fontId="0" fillId="2" borderId="23" xfId="0" applyFill="1" applyBorder="1"/>
    <xf numFmtId="0" fontId="0" fillId="0" borderId="1" xfId="0" applyBorder="1"/>
    <xf numFmtId="0" fontId="2" fillId="2" borderId="3" xfId="0" applyFont="1" applyFill="1" applyBorder="1" applyAlignment="1">
      <alignment horizontal="right"/>
    </xf>
    <xf numFmtId="10" fontId="0" fillId="2" borderId="4" xfId="0" applyNumberFormat="1" applyFill="1" applyBorder="1"/>
    <xf numFmtId="10" fontId="0" fillId="2" borderId="4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24" xfId="0" applyFont="1" applyFill="1" applyBorder="1" applyAlignment="1">
      <alignment horizontal="center"/>
    </xf>
    <xf numFmtId="0" fontId="0" fillId="3" borderId="0" xfId="0" applyFill="1"/>
    <xf numFmtId="9" fontId="0" fillId="3" borderId="0" xfId="1" applyFont="1" applyFill="1"/>
    <xf numFmtId="0" fontId="0" fillId="3" borderId="1" xfId="0" applyFill="1" applyBorder="1"/>
    <xf numFmtId="9" fontId="0" fillId="3" borderId="1" xfId="1" applyFont="1" applyFill="1" applyBorder="1"/>
    <xf numFmtId="0" fontId="8" fillId="2" borderId="20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1" xfId="0" applyFont="1" applyFill="1" applyBorder="1"/>
    <xf numFmtId="0" fontId="2" fillId="2" borderId="18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2" borderId="22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'Занятие 1'!$B$4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240594925634298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462817147856516E-2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317629046369207"/>
                  <c:y val="-9.24730242053076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6176290463692087E-2"/>
                  <c:y val="0.37424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8948162729658793"/>
                  <c:y val="6.0224919801691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'Занятие 1'!$A$5:$A$16</c:f>
              <c:numCache>
                <c:formatCode>General</c:formatCode>
                <c:ptCount val="12"/>
                <c:pt idx="0">
                  <c:v>28</c:v>
                </c:pt>
                <c:pt idx="1">
                  <c:v>31</c:v>
                </c:pt>
                <c:pt idx="2">
                  <c:v>39</c:v>
                </c:pt>
                <c:pt idx="3">
                  <c:v>26</c:v>
                </c:pt>
                <c:pt idx="4">
                  <c:v>55</c:v>
                </c:pt>
                <c:pt idx="5">
                  <c:v>43</c:v>
                </c:pt>
                <c:pt idx="6">
                  <c:v>44</c:v>
                </c:pt>
                <c:pt idx="7">
                  <c:v>57</c:v>
                </c:pt>
                <c:pt idx="8">
                  <c:v>53</c:v>
                </c:pt>
                <c:pt idx="9">
                  <c:v>66</c:v>
                </c:pt>
                <c:pt idx="10">
                  <c:v>90</c:v>
                </c:pt>
                <c:pt idx="11">
                  <c:v>95</c:v>
                </c:pt>
              </c:numCache>
            </c:numRef>
          </c:xVal>
          <c:yVal>
            <c:numRef>
              <c:f>'Занятие 1'!$B$5:$B$16</c:f>
              <c:numCache>
                <c:formatCode>General</c:formatCode>
                <c:ptCount val="12"/>
                <c:pt idx="0">
                  <c:v>64</c:v>
                </c:pt>
                <c:pt idx="1">
                  <c:v>62</c:v>
                </c:pt>
                <c:pt idx="2">
                  <c:v>65</c:v>
                </c:pt>
                <c:pt idx="3">
                  <c:v>68</c:v>
                </c:pt>
                <c:pt idx="4">
                  <c:v>72</c:v>
                </c:pt>
                <c:pt idx="5">
                  <c:v>82</c:v>
                </c:pt>
                <c:pt idx="6">
                  <c:v>86</c:v>
                </c:pt>
                <c:pt idx="7">
                  <c:v>87</c:v>
                </c:pt>
                <c:pt idx="8">
                  <c:v>91</c:v>
                </c:pt>
                <c:pt idx="9">
                  <c:v>96</c:v>
                </c:pt>
                <c:pt idx="10">
                  <c:v>101</c:v>
                </c:pt>
                <c:pt idx="1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0F5-A7F2-A0BCC6553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55055"/>
        <c:axId val="416362959"/>
      </c:scatterChart>
      <c:valAx>
        <c:axId val="41635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62959"/>
        <c:crosses val="autoZero"/>
        <c:crossBetween val="midCat"/>
      </c:valAx>
      <c:valAx>
        <c:axId val="4163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5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14287</xdr:rowOff>
    </xdr:from>
    <xdr:to>
      <xdr:col>7</xdr:col>
      <xdr:colOff>266700</xdr:colOff>
      <xdr:row>16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D99303-8620-4958-A099-00B805300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A5F-1EB0-415F-98F9-15D5C27AB455}">
  <dimension ref="A2:M70"/>
  <sheetViews>
    <sheetView topLeftCell="A28" workbookViewId="0">
      <selection activeCell="G68" sqref="G68"/>
    </sheetView>
  </sheetViews>
  <sheetFormatPr defaultRowHeight="15" x14ac:dyDescent="0.25"/>
  <cols>
    <col min="5" max="5" width="25.5703125" customWidth="1"/>
    <col min="6" max="6" width="18.85546875" customWidth="1"/>
    <col min="7" max="7" width="23.85546875" customWidth="1"/>
    <col min="8" max="8" width="21" customWidth="1"/>
    <col min="9" max="9" width="12" customWidth="1"/>
    <col min="10" max="10" width="14.5703125" customWidth="1"/>
    <col min="11" max="11" width="12.5703125" customWidth="1"/>
    <col min="12" max="12" width="15" customWidth="1"/>
    <col min="13" max="13" width="13.42578125" customWidth="1"/>
  </cols>
  <sheetData>
    <row r="2" spans="1:8" x14ac:dyDescent="0.25">
      <c r="E2" s="24" t="s">
        <v>2</v>
      </c>
      <c r="F2" s="58" t="s">
        <v>35</v>
      </c>
      <c r="G2" s="58"/>
      <c r="H2" s="58"/>
    </row>
    <row r="3" spans="1:8" ht="15.75" thickBot="1" x14ac:dyDescent="0.3"/>
    <row r="4" spans="1:8" ht="15.75" thickBot="1" x14ac:dyDescent="0.3">
      <c r="A4" s="21" t="s">
        <v>1</v>
      </c>
      <c r="B4" s="22" t="s">
        <v>0</v>
      </c>
    </row>
    <row r="5" spans="1:8" x14ac:dyDescent="0.25">
      <c r="A5" s="19">
        <v>28</v>
      </c>
      <c r="B5" s="20">
        <v>64</v>
      </c>
    </row>
    <row r="6" spans="1:8" x14ac:dyDescent="0.25">
      <c r="A6" s="15">
        <v>31</v>
      </c>
      <c r="B6" s="16">
        <v>62</v>
      </c>
    </row>
    <row r="7" spans="1:8" x14ac:dyDescent="0.25">
      <c r="A7" s="15">
        <v>39</v>
      </c>
      <c r="B7" s="16">
        <v>65</v>
      </c>
    </row>
    <row r="8" spans="1:8" x14ac:dyDescent="0.25">
      <c r="A8" s="15">
        <v>26</v>
      </c>
      <c r="B8" s="16">
        <v>68</v>
      </c>
    </row>
    <row r="9" spans="1:8" x14ac:dyDescent="0.25">
      <c r="A9" s="15">
        <v>55</v>
      </c>
      <c r="B9" s="16">
        <v>72</v>
      </c>
    </row>
    <row r="10" spans="1:8" x14ac:dyDescent="0.25">
      <c r="A10" s="15">
        <v>43</v>
      </c>
      <c r="B10" s="16">
        <v>82</v>
      </c>
    </row>
    <row r="11" spans="1:8" x14ac:dyDescent="0.25">
      <c r="A11" s="15">
        <v>44</v>
      </c>
      <c r="B11" s="16">
        <v>86</v>
      </c>
    </row>
    <row r="12" spans="1:8" x14ac:dyDescent="0.25">
      <c r="A12" s="15">
        <v>57</v>
      </c>
      <c r="B12" s="16">
        <v>87</v>
      </c>
    </row>
    <row r="13" spans="1:8" x14ac:dyDescent="0.25">
      <c r="A13" s="15">
        <v>53</v>
      </c>
      <c r="B13" s="16">
        <v>91</v>
      </c>
    </row>
    <row r="14" spans="1:8" x14ac:dyDescent="0.25">
      <c r="A14" s="15">
        <v>66</v>
      </c>
      <c r="B14" s="16">
        <v>96</v>
      </c>
    </row>
    <row r="15" spans="1:8" x14ac:dyDescent="0.25">
      <c r="A15" s="15">
        <v>90</v>
      </c>
      <c r="B15" s="16">
        <v>101</v>
      </c>
    </row>
    <row r="16" spans="1:8" ht="15.75" thickBot="1" x14ac:dyDescent="0.3">
      <c r="A16" s="17">
        <v>95</v>
      </c>
      <c r="B16" s="18">
        <v>105</v>
      </c>
    </row>
    <row r="18" spans="1:12" ht="15.75" thickBot="1" x14ac:dyDescent="0.3">
      <c r="E18" s="3" t="s">
        <v>3</v>
      </c>
      <c r="F18" s="2" t="s">
        <v>4</v>
      </c>
      <c r="G18" s="2"/>
      <c r="H18" s="2"/>
    </row>
    <row r="19" spans="1:12" ht="15.75" thickBot="1" x14ac:dyDescent="0.3">
      <c r="A19" s="9" t="s">
        <v>36</v>
      </c>
      <c r="B19" s="10">
        <f>VARPA(B5:B16)*12</f>
        <v>2514.9166666666665</v>
      </c>
    </row>
    <row r="20" spans="1:12" x14ac:dyDescent="0.25">
      <c r="B20">
        <f>VARPA(A5:A16)*12</f>
        <v>5530.25</v>
      </c>
    </row>
    <row r="21" spans="1:12" x14ac:dyDescent="0.25">
      <c r="E21" s="24" t="s">
        <v>5</v>
      </c>
      <c r="F21" s="59" t="s">
        <v>6</v>
      </c>
      <c r="G21" s="59"/>
      <c r="H21" s="59"/>
      <c r="I21" s="2"/>
      <c r="J21" s="2"/>
      <c r="K21" s="2"/>
      <c r="L21" s="2"/>
    </row>
    <row r="23" spans="1:12" x14ac:dyDescent="0.25">
      <c r="E23" t="s">
        <v>7</v>
      </c>
    </row>
    <row r="24" spans="1:12" ht="15.75" thickBot="1" x14ac:dyDescent="0.3"/>
    <row r="25" spans="1:12" x14ac:dyDescent="0.25">
      <c r="E25" s="7" t="s">
        <v>8</v>
      </c>
      <c r="F25" s="7"/>
    </row>
    <row r="26" spans="1:12" x14ac:dyDescent="0.25">
      <c r="E26" s="4" t="s">
        <v>9</v>
      </c>
      <c r="F26" s="4">
        <v>0.88949604425808626</v>
      </c>
    </row>
    <row r="27" spans="1:12" x14ac:dyDescent="0.25">
      <c r="E27" s="4" t="s">
        <v>10</v>
      </c>
      <c r="F27" s="4">
        <v>0.79120321275078342</v>
      </c>
    </row>
    <row r="28" spans="1:12" x14ac:dyDescent="0.25">
      <c r="E28" s="4" t="s">
        <v>11</v>
      </c>
      <c r="F28" s="4">
        <v>0.77032353402586173</v>
      </c>
    </row>
    <row r="29" spans="1:12" x14ac:dyDescent="0.25">
      <c r="E29" s="4" t="s">
        <v>12</v>
      </c>
      <c r="F29" s="4">
        <v>7.2464233950239807</v>
      </c>
    </row>
    <row r="30" spans="1:12" ht="15.75" thickBot="1" x14ac:dyDescent="0.3">
      <c r="E30" s="5" t="s">
        <v>13</v>
      </c>
      <c r="F30" s="5">
        <v>12</v>
      </c>
    </row>
    <row r="32" spans="1:12" ht="15.75" thickBot="1" x14ac:dyDescent="0.3">
      <c r="E32" t="s">
        <v>14</v>
      </c>
    </row>
    <row r="33" spans="5:13" x14ac:dyDescent="0.25">
      <c r="E33" s="6"/>
      <c r="F33" s="6" t="s">
        <v>19</v>
      </c>
      <c r="G33" s="6" t="s">
        <v>20</v>
      </c>
      <c r="H33" s="6" t="s">
        <v>21</v>
      </c>
      <c r="I33" s="6" t="s">
        <v>22</v>
      </c>
      <c r="J33" s="6" t="s">
        <v>23</v>
      </c>
    </row>
    <row r="34" spans="5:13" x14ac:dyDescent="0.25">
      <c r="E34" s="4" t="s">
        <v>15</v>
      </c>
      <c r="F34" s="4">
        <v>1</v>
      </c>
      <c r="G34" s="4">
        <v>1989.8101464671577</v>
      </c>
      <c r="H34" s="4">
        <v>1989.8101464671577</v>
      </c>
      <c r="I34" s="4">
        <v>37.893457230566284</v>
      </c>
      <c r="J34" s="4">
        <v>1.0750504287558167E-4</v>
      </c>
    </row>
    <row r="35" spans="5:13" x14ac:dyDescent="0.25">
      <c r="E35" s="4" t="s">
        <v>16</v>
      </c>
      <c r="F35" s="4">
        <v>10</v>
      </c>
      <c r="G35" s="4">
        <v>525.10652019950874</v>
      </c>
      <c r="H35" s="4">
        <v>52.510652019950875</v>
      </c>
      <c r="I35" s="4"/>
      <c r="J35" s="4"/>
    </row>
    <row r="36" spans="5:13" ht="15.75" thickBot="1" x14ac:dyDescent="0.3">
      <c r="E36" s="5" t="s">
        <v>17</v>
      </c>
      <c r="F36" s="5">
        <v>11</v>
      </c>
      <c r="G36" s="5">
        <v>2514.9166666666665</v>
      </c>
      <c r="H36" s="5"/>
      <c r="I36" s="5"/>
      <c r="J36" s="5"/>
    </row>
    <row r="37" spans="5:13" ht="15.75" thickBot="1" x14ac:dyDescent="0.3"/>
    <row r="38" spans="5:13" x14ac:dyDescent="0.25">
      <c r="E38" s="6"/>
      <c r="F38" s="6" t="s">
        <v>24</v>
      </c>
      <c r="G38" s="6" t="s">
        <v>12</v>
      </c>
      <c r="H38" s="6" t="s">
        <v>25</v>
      </c>
      <c r="I38" s="6" t="s">
        <v>26</v>
      </c>
      <c r="J38" s="6" t="s">
        <v>27</v>
      </c>
      <c r="K38" s="6" t="s">
        <v>28</v>
      </c>
      <c r="L38" s="6" t="s">
        <v>29</v>
      </c>
      <c r="M38" s="6" t="s">
        <v>30</v>
      </c>
    </row>
    <row r="39" spans="5:13" x14ac:dyDescent="0.25">
      <c r="E39" s="4" t="s">
        <v>18</v>
      </c>
      <c r="F39" s="4">
        <v>50.241836565556113</v>
      </c>
      <c r="G39" s="4">
        <v>5.5043881908394843</v>
      </c>
      <c r="H39" s="4">
        <v>9.1275968960854925</v>
      </c>
      <c r="I39" s="4">
        <v>3.6454139129510769E-6</v>
      </c>
      <c r="J39" s="4">
        <v>37.977295381132222</v>
      </c>
      <c r="K39" s="4">
        <v>62.506377749980004</v>
      </c>
      <c r="L39" s="4">
        <v>37.977295381132222</v>
      </c>
      <c r="M39" s="4">
        <v>62.506377749980004</v>
      </c>
    </row>
    <row r="40" spans="5:13" ht="15.75" thickBot="1" x14ac:dyDescent="0.3">
      <c r="E40" s="5" t="s">
        <v>1</v>
      </c>
      <c r="F40" s="5">
        <v>0.59983725871343962</v>
      </c>
      <c r="G40" s="5">
        <v>9.7443151904904574E-2</v>
      </c>
      <c r="H40" s="5">
        <v>6.1557661773792463</v>
      </c>
      <c r="I40" s="5">
        <v>1.0750504287558148E-4</v>
      </c>
      <c r="J40" s="5">
        <v>0.3827203860941214</v>
      </c>
      <c r="K40" s="5">
        <v>0.81695413133275785</v>
      </c>
      <c r="L40" s="5">
        <v>0.3827203860941214</v>
      </c>
      <c r="M40" s="5">
        <v>0.81695413133275785</v>
      </c>
    </row>
    <row r="44" spans="5:13" x14ac:dyDescent="0.25">
      <c r="E44" t="s">
        <v>31</v>
      </c>
    </row>
    <row r="45" spans="5:13" ht="15.75" thickBot="1" x14ac:dyDescent="0.3"/>
    <row r="46" spans="5:13" x14ac:dyDescent="0.25">
      <c r="E46" s="6" t="s">
        <v>32</v>
      </c>
      <c r="F46" s="6" t="s">
        <v>33</v>
      </c>
      <c r="G46" s="6" t="s">
        <v>34</v>
      </c>
      <c r="H46" s="11" t="s">
        <v>37</v>
      </c>
      <c r="I46" s="11" t="s">
        <v>0</v>
      </c>
      <c r="J46" s="11" t="s">
        <v>38</v>
      </c>
    </row>
    <row r="47" spans="5:13" x14ac:dyDescent="0.25">
      <c r="E47" s="4">
        <v>1</v>
      </c>
      <c r="F47" s="4">
        <v>67.037279809532421</v>
      </c>
      <c r="G47" s="4">
        <v>-3.0372798095324214</v>
      </c>
      <c r="H47">
        <f>ABS(G47)</f>
        <v>3.0372798095324214</v>
      </c>
      <c r="I47" s="1">
        <v>64</v>
      </c>
      <c r="J47" s="12">
        <f>H47/I47</f>
        <v>4.7457497023944084E-2</v>
      </c>
    </row>
    <row r="48" spans="5:13" x14ac:dyDescent="0.25">
      <c r="E48" s="4">
        <v>2</v>
      </c>
      <c r="F48" s="4">
        <v>68.836791585672742</v>
      </c>
      <c r="G48" s="4">
        <v>-6.8367915856727421</v>
      </c>
      <c r="H48">
        <f t="shared" ref="H48:H58" si="0">ABS(G48)</f>
        <v>6.8367915856727421</v>
      </c>
      <c r="I48" s="1">
        <v>62</v>
      </c>
      <c r="J48" s="12">
        <f t="shared" ref="J48:J58" si="1">H48/I48</f>
        <v>0.11027083202697971</v>
      </c>
    </row>
    <row r="49" spans="5:12" x14ac:dyDescent="0.25">
      <c r="E49" s="4">
        <v>3</v>
      </c>
      <c r="F49" s="4">
        <v>73.635489655380255</v>
      </c>
      <c r="G49" s="4">
        <v>-8.6354896553802547</v>
      </c>
      <c r="H49">
        <f t="shared" si="0"/>
        <v>8.6354896553802547</v>
      </c>
      <c r="I49" s="1">
        <v>65</v>
      </c>
      <c r="J49" s="12">
        <f t="shared" si="1"/>
        <v>0.13285368700585007</v>
      </c>
    </row>
    <row r="50" spans="5:12" x14ac:dyDescent="0.25">
      <c r="E50" s="4">
        <v>4</v>
      </c>
      <c r="F50" s="4">
        <v>65.837605292105536</v>
      </c>
      <c r="G50" s="4">
        <v>2.1623947078944639</v>
      </c>
      <c r="H50">
        <f t="shared" si="0"/>
        <v>2.1623947078944639</v>
      </c>
      <c r="I50" s="1">
        <v>68</v>
      </c>
      <c r="J50" s="12">
        <f t="shared" si="1"/>
        <v>3.1799922174918588E-2</v>
      </c>
    </row>
    <row r="51" spans="5:12" x14ac:dyDescent="0.25">
      <c r="E51" s="4">
        <v>5</v>
      </c>
      <c r="F51" s="4">
        <v>83.232885794795294</v>
      </c>
      <c r="G51" s="4">
        <v>-11.232885794795294</v>
      </c>
      <c r="H51">
        <f t="shared" si="0"/>
        <v>11.232885794795294</v>
      </c>
      <c r="I51" s="1">
        <v>72</v>
      </c>
      <c r="J51" s="12">
        <f t="shared" si="1"/>
        <v>0.15601230270549019</v>
      </c>
    </row>
    <row r="52" spans="5:12" x14ac:dyDescent="0.25">
      <c r="E52" s="4">
        <v>6</v>
      </c>
      <c r="F52" s="4">
        <v>76.034838690234011</v>
      </c>
      <c r="G52" s="4">
        <v>5.965161309765989</v>
      </c>
      <c r="H52">
        <f t="shared" si="0"/>
        <v>5.965161309765989</v>
      </c>
      <c r="I52" s="1">
        <v>82</v>
      </c>
      <c r="J52" s="12">
        <f t="shared" si="1"/>
        <v>7.2745869631292551E-2</v>
      </c>
    </row>
    <row r="53" spans="5:12" x14ac:dyDescent="0.25">
      <c r="E53" s="4">
        <v>7</v>
      </c>
      <c r="F53" s="4">
        <v>76.634675948947461</v>
      </c>
      <c r="G53" s="4">
        <v>9.3653240510525393</v>
      </c>
      <c r="H53">
        <f t="shared" si="0"/>
        <v>9.3653240510525393</v>
      </c>
      <c r="I53" s="1">
        <v>86</v>
      </c>
      <c r="J53" s="12">
        <f t="shared" si="1"/>
        <v>0.10889911687270394</v>
      </c>
    </row>
    <row r="54" spans="5:12" x14ac:dyDescent="0.25">
      <c r="E54" s="4">
        <v>8</v>
      </c>
      <c r="F54" s="4">
        <v>84.432560312222165</v>
      </c>
      <c r="G54" s="4">
        <v>2.5674396877778349</v>
      </c>
      <c r="H54">
        <f t="shared" si="0"/>
        <v>2.5674396877778349</v>
      </c>
      <c r="I54" s="1">
        <v>87</v>
      </c>
      <c r="J54" s="12">
        <f t="shared" si="1"/>
        <v>2.9510801008940633E-2</v>
      </c>
    </row>
    <row r="55" spans="5:12" x14ac:dyDescent="0.25">
      <c r="E55" s="4">
        <v>9</v>
      </c>
      <c r="F55" s="4">
        <v>82.033211277368409</v>
      </c>
      <c r="G55" s="4">
        <v>8.9667887226315912</v>
      </c>
      <c r="H55">
        <f t="shared" si="0"/>
        <v>8.9667887226315912</v>
      </c>
      <c r="I55" s="1">
        <v>91</v>
      </c>
      <c r="J55" s="12">
        <f t="shared" si="1"/>
        <v>9.8536139809138362E-2</v>
      </c>
    </row>
    <row r="56" spans="5:12" x14ac:dyDescent="0.25">
      <c r="E56" s="4">
        <v>10</v>
      </c>
      <c r="F56" s="4">
        <v>89.831095640643127</v>
      </c>
      <c r="G56" s="4">
        <v>6.1689043593568726</v>
      </c>
      <c r="H56">
        <f t="shared" si="0"/>
        <v>6.1689043593568726</v>
      </c>
      <c r="I56" s="1">
        <v>96</v>
      </c>
      <c r="J56" s="12">
        <f t="shared" si="1"/>
        <v>6.4259420409967419E-2</v>
      </c>
    </row>
    <row r="57" spans="5:12" x14ac:dyDescent="0.25">
      <c r="E57" s="4">
        <v>11</v>
      </c>
      <c r="F57" s="4">
        <v>104.22718984976568</v>
      </c>
      <c r="G57" s="4">
        <v>-3.2271898497656792</v>
      </c>
      <c r="H57">
        <f t="shared" si="0"/>
        <v>3.2271898497656792</v>
      </c>
      <c r="I57" s="1">
        <v>101</v>
      </c>
      <c r="J57" s="12">
        <f t="shared" si="1"/>
        <v>3.1952374750155242E-2</v>
      </c>
    </row>
    <row r="58" spans="5:12" ht="15.75" thickBot="1" x14ac:dyDescent="0.3">
      <c r="E58" s="5">
        <v>12</v>
      </c>
      <c r="F58" s="5">
        <v>107.22637614333289</v>
      </c>
      <c r="G58" s="5">
        <v>-2.2263761433328852</v>
      </c>
      <c r="H58">
        <f t="shared" si="0"/>
        <v>2.2263761433328852</v>
      </c>
      <c r="I58" s="1">
        <v>105</v>
      </c>
      <c r="J58" s="12">
        <f t="shared" si="1"/>
        <v>2.120358231745605E-2</v>
      </c>
    </row>
    <row r="59" spans="5:12" x14ac:dyDescent="0.25">
      <c r="I59" s="3" t="s">
        <v>39</v>
      </c>
      <c r="J59" s="14">
        <f>SUM(J47:J58)</f>
        <v>0.90550154573683683</v>
      </c>
      <c r="K59" s="3" t="s">
        <v>40</v>
      </c>
      <c r="L59" s="13">
        <f>J59/12</f>
        <v>7.5458462144736407E-2</v>
      </c>
    </row>
    <row r="62" spans="5:12" x14ac:dyDescent="0.25">
      <c r="E62" s="3" t="s">
        <v>41</v>
      </c>
      <c r="F62" s="8">
        <v>80</v>
      </c>
      <c r="G62">
        <f>AVERAGE(A5:A16)</f>
        <v>52.25</v>
      </c>
    </row>
    <row r="63" spans="5:12" x14ac:dyDescent="0.25">
      <c r="E63" s="3" t="s">
        <v>42</v>
      </c>
      <c r="F63" s="8">
        <f>F39+F40*F62</f>
        <v>98.228817262631281</v>
      </c>
    </row>
    <row r="65" spans="5:6" x14ac:dyDescent="0.25">
      <c r="E65" s="60" t="s">
        <v>43</v>
      </c>
      <c r="F65" s="60"/>
    </row>
    <row r="66" spans="5:6" x14ac:dyDescent="0.25">
      <c r="F66">
        <f>(1+1/12+((F62-G62)^2/B20))^0.5</f>
        <v>1.1057028744859418</v>
      </c>
    </row>
    <row r="67" spans="5:6" x14ac:dyDescent="0.25">
      <c r="E67" t="s">
        <v>51</v>
      </c>
      <c r="F67">
        <f>F66*F29</f>
        <v>8.0123911776201933</v>
      </c>
    </row>
    <row r="68" spans="5:6" x14ac:dyDescent="0.25">
      <c r="E68" t="s">
        <v>52</v>
      </c>
      <c r="F68">
        <f>_xlfn.T.INV.2T(0.05,10)</f>
        <v>2.2281388519862744</v>
      </c>
    </row>
    <row r="69" spans="5:6" x14ac:dyDescent="0.25">
      <c r="E69" t="s">
        <v>70</v>
      </c>
      <c r="F69">
        <f>F68*F67</f>
        <v>17.852720080167611</v>
      </c>
    </row>
    <row r="70" spans="5:6" x14ac:dyDescent="0.25">
      <c r="E70" s="23">
        <f>F63-F69</f>
        <v>80.376097182463667</v>
      </c>
      <c r="F70" s="23">
        <f>F63+F69</f>
        <v>116.0815373427989</v>
      </c>
    </row>
  </sheetData>
  <mergeCells count="3">
    <mergeCell ref="F2:H2"/>
    <mergeCell ref="F21:H21"/>
    <mergeCell ref="E65:F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3E1B-49CB-46E7-86D3-D8D6E5AAD37A}">
  <dimension ref="B3:R58"/>
  <sheetViews>
    <sheetView tabSelected="1" topLeftCell="E16" zoomScale="85" zoomScaleNormal="85" workbookViewId="0">
      <selection activeCell="J51" sqref="J51"/>
    </sheetView>
  </sheetViews>
  <sheetFormatPr defaultRowHeight="15" x14ac:dyDescent="0.25"/>
  <cols>
    <col min="2" max="2" width="11.28515625" customWidth="1"/>
    <col min="4" max="4" width="9" customWidth="1"/>
    <col min="5" max="5" width="12.28515625" customWidth="1"/>
    <col min="9" max="9" width="12.28515625" customWidth="1"/>
    <col min="10" max="10" width="25.7109375" customWidth="1"/>
    <col min="11" max="11" width="18.28515625" customWidth="1"/>
    <col min="12" max="12" width="22.7109375" customWidth="1"/>
    <col min="13" max="13" width="20.5703125" customWidth="1"/>
    <col min="14" max="14" width="12" customWidth="1"/>
    <col min="15" max="15" width="15.42578125" customWidth="1"/>
    <col min="16" max="16" width="20.85546875" customWidth="1"/>
    <col min="17" max="17" width="14.5703125" customWidth="1"/>
    <col min="18" max="18" width="13.5703125" customWidth="1"/>
  </cols>
  <sheetData>
    <row r="3" spans="2:17" x14ac:dyDescent="0.25">
      <c r="J3" s="24" t="s">
        <v>53</v>
      </c>
      <c r="K3" s="59" t="s">
        <v>44</v>
      </c>
      <c r="L3" s="59"/>
      <c r="M3" s="59"/>
    </row>
    <row r="4" spans="2:17" ht="15.75" thickBot="1" x14ac:dyDescent="0.3">
      <c r="E4" s="23" t="s">
        <v>47</v>
      </c>
      <c r="F4" s="23" t="s">
        <v>48</v>
      </c>
    </row>
    <row r="5" spans="2:17" ht="15.75" thickBot="1" x14ac:dyDescent="0.3">
      <c r="B5" s="21" t="s">
        <v>1</v>
      </c>
      <c r="C5" s="22" t="s">
        <v>0</v>
      </c>
      <c r="E5" s="21" t="s">
        <v>45</v>
      </c>
      <c r="F5" s="22" t="s">
        <v>46</v>
      </c>
      <c r="J5" t="s">
        <v>7</v>
      </c>
      <c r="P5">
        <f>Q9/275</f>
        <v>17.650909090909092</v>
      </c>
    </row>
    <row r="6" spans="2:17" ht="15.75" thickBot="1" x14ac:dyDescent="0.3">
      <c r="B6" s="19">
        <v>28</v>
      </c>
      <c r="C6" s="20">
        <v>64</v>
      </c>
      <c r="E6" s="27">
        <f t="shared" ref="E6:E17" si="0">LN(B6)</f>
        <v>3.3322045101752038</v>
      </c>
      <c r="F6" s="28">
        <v>4.1588830833596715</v>
      </c>
    </row>
    <row r="7" spans="2:17" x14ac:dyDescent="0.25">
      <c r="B7" s="15">
        <v>31</v>
      </c>
      <c r="C7" s="16">
        <v>62</v>
      </c>
      <c r="E7" s="25">
        <f t="shared" si="0"/>
        <v>3.4339872044851463</v>
      </c>
      <c r="F7" s="26">
        <v>4.1271343850450917</v>
      </c>
      <c r="J7" s="7" t="s">
        <v>8</v>
      </c>
      <c r="K7" s="7"/>
    </row>
    <row r="8" spans="2:17" x14ac:dyDescent="0.25">
      <c r="B8" s="15">
        <v>39</v>
      </c>
      <c r="C8" s="16">
        <v>65</v>
      </c>
      <c r="E8" s="25">
        <f t="shared" si="0"/>
        <v>3.6635616461296463</v>
      </c>
      <c r="F8" s="26">
        <v>4.1743872698956368</v>
      </c>
      <c r="J8" s="4" t="s">
        <v>9</v>
      </c>
      <c r="K8" s="4">
        <v>0.88750686904671994</v>
      </c>
    </row>
    <row r="9" spans="2:17" x14ac:dyDescent="0.25">
      <c r="B9" s="15">
        <v>26</v>
      </c>
      <c r="C9" s="16">
        <v>68</v>
      </c>
      <c r="E9" s="25">
        <f t="shared" si="0"/>
        <v>3.2580965380214821</v>
      </c>
      <c r="F9" s="26">
        <v>4.219507705176107</v>
      </c>
      <c r="J9" s="4" t="s">
        <v>10</v>
      </c>
      <c r="K9" s="4">
        <v>0.78766844260511171</v>
      </c>
      <c r="Q9">
        <f>4854</f>
        <v>4854</v>
      </c>
    </row>
    <row r="10" spans="2:17" x14ac:dyDescent="0.25">
      <c r="B10" s="15">
        <v>55</v>
      </c>
      <c r="C10" s="16">
        <v>72</v>
      </c>
      <c r="E10" s="25">
        <f t="shared" si="0"/>
        <v>4.0073331852324712</v>
      </c>
      <c r="F10" s="26">
        <v>4.2766661190160553</v>
      </c>
      <c r="J10" s="4" t="s">
        <v>11</v>
      </c>
      <c r="K10" s="4">
        <v>0.7664352868656229</v>
      </c>
      <c r="O10">
        <v>1</v>
      </c>
      <c r="Q10">
        <f>275*28</f>
        <v>7700</v>
      </c>
    </row>
    <row r="11" spans="2:17" x14ac:dyDescent="0.25">
      <c r="B11" s="15">
        <v>43</v>
      </c>
      <c r="C11" s="16">
        <v>82</v>
      </c>
      <c r="E11" s="25">
        <f t="shared" si="0"/>
        <v>3.7612001156935624</v>
      </c>
      <c r="F11" s="26">
        <v>4.4067192472642533</v>
      </c>
      <c r="J11" s="4" t="s">
        <v>12</v>
      </c>
      <c r="K11" s="4">
        <v>9.0558540559564443E-2</v>
      </c>
      <c r="O11">
        <v>28</v>
      </c>
    </row>
    <row r="12" spans="2:17" ht="15.75" thickBot="1" x14ac:dyDescent="0.3">
      <c r="B12" s="15">
        <v>44</v>
      </c>
      <c r="C12" s="16">
        <v>86</v>
      </c>
      <c r="E12" s="25">
        <f t="shared" si="0"/>
        <v>3.784189633918261</v>
      </c>
      <c r="F12" s="26">
        <v>4.4543472962535073</v>
      </c>
      <c r="J12" s="5" t="s">
        <v>13</v>
      </c>
      <c r="K12" s="5">
        <v>12</v>
      </c>
      <c r="O12">
        <v>29</v>
      </c>
    </row>
    <row r="13" spans="2:17" x14ac:dyDescent="0.25">
      <c r="B13" s="15">
        <v>57</v>
      </c>
      <c r="C13" s="16">
        <v>87</v>
      </c>
      <c r="E13" s="25">
        <f t="shared" si="0"/>
        <v>4.0430512678345503</v>
      </c>
      <c r="F13" s="26">
        <v>4.4659081186545837</v>
      </c>
    </row>
    <row r="14" spans="2:17" ht="15.75" thickBot="1" x14ac:dyDescent="0.3">
      <c r="B14" s="15">
        <v>53</v>
      </c>
      <c r="C14" s="16">
        <v>91</v>
      </c>
      <c r="E14" s="25">
        <f t="shared" si="0"/>
        <v>3.970291913552122</v>
      </c>
      <c r="F14" s="26">
        <v>4.5108595065168497</v>
      </c>
      <c r="J14" t="s">
        <v>14</v>
      </c>
    </row>
    <row r="15" spans="2:17" x14ac:dyDescent="0.25">
      <c r="B15" s="15">
        <v>66</v>
      </c>
      <c r="C15" s="16">
        <v>96</v>
      </c>
      <c r="E15" s="25">
        <f t="shared" si="0"/>
        <v>4.1896547420264252</v>
      </c>
      <c r="F15" s="26">
        <v>4.5643481914678361</v>
      </c>
      <c r="J15" s="6"/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</row>
    <row r="16" spans="2:17" x14ac:dyDescent="0.25">
      <c r="B16" s="15">
        <v>90</v>
      </c>
      <c r="C16" s="16">
        <v>101</v>
      </c>
      <c r="E16" s="25">
        <f t="shared" si="0"/>
        <v>4.499809670330265</v>
      </c>
      <c r="F16" s="26">
        <v>4.6151205168412597</v>
      </c>
      <c r="J16" s="4" t="s">
        <v>15</v>
      </c>
      <c r="K16" s="4">
        <v>1</v>
      </c>
      <c r="L16" s="4">
        <v>0.30421997796449674</v>
      </c>
      <c r="M16" s="4">
        <v>0.30421997796449674</v>
      </c>
      <c r="N16" s="4">
        <v>37.09615528982475</v>
      </c>
      <c r="O16" s="4">
        <v>1.1712954256836262E-4</v>
      </c>
    </row>
    <row r="17" spans="2:18" ht="15.75" thickBot="1" x14ac:dyDescent="0.3">
      <c r="B17" s="17">
        <v>95</v>
      </c>
      <c r="C17" s="18">
        <v>105</v>
      </c>
      <c r="E17" s="29">
        <f t="shared" si="0"/>
        <v>4.5538768916005408</v>
      </c>
      <c r="F17" s="30">
        <v>4.6539603501575231</v>
      </c>
      <c r="J17" s="4" t="s">
        <v>16</v>
      </c>
      <c r="K17" s="4">
        <v>10</v>
      </c>
      <c r="L17" s="4">
        <v>8.2008492682782791E-2</v>
      </c>
      <c r="M17" s="4">
        <v>8.2008492682782794E-3</v>
      </c>
      <c r="N17" s="4"/>
      <c r="O17" s="4"/>
    </row>
    <row r="18" spans="2:18" ht="15.75" thickBot="1" x14ac:dyDescent="0.3">
      <c r="J18" s="5" t="s">
        <v>17</v>
      </c>
      <c r="K18" s="5">
        <v>11</v>
      </c>
      <c r="L18" s="5">
        <v>0.3862284706472795</v>
      </c>
      <c r="M18" s="5"/>
      <c r="N18" s="5"/>
      <c r="O18" s="5"/>
    </row>
    <row r="19" spans="2:18" ht="15.75" thickBot="1" x14ac:dyDescent="0.3"/>
    <row r="20" spans="2:18" ht="15.75" thickBot="1" x14ac:dyDescent="0.3">
      <c r="J20" s="6"/>
      <c r="K20" s="6" t="s">
        <v>24</v>
      </c>
      <c r="L20" s="6" t="s">
        <v>12</v>
      </c>
      <c r="M20" s="6" t="s">
        <v>25</v>
      </c>
      <c r="N20" s="6" t="s">
        <v>26</v>
      </c>
      <c r="O20" s="6" t="s">
        <v>27</v>
      </c>
      <c r="P20" s="6" t="s">
        <v>28</v>
      </c>
      <c r="Q20" s="6" t="s">
        <v>29</v>
      </c>
      <c r="R20" s="6" t="s">
        <v>30</v>
      </c>
    </row>
    <row r="21" spans="2:18" x14ac:dyDescent="0.25">
      <c r="G21" s="55" t="s">
        <v>54</v>
      </c>
      <c r="H21" s="34">
        <f>EXP(K21)</f>
        <v>17.314184802848953</v>
      </c>
      <c r="J21" s="4" t="s">
        <v>18</v>
      </c>
      <c r="K21" s="4">
        <v>2.8515260963446218</v>
      </c>
      <c r="L21" s="4">
        <v>0.25323486934726508</v>
      </c>
      <c r="M21" s="4">
        <v>11.260400685319043</v>
      </c>
      <c r="N21" s="4">
        <v>5.3014080939284629E-7</v>
      </c>
      <c r="O21" s="4">
        <v>2.2872836452743126</v>
      </c>
      <c r="P21" s="4">
        <v>3.4157685474149311</v>
      </c>
      <c r="Q21" s="4">
        <v>2.2872836452743126</v>
      </c>
      <c r="R21" s="4">
        <v>3.4157685474149311</v>
      </c>
    </row>
    <row r="22" spans="2:18" ht="15.75" thickBot="1" x14ac:dyDescent="0.3">
      <c r="G22" s="57" t="s">
        <v>55</v>
      </c>
      <c r="H22" s="35">
        <f>K22</f>
        <v>0.39592719431196294</v>
      </c>
      <c r="J22" s="5" t="s">
        <v>45</v>
      </c>
      <c r="K22" s="5">
        <v>0.39592719431196294</v>
      </c>
      <c r="L22" s="5">
        <v>6.5005616573343208E-2</v>
      </c>
      <c r="M22" s="5">
        <v>6.0906613179378786</v>
      </c>
      <c r="N22" s="5">
        <v>1.1712954256836229E-4</v>
      </c>
      <c r="O22" s="5">
        <v>0.25108565442757408</v>
      </c>
      <c r="P22" s="5">
        <v>0.54076873419635185</v>
      </c>
      <c r="Q22" s="5">
        <v>0.25108565442757408</v>
      </c>
      <c r="R22" s="5">
        <v>0.54076873419635185</v>
      </c>
    </row>
    <row r="23" spans="2:18" ht="15.75" thickBot="1" x14ac:dyDescent="0.3"/>
    <row r="24" spans="2:18" x14ac:dyDescent="0.25">
      <c r="E24" s="55" t="s">
        <v>62</v>
      </c>
      <c r="F24" s="34">
        <f>AVERAGE(E6:E17)</f>
        <v>3.8747714432499727</v>
      </c>
    </row>
    <row r="25" spans="2:18" x14ac:dyDescent="0.25">
      <c r="E25" s="56" t="s">
        <v>63</v>
      </c>
      <c r="F25" s="36">
        <f>AVERAGE(F6:F17)</f>
        <v>4.3856534824706985</v>
      </c>
    </row>
    <row r="26" spans="2:18" x14ac:dyDescent="0.25">
      <c r="E26" s="56" t="s">
        <v>64</v>
      </c>
      <c r="F26" s="36" cm="1">
        <f t="array" ref="F26">AVERAGE(E6:E17*F6:F17)</f>
        <v>17.057436001798319</v>
      </c>
      <c r="J26" t="s">
        <v>31</v>
      </c>
    </row>
    <row r="27" spans="2:18" ht="15.75" thickBot="1" x14ac:dyDescent="0.3">
      <c r="E27" s="56" t="s">
        <v>65</v>
      </c>
      <c r="F27" s="36">
        <f>VARPA(E6:E17)</f>
        <v>0.1617245009965384</v>
      </c>
      <c r="M27" s="37"/>
      <c r="N27" s="37"/>
      <c r="O27" s="37"/>
      <c r="P27" s="37"/>
      <c r="Q27" s="37"/>
    </row>
    <row r="28" spans="2:18" ht="15.75" thickBot="1" x14ac:dyDescent="0.3">
      <c r="E28" s="57" t="s">
        <v>66</v>
      </c>
      <c r="F28" s="35">
        <f>VARPA(F6:F17)</f>
        <v>3.2185705887273292E-2</v>
      </c>
      <c r="J28" s="6" t="s">
        <v>32</v>
      </c>
      <c r="K28" s="6" t="s">
        <v>49</v>
      </c>
      <c r="L28" s="6" t="s">
        <v>34</v>
      </c>
      <c r="M28" s="45" t="s">
        <v>33</v>
      </c>
      <c r="N28" s="45" t="s">
        <v>0</v>
      </c>
      <c r="O28" s="45" t="s">
        <v>34</v>
      </c>
      <c r="P28" s="45" t="s">
        <v>37</v>
      </c>
      <c r="Q28" s="45" t="s">
        <v>38</v>
      </c>
    </row>
    <row r="29" spans="2:18" x14ac:dyDescent="0.25">
      <c r="F29" s="32"/>
      <c r="J29" s="4">
        <v>1</v>
      </c>
      <c r="K29" s="4">
        <v>4.1708364789319585</v>
      </c>
      <c r="L29" s="4">
        <v>-1.1953395572287029E-2</v>
      </c>
      <c r="M29" s="46">
        <f>EXP(K29)</f>
        <v>64.76960786658114</v>
      </c>
      <c r="N29" s="46">
        <v>64</v>
      </c>
      <c r="O29" s="46">
        <f>M29-N29</f>
        <v>0.76960786658113989</v>
      </c>
      <c r="P29" s="46">
        <f>ABS(O29)</f>
        <v>0.76960786658113989</v>
      </c>
      <c r="Q29" s="47">
        <f>P29/N29</f>
        <v>1.2025122915330311E-2</v>
      </c>
    </row>
    <row r="30" spans="2:18" x14ac:dyDescent="0.25">
      <c r="F30" s="32"/>
      <c r="J30" s="4">
        <v>2</v>
      </c>
      <c r="K30" s="4">
        <v>4.2111350155196066</v>
      </c>
      <c r="L30" s="4">
        <v>-8.4000630474514892E-2</v>
      </c>
      <c r="M30" s="46">
        <f t="shared" ref="M30:M40" si="1">EXP(K30)</f>
        <v>67.433033930943182</v>
      </c>
      <c r="N30" s="46">
        <v>62</v>
      </c>
      <c r="O30" s="46">
        <f t="shared" ref="O30:O40" si="2">M30-N30</f>
        <v>5.4330339309431821</v>
      </c>
      <c r="P30" s="46">
        <f t="shared" ref="P30:P40" si="3">ABS(O30)</f>
        <v>5.4330339309431821</v>
      </c>
      <c r="Q30" s="47">
        <f t="shared" ref="Q30:Q40" si="4">P30/N30</f>
        <v>8.762957953134165E-2</v>
      </c>
    </row>
    <row r="31" spans="2:18" x14ac:dyDescent="0.25">
      <c r="F31" s="32"/>
      <c r="J31" s="4">
        <v>3</v>
      </c>
      <c r="K31" s="4">
        <v>4.3020297800856486</v>
      </c>
      <c r="L31" s="4">
        <v>-0.12764251019001183</v>
      </c>
      <c r="M31" s="46">
        <f t="shared" si="1"/>
        <v>73.84953999777764</v>
      </c>
      <c r="N31" s="46">
        <v>65</v>
      </c>
      <c r="O31" s="46">
        <f t="shared" si="2"/>
        <v>8.8495399977776401</v>
      </c>
      <c r="P31" s="46">
        <f t="shared" si="3"/>
        <v>8.8495399977776401</v>
      </c>
      <c r="Q31" s="47">
        <f t="shared" si="4"/>
        <v>0.13614676919657909</v>
      </c>
    </row>
    <row r="32" spans="2:18" x14ac:dyDescent="0.25">
      <c r="F32" s="32"/>
      <c r="J32" s="4">
        <v>4</v>
      </c>
      <c r="K32" s="4">
        <v>4.1414951174409866</v>
      </c>
      <c r="L32" s="4">
        <v>7.801258773512032E-2</v>
      </c>
      <c r="M32" s="46">
        <f t="shared" si="1"/>
        <v>62.89678927185436</v>
      </c>
      <c r="N32" s="46">
        <v>68</v>
      </c>
      <c r="O32" s="46">
        <f t="shared" si="2"/>
        <v>-5.1032107281456405</v>
      </c>
      <c r="P32" s="46">
        <f t="shared" si="3"/>
        <v>5.1032107281456405</v>
      </c>
      <c r="Q32" s="47">
        <f t="shared" si="4"/>
        <v>7.5047216590377067E-2</v>
      </c>
    </row>
    <row r="33" spans="6:17" x14ac:dyDescent="0.25">
      <c r="F33" s="32"/>
      <c r="J33" s="4">
        <v>5</v>
      </c>
      <c r="K33" s="4">
        <v>4.4381382810469354</v>
      </c>
      <c r="L33" s="4">
        <v>-0.16147216203088011</v>
      </c>
      <c r="M33" s="46">
        <f t="shared" si="1"/>
        <v>84.617261381906175</v>
      </c>
      <c r="N33" s="46">
        <v>72</v>
      </c>
      <c r="O33" s="46">
        <f t="shared" si="2"/>
        <v>12.617261381906175</v>
      </c>
      <c r="P33" s="46">
        <f t="shared" si="3"/>
        <v>12.617261381906175</v>
      </c>
      <c r="Q33" s="47">
        <f t="shared" si="4"/>
        <v>0.17523974141536355</v>
      </c>
    </row>
    <row r="34" spans="6:17" x14ac:dyDescent="0.25">
      <c r="F34" s="32"/>
      <c r="J34" s="4">
        <v>6</v>
      </c>
      <c r="K34" s="4">
        <v>4.3406875053970042</v>
      </c>
      <c r="L34" s="4">
        <v>6.6031741867249139E-2</v>
      </c>
      <c r="M34" s="46">
        <f t="shared" si="1"/>
        <v>76.760294318170338</v>
      </c>
      <c r="N34" s="46">
        <v>82</v>
      </c>
      <c r="O34" s="46">
        <f t="shared" si="2"/>
        <v>-5.2397056818296619</v>
      </c>
      <c r="P34" s="46">
        <f t="shared" si="3"/>
        <v>5.2397056818296619</v>
      </c>
      <c r="Q34" s="47">
        <f t="shared" si="4"/>
        <v>6.389884977841051E-2</v>
      </c>
    </row>
    <row r="35" spans="6:17" x14ac:dyDescent="0.25">
      <c r="F35" s="32"/>
      <c r="J35" s="4">
        <v>7</v>
      </c>
      <c r="K35" s="4">
        <v>4.3497896808462926</v>
      </c>
      <c r="L35" s="4">
        <v>0.10455761540721475</v>
      </c>
      <c r="M35" s="46">
        <f t="shared" si="1"/>
        <v>77.462169433984585</v>
      </c>
      <c r="N35" s="46">
        <v>86</v>
      </c>
      <c r="O35" s="46">
        <f t="shared" si="2"/>
        <v>-8.5378305660154155</v>
      </c>
      <c r="P35" s="46">
        <f t="shared" si="3"/>
        <v>8.5378305660154155</v>
      </c>
      <c r="Q35" s="47">
        <f t="shared" si="4"/>
        <v>9.9277099604830416E-2</v>
      </c>
    </row>
    <row r="36" spans="6:17" x14ac:dyDescent="0.25">
      <c r="F36" s="32"/>
      <c r="J36" s="4">
        <v>8</v>
      </c>
      <c r="K36" s="4">
        <v>4.4522800412777794</v>
      </c>
      <c r="L36" s="4">
        <v>1.3628077376804271E-2</v>
      </c>
      <c r="M36" s="46">
        <f t="shared" si="1"/>
        <v>85.822399707879697</v>
      </c>
      <c r="N36" s="46">
        <v>87</v>
      </c>
      <c r="O36" s="46">
        <f t="shared" si="2"/>
        <v>-1.177600292120303</v>
      </c>
      <c r="P36" s="46">
        <f t="shared" si="3"/>
        <v>1.177600292120303</v>
      </c>
      <c r="Q36" s="47">
        <f t="shared" si="4"/>
        <v>1.3535635541612679E-2</v>
      </c>
    </row>
    <row r="37" spans="6:17" x14ac:dyDescent="0.25">
      <c r="F37" s="32"/>
      <c r="J37" s="4">
        <v>9</v>
      </c>
      <c r="K37" s="4">
        <v>4.4234726342767878</v>
      </c>
      <c r="L37" s="4">
        <v>8.7386872240061919E-2</v>
      </c>
      <c r="M37" s="46">
        <f t="shared" si="1"/>
        <v>83.385349984527096</v>
      </c>
      <c r="N37" s="46">
        <v>91</v>
      </c>
      <c r="O37" s="46">
        <f t="shared" si="2"/>
        <v>-7.614650015472904</v>
      </c>
      <c r="P37" s="46">
        <f t="shared" si="3"/>
        <v>7.614650015472904</v>
      </c>
      <c r="Q37" s="47">
        <f t="shared" si="4"/>
        <v>8.3677472697504446E-2</v>
      </c>
    </row>
    <row r="38" spans="6:17" x14ac:dyDescent="0.25">
      <c r="F38" s="32"/>
      <c r="J38" s="4">
        <v>10</v>
      </c>
      <c r="K38" s="4">
        <v>4.5103243434909555</v>
      </c>
      <c r="L38" s="4">
        <v>5.4023847976880646E-2</v>
      </c>
      <c r="M38" s="46">
        <f t="shared" si="1"/>
        <v>90.951313193494926</v>
      </c>
      <c r="N38" s="46">
        <v>96</v>
      </c>
      <c r="O38" s="46">
        <f t="shared" si="2"/>
        <v>-5.0486868065050743</v>
      </c>
      <c r="P38" s="46">
        <f t="shared" si="3"/>
        <v>5.0486868065050743</v>
      </c>
      <c r="Q38" s="47">
        <f t="shared" si="4"/>
        <v>5.259048756776119E-2</v>
      </c>
    </row>
    <row r="39" spans="6:17" x14ac:dyDescent="0.25">
      <c r="F39" s="31"/>
      <c r="J39" s="4">
        <v>11</v>
      </c>
      <c r="K39" s="4">
        <v>4.6331231140563229</v>
      </c>
      <c r="L39" s="4">
        <v>-1.8002597215063254E-2</v>
      </c>
      <c r="M39" s="46">
        <f t="shared" si="1"/>
        <v>102.83472769892616</v>
      </c>
      <c r="N39" s="46">
        <v>101</v>
      </c>
      <c r="O39" s="46">
        <f t="shared" si="2"/>
        <v>1.8347276989261587</v>
      </c>
      <c r="P39" s="46">
        <f t="shared" si="3"/>
        <v>1.8347276989261587</v>
      </c>
      <c r="Q39" s="47">
        <f t="shared" si="4"/>
        <v>1.8165620781447116E-2</v>
      </c>
    </row>
    <row r="40" spans="6:17" ht="15.75" thickBot="1" x14ac:dyDescent="0.3">
      <c r="J40" s="5">
        <v>12</v>
      </c>
      <c r="K40" s="5">
        <v>4.6545297972781068</v>
      </c>
      <c r="L40" s="5">
        <v>-5.6944712058371039E-4</v>
      </c>
      <c r="M40" s="48">
        <f t="shared" si="1"/>
        <v>105.05980897506939</v>
      </c>
      <c r="N40" s="48">
        <v>105</v>
      </c>
      <c r="O40" s="48">
        <f t="shared" si="2"/>
        <v>5.9808975069387316E-2</v>
      </c>
      <c r="P40" s="48">
        <f t="shared" si="3"/>
        <v>5.9808975069387316E-2</v>
      </c>
      <c r="Q40" s="49">
        <f t="shared" si="4"/>
        <v>5.6960928637511731E-4</v>
      </c>
    </row>
    <row r="41" spans="6:17" ht="15.75" thickBot="1" x14ac:dyDescent="0.3">
      <c r="P41" s="38" t="s">
        <v>56</v>
      </c>
      <c r="Q41" s="39">
        <f>SUM(Q29:Q40)</f>
        <v>0.81780320490693326</v>
      </c>
    </row>
    <row r="42" spans="6:17" ht="15.75" thickBot="1" x14ac:dyDescent="0.3"/>
    <row r="43" spans="6:17" ht="15.75" thickBot="1" x14ac:dyDescent="0.3">
      <c r="P43" s="38" t="s">
        <v>50</v>
      </c>
      <c r="Q43" s="40">
        <f>Q41/12</f>
        <v>6.8150267075577767E-2</v>
      </c>
    </row>
    <row r="44" spans="6:17" ht="18.75" thickBot="1" x14ac:dyDescent="0.4">
      <c r="J44" s="38" t="s">
        <v>59</v>
      </c>
      <c r="K44" s="44">
        <v>80</v>
      </c>
    </row>
    <row r="45" spans="6:17" ht="15.75" thickBot="1" x14ac:dyDescent="0.3"/>
    <row r="46" spans="6:17" ht="15.75" thickBot="1" x14ac:dyDescent="0.3">
      <c r="J46" s="51" t="s">
        <v>42</v>
      </c>
      <c r="K46" s="41">
        <f>EXP(K21)*K44^K22</f>
        <v>98.149282181507928</v>
      </c>
    </row>
    <row r="47" spans="6:17" ht="15.75" thickBot="1" x14ac:dyDescent="0.3"/>
    <row r="48" spans="6:17" x14ac:dyDescent="0.25">
      <c r="H48" s="63" t="s">
        <v>57</v>
      </c>
      <c r="I48" s="64"/>
      <c r="J48" s="43">
        <f>VARA(B6:B17)*12</f>
        <v>6033</v>
      </c>
      <c r="K48" s="34"/>
    </row>
    <row r="49" spans="8:11" x14ac:dyDescent="0.25">
      <c r="H49" s="61" t="s">
        <v>58</v>
      </c>
      <c r="I49" s="62"/>
      <c r="J49" s="42">
        <f>(1+1/12+((K44-AVERAGE(B6:B17))^2)/J48)^0.5</f>
        <v>1.1004431170534803</v>
      </c>
      <c r="K49" s="36"/>
    </row>
    <row r="50" spans="8:11" ht="18" customHeight="1" x14ac:dyDescent="0.35">
      <c r="H50" s="61" t="s">
        <v>67</v>
      </c>
      <c r="I50" s="62"/>
      <c r="J50" s="42">
        <f>K11*J49</f>
        <v>9.9654522649181121E-2</v>
      </c>
      <c r="K50" s="36"/>
    </row>
    <row r="51" spans="8:11" x14ac:dyDescent="0.25">
      <c r="H51" s="61" t="s">
        <v>60</v>
      </c>
      <c r="I51" s="62"/>
      <c r="J51" s="42">
        <f>_xlfn.T.INV.2T(0.05,10)</f>
        <v>2.2281388519862744</v>
      </c>
      <c r="K51" s="36"/>
    </row>
    <row r="52" spans="8:11" ht="18" customHeight="1" x14ac:dyDescent="0.35">
      <c r="H52" s="61" t="s">
        <v>68</v>
      </c>
      <c r="I52" s="62"/>
      <c r="J52" s="42">
        <f>J51*J50</f>
        <v>0.22204411369078661</v>
      </c>
      <c r="K52" s="36"/>
    </row>
    <row r="53" spans="8:11" ht="18.75" thickBot="1" x14ac:dyDescent="0.3">
      <c r="H53" s="50" t="s">
        <v>61</v>
      </c>
      <c r="I53" s="52">
        <f>K46-J52</f>
        <v>97.927238067817143</v>
      </c>
      <c r="J53" s="53" t="s">
        <v>69</v>
      </c>
      <c r="K53" s="54">
        <f>K46+J52</f>
        <v>98.371326295198713</v>
      </c>
    </row>
    <row r="58" spans="8:11" x14ac:dyDescent="0.25">
      <c r="J58" s="33"/>
      <c r="K58" s="33"/>
    </row>
  </sheetData>
  <mergeCells count="6">
    <mergeCell ref="H51:I51"/>
    <mergeCell ref="H52:I52"/>
    <mergeCell ref="K3:M3"/>
    <mergeCell ref="H48:I48"/>
    <mergeCell ref="H49:I49"/>
    <mergeCell ref="H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Занятие 1</vt:lpstr>
      <vt:lpstr>Домашнее 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2022-02-22T07:57:02Z</dcterms:created>
  <dcterms:modified xsi:type="dcterms:W3CDTF">2022-02-28T17:40:59Z</dcterms:modified>
</cp:coreProperties>
</file>