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\\wsl$\Ubuntu\home\egor\github\university\3-course-6-semester\econometrics\task-4\"/>
    </mc:Choice>
  </mc:AlternateContent>
  <xr:revisionPtr revIDLastSave="0" documentId="13_ncr:1_{79C7169C-8BD9-4101-9667-D0D7E35CB7D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ДЗ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7" i="2" l="1"/>
  <c r="B137" i="2"/>
  <c r="C134" i="2"/>
  <c r="C131" i="2"/>
  <c r="C133" i="2"/>
  <c r="C130" i="2"/>
  <c r="C129" i="2"/>
  <c r="K123" i="2" a="1"/>
  <c r="K123" i="2" s="1"/>
  <c r="B117" i="2" l="1"/>
  <c r="C106" i="2"/>
  <c r="C105" i="2"/>
  <c r="C103" i="2"/>
  <c r="C102" i="2"/>
  <c r="C101" i="2"/>
  <c r="C92" i="2"/>
  <c r="C91" i="2"/>
  <c r="D56" i="2" l="1"/>
  <c r="C84" i="2"/>
  <c r="C76" i="2"/>
  <c r="C69" i="2"/>
  <c r="D54" i="2"/>
  <c r="D53" i="2"/>
  <c r="D14" i="2"/>
  <c r="G31" i="2" s="1"/>
  <c r="G76" i="2" l="1"/>
  <c r="D55" i="2"/>
  <c r="G84" i="2"/>
  <c r="G25" i="2"/>
  <c r="G19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<sst xmlns="http://schemas.openxmlformats.org/spreadsheetml/2006/main" count="68" uniqueCount="59">
  <si>
    <t>y</t>
  </si>
  <si>
    <t>x1</t>
  </si>
  <si>
    <t>x2</t>
  </si>
  <si>
    <t>d beta1</t>
  </si>
  <si>
    <t>beta1</t>
  </si>
  <si>
    <t>d beta2</t>
  </si>
  <si>
    <t>beta2</t>
  </si>
  <si>
    <t>1) Строим матрицу по данным:</t>
  </si>
  <si>
    <t>Задание 1</t>
  </si>
  <si>
    <t>2) Считаем определитель</t>
  </si>
  <si>
    <t>3) Ищем определители заменяя соответствующий столбец:</t>
  </si>
  <si>
    <t>Параметр А</t>
  </si>
  <si>
    <t>Параметр B1</t>
  </si>
  <si>
    <t>Параметр B2</t>
  </si>
  <si>
    <t>a =</t>
  </si>
  <si>
    <t>b2 =</t>
  </si>
  <si>
    <t>b1 =</t>
  </si>
  <si>
    <t>Задание 2</t>
  </si>
  <si>
    <t>(это мы узнали потому что первый коэффициент в пером уравнении 10)</t>
  </si>
  <si>
    <t>n =</t>
  </si>
  <si>
    <t>Строим матрицу показателей</t>
  </si>
  <si>
    <t>m =</t>
  </si>
  <si>
    <t>(потому что две переменные x1 и x2)</t>
  </si>
  <si>
    <t>Задание 2.1</t>
  </si>
  <si>
    <t>det =</t>
  </si>
  <si>
    <t>delta r =</t>
  </si>
  <si>
    <t>delta r11 =</t>
  </si>
  <si>
    <t>R^2 =</t>
  </si>
  <si>
    <t>adj R^2 =</t>
  </si>
  <si>
    <t>(заменяем соответствующий столбец)</t>
  </si>
  <si>
    <t>ДЗ</t>
  </si>
  <si>
    <t>Задание 2.2</t>
  </si>
  <si>
    <t>Частная корреляция</t>
  </si>
  <si>
    <t>r_yx_1*x_2 =</t>
  </si>
  <si>
    <t>r_yx_2*x_1 =</t>
  </si>
  <si>
    <t>Задание 2.3</t>
  </si>
  <si>
    <t>mean y =</t>
  </si>
  <si>
    <t>mean x1 =</t>
  </si>
  <si>
    <t>mean x2 =</t>
  </si>
  <si>
    <t>Эyx1</t>
  </si>
  <si>
    <t>Эyx2</t>
  </si>
  <si>
    <t>Коэффициент эластичности</t>
  </si>
  <si>
    <t>Задание 2.4</t>
  </si>
  <si>
    <t>x1_p</t>
  </si>
  <si>
    <t>x2_p</t>
  </si>
  <si>
    <t>Точечный прогноз</t>
  </si>
  <si>
    <t>Задание 2.5</t>
  </si>
  <si>
    <t>X</t>
  </si>
  <si>
    <t>X^T</t>
  </si>
  <si>
    <t>X*X^T</t>
  </si>
  <si>
    <t>(X*X^T)^-1</t>
  </si>
  <si>
    <t>MSE</t>
  </si>
  <si>
    <t>(1+…)^0,5</t>
  </si>
  <si>
    <t>(X*X^T)^-1*X</t>
  </si>
  <si>
    <t>t</t>
  </si>
  <si>
    <t>delta</t>
  </si>
  <si>
    <t>my</t>
  </si>
  <si>
    <t>Интервальный прогноз</t>
  </si>
  <si>
    <t>ост 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</si>
</sst>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" fontId="0" fillId="0" borderId="0" xfId="0" applyNumberFormat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9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1" fillId="0" borderId="10" xfId="0" applyFont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0" fillId="0" borderId="0" xfId="0" applyNumberForma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0</xdr:rowOff>
    </xdr:from>
    <xdr:to>
      <xdr:col>14</xdr:col>
      <xdr:colOff>209550</xdr:colOff>
      <xdr:row>11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6709B8-80B8-4C1E-AF1F-F36C99227441}"/>
            </a:ext>
          </a:extLst>
        </xdr:cNvPr>
        <xdr:cNvSpPr txBox="1"/>
      </xdr:nvSpPr>
      <xdr:spPr>
        <a:xfrm>
          <a:off x="3114675" y="390525"/>
          <a:ext cx="6029325" cy="18669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ru-RU" sz="1200" b="1" i="1">
              <a:latin typeface="+mj-lt"/>
            </a:rPr>
            <a:t>Задание</a:t>
          </a:r>
          <a:r>
            <a:rPr lang="ru-RU" sz="1200" b="1" i="1" baseline="0">
              <a:latin typeface="+mj-lt"/>
            </a:rPr>
            <a:t> 1</a:t>
          </a:r>
        </a:p>
        <a:p>
          <a:pPr algn="l"/>
          <a:endParaRPr lang="en-US" sz="1200" b="1" i="1">
            <a:latin typeface="+mj-lt"/>
          </a:endParaRPr>
        </a:p>
        <a:p>
          <a:pPr algn="l"/>
          <a:r>
            <a:rPr lang="ru-RU" sz="1200" b="0" i="1">
              <a:latin typeface="+mj-lt"/>
            </a:rPr>
            <a:t>Изучается зависимость</a:t>
          </a:r>
          <a:r>
            <a:rPr lang="ru-RU" sz="1200" b="0" i="1" baseline="0">
              <a:latin typeface="+mj-lt"/>
            </a:rPr>
            <a:t> прибыли </a:t>
          </a:r>
          <a:r>
            <a:rPr lang="en-US" sz="1200" b="0" i="1" baseline="0">
              <a:latin typeface="+mj-lt"/>
            </a:rPr>
            <a:t>y </a:t>
          </a:r>
          <a:r>
            <a:rPr lang="ru-RU" sz="1200" b="0" i="1" baseline="0">
              <a:latin typeface="+mj-lt"/>
            </a:rPr>
            <a:t>от </a:t>
          </a:r>
          <a:r>
            <a:rPr lang="en-US" sz="1200" b="0" i="1" baseline="0">
              <a:latin typeface="+mj-lt"/>
            </a:rPr>
            <a:t> x1 - </a:t>
          </a:r>
          <a:r>
            <a:rPr lang="ru-RU" sz="1200" b="0" i="1" baseline="0">
              <a:latin typeface="+mj-lt"/>
            </a:rPr>
            <a:t>кол-во выпущенной продукции и </a:t>
          </a:r>
          <a:r>
            <a:rPr lang="en-US" sz="1200" b="0" i="1" baseline="0">
              <a:latin typeface="+mj-lt"/>
            </a:rPr>
            <a:t>x2 - </a:t>
          </a:r>
          <a:r>
            <a:rPr lang="ru-RU" sz="1200" b="0" i="1" baseline="0">
              <a:latin typeface="+mj-lt"/>
            </a:rPr>
            <a:t>процент простоев оборудования</a:t>
          </a:r>
        </a:p>
        <a:p>
          <a:pPr algn="l"/>
          <a:r>
            <a:rPr lang="ru-RU" sz="1200" b="0" i="1" baseline="0">
              <a:latin typeface="+mj-lt"/>
            </a:rPr>
            <a:t>Система нормальных уравнений составила</a:t>
          </a:r>
          <a:endParaRPr lang="en-US" sz="1200" b="0" i="1" baseline="0">
            <a:latin typeface="+mj-lt"/>
          </a:endParaRPr>
        </a:p>
        <a:p>
          <a:pPr algn="l"/>
          <a:r>
            <a:rPr lang="ru-RU" sz="1200" b="0" i="1" baseline="0">
              <a:latin typeface="+mj-lt"/>
            </a:rPr>
            <a:t>10</a:t>
          </a:r>
          <a:r>
            <a:rPr lang="en-US" sz="1200" b="0" i="1" baseline="0">
              <a:latin typeface="+mj-lt"/>
            </a:rPr>
            <a:t>a+123b1+138b2 = 161</a:t>
          </a:r>
        </a:p>
        <a:p>
          <a:pPr algn="l"/>
          <a:r>
            <a:rPr lang="en-US" sz="1200" b="0" i="1" baseline="0">
              <a:latin typeface="+mj-lt"/>
            </a:rPr>
            <a:t>123a+1635b1+1591b2 = 2120</a:t>
          </a:r>
        </a:p>
        <a:p>
          <a:pPr algn="l"/>
          <a:r>
            <a:rPr lang="en-US" sz="1200" b="0" i="1" baseline="0">
              <a:latin typeface="+mj-lt"/>
            </a:rPr>
            <a:t>138a+1591b1+2048b2 = 2082</a:t>
          </a:r>
        </a:p>
        <a:p>
          <a:pPr algn="l"/>
          <a:r>
            <a:rPr lang="ru-RU" sz="1200" b="0" i="1" baseline="0">
              <a:latin typeface="+mj-lt"/>
            </a:rPr>
            <a:t>Требуется найти уравнение регрессии</a:t>
          </a:r>
        </a:p>
      </xdr:txBody>
    </xdr:sp>
    <xdr:clientData/>
  </xdr:twoCellAnchor>
  <xdr:twoCellAnchor>
    <xdr:from>
      <xdr:col>8</xdr:col>
      <xdr:colOff>2</xdr:colOff>
      <xdr:row>30</xdr:row>
      <xdr:rowOff>114300</xdr:rowOff>
    </xdr:from>
    <xdr:to>
      <xdr:col>12</xdr:col>
      <xdr:colOff>504826</xdr:colOff>
      <xdr:row>31</xdr:row>
      <xdr:rowOff>180975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27F3397-6A19-4422-BC88-397A79617402}"/>
                </a:ext>
              </a:extLst>
            </xdr:cNvPr>
            <xdr:cNvSpPr txBox="1"/>
          </xdr:nvSpPr>
          <xdr:spPr>
            <a:xfrm>
              <a:off x="5276852" y="5934075"/>
              <a:ext cx="2943224" cy="266700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ru-RU" sz="1200" b="0" i="1" baseline="0">
                  <a:latin typeface="+mj-lt"/>
                </a:rPr>
                <a:t>Ответ</a:t>
              </a:r>
              <a:r>
                <a:rPr lang="en-US" sz="1200" b="0" i="1" baseline="0">
                  <a:latin typeface="+mj-lt"/>
                </a:rPr>
                <a:t>: </a:t>
              </a:r>
              <a:r>
                <a:rPr lang="ru-RU" sz="1200" b="0" i="1" baseline="0">
                  <a:latin typeface="+mj-lt"/>
                </a:rPr>
                <a:t> </a:t>
              </a:r>
              <a14:m>
                <m:oMath xmlns:m="http://schemas.openxmlformats.org/officeDocument/2006/math">
                  <m:r>
                    <a:rPr lang="en-US" sz="1200" b="0" i="1" baseline="0">
                      <a:latin typeface="Cambria Math" panose="02040503050406030204" pitchFamily="18" charset="0"/>
                    </a:rPr>
                    <m:t>𝑦</m:t>
                  </m:r>
                  <m:r>
                    <a:rPr lang="en-US" sz="1200" b="0" i="1" baseline="0">
                      <a:latin typeface="Cambria Math" panose="02040503050406030204" pitchFamily="18" charset="0"/>
                    </a:rPr>
                    <m:t>=10.73+0.8346</m:t>
                  </m:r>
                  <m:sSub>
                    <m:sSubPr>
                      <m:ctrlPr>
                        <a:rPr lang="en-US" sz="12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0" i="1" baseline="0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200" b="0" i="1" baseline="0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200" b="0" i="1" baseline="0">
                      <a:latin typeface="Cambria Math" panose="02040503050406030204" pitchFamily="18" charset="0"/>
                    </a:rPr>
                    <m:t>−0.355</m:t>
                  </m:r>
                  <m:sSub>
                    <m:sSubPr>
                      <m:ctrlPr>
                        <a:rPr lang="en-US" sz="12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0" i="1" baseline="0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200" b="0" i="1" baseline="0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endParaRPr lang="ru-RU" sz="1200" b="0" i="1" baseline="0">
                <a:latin typeface="+mj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27F3397-6A19-4422-BC88-397A79617402}"/>
                </a:ext>
              </a:extLst>
            </xdr:cNvPr>
            <xdr:cNvSpPr txBox="1"/>
          </xdr:nvSpPr>
          <xdr:spPr>
            <a:xfrm>
              <a:off x="5276852" y="5934075"/>
              <a:ext cx="2943224" cy="266700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ru-RU" sz="1200" b="0" i="1" baseline="0">
                  <a:latin typeface="+mj-lt"/>
                </a:rPr>
                <a:t>Ответ</a:t>
              </a:r>
              <a:r>
                <a:rPr lang="en-US" sz="1200" b="0" i="1" baseline="0">
                  <a:latin typeface="+mj-lt"/>
                </a:rPr>
                <a:t>: </a:t>
              </a:r>
              <a:r>
                <a:rPr lang="ru-RU" sz="1200" b="0" i="1" baseline="0">
                  <a:latin typeface="+mj-lt"/>
                </a:rPr>
                <a:t> </a:t>
              </a:r>
              <a:r>
                <a:rPr lang="en-US" sz="1200" b="0" i="0" baseline="0">
                  <a:latin typeface="Cambria Math" panose="02040503050406030204" pitchFamily="18" charset="0"/>
                </a:rPr>
                <a:t>𝑦=10.73+0.8346𝑥_1−0.355𝑥_2</a:t>
              </a:r>
              <a:endParaRPr lang="ru-RU" sz="1200" b="0" i="1" baseline="0">
                <a:latin typeface="+mj-lt"/>
              </a:endParaRPr>
            </a:p>
          </xdr:txBody>
        </xdr:sp>
      </mc:Fallback>
    </mc:AlternateContent>
    <xdr:clientData/>
  </xdr:twoCellAnchor>
  <xdr:twoCellAnchor>
    <xdr:from>
      <xdr:col>6</xdr:col>
      <xdr:colOff>0</xdr:colOff>
      <xdr:row>40</xdr:row>
      <xdr:rowOff>104775</xdr:rowOff>
    </xdr:from>
    <xdr:to>
      <xdr:col>15</xdr:col>
      <xdr:colOff>142875</xdr:colOff>
      <xdr:row>50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0827F87-5F2A-4244-BB1C-0FF550D8EDFA}"/>
            </a:ext>
          </a:extLst>
        </xdr:cNvPr>
        <xdr:cNvSpPr txBox="1"/>
      </xdr:nvSpPr>
      <xdr:spPr>
        <a:xfrm>
          <a:off x="3657600" y="7877175"/>
          <a:ext cx="6029325" cy="18288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ru-RU" sz="1200" b="1" i="1">
              <a:latin typeface="+mj-lt"/>
            </a:rPr>
            <a:t>Задание 2</a:t>
          </a:r>
        </a:p>
        <a:p>
          <a:pPr algn="l"/>
          <a:endParaRPr lang="ru-RU" sz="1200" b="0" i="1">
            <a:latin typeface="+mj-lt"/>
          </a:endParaRPr>
        </a:p>
        <a:p>
          <a:pPr algn="l"/>
          <a:r>
            <a:rPr lang="ru-RU" sz="1200" b="0" i="1">
              <a:latin typeface="+mj-lt"/>
            </a:rPr>
            <a:t>Найти коэффициент</a:t>
          </a:r>
          <a:r>
            <a:rPr lang="ru-RU" sz="1200" b="0" i="1" baseline="0">
              <a:latin typeface="+mj-lt"/>
            </a:rPr>
            <a:t> детерминации по модели, если известны парные коэффициенты корреляции</a:t>
          </a:r>
        </a:p>
        <a:p>
          <a:pPr algn="l"/>
          <a:endParaRPr lang="ru-RU" sz="1200" b="0" i="1" baseline="0">
            <a:latin typeface="+mj-lt"/>
          </a:endParaRPr>
        </a:p>
        <a:p>
          <a:pPr algn="l"/>
          <a:r>
            <a:rPr lang="en-US" sz="1200" b="0" i="1" baseline="0">
              <a:latin typeface="+mj-lt"/>
            </a:rPr>
            <a:t>Ryx1 = 0.956</a:t>
          </a:r>
        </a:p>
        <a:p>
          <a:pPr algn="l"/>
          <a:r>
            <a:rPr lang="en-US" sz="1200" b="0" i="1" baseline="0">
              <a:latin typeface="+mj-lt"/>
            </a:rPr>
            <a:t>Ryx2 = </a:t>
          </a:r>
          <a:r>
            <a:rPr lang="ru-RU" sz="1200" b="0" i="1" baseline="0">
              <a:latin typeface="+mj-lt"/>
            </a:rPr>
            <a:t>-</a:t>
          </a:r>
          <a:r>
            <a:rPr lang="en-US" sz="1200" b="0" i="1" baseline="0">
              <a:latin typeface="+mj-lt"/>
            </a:rPr>
            <a:t>0.882</a:t>
          </a:r>
        </a:p>
        <a:p>
          <a:pPr algn="l"/>
          <a:r>
            <a:rPr lang="en-US" sz="1200" b="0" i="1" baseline="0">
              <a:latin typeface="+mj-lt"/>
            </a:rPr>
            <a:t>Rx1x2 = -0.803</a:t>
          </a:r>
          <a:endParaRPr lang="ru-RU" sz="1200" b="0" i="1" baseline="0">
            <a:latin typeface="+mj-lt"/>
          </a:endParaRPr>
        </a:p>
        <a:p>
          <a:pPr algn="l"/>
          <a:r>
            <a:rPr lang="ru-RU" sz="1200" b="0" i="1" baseline="0">
              <a:latin typeface="+mj-lt"/>
            </a:rPr>
            <a:t>Найти нормированный коэффициент детерминации</a:t>
          </a:r>
        </a:p>
      </xdr:txBody>
    </xdr:sp>
    <xdr:clientData/>
  </xdr:twoCellAnchor>
  <xdr:twoCellAnchor>
    <xdr:from>
      <xdr:col>5</xdr:col>
      <xdr:colOff>276225</xdr:colOff>
      <xdr:row>58</xdr:row>
      <xdr:rowOff>38100</xdr:rowOff>
    </xdr:from>
    <xdr:to>
      <xdr:col>15</xdr:col>
      <xdr:colOff>361950</xdr:colOff>
      <xdr:row>64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689745F-A292-413C-9128-B89AC65AAA3A}"/>
            </a:ext>
          </a:extLst>
        </xdr:cNvPr>
        <xdr:cNvSpPr txBox="1"/>
      </xdr:nvSpPr>
      <xdr:spPr>
        <a:xfrm>
          <a:off x="3324225" y="11315700"/>
          <a:ext cx="6581775" cy="12287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ru-RU" sz="1200" b="1" i="1">
              <a:solidFill>
                <a:srgbClr val="FF0000"/>
              </a:solidFill>
              <a:latin typeface="+mj-lt"/>
            </a:rPr>
            <a:t>ДЗ</a:t>
          </a:r>
        </a:p>
        <a:p>
          <a:pPr algn="l"/>
          <a:r>
            <a:rPr lang="ru-RU" sz="1200" b="0" i="1">
              <a:latin typeface="+mj-lt"/>
            </a:rPr>
            <a:t>1) Найти уравнение регрессии</a:t>
          </a:r>
          <a:r>
            <a:rPr lang="ru-RU" sz="1200" b="0" i="1" baseline="0">
              <a:latin typeface="+mj-lt"/>
            </a:rPr>
            <a:t> в стандартизованном масштабе (сделали на паре)</a:t>
          </a:r>
        </a:p>
        <a:p>
          <a:pPr algn="l"/>
          <a:r>
            <a:rPr lang="ru-RU" sz="1200" b="0" i="1" baseline="0">
              <a:latin typeface="+mj-lt"/>
            </a:rPr>
            <a:t>2) Найти частные коэффициенты корреляции</a:t>
          </a:r>
        </a:p>
        <a:p>
          <a:pPr algn="l"/>
          <a:r>
            <a:rPr lang="ru-RU" sz="1200" b="0" i="1" baseline="0">
              <a:latin typeface="+mj-lt"/>
            </a:rPr>
            <a:t>3) Найти коэффициенты эластичности</a:t>
          </a:r>
        </a:p>
        <a:p>
          <a:pPr algn="l"/>
          <a:r>
            <a:rPr lang="ru-RU" sz="1200" b="0" i="1" baseline="0">
              <a:latin typeface="+mj-lt"/>
            </a:rPr>
            <a:t>4) Дать точечный прогноз при </a:t>
          </a:r>
          <a:r>
            <a:rPr lang="en-US" sz="1200" b="0" i="1" baseline="0">
              <a:latin typeface="+mj-lt"/>
            </a:rPr>
            <a:t>x1 = 20, x2 = 7</a:t>
          </a:r>
        </a:p>
        <a:p>
          <a:pPr algn="l"/>
          <a:r>
            <a:rPr lang="ru-RU" sz="1200" b="0" i="1" baseline="0">
              <a:latin typeface="+mj-lt"/>
            </a:rPr>
            <a:t>5) Дать интервальный прогноз учитывая что стандартная ошибка регрессии равна 1.111665</a:t>
          </a:r>
        </a:p>
      </xdr:txBody>
    </xdr:sp>
    <xdr:clientData/>
  </xdr:twoCellAnchor>
  <xdr:twoCellAnchor>
    <xdr:from>
      <xdr:col>6</xdr:col>
      <xdr:colOff>28576</xdr:colOff>
      <xdr:row>66</xdr:row>
      <xdr:rowOff>9525</xdr:rowOff>
    </xdr:from>
    <xdr:to>
      <xdr:col>8</xdr:col>
      <xdr:colOff>257175</xdr:colOff>
      <xdr:row>70</xdr:row>
      <xdr:rowOff>133351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D78A116-547B-44E6-8335-9FB3652B71D8}"/>
                </a:ext>
              </a:extLst>
            </xdr:cNvPr>
            <xdr:cNvSpPr txBox="1"/>
          </xdr:nvSpPr>
          <xdr:spPr>
            <a:xfrm>
              <a:off x="3762376" y="12849225"/>
              <a:ext cx="1847849" cy="904876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baseline="0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200" b="0" i="1" baseline="0">
                            <a:latin typeface="Cambria Math" panose="02040503050406030204" pitchFamily="18" charset="0"/>
                          </a:rPr>
                          <m:t>𝑌</m:t>
                        </m:r>
                      </m:sub>
                    </m:sSub>
                    <m:r>
                      <a:rPr lang="en-US" sz="1200" b="0" i="1" baseline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12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2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sSub>
                          <m:sSubPr>
                            <m:ctrlPr>
                              <a:rPr lang="en-US" sz="12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2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2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200" b="0" i="1" baseline="0">
                <a:latin typeface="+mj-lt"/>
              </a:endParaRPr>
            </a:p>
            <a:p>
              <a:pPr algn="l"/>
              <a:endParaRPr lang="en-US" sz="1200" b="0" i="1" baseline="0">
                <a:latin typeface="+mj-lt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b="0" i="1" baseline="0">
                        <a:latin typeface="Cambria Math" panose="02040503050406030204" pitchFamily="18" charset="0"/>
                      </a:rPr>
                      <m:t>0.956=</m:t>
                    </m:r>
                    <m:sSub>
                      <m:sSub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−0.803</m:t>
                    </m:r>
                    <m:sSub>
                      <m:sSub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 b="0" i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b="0" i="1" baseline="0">
                        <a:latin typeface="Cambria Math" panose="02040503050406030204" pitchFamily="18" charset="0"/>
                      </a:rPr>
                      <m:t> −0.882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−0.803</m:t>
                        </m:r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200" b="0" i="1" baseline="0">
                <a:latin typeface="+mj-lt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D78A116-547B-44E6-8335-9FB3652B71D8}"/>
                </a:ext>
              </a:extLst>
            </xdr:cNvPr>
            <xdr:cNvSpPr txBox="1"/>
          </xdr:nvSpPr>
          <xdr:spPr>
            <a:xfrm>
              <a:off x="3762376" y="12849225"/>
              <a:ext cx="1847849" cy="904876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US" sz="1200" b="0" i="0" baseline="0">
                  <a:latin typeface="Cambria Math" panose="02040503050406030204" pitchFamily="18" charset="0"/>
                </a:rPr>
                <a:t>𝑡_𝑌=</a:t>
              </a:r>
              <a:r>
                <a:rPr lang="en-US" sz="12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𝛽_1 𝑡_(𝑋_1 )+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𝛽_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𝑡_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𝑋2</a:t>
              </a:r>
              <a:endParaRPr lang="ru-RU" sz="1200" b="0" i="1" baseline="0">
                <a:latin typeface="+mj-lt"/>
              </a:endParaRPr>
            </a:p>
            <a:p>
              <a:pPr algn="l"/>
              <a:endParaRPr lang="en-US" sz="1200" b="0" i="1" baseline="0">
                <a:latin typeface="+mj-lt"/>
              </a:endParaRPr>
            </a:p>
            <a:p>
              <a:pPr algn="l"/>
              <a:r>
                <a:rPr lang="en-US" sz="1200" b="0" i="0" baseline="0">
                  <a:latin typeface="Cambria Math" panose="02040503050406030204" pitchFamily="18" charset="0"/>
                </a:rPr>
                <a:t>0.956=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𝛽_1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−0.803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𝛽_2</a:t>
              </a:r>
              <a:endParaRPr lang="en-US" sz="1100" b="0" i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n-US" sz="1200" b="0" i="0" baseline="0">
                  <a:latin typeface="Cambria Math" panose="02040503050406030204" pitchFamily="18" charset="0"/>
                </a:rPr>
                <a:t> −0.882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=〖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−0.803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𝛽〗_1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𝛽_2</a:t>
              </a:r>
              <a:endParaRPr lang="en-US" sz="1200" b="0" i="1" baseline="0">
                <a:latin typeface="+mj-lt"/>
              </a:endParaRPr>
            </a:p>
          </xdr:txBody>
        </xdr:sp>
      </mc:Fallback>
    </mc:AlternateContent>
    <xdr:clientData/>
  </xdr:twoCellAnchor>
  <xdr:twoCellAnchor>
    <xdr:from>
      <xdr:col>7</xdr:col>
      <xdr:colOff>161926</xdr:colOff>
      <xdr:row>81</xdr:row>
      <xdr:rowOff>57150</xdr:rowOff>
    </xdr:from>
    <xdr:to>
      <xdr:col>11</xdr:col>
      <xdr:colOff>38099</xdr:colOff>
      <xdr:row>82</xdr:row>
      <xdr:rowOff>190500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0B81068-E535-4AF4-8C74-3AEB0A2DDE29}"/>
                </a:ext>
              </a:extLst>
            </xdr:cNvPr>
            <xdr:cNvSpPr txBox="1"/>
          </xdr:nvSpPr>
          <xdr:spPr>
            <a:xfrm>
              <a:off x="4905376" y="15830550"/>
              <a:ext cx="2314573" cy="323850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sub>
                    </m:sSub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=0.697523</m:t>
                    </m:r>
                    <m:sSub>
                      <m:sSub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sSub>
                          <m:sSubPr>
                            <m:ctrlP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−0.32189</m:t>
                    </m:r>
                    <m:sSub>
                      <m:sSub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200" b="0" i="1" baseline="0">
                <a:latin typeface="+mj-lt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0B81068-E535-4AF4-8C74-3AEB0A2DDE29}"/>
                </a:ext>
              </a:extLst>
            </xdr:cNvPr>
            <xdr:cNvSpPr txBox="1"/>
          </xdr:nvSpPr>
          <xdr:spPr>
            <a:xfrm>
              <a:off x="4905376" y="15830550"/>
              <a:ext cx="2314573" cy="323850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𝑡_𝑌=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0.697523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𝑡_(𝑋_1 )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−0.32189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𝛽_2 𝑡_𝑋2</a:t>
              </a:r>
              <a:endParaRPr lang="ru-RU" sz="1200" b="0" i="1" baseline="0">
                <a:latin typeface="+mj-lt"/>
              </a:endParaRPr>
            </a:p>
          </xdr:txBody>
        </xdr:sp>
      </mc:Fallback>
    </mc:AlternateContent>
    <xdr:clientData/>
  </xdr:twoCellAnchor>
  <xdr:oneCellAnchor>
    <xdr:from>
      <xdr:col>13</xdr:col>
      <xdr:colOff>57150</xdr:colOff>
      <xdr:row>78</xdr:row>
      <xdr:rowOff>100012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21F42A4-A787-42A8-9C54-FED056EB3609}"/>
            </a:ext>
          </a:extLst>
        </xdr:cNvPr>
        <xdr:cNvSpPr txBox="1"/>
      </xdr:nvSpPr>
      <xdr:spPr>
        <a:xfrm>
          <a:off x="8458200" y="153019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600076</xdr:colOff>
      <xdr:row>85</xdr:row>
      <xdr:rowOff>180975</xdr:rowOff>
    </xdr:from>
    <xdr:to>
      <xdr:col>7</xdr:col>
      <xdr:colOff>466725</xdr:colOff>
      <xdr:row>94</xdr:row>
      <xdr:rowOff>76201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B3261EA-AFDC-483A-AA01-2DE085E2D44B}"/>
                </a:ext>
              </a:extLst>
            </xdr:cNvPr>
            <xdr:cNvSpPr txBox="1"/>
          </xdr:nvSpPr>
          <xdr:spPr>
            <a:xfrm>
              <a:off x="2752726" y="16754475"/>
              <a:ext cx="2705099" cy="1657351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ru-RU" sz="1200" b="0" i="1" baseline="0">
                  <a:latin typeface="+mj-lt"/>
                </a:rPr>
                <a:t>Частные коэффициенты корреляции</a:t>
              </a:r>
              <a:r>
                <a:rPr lang="en-US" sz="1200" b="0" i="1" baseline="0">
                  <a:latin typeface="+mj-lt"/>
                </a:rPr>
                <a:t>:</a:t>
              </a:r>
            </a:p>
            <a:p>
              <a:pPr algn="l"/>
              <a:endParaRPr lang="en-US" sz="1200" b="0" i="1" baseline="0">
                <a:latin typeface="+mj-lt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 baseline="0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200" b="0" i="1" baseline="0">
                            <a:latin typeface="Cambria Math" panose="02040503050406030204" pitchFamily="18" charset="0"/>
                          </a:rPr>
                          <m:t>𝑦</m:t>
                        </m:r>
                        <m:sSub>
                          <m:sSubPr>
                            <m:ctrlPr>
                              <a:rPr lang="en-US" sz="1200" b="0" i="1" baseline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 baseline="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200" b="0" i="1" baseline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2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US" sz="12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2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200" b="0" i="1" baseline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 baseline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 baseline="0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200" b="0" i="1" baseline="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sSub>
                              <m:sSubPr>
                                <m:ctrlPr>
                                  <a:rPr lang="en-US" sz="1200" b="0" i="1" baseline="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 baseline="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200" b="0" i="1" baseline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200" b="0" i="1" baseline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200" b="0" i="1" baseline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 baseline="0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200" b="0" i="1" baseline="0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sSub>
                              <m:sSubPr>
                                <m:ctrlPr>
                                  <a:rPr lang="en-US" sz="1200" b="0" i="1" baseline="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 baseline="0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200" b="0" i="1" baseline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2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US" sz="12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200" b="0" i="1" baseline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 baseline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200" b="0" i="1" baseline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 baseline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 baseline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200" b="0" i="1" baseline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en-US" sz="1200" b="0" i="1" baseline="0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b="0" i="1" baseline="0">
                                <a:latin typeface="Cambria Math" panose="02040503050406030204" pitchFamily="18" charset="0"/>
                              </a:rPr>
                              <m:t>(1−</m:t>
                            </m:r>
                            <m:sSubSup>
                              <m:sSubSupPr>
                                <m:ctrlPr>
                                  <a:rPr lang="en-US" sz="1200" b="0" i="1" baseline="0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 baseline="0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200" b="0" i="1" baseline="0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  <m:sSub>
                                  <m:sSubPr>
                                    <m:ctrlPr>
                                      <a:rPr lang="en-US" sz="1200" b="0" i="1" baseline="0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 baseline="0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200" b="0" i="1" baseline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  <m:sup>
                                <m:r>
                                  <a:rPr lang="en-US" sz="1200" b="0" i="1" baseline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200" b="0" i="1" baseline="0">
                                <a:latin typeface="Cambria Math" panose="02040503050406030204" pitchFamily="18" charset="0"/>
                              </a:rPr>
                              <m:t>)</m:t>
                            </m:r>
                            <m:r>
                              <a:rPr lang="en-US" sz="12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(1−</m:t>
                            </m:r>
                            <m:sSubSup>
                              <m:sSubSupPr>
                                <m:ctrlP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US" sz="1100" b="0" i="1" baseline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 baseline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 baseline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 baseline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 baseline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 baseline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  <m:sup>
                                <m: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200" b="0" i="1" baseline="0">
                <a:latin typeface="+mj-lt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sSub>
                          <m:sSubPr>
                            <m:ctrlP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sSub>
                              <m:sSubPr>
                                <m:ctrlP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sSub>
                              <m:sSubPr>
                                <m:ctrlP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(1−</m:t>
                            </m:r>
                            <m:sSubSup>
                              <m:sSubSupPr>
                                <m:ctrlP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sSub>
                                  <m:sSubPr>
                                    <m:ctrlPr>
                                      <a:rPr lang="en-US" sz="1100" b="0" i="1" baseline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 baseline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 baseline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  <m:sup>
                                <m: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)∙(1−</m:t>
                            </m:r>
                            <m:sSubSup>
                              <m:sSubSupPr>
                                <m:ctrlP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US" sz="1100" b="0" i="1" baseline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 baseline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 baseline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 baseline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 baseline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100" b="0" i="1" baseline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  <m:sup>
                                <m: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200">
                <a:effectLst/>
              </a:endParaRPr>
            </a:p>
            <a:p>
              <a:pPr algn="l"/>
              <a:endParaRPr lang="ru-RU" sz="1200" b="0" i="1" baseline="0">
                <a:latin typeface="+mj-lt"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B3261EA-AFDC-483A-AA01-2DE085E2D44B}"/>
                </a:ext>
              </a:extLst>
            </xdr:cNvPr>
            <xdr:cNvSpPr txBox="1"/>
          </xdr:nvSpPr>
          <xdr:spPr>
            <a:xfrm>
              <a:off x="2752726" y="16754475"/>
              <a:ext cx="2705099" cy="1657351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ru-RU" sz="1200" b="0" i="1" baseline="0">
                  <a:latin typeface="+mj-lt"/>
                </a:rPr>
                <a:t>Частные коэффициенты корреляции</a:t>
              </a:r>
              <a:r>
                <a:rPr lang="en-US" sz="1200" b="0" i="1" baseline="0">
                  <a:latin typeface="+mj-lt"/>
                </a:rPr>
                <a:t>:</a:t>
              </a:r>
            </a:p>
            <a:p>
              <a:pPr algn="l"/>
              <a:endParaRPr lang="en-US" sz="1200" b="0" i="1" baseline="0">
                <a:latin typeface="+mj-lt"/>
              </a:endParaRPr>
            </a:p>
            <a:p>
              <a:pPr algn="l"/>
              <a:r>
                <a:rPr lang="en-US" sz="1200" b="0" i="0" baseline="0">
                  <a:latin typeface="Cambria Math" panose="02040503050406030204" pitchFamily="18" charset="0"/>
                </a:rPr>
                <a:t>𝑟_(𝑦𝑥_1</a:t>
              </a:r>
              <a:r>
                <a:rPr lang="en-US" sz="12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∙𝑥_2 )</a:t>
              </a:r>
              <a:r>
                <a:rPr lang="en-US" sz="1200" b="0" i="0" baseline="0">
                  <a:latin typeface="Cambria Math" panose="02040503050406030204" pitchFamily="18" charset="0"/>
                </a:rPr>
                <a:t>=(𝑟_(𝑦𝑥_1 )−𝑟_(𝑦𝑥_2 )</a:t>
              </a:r>
              <a:r>
                <a:rPr lang="en-US" sz="12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∙𝑟_(𝑥_1 𝑥_2 ))/√(</a:t>
              </a:r>
              <a:r>
                <a:rPr lang="en-US" sz="1200" b="0" i="0" baseline="0">
                  <a:latin typeface="Cambria Math" panose="02040503050406030204" pitchFamily="18" charset="0"/>
                </a:rPr>
                <a:t>(1−𝑟_(𝑦𝑥_2)^2)</a:t>
              </a:r>
              <a:r>
                <a:rPr lang="en-US" sz="12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(1−𝑟_(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𝑥_2)^2)</a:t>
              </a:r>
              <a:r>
                <a:rPr lang="en-US" sz="12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200" b="0" i="1" baseline="0">
                <a:latin typeface="+mj-lt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𝑟_(𝑦𝑥_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∙𝑥_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)=(𝑟_(𝑦𝑥_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)−𝑟_(𝑦𝑥_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)∙𝑟_(𝑥_1 𝑥_2 ))/√((1−𝑟_(𝑦𝑥_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)^2)∙(1−𝑟_(𝑥_1 𝑥_2)^2))</a:t>
              </a:r>
              <a:endParaRPr lang="en-US" sz="1200">
                <a:effectLst/>
              </a:endParaRPr>
            </a:p>
            <a:p>
              <a:pPr algn="l"/>
              <a:endParaRPr lang="ru-RU" sz="1200" b="0" i="1" baseline="0">
                <a:latin typeface="+mj-lt"/>
              </a:endParaRPr>
            </a:p>
          </xdr:txBody>
        </xdr:sp>
      </mc:Fallback>
    </mc:AlternateContent>
    <xdr:clientData/>
  </xdr:twoCellAnchor>
  <xdr:twoCellAnchor>
    <xdr:from>
      <xdr:col>4</xdr:col>
      <xdr:colOff>9527</xdr:colOff>
      <xdr:row>99</xdr:row>
      <xdr:rowOff>19051</xdr:rowOff>
    </xdr:from>
    <xdr:to>
      <xdr:col>6</xdr:col>
      <xdr:colOff>1000125</xdr:colOff>
      <xdr:row>105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7AFE4EB-4EDA-47E0-96F8-5660817C48AD}"/>
                </a:ext>
              </a:extLst>
            </xdr:cNvPr>
            <xdr:cNvSpPr txBox="1"/>
          </xdr:nvSpPr>
          <xdr:spPr>
            <a:xfrm>
              <a:off x="2771777" y="19326226"/>
              <a:ext cx="2209798" cy="1228724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ru-RU" sz="1200" b="0" i="1" baseline="0">
                  <a:latin typeface="+mj-lt"/>
                </a:rPr>
                <a:t>Коэффициент эластичности</a:t>
              </a:r>
              <a:r>
                <a:rPr lang="en-US" sz="1200" b="0" i="1" baseline="0">
                  <a:latin typeface="+mj-lt"/>
                </a:rPr>
                <a:t>:</a:t>
              </a:r>
            </a:p>
            <a:p>
              <a:pPr algn="l"/>
              <a:endParaRPr lang="en-US" sz="1200" b="0" i="1" baseline="0">
                <a:latin typeface="+mj-lt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b="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200" b="0" i="1" baseline="0">
                            <a:latin typeface="Cambria Math" panose="02040503050406030204" pitchFamily="18" charset="0"/>
                          </a:rPr>
                          <m:t>Э</m:t>
                        </m:r>
                      </m:e>
                      <m:sub>
                        <m:r>
                          <a:rPr lang="en-US" sz="1200" b="0" i="1" baseline="0">
                            <a:latin typeface="Cambria Math" panose="02040503050406030204" pitchFamily="18" charset="0"/>
                          </a:rPr>
                          <m:t>𝑦</m:t>
                        </m:r>
                        <m:sSub>
                          <m:sSubPr>
                            <m:ctrlPr>
                              <a:rPr lang="en-US" sz="1200" b="0" i="1" baseline="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 baseline="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200" b="0" i="1" baseline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200" b="0" i="1" baseline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f>
                      <m:fPr>
                        <m:ctrlPr>
                          <a:rPr lang="en-US" sz="12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n-US" sz="1200" b="0" i="1" baseline="0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acc>
                      </m:num>
                      <m:den>
                        <m:acc>
                          <m:accPr>
                            <m:chr m:val="̅"/>
                            <m:ctrlPr>
                              <a:rPr lang="ru-RU" sz="1200" b="0" i="1" baseline="0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en-US" sz="1200" b="0" i="1" baseline="0">
                <a:latin typeface="+mj-lt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Э</m:t>
                        </m:r>
                      </m:e>
                      <m: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sSub>
                          <m:sSubPr>
                            <m:ctrlP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f>
                      <m:f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acc>
                      </m:num>
                      <m:den>
                        <m:acc>
                          <m:accPr>
                            <m:chr m:val="̅"/>
                            <m:ctrlPr>
                              <a:rPr lang="ru-RU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ru-RU" sz="1200" b="0" i="1" baseline="0">
                <a:latin typeface="+mj-lt"/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7AFE4EB-4EDA-47E0-96F8-5660817C48AD}"/>
                </a:ext>
              </a:extLst>
            </xdr:cNvPr>
            <xdr:cNvSpPr txBox="1"/>
          </xdr:nvSpPr>
          <xdr:spPr>
            <a:xfrm>
              <a:off x="2771777" y="19326226"/>
              <a:ext cx="2209798" cy="1228724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ru-RU" sz="1200" b="0" i="1" baseline="0">
                  <a:latin typeface="+mj-lt"/>
                </a:rPr>
                <a:t>Коэффициент эластичности</a:t>
              </a:r>
              <a:r>
                <a:rPr lang="en-US" sz="1200" b="0" i="1" baseline="0">
                  <a:latin typeface="+mj-lt"/>
                </a:rPr>
                <a:t>:</a:t>
              </a:r>
            </a:p>
            <a:p>
              <a:pPr algn="l"/>
              <a:endParaRPr lang="en-US" sz="1200" b="0" i="1" baseline="0">
                <a:latin typeface="+mj-lt"/>
              </a:endParaRPr>
            </a:p>
            <a:p>
              <a:pPr algn="l"/>
              <a:r>
                <a:rPr lang="ru-RU" sz="1200" b="0" i="0" baseline="0">
                  <a:latin typeface="Cambria Math" panose="02040503050406030204" pitchFamily="18" charset="0"/>
                </a:rPr>
                <a:t>Э_(</a:t>
              </a:r>
              <a:r>
                <a:rPr lang="en-US" sz="1200" b="0" i="0" baseline="0">
                  <a:latin typeface="Cambria Math" panose="02040503050406030204" pitchFamily="18" charset="0"/>
                </a:rPr>
                <a:t>𝑦𝑥_1</a:t>
              </a:r>
              <a:r>
                <a:rPr lang="ru-RU" sz="1200" b="0" i="0" baseline="0">
                  <a:latin typeface="Cambria Math" panose="02040503050406030204" pitchFamily="18" charset="0"/>
                </a:rPr>
                <a:t> )</a:t>
              </a:r>
              <a:r>
                <a:rPr lang="en-US" sz="1200" b="0" i="0" baseline="0">
                  <a:latin typeface="Cambria Math" panose="02040503050406030204" pitchFamily="18" charset="0"/>
                </a:rPr>
                <a:t>=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𝑏_1</a:t>
              </a:r>
              <a:r>
                <a:rPr lang="en-US" sz="12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200" b="0" i="0" baseline="0">
                  <a:latin typeface="Cambria Math" panose="02040503050406030204" pitchFamily="18" charset="0"/>
                </a:rPr>
                <a:t> (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𝑥_1</a:t>
              </a:r>
              <a:r>
                <a:rPr lang="ru-RU" sz="12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2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̅/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ru-RU" sz="12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US" sz="12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200" b="0" i="1" baseline="0">
                <a:latin typeface="+mj-lt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Э_(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𝑦𝑥_1 </a:t>
              </a:r>
              <a:r>
                <a:rPr lang="ru-RU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=𝑏_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(𝑥_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) ̅/𝑦</a:t>
              </a:r>
              <a:r>
                <a:rPr lang="ru-RU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ru-RU" sz="1200" b="0" i="1" baseline="0">
                <a:latin typeface="+mj-lt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7708-BAE7-45F9-BECA-B8DE649787FB}">
  <dimension ref="A2:W137"/>
  <sheetViews>
    <sheetView tabSelected="1" topLeftCell="A115" workbookViewId="0">
      <selection activeCell="K79" sqref="K79"/>
    </sheetView>
  </sheetViews>
  <sheetFormatPr defaultRowHeight="15" x14ac:dyDescent="0.25"/>
  <cols>
    <col min="2" max="2" width="12.85546875" customWidth="1"/>
    <col min="3" max="3" width="10.28515625" customWidth="1"/>
    <col min="7" max="7" width="15.140625" customWidth="1"/>
    <col min="10" max="10" width="12.28515625" customWidth="1"/>
  </cols>
  <sheetData>
    <row r="2" spans="2:5" ht="15.75" thickBot="1" x14ac:dyDescent="0.3"/>
    <row r="3" spans="2:5" ht="15.75" thickBot="1" x14ac:dyDescent="0.3">
      <c r="B3" s="31" t="s">
        <v>8</v>
      </c>
      <c r="C3" s="32"/>
    </row>
    <row r="5" spans="2:5" x14ac:dyDescent="0.25">
      <c r="B5" s="33" t="s">
        <v>7</v>
      </c>
      <c r="C5" s="33"/>
      <c r="D5" s="33"/>
      <c r="E5" s="33"/>
    </row>
    <row r="6" spans="2:5" ht="15.75" thickBot="1" x14ac:dyDescent="0.3"/>
    <row r="7" spans="2:5" x14ac:dyDescent="0.25">
      <c r="B7" s="2">
        <v>10</v>
      </c>
      <c r="C7" s="3">
        <v>123</v>
      </c>
      <c r="D7" s="4">
        <v>138</v>
      </c>
    </row>
    <row r="8" spans="2:5" x14ac:dyDescent="0.25">
      <c r="B8" s="5">
        <v>123</v>
      </c>
      <c r="C8">
        <v>1635</v>
      </c>
      <c r="D8" s="6">
        <v>1591</v>
      </c>
    </row>
    <row r="9" spans="2:5" ht="15.75" thickBot="1" x14ac:dyDescent="0.3">
      <c r="B9" s="7">
        <v>138</v>
      </c>
      <c r="C9" s="8">
        <v>1591</v>
      </c>
      <c r="D9" s="9">
        <v>2048</v>
      </c>
    </row>
    <row r="12" spans="2:5" x14ac:dyDescent="0.25">
      <c r="B12" s="33" t="s">
        <v>9</v>
      </c>
      <c r="C12" s="33"/>
      <c r="D12" s="33"/>
    </row>
    <row r="13" spans="2:5" ht="15.75" thickBot="1" x14ac:dyDescent="0.3"/>
    <row r="14" spans="2:5" ht="15.75" thickBot="1" x14ac:dyDescent="0.3">
      <c r="B14" s="34" t="s">
        <v>24</v>
      </c>
      <c r="C14" s="35"/>
      <c r="D14" s="10">
        <f>MDETERM(B7:D9)</f>
        <v>62126.000000000291</v>
      </c>
    </row>
    <row r="16" spans="2:5" x14ac:dyDescent="0.25">
      <c r="B16" t="s">
        <v>10</v>
      </c>
    </row>
    <row r="18" spans="2:11" ht="15.75" thickBot="1" x14ac:dyDescent="0.3">
      <c r="B18" s="30" t="s">
        <v>11</v>
      </c>
      <c r="C18" s="30"/>
      <c r="D18" s="30"/>
    </row>
    <row r="19" spans="2:11" ht="15.75" thickBot="1" x14ac:dyDescent="0.3">
      <c r="B19" s="2">
        <v>161</v>
      </c>
      <c r="C19" s="3">
        <v>123</v>
      </c>
      <c r="D19" s="4">
        <v>138</v>
      </c>
      <c r="F19" s="15" t="s">
        <v>14</v>
      </c>
      <c r="G19" s="10">
        <f>MDETERM(B19:D21)/D14</f>
        <v>10.731175353314267</v>
      </c>
      <c r="K19" s="1"/>
    </row>
    <row r="20" spans="2:11" x14ac:dyDescent="0.25">
      <c r="B20" s="5">
        <v>2120</v>
      </c>
      <c r="C20">
        <v>1635</v>
      </c>
      <c r="D20" s="6">
        <v>1591</v>
      </c>
    </row>
    <row r="21" spans="2:11" ht="15.75" thickBot="1" x14ac:dyDescent="0.3">
      <c r="B21" s="7">
        <v>2082</v>
      </c>
      <c r="C21" s="8">
        <v>1591</v>
      </c>
      <c r="D21" s="9">
        <v>2048</v>
      </c>
    </row>
    <row r="24" spans="2:11" ht="15.75" thickBot="1" x14ac:dyDescent="0.3">
      <c r="B24" s="30" t="s">
        <v>12</v>
      </c>
      <c r="C24" s="30"/>
      <c r="D24" s="30"/>
    </row>
    <row r="25" spans="2:11" ht="15.75" thickBot="1" x14ac:dyDescent="0.3">
      <c r="B25" s="2">
        <v>10</v>
      </c>
      <c r="C25" s="3">
        <v>161</v>
      </c>
      <c r="D25" s="4">
        <v>138</v>
      </c>
      <c r="F25" s="15" t="s">
        <v>16</v>
      </c>
      <c r="G25" s="10">
        <f>MDETERM(B25:D27)/D14</f>
        <v>0.83478736760777084</v>
      </c>
      <c r="K25" s="1"/>
    </row>
    <row r="26" spans="2:11" x14ac:dyDescent="0.25">
      <c r="B26" s="5">
        <v>123</v>
      </c>
      <c r="C26">
        <v>2120</v>
      </c>
      <c r="D26" s="6">
        <v>1591</v>
      </c>
    </row>
    <row r="27" spans="2:11" ht="15.75" thickBot="1" x14ac:dyDescent="0.3">
      <c r="B27" s="7">
        <v>138</v>
      </c>
      <c r="C27" s="8">
        <v>2082</v>
      </c>
      <c r="D27" s="9">
        <v>2048</v>
      </c>
    </row>
    <row r="30" spans="2:11" ht="15.75" thickBot="1" x14ac:dyDescent="0.3">
      <c r="B30" s="30" t="s">
        <v>13</v>
      </c>
      <c r="C30" s="30"/>
      <c r="D30" s="30"/>
    </row>
    <row r="31" spans="2:11" ht="15.75" thickBot="1" x14ac:dyDescent="0.3">
      <c r="B31" s="2">
        <v>10</v>
      </c>
      <c r="C31" s="3">
        <v>123</v>
      </c>
      <c r="D31" s="4">
        <v>161</v>
      </c>
      <c r="F31" s="15" t="s">
        <v>15</v>
      </c>
      <c r="G31" s="10">
        <f>MDETERM(B31:D33)/D14</f>
        <v>-0.35500434600649744</v>
      </c>
    </row>
    <row r="32" spans="2:11" x14ac:dyDescent="0.25">
      <c r="B32" s="5">
        <v>123</v>
      </c>
      <c r="C32">
        <v>1635</v>
      </c>
      <c r="D32" s="6">
        <v>2120</v>
      </c>
    </row>
    <row r="33" spans="2:5" ht="15.75" thickBot="1" x14ac:dyDescent="0.3">
      <c r="B33" s="7">
        <v>138</v>
      </c>
      <c r="C33" s="8">
        <v>1591</v>
      </c>
      <c r="D33" s="9">
        <v>2082</v>
      </c>
    </row>
    <row r="40" spans="2:5" ht="15.75" thickBot="1" x14ac:dyDescent="0.3"/>
    <row r="41" spans="2:5" ht="15.75" thickBot="1" x14ac:dyDescent="0.3">
      <c r="B41" s="31" t="s">
        <v>17</v>
      </c>
      <c r="C41" s="32"/>
    </row>
    <row r="45" spans="2:5" x14ac:dyDescent="0.25">
      <c r="B45" t="s">
        <v>20</v>
      </c>
    </row>
    <row r="47" spans="2:5" ht="15.75" thickBot="1" x14ac:dyDescent="0.3">
      <c r="C47" s="14" t="s">
        <v>0</v>
      </c>
      <c r="D47" s="14" t="s">
        <v>1</v>
      </c>
      <c r="E47" s="14" t="s">
        <v>2</v>
      </c>
    </row>
    <row r="48" spans="2:5" x14ac:dyDescent="0.25">
      <c r="B48" s="14" t="s">
        <v>0</v>
      </c>
      <c r="C48" s="2">
        <v>1</v>
      </c>
      <c r="D48" s="3">
        <v>0.95599999999999996</v>
      </c>
      <c r="E48" s="4">
        <v>-0.88200000000000001</v>
      </c>
    </row>
    <row r="49" spans="2:23" x14ac:dyDescent="0.25">
      <c r="B49" s="14" t="s">
        <v>1</v>
      </c>
      <c r="C49" s="5">
        <v>0.95599999999999996</v>
      </c>
      <c r="D49">
        <v>1</v>
      </c>
      <c r="E49" s="6">
        <v>-0.80300000000000005</v>
      </c>
    </row>
    <row r="50" spans="2:23" ht="15.75" thickBot="1" x14ac:dyDescent="0.3">
      <c r="B50" s="14" t="s">
        <v>2</v>
      </c>
      <c r="C50" s="7">
        <v>-0.88200000000000001</v>
      </c>
      <c r="D50" s="8">
        <v>-0.80300000000000005</v>
      </c>
      <c r="E50" s="9">
        <v>1</v>
      </c>
    </row>
    <row r="52" spans="2:23" ht="15.75" thickBot="1" x14ac:dyDescent="0.3"/>
    <row r="53" spans="2:23" ht="15.75" thickBot="1" x14ac:dyDescent="0.3">
      <c r="C53" s="15" t="s">
        <v>25</v>
      </c>
      <c r="D53" s="10">
        <f>MDETERM(C48:E50)</f>
        <v>1.7497352000000011E-2</v>
      </c>
      <c r="F53" s="15" t="s">
        <v>19</v>
      </c>
      <c r="G53" s="16">
        <v>10</v>
      </c>
      <c r="H53" s="1" t="s">
        <v>18</v>
      </c>
    </row>
    <row r="54" spans="2:23" ht="15.75" thickBot="1" x14ac:dyDescent="0.3">
      <c r="C54" s="15" t="s">
        <v>26</v>
      </c>
      <c r="D54" s="10">
        <f>MDETERM(D49:E50)</f>
        <v>0.35519099999999992</v>
      </c>
      <c r="F54" s="15" t="s">
        <v>21</v>
      </c>
      <c r="G54" s="16">
        <v>2</v>
      </c>
      <c r="H54" s="1" t="s">
        <v>22</v>
      </c>
    </row>
    <row r="55" spans="2:23" ht="15.75" thickBot="1" x14ac:dyDescent="0.3">
      <c r="C55" s="15" t="s">
        <v>27</v>
      </c>
      <c r="D55" s="10">
        <f>1-D53/D54</f>
        <v>0.95073818874915184</v>
      </c>
    </row>
    <row r="56" spans="2:23" ht="15.75" thickBot="1" x14ac:dyDescent="0.3">
      <c r="C56" s="15" t="s">
        <v>28</v>
      </c>
      <c r="D56" s="10">
        <f>1-(1-D55)*(G53-1)/(G53-2-1)</f>
        <v>0.9366633855346238</v>
      </c>
    </row>
    <row r="58" spans="2:23" ht="15.75" thickBot="1" x14ac:dyDescent="0.3"/>
    <row r="59" spans="2:23" ht="15.75" thickBot="1" x14ac:dyDescent="0.3">
      <c r="B59" s="36" t="s">
        <v>30</v>
      </c>
      <c r="C59" s="37"/>
    </row>
    <row r="60" spans="2:23" ht="15.75" thickBot="1" x14ac:dyDescent="0.3"/>
    <row r="61" spans="2:23" ht="15.75" thickBot="1" x14ac:dyDescent="0.3">
      <c r="B61" s="31" t="s">
        <v>23</v>
      </c>
      <c r="C61" s="32"/>
      <c r="W61" s="11"/>
    </row>
    <row r="64" spans="2:23" ht="15.75" thickBot="1" x14ac:dyDescent="0.3">
      <c r="B64" s="14" t="s">
        <v>1</v>
      </c>
      <c r="C64" s="14" t="s">
        <v>2</v>
      </c>
    </row>
    <row r="65" spans="1:7" x14ac:dyDescent="0.25">
      <c r="A65" s="14" t="s">
        <v>1</v>
      </c>
      <c r="B65" s="2">
        <v>1</v>
      </c>
      <c r="C65" s="4">
        <v>-0.80300000000000005</v>
      </c>
    </row>
    <row r="66" spans="1:7" ht="15.75" thickBot="1" x14ac:dyDescent="0.3">
      <c r="A66" s="14" t="s">
        <v>2</v>
      </c>
      <c r="B66" s="7">
        <v>-0.80300000000000005</v>
      </c>
      <c r="C66" s="9">
        <v>1</v>
      </c>
    </row>
    <row r="68" spans="1:7" ht="15.75" thickBot="1" x14ac:dyDescent="0.3"/>
    <row r="69" spans="1:7" ht="15.75" thickBot="1" x14ac:dyDescent="0.3">
      <c r="B69" s="19" t="s">
        <v>24</v>
      </c>
      <c r="C69" s="10">
        <f>MDETERM(B65:C66)</f>
        <v>0.35519099999999992</v>
      </c>
    </row>
    <row r="71" spans="1:7" ht="15.75" thickBot="1" x14ac:dyDescent="0.3">
      <c r="B71" s="1" t="s">
        <v>29</v>
      </c>
    </row>
    <row r="72" spans="1:7" x14ac:dyDescent="0.25">
      <c r="B72" s="2">
        <v>0.95599999999999996</v>
      </c>
      <c r="C72" s="4">
        <v>-0.80300000000000005</v>
      </c>
    </row>
    <row r="73" spans="1:7" ht="15.75" thickBot="1" x14ac:dyDescent="0.3">
      <c r="B73" s="7">
        <v>-0.88200000000000001</v>
      </c>
      <c r="C73" s="9">
        <v>1</v>
      </c>
    </row>
    <row r="75" spans="1:7" ht="15.75" thickBot="1" x14ac:dyDescent="0.3"/>
    <row r="76" spans="1:7" ht="15.75" thickBot="1" x14ac:dyDescent="0.3">
      <c r="B76" s="20" t="s">
        <v>3</v>
      </c>
      <c r="C76" s="13">
        <f>MDETERM(B72:C73)</f>
        <v>0.24775399999999995</v>
      </c>
      <c r="F76" s="20" t="s">
        <v>4</v>
      </c>
      <c r="G76" s="13">
        <f>C76/C69</f>
        <v>0.69752330436300469</v>
      </c>
    </row>
    <row r="79" spans="1:7" ht="15.75" thickBot="1" x14ac:dyDescent="0.3">
      <c r="B79" s="1" t="s">
        <v>29</v>
      </c>
    </row>
    <row r="80" spans="1:7" x14ac:dyDescent="0.25">
      <c r="B80" s="2">
        <v>1</v>
      </c>
      <c r="C80" s="4">
        <v>0.95599999999999996</v>
      </c>
    </row>
    <row r="81" spans="2:7" ht="15.75" thickBot="1" x14ac:dyDescent="0.3">
      <c r="B81" s="7">
        <v>-0.80300000000000005</v>
      </c>
      <c r="C81" s="9">
        <v>-0.88200000000000001</v>
      </c>
    </row>
    <row r="83" spans="2:7" ht="15.75" thickBot="1" x14ac:dyDescent="0.3"/>
    <row r="84" spans="2:7" ht="15.75" thickBot="1" x14ac:dyDescent="0.3">
      <c r="B84" s="20" t="s">
        <v>5</v>
      </c>
      <c r="C84" s="13">
        <f>MDETERM(B80:C81)</f>
        <v>-0.11433199999999999</v>
      </c>
      <c r="F84" s="20" t="s">
        <v>6</v>
      </c>
      <c r="G84" s="13">
        <f>C84/C69</f>
        <v>-0.32188878659650727</v>
      </c>
    </row>
    <row r="87" spans="2:7" ht="15.75" thickBot="1" x14ac:dyDescent="0.3"/>
    <row r="88" spans="2:7" ht="15.75" thickBot="1" x14ac:dyDescent="0.3">
      <c r="B88" s="31" t="s">
        <v>31</v>
      </c>
      <c r="C88" s="32"/>
    </row>
    <row r="90" spans="2:7" ht="15.75" thickBot="1" x14ac:dyDescent="0.3">
      <c r="B90" s="1" t="s">
        <v>32</v>
      </c>
    </row>
    <row r="91" spans="2:7" ht="15.75" thickBot="1" x14ac:dyDescent="0.3">
      <c r="B91" s="17" t="s">
        <v>33</v>
      </c>
      <c r="C91" s="10">
        <f>(D48-E48*E49)/((1-E48^2)*(1-E49^2))^0.5</f>
        <v>0.88214278272069724</v>
      </c>
    </row>
    <row r="92" spans="2:7" ht="15.75" thickBot="1" x14ac:dyDescent="0.3">
      <c r="B92" s="17" t="s">
        <v>34</v>
      </c>
      <c r="C92" s="10">
        <f>(E48-D48*E49)/((1-D48^2)*(1-E49^2))^0.5</f>
        <v>-0.65392216875765174</v>
      </c>
    </row>
    <row r="97" spans="2:4" ht="15.75" thickBot="1" x14ac:dyDescent="0.3"/>
    <row r="98" spans="2:4" ht="15.75" thickBot="1" x14ac:dyDescent="0.3">
      <c r="B98" s="31" t="s">
        <v>35</v>
      </c>
      <c r="C98" s="32"/>
    </row>
    <row r="100" spans="2:4" ht="15.75" thickBot="1" x14ac:dyDescent="0.3">
      <c r="B100" s="38" t="s">
        <v>41</v>
      </c>
      <c r="C100" s="38"/>
      <c r="D100" s="38"/>
    </row>
    <row r="101" spans="2:4" ht="15.75" thickBot="1" x14ac:dyDescent="0.3">
      <c r="B101" s="15" t="s">
        <v>37</v>
      </c>
      <c r="C101" s="10">
        <f>123/G53</f>
        <v>12.3</v>
      </c>
    </row>
    <row r="102" spans="2:4" ht="15.75" thickBot="1" x14ac:dyDescent="0.3">
      <c r="B102" s="15" t="s">
        <v>38</v>
      </c>
      <c r="C102" s="10">
        <f>138/G53</f>
        <v>13.8</v>
      </c>
    </row>
    <row r="103" spans="2:4" ht="15.75" thickBot="1" x14ac:dyDescent="0.3">
      <c r="B103" s="15" t="s">
        <v>36</v>
      </c>
      <c r="C103" s="10">
        <f>161/G53</f>
        <v>16.100000000000001</v>
      </c>
    </row>
    <row r="104" spans="2:4" ht="15.75" thickBot="1" x14ac:dyDescent="0.3"/>
    <row r="105" spans="2:4" ht="15.75" thickBot="1" x14ac:dyDescent="0.3">
      <c r="B105" s="21" t="s">
        <v>39</v>
      </c>
      <c r="C105" s="10">
        <f>G25*C101/C103</f>
        <v>0.63775680879351437</v>
      </c>
    </row>
    <row r="106" spans="2:4" ht="15.75" thickBot="1" x14ac:dyDescent="0.3">
      <c r="B106" s="21" t="s">
        <v>40</v>
      </c>
      <c r="C106" s="10">
        <f>G31*C102/C103</f>
        <v>-0.30428943943414066</v>
      </c>
    </row>
    <row r="109" spans="2:4" ht="15.75" thickBot="1" x14ac:dyDescent="0.3"/>
    <row r="110" spans="2:4" ht="15.75" thickBot="1" x14ac:dyDescent="0.3">
      <c r="B110" s="31" t="s">
        <v>42</v>
      </c>
      <c r="C110" s="32"/>
    </row>
    <row r="112" spans="2:4" ht="15.75" thickBot="1" x14ac:dyDescent="0.3"/>
    <row r="113" spans="2:13" ht="15.75" thickBot="1" x14ac:dyDescent="0.3">
      <c r="B113" s="15" t="s">
        <v>43</v>
      </c>
      <c r="C113" s="10">
        <v>20</v>
      </c>
    </row>
    <row r="114" spans="2:13" ht="15.75" thickBot="1" x14ac:dyDescent="0.3">
      <c r="B114" s="15" t="s">
        <v>44</v>
      </c>
      <c r="C114" s="10">
        <v>7</v>
      </c>
    </row>
    <row r="116" spans="2:13" ht="15.75" thickBot="1" x14ac:dyDescent="0.3">
      <c r="B116" s="38" t="s">
        <v>45</v>
      </c>
      <c r="C116" s="38"/>
    </row>
    <row r="117" spans="2:13" ht="15.75" thickBot="1" x14ac:dyDescent="0.3">
      <c r="B117" s="10">
        <f>G19+G25*C113+G31*C114</f>
        <v>24.941892283424199</v>
      </c>
    </row>
    <row r="119" spans="2:13" ht="15.75" thickBot="1" x14ac:dyDescent="0.3"/>
    <row r="120" spans="2:13" ht="15.75" thickBot="1" x14ac:dyDescent="0.3">
      <c r="B120" s="31" t="s">
        <v>46</v>
      </c>
      <c r="C120" s="32"/>
    </row>
    <row r="122" spans="2:13" ht="15.75" thickBot="1" x14ac:dyDescent="0.3"/>
    <row r="123" spans="2:13" ht="15.75" thickBot="1" x14ac:dyDescent="0.3">
      <c r="B123" s="14" t="s">
        <v>47</v>
      </c>
      <c r="D123" s="14" t="s">
        <v>48</v>
      </c>
      <c r="E123" s="12">
        <v>1</v>
      </c>
      <c r="F123" s="26">
        <v>20</v>
      </c>
      <c r="G123" s="13">
        <v>7</v>
      </c>
      <c r="J123" s="14" t="s">
        <v>49</v>
      </c>
      <c r="K123" s="2" cm="1">
        <f t="array" ref="K123:M125">MMULT(B124:B126,E123:G123)</f>
        <v>1</v>
      </c>
      <c r="L123" s="3">
        <v>20</v>
      </c>
      <c r="M123" s="4">
        <v>7</v>
      </c>
    </row>
    <row r="124" spans="2:13" x14ac:dyDescent="0.25">
      <c r="B124" s="23">
        <v>1</v>
      </c>
      <c r="K124" s="5">
        <v>20</v>
      </c>
      <c r="L124" s="18">
        <v>400</v>
      </c>
      <c r="M124" s="6">
        <v>140</v>
      </c>
    </row>
    <row r="125" spans="2:13" ht="15.75" thickBot="1" x14ac:dyDescent="0.3">
      <c r="B125" s="24">
        <v>20</v>
      </c>
      <c r="K125" s="7">
        <v>7</v>
      </c>
      <c r="L125" s="8">
        <v>140</v>
      </c>
      <c r="M125" s="9">
        <v>49</v>
      </c>
    </row>
    <row r="126" spans="2:13" ht="15.75" thickBot="1" x14ac:dyDescent="0.3">
      <c r="B126" s="25">
        <v>7</v>
      </c>
    </row>
    <row r="127" spans="2:13" ht="15.75" thickBot="1" x14ac:dyDescent="0.3"/>
    <row r="128" spans="2:13" ht="15.75" thickBot="1" x14ac:dyDescent="0.3">
      <c r="F128" s="22" t="s">
        <v>58</v>
      </c>
      <c r="G128" s="10">
        <v>7</v>
      </c>
      <c r="J128" s="1" t="s">
        <v>50</v>
      </c>
      <c r="K128" s="2"/>
      <c r="L128" s="3"/>
      <c r="M128" s="4"/>
    </row>
    <row r="129" spans="2:13" ht="15.75" thickBot="1" x14ac:dyDescent="0.3">
      <c r="B129" s="22" t="s">
        <v>51</v>
      </c>
      <c r="C129" s="10">
        <f>1.111665</f>
        <v>1.1116649999999999</v>
      </c>
      <c r="K129" s="5"/>
      <c r="L129" s="18"/>
      <c r="M129" s="6"/>
    </row>
    <row r="130" spans="2:13" ht="15.75" thickBot="1" x14ac:dyDescent="0.3">
      <c r="B130" s="22" t="s">
        <v>52</v>
      </c>
      <c r="C130" s="10">
        <f>(1+K136)^0.5</f>
        <v>1</v>
      </c>
      <c r="K130" s="7"/>
      <c r="L130" s="8"/>
      <c r="M130" s="9"/>
    </row>
    <row r="131" spans="2:13" ht="15.75" thickBot="1" x14ac:dyDescent="0.3">
      <c r="B131" s="22" t="s">
        <v>56</v>
      </c>
      <c r="C131" s="10">
        <f>C129*C130</f>
        <v>1.1116649999999999</v>
      </c>
    </row>
    <row r="132" spans="2:13" ht="15.75" thickBot="1" x14ac:dyDescent="0.3">
      <c r="G132" s="27"/>
    </row>
    <row r="133" spans="2:13" ht="15.75" thickBot="1" x14ac:dyDescent="0.3">
      <c r="B133" s="22" t="s">
        <v>54</v>
      </c>
      <c r="C133" s="10">
        <f>_xlfn.T.INV.2T(0.05,G128)</f>
        <v>2.3646242515927849</v>
      </c>
    </row>
    <row r="134" spans="2:13" ht="15.75" thickBot="1" x14ac:dyDescent="0.3">
      <c r="B134" s="28" t="s">
        <v>55</v>
      </c>
      <c r="C134" s="25">
        <f>C131*C133</f>
        <v>2.628670018646893</v>
      </c>
    </row>
    <row r="135" spans="2:13" ht="15.75" thickBot="1" x14ac:dyDescent="0.3"/>
    <row r="136" spans="2:13" ht="15.75" thickBot="1" x14ac:dyDescent="0.3">
      <c r="B136" s="29" t="s">
        <v>57</v>
      </c>
      <c r="C136" s="29"/>
      <c r="J136" s="1" t="s">
        <v>53</v>
      </c>
      <c r="K136" s="10"/>
    </row>
    <row r="137" spans="2:13" ht="15.75" thickBot="1" x14ac:dyDescent="0.3">
      <c r="B137" s="12">
        <f>B117-C134</f>
        <v>22.313222264777306</v>
      </c>
      <c r="C137" s="10">
        <f>B117+C134</f>
        <v>27.570562302071092</v>
      </c>
    </row>
  </sheetData>
  <mergeCells count="17">
    <mergeCell ref="B3:C3"/>
    <mergeCell ref="B12:D12"/>
    <mergeCell ref="B14:C14"/>
    <mergeCell ref="B18:D18"/>
    <mergeCell ref="B24:D24"/>
    <mergeCell ref="B136:C136"/>
    <mergeCell ref="B30:D30"/>
    <mergeCell ref="B41:C41"/>
    <mergeCell ref="B61:C61"/>
    <mergeCell ref="B5:E5"/>
    <mergeCell ref="B59:C59"/>
    <mergeCell ref="B116:C116"/>
    <mergeCell ref="B120:C120"/>
    <mergeCell ref="B88:C88"/>
    <mergeCell ref="B98:C98"/>
    <mergeCell ref="B100:D100"/>
    <mergeCell ref="B110:C1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Bronnikov Egor</cp:lastModifiedBy>
  <dcterms:created xsi:type="dcterms:W3CDTF">2015-06-05T18:17:20Z</dcterms:created>
  <dcterms:modified xsi:type="dcterms:W3CDTF">2022-03-14T19:32:08Z</dcterms:modified>
</cp:coreProperties>
</file>