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4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5.xml" ContentType="application/vnd.ms-excel.controlproperties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operations-research\"/>
    </mc:Choice>
  </mc:AlternateContent>
  <xr:revisionPtr revIDLastSave="0" documentId="13_ncr:1_{AB684537-99CE-4D47-B591-EA2F9070BA2F}" xr6:coauthVersionLast="47" xr6:coauthVersionMax="47" xr10:uidLastSave="{00000000-0000-0000-0000-000000000000}"/>
  <bookViews>
    <workbookView xWindow="-20610" yWindow="4560" windowWidth="20730" windowHeight="11310" firstSheet="20" activeTab="24" xr2:uid="{00000000-000D-0000-FFFF-FFFF00000000}"/>
  </bookViews>
  <sheets>
    <sheet name="Тит. лист" sheetId="1" r:id="rId1"/>
    <sheet name="Данные" sheetId="2" r:id="rId2"/>
    <sheet name="Отчет о результатах 1" sheetId="42" r:id="rId3"/>
    <sheet name="Отчет об устойчивости 1" sheetId="43" r:id="rId4"/>
    <sheet name="Отчет о пределах 1" sheetId="44" r:id="rId5"/>
    <sheet name="Период 1" sheetId="3" r:id="rId6"/>
    <sheet name="Граф. реш. 1" sheetId="39" r:id="rId7"/>
    <sheet name="Сырье" sheetId="13" state="hidden" r:id="rId8"/>
    <sheet name="Отчет об устойчивости 2" sheetId="47" r:id="rId9"/>
    <sheet name="Период 2" sheetId="45" r:id="rId10"/>
    <sheet name="Граф. реш. 2" sheetId="46" r:id="rId11"/>
    <sheet name="Отчет об устойч 3 без св-ур" sheetId="50" r:id="rId12"/>
    <sheet name="Отчет об устойч 3 со св-ур" sheetId="51" r:id="rId13"/>
    <sheet name="Период 3" sheetId="48" r:id="rId14"/>
    <sheet name="Граф. реш. 3" sheetId="49" r:id="rId15"/>
    <sheet name="Отчет об устойч 4 без св-ур" sheetId="54" r:id="rId16"/>
    <sheet name="Отчет об устойч 4 со св-ур" sheetId="55" r:id="rId17"/>
    <sheet name="Период 4" sheetId="52" r:id="rId18"/>
    <sheet name="Граф. реш. 4" sheetId="53" r:id="rId19"/>
    <sheet name="Отчет об устойч 5 без св-ур" sheetId="58" r:id="rId20"/>
    <sheet name="Отчет об устойч 5 со св-ур" sheetId="59" r:id="rId21"/>
    <sheet name="Период 5" sheetId="56" r:id="rId22"/>
    <sheet name="Граф. реш. 5" sheetId="57" r:id="rId23"/>
    <sheet name="Трансп." sheetId="23" r:id="rId24"/>
    <sheet name="Назнач" sheetId="60" r:id="rId25"/>
    <sheet name="Прибыль" sheetId="41" r:id="rId26"/>
  </sheets>
  <definedNames>
    <definedName name="ansc" hidden="1">14</definedName>
    <definedName name="anscount" hidden="1">25</definedName>
    <definedName name="limc" hidden="1">14</definedName>
    <definedName name="limcount" hidden="1">26</definedName>
    <definedName name="senc" hidden="1">14</definedName>
    <definedName name="sencount" hidden="1">41</definedName>
    <definedName name="solver_adj" localSheetId="24" hidden="1">Назнач!$C$5:$Q$9</definedName>
    <definedName name="solver_adj" localSheetId="5" hidden="1">'Период 1'!$B$3:$C$3</definedName>
    <definedName name="solver_adj" localSheetId="9" hidden="1">'Период 2'!$B$3:$C$3</definedName>
    <definedName name="solver_adj" localSheetId="13" hidden="1">'Период 3'!$B$3:$C$3</definedName>
    <definedName name="solver_adj" localSheetId="17" hidden="1">'Период 4'!$B$3:$C$3</definedName>
    <definedName name="solver_adj" localSheetId="21" hidden="1">'Период 5'!$B$3:$C$3</definedName>
    <definedName name="solver_adj" localSheetId="23" hidden="1">Трансп.!$C$5:$Q$9</definedName>
    <definedName name="solver_cvg" localSheetId="24" hidden="1">0.001</definedName>
    <definedName name="solver_cvg" localSheetId="5" hidden="1">0.001</definedName>
    <definedName name="solver_cvg" localSheetId="9" hidden="1">0.001</definedName>
    <definedName name="solver_cvg" localSheetId="13" hidden="1">0.001</definedName>
    <definedName name="solver_cvg" localSheetId="17" hidden="1">0.001</definedName>
    <definedName name="solver_cvg" localSheetId="21" hidden="1">0.001</definedName>
    <definedName name="solver_cvg" localSheetId="25" hidden="1">0.0001</definedName>
    <definedName name="solver_cvg" localSheetId="23" hidden="1">0.001</definedName>
    <definedName name="solver_drv" localSheetId="24" hidden="1">1</definedName>
    <definedName name="solver_drv" localSheetId="5" hidden="1">1</definedName>
    <definedName name="solver_drv" localSheetId="9" hidden="1">1</definedName>
    <definedName name="solver_drv" localSheetId="13" hidden="1">1</definedName>
    <definedName name="solver_drv" localSheetId="17" hidden="1">1</definedName>
    <definedName name="solver_drv" localSheetId="21" hidden="1">1</definedName>
    <definedName name="solver_drv" localSheetId="25" hidden="1">1</definedName>
    <definedName name="solver_drv" localSheetId="23" hidden="1">1</definedName>
    <definedName name="solver_eng" localSheetId="1" hidden="1">1</definedName>
    <definedName name="solver_eng" localSheetId="24" hidden="1">2</definedName>
    <definedName name="solver_eng" localSheetId="5" hidden="1">2</definedName>
    <definedName name="solver_eng" localSheetId="9" hidden="1">2</definedName>
    <definedName name="solver_eng" localSheetId="13" hidden="1">2</definedName>
    <definedName name="solver_eng" localSheetId="17" hidden="1">2</definedName>
    <definedName name="solver_eng" localSheetId="21" hidden="1">2</definedName>
    <definedName name="solver_eng" localSheetId="25" hidden="1">1</definedName>
    <definedName name="solver_eng" localSheetId="23" hidden="1">2</definedName>
    <definedName name="solver_est" localSheetId="24" hidden="1">1</definedName>
    <definedName name="solver_est" localSheetId="5" hidden="1">1</definedName>
    <definedName name="solver_est" localSheetId="9" hidden="1">1</definedName>
    <definedName name="solver_est" localSheetId="13" hidden="1">1</definedName>
    <definedName name="solver_est" localSheetId="17" hidden="1">1</definedName>
    <definedName name="solver_est" localSheetId="21" hidden="1">1</definedName>
    <definedName name="solver_est" localSheetId="25" hidden="1">1</definedName>
    <definedName name="solver_est" localSheetId="23" hidden="1">1</definedName>
    <definedName name="solver_itr" localSheetId="24" hidden="1">100</definedName>
    <definedName name="solver_itr" localSheetId="5" hidden="1">100</definedName>
    <definedName name="solver_itr" localSheetId="9" hidden="1">100</definedName>
    <definedName name="solver_itr" localSheetId="13" hidden="1">100</definedName>
    <definedName name="solver_itr" localSheetId="17" hidden="1">100</definedName>
    <definedName name="solver_itr" localSheetId="21" hidden="1">100</definedName>
    <definedName name="solver_itr" localSheetId="25" hidden="1">100</definedName>
    <definedName name="solver_itr" localSheetId="23" hidden="1">100</definedName>
    <definedName name="solver_lhs1" localSheetId="24" hidden="1">Назнач!$C$10:$Q$10</definedName>
    <definedName name="solver_lhs1" localSheetId="5" hidden="1">'Период 1'!$D$5:$D$13</definedName>
    <definedName name="solver_lhs1" localSheetId="9" hidden="1">'Период 2'!$D$5:$D$10</definedName>
    <definedName name="solver_lhs1" localSheetId="13" hidden="1">'Период 3'!$D$5:$D$10</definedName>
    <definedName name="solver_lhs1" localSheetId="17" hidden="1">'Период 4'!$D$5:$D$10</definedName>
    <definedName name="solver_lhs1" localSheetId="21" hidden="1">'Период 5'!$D$5:$D$10</definedName>
    <definedName name="solver_lhs1" localSheetId="25" hidden="1">Прибыль!$M$12</definedName>
    <definedName name="solver_lhs1" localSheetId="23" hidden="1">Трансп.!$C$10:$Q$10</definedName>
    <definedName name="solver_lhs2" localSheetId="24" hidden="1">Назнач!$R$5:$R$9</definedName>
    <definedName name="solver_lhs2" localSheetId="5" hidden="1">'Период 1'!$D$5:$D$13</definedName>
    <definedName name="solver_lhs2" localSheetId="9" hidden="1">'Период 2'!$D$5:$D$10</definedName>
    <definedName name="solver_lhs2" localSheetId="13" hidden="1">'Период 3'!$D$5:$D$10</definedName>
    <definedName name="solver_lhs2" localSheetId="17" hidden="1">'Период 4'!$D$5:$D$10</definedName>
    <definedName name="solver_lhs2" localSheetId="21" hidden="1">'Период 5'!$D$5:$D$10</definedName>
    <definedName name="solver_lhs2" localSheetId="25" hidden="1">Прибыль!$C$6:$L$6</definedName>
    <definedName name="solver_lhs2" localSheetId="23" hidden="1">Трансп.!$R$5:$R$9</definedName>
    <definedName name="solver_lhs3" localSheetId="5" hidden="1">'Период 1'!#REF!</definedName>
    <definedName name="solver_lhs3" localSheetId="9" hidden="1">'Период 2'!#REF!</definedName>
    <definedName name="solver_lhs3" localSheetId="13" hidden="1">'Период 3'!#REF!</definedName>
    <definedName name="solver_lhs3" localSheetId="17" hidden="1">'Период 4'!#REF!</definedName>
    <definedName name="solver_lhs3" localSheetId="21" hidden="1">'Период 5'!#REF!</definedName>
    <definedName name="solver_lhs4" localSheetId="5" hidden="1">'Период 1'!#REF!</definedName>
    <definedName name="solver_lhs4" localSheetId="9" hidden="1">'Период 2'!#REF!</definedName>
    <definedName name="solver_lhs4" localSheetId="13" hidden="1">'Период 3'!#REF!</definedName>
    <definedName name="solver_lhs4" localSheetId="17" hidden="1">'Период 4'!#REF!</definedName>
    <definedName name="solver_lhs4" localSheetId="21" hidden="1">'Период 5'!#REF!</definedName>
    <definedName name="solver_lhs5" localSheetId="5" hidden="1">'Период 1'!#REF!</definedName>
    <definedName name="solver_lhs5" localSheetId="9" hidden="1">'Период 2'!#REF!</definedName>
    <definedName name="solver_lhs5" localSheetId="13" hidden="1">'Период 3'!#REF!</definedName>
    <definedName name="solver_lhs5" localSheetId="17" hidden="1">'Период 4'!#REF!</definedName>
    <definedName name="solver_lhs5" localSheetId="21" hidden="1">'Период 5'!#REF!</definedName>
    <definedName name="solver_lhs6" localSheetId="5" hidden="1">'Период 1'!#REF!</definedName>
    <definedName name="solver_lhs6" localSheetId="9" hidden="1">'Период 2'!#REF!</definedName>
    <definedName name="solver_lhs6" localSheetId="13" hidden="1">'Период 3'!#REF!</definedName>
    <definedName name="solver_lhs6" localSheetId="17" hidden="1">'Период 4'!#REF!</definedName>
    <definedName name="solver_lhs6" localSheetId="21" hidden="1">'Период 5'!#REF!</definedName>
    <definedName name="solver_lin" localSheetId="24" hidden="1">2</definedName>
    <definedName name="solver_lin" localSheetId="5" hidden="1">2</definedName>
    <definedName name="solver_lin" localSheetId="9" hidden="1">2</definedName>
    <definedName name="solver_lin" localSheetId="13" hidden="1">2</definedName>
    <definedName name="solver_lin" localSheetId="17" hidden="1">2</definedName>
    <definedName name="solver_lin" localSheetId="21" hidden="1">2</definedName>
    <definedName name="solver_lin" localSheetId="25" hidden="1">2</definedName>
    <definedName name="solver_lin" localSheetId="23" hidden="1">2</definedName>
    <definedName name="solver_mip" localSheetId="24" hidden="1">2147483647</definedName>
    <definedName name="solver_mip" localSheetId="5" hidden="1">2147483647</definedName>
    <definedName name="solver_mip" localSheetId="9" hidden="1">2147483647</definedName>
    <definedName name="solver_mip" localSheetId="13" hidden="1">2147483647</definedName>
    <definedName name="solver_mip" localSheetId="17" hidden="1">2147483647</definedName>
    <definedName name="solver_mip" localSheetId="21" hidden="1">2147483647</definedName>
    <definedName name="solver_mip" localSheetId="23" hidden="1">2147483647</definedName>
    <definedName name="solver_mni" localSheetId="24" hidden="1">30</definedName>
    <definedName name="solver_mni" localSheetId="5" hidden="1">30</definedName>
    <definedName name="solver_mni" localSheetId="9" hidden="1">30</definedName>
    <definedName name="solver_mni" localSheetId="13" hidden="1">30</definedName>
    <definedName name="solver_mni" localSheetId="17" hidden="1">30</definedName>
    <definedName name="solver_mni" localSheetId="21" hidden="1">30</definedName>
    <definedName name="solver_mni" localSheetId="23" hidden="1">30</definedName>
    <definedName name="solver_mrt" localSheetId="24" hidden="1">0.075</definedName>
    <definedName name="solver_mrt" localSheetId="5" hidden="1">0.075</definedName>
    <definedName name="solver_mrt" localSheetId="9" hidden="1">0.075</definedName>
    <definedName name="solver_mrt" localSheetId="13" hidden="1">0.075</definedName>
    <definedName name="solver_mrt" localSheetId="17" hidden="1">0.075</definedName>
    <definedName name="solver_mrt" localSheetId="21" hidden="1">0.075</definedName>
    <definedName name="solver_mrt" localSheetId="23" hidden="1">0.075</definedName>
    <definedName name="solver_msl" localSheetId="24" hidden="1">2</definedName>
    <definedName name="solver_msl" localSheetId="5" hidden="1">2</definedName>
    <definedName name="solver_msl" localSheetId="9" hidden="1">2</definedName>
    <definedName name="solver_msl" localSheetId="13" hidden="1">2</definedName>
    <definedName name="solver_msl" localSheetId="17" hidden="1">2</definedName>
    <definedName name="solver_msl" localSheetId="21" hidden="1">2</definedName>
    <definedName name="solver_msl" localSheetId="23" hidden="1">2</definedName>
    <definedName name="solver_neg" localSheetId="1" hidden="1">1</definedName>
    <definedName name="solver_neg" localSheetId="24" hidden="1">1</definedName>
    <definedName name="solver_neg" localSheetId="5" hidden="1">1</definedName>
    <definedName name="solver_neg" localSheetId="9" hidden="1">1</definedName>
    <definedName name="solver_neg" localSheetId="13" hidden="1">1</definedName>
    <definedName name="solver_neg" localSheetId="17" hidden="1">1</definedName>
    <definedName name="solver_neg" localSheetId="21" hidden="1">1</definedName>
    <definedName name="solver_neg" localSheetId="25" hidden="1">2</definedName>
    <definedName name="solver_neg" localSheetId="23" hidden="1">1</definedName>
    <definedName name="solver_nod" localSheetId="24" hidden="1">2147483647</definedName>
    <definedName name="solver_nod" localSheetId="5" hidden="1">2147483647</definedName>
    <definedName name="solver_nod" localSheetId="9" hidden="1">2147483647</definedName>
    <definedName name="solver_nod" localSheetId="13" hidden="1">2147483647</definedName>
    <definedName name="solver_nod" localSheetId="17" hidden="1">2147483647</definedName>
    <definedName name="solver_nod" localSheetId="21" hidden="1">2147483647</definedName>
    <definedName name="solver_nod" localSheetId="23" hidden="1">2147483647</definedName>
    <definedName name="solver_num" localSheetId="1" hidden="1">0</definedName>
    <definedName name="solver_num" localSheetId="24" hidden="1">2</definedName>
    <definedName name="solver_num" localSheetId="5" hidden="1">1</definedName>
    <definedName name="solver_num" localSheetId="9" hidden="1">1</definedName>
    <definedName name="solver_num" localSheetId="13" hidden="1">1</definedName>
    <definedName name="solver_num" localSheetId="17" hidden="1">1</definedName>
    <definedName name="solver_num" localSheetId="21" hidden="1">1</definedName>
    <definedName name="solver_num" localSheetId="25" hidden="1">0</definedName>
    <definedName name="solver_num" localSheetId="23" hidden="1">2</definedName>
    <definedName name="solver_nwt" localSheetId="24" hidden="1">1</definedName>
    <definedName name="solver_nwt" localSheetId="5" hidden="1">1</definedName>
    <definedName name="solver_nwt" localSheetId="9" hidden="1">1</definedName>
    <definedName name="solver_nwt" localSheetId="13" hidden="1">1</definedName>
    <definedName name="solver_nwt" localSheetId="17" hidden="1">1</definedName>
    <definedName name="solver_nwt" localSheetId="21" hidden="1">1</definedName>
    <definedName name="solver_nwt" localSheetId="25" hidden="1">1</definedName>
    <definedName name="solver_nwt" localSheetId="23" hidden="1">1</definedName>
    <definedName name="solver_opt" localSheetId="1" hidden="1">Данные!$G$9</definedName>
    <definedName name="solver_opt" localSheetId="24" hidden="1">Назнач!$B$3</definedName>
    <definedName name="solver_opt" localSheetId="5" hidden="1">'Период 1'!$D$4</definedName>
    <definedName name="solver_opt" localSheetId="9" hidden="1">'Период 2'!$D$4</definedName>
    <definedName name="solver_opt" localSheetId="13" hidden="1">'Период 3'!$D$4</definedName>
    <definedName name="solver_opt" localSheetId="17" hidden="1">'Период 4'!$D$4</definedName>
    <definedName name="solver_opt" localSheetId="21" hidden="1">'Период 5'!$D$4</definedName>
    <definedName name="solver_opt" localSheetId="23" hidden="1">Трансп.!$B$3</definedName>
    <definedName name="solver_pre" localSheetId="24" hidden="1">0.000001</definedName>
    <definedName name="solver_pre" localSheetId="5" hidden="1">0.000001</definedName>
    <definedName name="solver_pre" localSheetId="9" hidden="1">0.000001</definedName>
    <definedName name="solver_pre" localSheetId="13" hidden="1">0.000001</definedName>
    <definedName name="solver_pre" localSheetId="17" hidden="1">0.000001</definedName>
    <definedName name="solver_pre" localSheetId="21" hidden="1">0.000001</definedName>
    <definedName name="solver_pre" localSheetId="25" hidden="1">0.000001</definedName>
    <definedName name="solver_pre" localSheetId="23" hidden="1">0.000001</definedName>
    <definedName name="solver_rbv" localSheetId="24" hidden="1">1</definedName>
    <definedName name="solver_rbv" localSheetId="5" hidden="1">1</definedName>
    <definedName name="solver_rbv" localSheetId="9" hidden="1">1</definedName>
    <definedName name="solver_rbv" localSheetId="13" hidden="1">1</definedName>
    <definedName name="solver_rbv" localSheetId="17" hidden="1">1</definedName>
    <definedName name="solver_rbv" localSheetId="21" hidden="1">1</definedName>
    <definedName name="solver_rbv" localSheetId="23" hidden="1">1</definedName>
    <definedName name="solver_rel1" localSheetId="24" hidden="1">2</definedName>
    <definedName name="solver_rel1" localSheetId="5" hidden="1">1</definedName>
    <definedName name="solver_rel1" localSheetId="9" hidden="1">1</definedName>
    <definedName name="solver_rel1" localSheetId="13" hidden="1">1</definedName>
    <definedName name="solver_rel1" localSheetId="17" hidden="1">1</definedName>
    <definedName name="solver_rel1" localSheetId="21" hidden="1">1</definedName>
    <definedName name="solver_rel1" localSheetId="25" hidden="1">1</definedName>
    <definedName name="solver_rel1" localSheetId="23" hidden="1">3</definedName>
    <definedName name="solver_rel2" localSheetId="24" hidden="1">1</definedName>
    <definedName name="solver_rel2" localSheetId="5" hidden="1">1</definedName>
    <definedName name="solver_rel2" localSheetId="9" hidden="1">1</definedName>
    <definedName name="solver_rel2" localSheetId="13" hidden="1">1</definedName>
    <definedName name="solver_rel2" localSheetId="17" hidden="1">1</definedName>
    <definedName name="solver_rel2" localSheetId="21" hidden="1">1</definedName>
    <definedName name="solver_rel2" localSheetId="25" hidden="1">3</definedName>
    <definedName name="solver_rel2" localSheetId="23" hidden="1">1</definedName>
    <definedName name="solver_rel3" localSheetId="5" hidden="1">1</definedName>
    <definedName name="solver_rel3" localSheetId="9" hidden="1">1</definedName>
    <definedName name="solver_rel3" localSheetId="13" hidden="1">1</definedName>
    <definedName name="solver_rel3" localSheetId="17" hidden="1">1</definedName>
    <definedName name="solver_rel3" localSheetId="21" hidden="1">1</definedName>
    <definedName name="solver_rel4" localSheetId="5" hidden="1">1</definedName>
    <definedName name="solver_rel4" localSheetId="9" hidden="1">1</definedName>
    <definedName name="solver_rel4" localSheetId="13" hidden="1">1</definedName>
    <definedName name="solver_rel4" localSheetId="17" hidden="1">1</definedName>
    <definedName name="solver_rel4" localSheetId="21" hidden="1">1</definedName>
    <definedName name="solver_rel5" localSheetId="5" hidden="1">1</definedName>
    <definedName name="solver_rel5" localSheetId="9" hidden="1">1</definedName>
    <definedName name="solver_rel5" localSheetId="13" hidden="1">1</definedName>
    <definedName name="solver_rel5" localSheetId="17" hidden="1">1</definedName>
    <definedName name="solver_rel5" localSheetId="21" hidden="1">1</definedName>
    <definedName name="solver_rel6" localSheetId="5" hidden="1">1</definedName>
    <definedName name="solver_rel6" localSheetId="9" hidden="1">1</definedName>
    <definedName name="solver_rel6" localSheetId="13" hidden="1">1</definedName>
    <definedName name="solver_rel6" localSheetId="17" hidden="1">1</definedName>
    <definedName name="solver_rel6" localSheetId="21" hidden="1">1</definedName>
    <definedName name="solver_rhs1" localSheetId="24" hidden="1">Назнач!$C$11:$Q$11</definedName>
    <definedName name="solver_rhs1" localSheetId="5" hidden="1">'Период 1'!$E$5:$E$13</definedName>
    <definedName name="solver_rhs1" localSheetId="9" hidden="1">'Период 2'!$E$5:$E$10</definedName>
    <definedName name="solver_rhs1" localSheetId="13" hidden="1">'Период 3'!$E$5:$E$10</definedName>
    <definedName name="solver_rhs1" localSheetId="17" hidden="1">'Период 4'!$E$5:$E$10</definedName>
    <definedName name="solver_rhs1" localSheetId="21" hidden="1">'Период 5'!$E$5:$E$10</definedName>
    <definedName name="solver_rhs1" localSheetId="25" hidden="1">Прибыль!$M$13</definedName>
    <definedName name="solver_rhs1" localSheetId="23" hidden="1">Трансп.!$C$11:$Q$11</definedName>
    <definedName name="solver_rhs2" localSheetId="24" hidden="1">Назнач!$S$5:$S$9</definedName>
    <definedName name="solver_rhs2" localSheetId="5" hidden="1">'Период 1'!$E$5:$E$13</definedName>
    <definedName name="solver_rhs2" localSheetId="9" hidden="1">'Период 2'!$E$5:$E$10</definedName>
    <definedName name="solver_rhs2" localSheetId="13" hidden="1">'Период 3'!$E$5:$E$10</definedName>
    <definedName name="solver_rhs2" localSheetId="17" hidden="1">'Период 4'!$E$5:$E$10</definedName>
    <definedName name="solver_rhs2" localSheetId="21" hidden="1">'Период 5'!$E$5:$E$10</definedName>
    <definedName name="solver_rhs2" localSheetId="25" hidden="1">0</definedName>
    <definedName name="solver_rhs2" localSheetId="23" hidden="1">Трансп.!$S$5:$S$9</definedName>
    <definedName name="solver_rhs3" localSheetId="5" hidden="1">'Период 1'!#REF!</definedName>
    <definedName name="solver_rhs3" localSheetId="9" hidden="1">'Период 2'!#REF!</definedName>
    <definedName name="solver_rhs3" localSheetId="13" hidden="1">'Период 3'!#REF!</definedName>
    <definedName name="solver_rhs3" localSheetId="17" hidden="1">'Период 4'!#REF!</definedName>
    <definedName name="solver_rhs3" localSheetId="21" hidden="1">'Период 5'!#REF!</definedName>
    <definedName name="solver_rhs4" localSheetId="5" hidden="1">'Период 1'!#REF!</definedName>
    <definedName name="solver_rhs4" localSheetId="9" hidden="1">'Период 2'!#REF!</definedName>
    <definedName name="solver_rhs4" localSheetId="13" hidden="1">'Период 3'!#REF!</definedName>
    <definedName name="solver_rhs4" localSheetId="17" hidden="1">'Период 4'!#REF!</definedName>
    <definedName name="solver_rhs4" localSheetId="21" hidden="1">'Период 5'!#REF!</definedName>
    <definedName name="solver_rhs5" localSheetId="5" hidden="1">'Период 1'!#REF!</definedName>
    <definedName name="solver_rhs5" localSheetId="9" hidden="1">'Период 2'!#REF!</definedName>
    <definedName name="solver_rhs5" localSheetId="13" hidden="1">'Период 3'!#REF!</definedName>
    <definedName name="solver_rhs5" localSheetId="17" hidden="1">'Период 4'!#REF!</definedName>
    <definedName name="solver_rhs5" localSheetId="21" hidden="1">'Период 5'!#REF!</definedName>
    <definedName name="solver_rhs6" localSheetId="5" hidden="1">'Период 1'!#REF!</definedName>
    <definedName name="solver_rhs6" localSheetId="9" hidden="1">'Период 2'!#REF!</definedName>
    <definedName name="solver_rhs6" localSheetId="13" hidden="1">'Период 3'!#REF!</definedName>
    <definedName name="solver_rhs6" localSheetId="17" hidden="1">'Период 4'!#REF!</definedName>
    <definedName name="solver_rhs6" localSheetId="21" hidden="1">'Период 5'!#REF!</definedName>
    <definedName name="solver_rlx" localSheetId="24" hidden="1">1</definedName>
    <definedName name="solver_rlx" localSheetId="5" hidden="1">1</definedName>
    <definedName name="solver_rlx" localSheetId="9" hidden="1">1</definedName>
    <definedName name="solver_rlx" localSheetId="13" hidden="1">1</definedName>
    <definedName name="solver_rlx" localSheetId="17" hidden="1">1</definedName>
    <definedName name="solver_rlx" localSheetId="21" hidden="1">1</definedName>
    <definedName name="solver_rlx" localSheetId="23" hidden="1">1</definedName>
    <definedName name="solver_rsd" localSheetId="24" hidden="1">0</definedName>
    <definedName name="solver_rsd" localSheetId="5" hidden="1">0</definedName>
    <definedName name="solver_rsd" localSheetId="9" hidden="1">0</definedName>
    <definedName name="solver_rsd" localSheetId="13" hidden="1">0</definedName>
    <definedName name="solver_rsd" localSheetId="17" hidden="1">0</definedName>
    <definedName name="solver_rsd" localSheetId="21" hidden="1">0</definedName>
    <definedName name="solver_rsd" localSheetId="23" hidden="1">0</definedName>
    <definedName name="solver_scl" localSheetId="24" hidden="1">2</definedName>
    <definedName name="solver_scl" localSheetId="5" hidden="1">2</definedName>
    <definedName name="solver_scl" localSheetId="9" hidden="1">2</definedName>
    <definedName name="solver_scl" localSheetId="13" hidden="1">2</definedName>
    <definedName name="solver_scl" localSheetId="17" hidden="1">2</definedName>
    <definedName name="solver_scl" localSheetId="21" hidden="1">2</definedName>
    <definedName name="solver_scl" localSheetId="25" hidden="1">2</definedName>
    <definedName name="solver_scl" localSheetId="23" hidden="1">2</definedName>
    <definedName name="solver_sho" localSheetId="24" hidden="1">2</definedName>
    <definedName name="solver_sho" localSheetId="4" hidden="1">2</definedName>
    <definedName name="solver_sho" localSheetId="5" hidden="1">2</definedName>
    <definedName name="solver_sho" localSheetId="9" hidden="1">2</definedName>
    <definedName name="solver_sho" localSheetId="13" hidden="1">2</definedName>
    <definedName name="solver_sho" localSheetId="17" hidden="1">2</definedName>
    <definedName name="solver_sho" localSheetId="21" hidden="1">2</definedName>
    <definedName name="solver_sho" localSheetId="25" hidden="1">2</definedName>
    <definedName name="solver_sho" localSheetId="23" hidden="1">2</definedName>
    <definedName name="solver_ssz" localSheetId="24" hidden="1">100</definedName>
    <definedName name="solver_ssz" localSheetId="5" hidden="1">100</definedName>
    <definedName name="solver_ssz" localSheetId="9" hidden="1">100</definedName>
    <definedName name="solver_ssz" localSheetId="13" hidden="1">100</definedName>
    <definedName name="solver_ssz" localSheetId="17" hidden="1">100</definedName>
    <definedName name="solver_ssz" localSheetId="21" hidden="1">100</definedName>
    <definedName name="solver_ssz" localSheetId="23" hidden="1">100</definedName>
    <definedName name="solver_tim" localSheetId="24" hidden="1">100</definedName>
    <definedName name="solver_tim" localSheetId="5" hidden="1">100</definedName>
    <definedName name="solver_tim" localSheetId="9" hidden="1">100</definedName>
    <definedName name="solver_tim" localSheetId="13" hidden="1">100</definedName>
    <definedName name="solver_tim" localSheetId="17" hidden="1">100</definedName>
    <definedName name="solver_tim" localSheetId="21" hidden="1">100</definedName>
    <definedName name="solver_tim" localSheetId="25" hidden="1">100</definedName>
    <definedName name="solver_tim" localSheetId="23" hidden="1">100</definedName>
    <definedName name="solver_tol" localSheetId="24" hidden="1">0.05</definedName>
    <definedName name="solver_tol" localSheetId="5" hidden="1">0.05</definedName>
    <definedName name="solver_tol" localSheetId="9" hidden="1">0.05</definedName>
    <definedName name="solver_tol" localSheetId="13" hidden="1">0.05</definedName>
    <definedName name="solver_tol" localSheetId="17" hidden="1">0.05</definedName>
    <definedName name="solver_tol" localSheetId="21" hidden="1">0.05</definedName>
    <definedName name="solver_tol" localSheetId="25" hidden="1">0.05</definedName>
    <definedName name="solver_tol" localSheetId="23" hidden="1">0.05</definedName>
    <definedName name="solver_typ" localSheetId="1" hidden="1">1</definedName>
    <definedName name="solver_typ" localSheetId="24" hidden="1">1</definedName>
    <definedName name="solver_typ" localSheetId="5" hidden="1">1</definedName>
    <definedName name="solver_typ" localSheetId="9" hidden="1">1</definedName>
    <definedName name="solver_typ" localSheetId="13" hidden="1">1</definedName>
    <definedName name="solver_typ" localSheetId="17" hidden="1">1</definedName>
    <definedName name="solver_typ" localSheetId="21" hidden="1">1</definedName>
    <definedName name="solver_typ" localSheetId="25" hidden="1">1</definedName>
    <definedName name="solver_typ" localSheetId="23" hidden="1">2</definedName>
    <definedName name="solver_val" localSheetId="1" hidden="1">0</definedName>
    <definedName name="solver_val" localSheetId="24" hidden="1">0</definedName>
    <definedName name="solver_val" localSheetId="5" hidden="1">0</definedName>
    <definedName name="solver_val" localSheetId="9" hidden="1">0</definedName>
    <definedName name="solver_val" localSheetId="13" hidden="1">0</definedName>
    <definedName name="solver_val" localSheetId="17" hidden="1">0</definedName>
    <definedName name="solver_val" localSheetId="21" hidden="1">0</definedName>
    <definedName name="solver_val" localSheetId="25" hidden="1">0</definedName>
    <definedName name="solver_val" localSheetId="23" hidden="1">0</definedName>
    <definedName name="solver_ver" localSheetId="1" hidden="1">3</definedName>
    <definedName name="solver_ver" localSheetId="24" hidden="1">3</definedName>
    <definedName name="solver_ver" localSheetId="5" hidden="1">3</definedName>
    <definedName name="solver_ver" localSheetId="9" hidden="1">3</definedName>
    <definedName name="solver_ver" localSheetId="13" hidden="1">3</definedName>
    <definedName name="solver_ver" localSheetId="17" hidden="1">3</definedName>
    <definedName name="solver_ver" localSheetId="21" hidden="1">3</definedName>
    <definedName name="solver_ver" localSheetId="25" hidden="1">3</definedName>
    <definedName name="solver_ver" localSheetId="23" hidden="1">3</definedName>
    <definedName name="_xlnm.Print_Area" localSheetId="6">'Граф. реш. 1'!$A$1:$H$54</definedName>
    <definedName name="_xlnm.Print_Area" localSheetId="10">'Граф. реш. 2'!$A$1:$H$51</definedName>
    <definedName name="_xlnm.Print_Area" localSheetId="14">'Граф. реш. 3'!$A$1:$H$51</definedName>
    <definedName name="_xlnm.Print_Area" localSheetId="18">'Граф. реш. 4'!$A$1:$H$51</definedName>
    <definedName name="_xlnm.Print_Area" localSheetId="22">'Граф. реш. 5'!$A$1:$H$51</definedName>
    <definedName name="_xlnm.Print_Area" localSheetId="1">Данные!$A$1:$E$18</definedName>
    <definedName name="_xlnm.Print_Area" localSheetId="5">'Период 1'!$A$1:$J$29</definedName>
    <definedName name="_xlnm.Print_Area" localSheetId="9">'Период 2'!$A$1:$J$26</definedName>
    <definedName name="_xlnm.Print_Area" localSheetId="13">'Период 3'!$A$1:$J$26</definedName>
    <definedName name="_xlnm.Print_Area" localSheetId="17">'Период 4'!$A$1:$J$26</definedName>
    <definedName name="_xlnm.Print_Area" localSheetId="21">'Период 5'!$A$1:$J$26</definedName>
    <definedName name="_xlnm.Print_Area" localSheetId="25">Прибыль!$A$1:$M$14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60" l="1"/>
  <c r="Q12" i="60" s="1"/>
  <c r="P10" i="60"/>
  <c r="P12" i="60" s="1"/>
  <c r="O10" i="60"/>
  <c r="O12" i="60" s="1"/>
  <c r="N10" i="60"/>
  <c r="N12" i="60" s="1"/>
  <c r="M10" i="60"/>
  <c r="M12" i="60" s="1"/>
  <c r="L10" i="60"/>
  <c r="L12" i="60" s="1"/>
  <c r="K10" i="60"/>
  <c r="K12" i="60" s="1"/>
  <c r="J10" i="60"/>
  <c r="J12" i="60" s="1"/>
  <c r="I10" i="60"/>
  <c r="I12" i="60" s="1"/>
  <c r="H10" i="60"/>
  <c r="H12" i="60" s="1"/>
  <c r="G10" i="60"/>
  <c r="G12" i="60" s="1"/>
  <c r="F10" i="60"/>
  <c r="F12" i="60" s="1"/>
  <c r="E10" i="60"/>
  <c r="E12" i="60" s="1"/>
  <c r="D10" i="60"/>
  <c r="D12" i="60" s="1"/>
  <c r="C10" i="60"/>
  <c r="C12" i="60" s="1"/>
  <c r="R9" i="60"/>
  <c r="T9" i="60" s="1"/>
  <c r="R8" i="60"/>
  <c r="T8" i="60" s="1"/>
  <c r="R7" i="60"/>
  <c r="T7" i="60" s="1"/>
  <c r="R6" i="60"/>
  <c r="T6" i="60" s="1"/>
  <c r="R5" i="60"/>
  <c r="T5" i="60" s="1"/>
  <c r="B3" i="60"/>
  <c r="D10" i="23"/>
  <c r="D12" i="23" s="1"/>
  <c r="E10" i="23"/>
  <c r="E12" i="23" s="1"/>
  <c r="F10" i="23"/>
  <c r="F12" i="23" s="1"/>
  <c r="G10" i="23"/>
  <c r="G12" i="23" s="1"/>
  <c r="H10" i="23"/>
  <c r="H12" i="23" s="1"/>
  <c r="I10" i="23"/>
  <c r="I12" i="23" s="1"/>
  <c r="J10" i="23"/>
  <c r="J12" i="23" s="1"/>
  <c r="K10" i="23"/>
  <c r="K12" i="23" s="1"/>
  <c r="L10" i="23"/>
  <c r="L12" i="23" s="1"/>
  <c r="M10" i="23"/>
  <c r="M12" i="23" s="1"/>
  <c r="N10" i="23"/>
  <c r="N12" i="23" s="1"/>
  <c r="O10" i="23"/>
  <c r="O12" i="23" s="1"/>
  <c r="P10" i="23"/>
  <c r="P12" i="23" s="1"/>
  <c r="Q10" i="23"/>
  <c r="Q12" i="23" s="1"/>
  <c r="C10" i="23"/>
  <c r="C12" i="23" s="1"/>
  <c r="R9" i="23"/>
  <c r="T9" i="23" s="1"/>
  <c r="R7" i="23"/>
  <c r="T7" i="23" s="1"/>
  <c r="R8" i="23"/>
  <c r="T8" i="23" s="1"/>
  <c r="R6" i="23"/>
  <c r="T6" i="23" s="1"/>
  <c r="R5" i="23"/>
  <c r="T5" i="23" s="1"/>
  <c r="B3" i="23"/>
  <c r="E6" i="56"/>
  <c r="C14" i="56"/>
  <c r="C15" i="56"/>
  <c r="C16" i="56"/>
  <c r="C13" i="56"/>
  <c r="D5" i="57"/>
  <c r="D15" i="57" s="1"/>
  <c r="E5" i="56"/>
  <c r="B16" i="57"/>
  <c r="B15" i="57"/>
  <c r="D9" i="57"/>
  <c r="C9" i="57"/>
  <c r="B9" i="57"/>
  <c r="A9" i="57"/>
  <c r="D8" i="57"/>
  <c r="C8" i="57"/>
  <c r="B8" i="57"/>
  <c r="A8" i="57"/>
  <c r="D7" i="57"/>
  <c r="D16" i="57" s="1"/>
  <c r="C7" i="57"/>
  <c r="B7" i="57"/>
  <c r="A7" i="57"/>
  <c r="H6" i="57"/>
  <c r="D6" i="57"/>
  <c r="E6" i="57" s="1"/>
  <c r="C6" i="57"/>
  <c r="B6" i="57"/>
  <c r="A6" i="57"/>
  <c r="C5" i="57"/>
  <c r="B5" i="57"/>
  <c r="A5" i="57"/>
  <c r="D4" i="57"/>
  <c r="E4" i="57" s="1"/>
  <c r="C4" i="57"/>
  <c r="B4" i="57"/>
  <c r="A4" i="57"/>
  <c r="C16" i="57" s="1"/>
  <c r="D3" i="57"/>
  <c r="H3" i="57" s="1"/>
  <c r="C3" i="57"/>
  <c r="B3" i="57"/>
  <c r="A3" i="57"/>
  <c r="C2" i="57"/>
  <c r="B2" i="57"/>
  <c r="C22" i="56"/>
  <c r="G21" i="56"/>
  <c r="F16" i="56"/>
  <c r="B16" i="56"/>
  <c r="F15" i="56"/>
  <c r="D15" i="56" s="1"/>
  <c r="B15" i="56"/>
  <c r="F14" i="56"/>
  <c r="D14" i="56" s="1"/>
  <c r="E14" i="56" s="1"/>
  <c r="G14" i="56" s="1"/>
  <c r="B14" i="56"/>
  <c r="F13" i="56"/>
  <c r="B13" i="56"/>
  <c r="E10" i="56"/>
  <c r="D10" i="56"/>
  <c r="F10" i="56" s="1"/>
  <c r="E9" i="56"/>
  <c r="D9" i="56"/>
  <c r="F9" i="56" s="1"/>
  <c r="E8" i="56"/>
  <c r="C8" i="56"/>
  <c r="B8" i="56"/>
  <c r="D8" i="56" s="1"/>
  <c r="E7" i="56"/>
  <c r="C7" i="56"/>
  <c r="B7" i="56"/>
  <c r="D7" i="56" s="1"/>
  <c r="F7" i="56" s="1"/>
  <c r="C6" i="56"/>
  <c r="D6" i="56" s="1"/>
  <c r="B6" i="56"/>
  <c r="J5" i="56"/>
  <c r="C5" i="56"/>
  <c r="B5" i="56"/>
  <c r="D5" i="56" s="1"/>
  <c r="D4" i="56"/>
  <c r="C20" i="56" s="1"/>
  <c r="C4" i="56"/>
  <c r="B4" i="56"/>
  <c r="E6" i="52"/>
  <c r="C14" i="52"/>
  <c r="C15" i="52"/>
  <c r="C16" i="52"/>
  <c r="C13" i="52"/>
  <c r="E5" i="52"/>
  <c r="D4" i="53" s="1"/>
  <c r="B16" i="53"/>
  <c r="D9" i="53"/>
  <c r="C9" i="53"/>
  <c r="B9" i="53"/>
  <c r="A9" i="53"/>
  <c r="D8" i="53"/>
  <c r="C8" i="53"/>
  <c r="B8" i="53"/>
  <c r="A8" i="53"/>
  <c r="D7" i="53"/>
  <c r="H7" i="53" s="1"/>
  <c r="C7" i="53"/>
  <c r="B7" i="53"/>
  <c r="A7" i="53"/>
  <c r="H6" i="53"/>
  <c r="D6" i="53"/>
  <c r="E6" i="53" s="1"/>
  <c r="C6" i="53"/>
  <c r="B6" i="53"/>
  <c r="A6" i="53"/>
  <c r="D5" i="53"/>
  <c r="H5" i="53" s="1"/>
  <c r="C5" i="53"/>
  <c r="B5" i="53"/>
  <c r="A5" i="53"/>
  <c r="C16" i="53" s="1"/>
  <c r="C4" i="53"/>
  <c r="C15" i="53" s="1"/>
  <c r="B4" i="53"/>
  <c r="B15" i="53" s="1"/>
  <c r="A4" i="53"/>
  <c r="D3" i="53"/>
  <c r="E3" i="53" s="1"/>
  <c r="C3" i="53"/>
  <c r="B3" i="53"/>
  <c r="A3" i="53"/>
  <c r="C2" i="53"/>
  <c r="B2" i="53"/>
  <c r="C22" i="52"/>
  <c r="G21" i="52"/>
  <c r="F16" i="52"/>
  <c r="B16" i="52"/>
  <c r="F15" i="52"/>
  <c r="B15" i="52"/>
  <c r="F14" i="52"/>
  <c r="B14" i="52"/>
  <c r="F13" i="52"/>
  <c r="B13" i="52"/>
  <c r="E10" i="52"/>
  <c r="D10" i="52"/>
  <c r="F10" i="52" s="1"/>
  <c r="E9" i="52"/>
  <c r="D9" i="52"/>
  <c r="E8" i="52"/>
  <c r="D8" i="52"/>
  <c r="C8" i="52"/>
  <c r="B8" i="52"/>
  <c r="E7" i="52"/>
  <c r="C7" i="52"/>
  <c r="B7" i="52"/>
  <c r="D7" i="52" s="1"/>
  <c r="C6" i="52"/>
  <c r="B6" i="52"/>
  <c r="D6" i="52" s="1"/>
  <c r="D5" i="52"/>
  <c r="C5" i="52"/>
  <c r="B5" i="52"/>
  <c r="C4" i="52"/>
  <c r="D4" i="52" s="1"/>
  <c r="C20" i="52" s="1"/>
  <c r="B4" i="52"/>
  <c r="E6" i="48"/>
  <c r="C14" i="48"/>
  <c r="C15" i="48"/>
  <c r="C16" i="48"/>
  <c r="C13" i="48"/>
  <c r="E5" i="48"/>
  <c r="D4" i="49" s="1"/>
  <c r="E4" i="49" s="1"/>
  <c r="B16" i="49"/>
  <c r="B15" i="49"/>
  <c r="D9" i="49"/>
  <c r="C9" i="49"/>
  <c r="B9" i="49"/>
  <c r="A9" i="49"/>
  <c r="D8" i="49"/>
  <c r="C8" i="49"/>
  <c r="B8" i="49"/>
  <c r="A8" i="49"/>
  <c r="D7" i="49"/>
  <c r="H7" i="49" s="1"/>
  <c r="C7" i="49"/>
  <c r="B7" i="49"/>
  <c r="A7" i="49"/>
  <c r="H6" i="49"/>
  <c r="D6" i="49"/>
  <c r="E6" i="49" s="1"/>
  <c r="C6" i="49"/>
  <c r="B6" i="49"/>
  <c r="A6" i="49"/>
  <c r="D5" i="49"/>
  <c r="H5" i="49" s="1"/>
  <c r="C5" i="49"/>
  <c r="B5" i="49"/>
  <c r="A5" i="49"/>
  <c r="C4" i="49"/>
  <c r="B4" i="49"/>
  <c r="A4" i="49"/>
  <c r="D16" i="49" s="1"/>
  <c r="D3" i="49"/>
  <c r="H3" i="49" s="1"/>
  <c r="C3" i="49"/>
  <c r="B3" i="49"/>
  <c r="A3" i="49"/>
  <c r="C2" i="49"/>
  <c r="B2" i="49"/>
  <c r="C22" i="48"/>
  <c r="G21" i="48"/>
  <c r="F16" i="48"/>
  <c r="D16" i="48" s="1"/>
  <c r="E16" i="48" s="1"/>
  <c r="G16" i="48" s="1"/>
  <c r="B16" i="48"/>
  <c r="F15" i="48"/>
  <c r="B15" i="48"/>
  <c r="F14" i="48"/>
  <c r="D14" i="48" s="1"/>
  <c r="E14" i="48" s="1"/>
  <c r="G14" i="48" s="1"/>
  <c r="B14" i="48"/>
  <c r="F13" i="48"/>
  <c r="D13" i="48" s="1"/>
  <c r="B13" i="48"/>
  <c r="E10" i="48"/>
  <c r="D10" i="48"/>
  <c r="E9" i="48"/>
  <c r="D9" i="48"/>
  <c r="F9" i="48" s="1"/>
  <c r="E8" i="48"/>
  <c r="C8" i="48"/>
  <c r="B8" i="48"/>
  <c r="D8" i="48" s="1"/>
  <c r="E7" i="48"/>
  <c r="C7" i="48"/>
  <c r="B7" i="48"/>
  <c r="D7" i="48" s="1"/>
  <c r="F7" i="48" s="1"/>
  <c r="C6" i="48"/>
  <c r="D6" i="48" s="1"/>
  <c r="C23" i="48" s="1"/>
  <c r="B6" i="48"/>
  <c r="J5" i="48"/>
  <c r="C5" i="48"/>
  <c r="B5" i="48"/>
  <c r="D5" i="48" s="1"/>
  <c r="D4" i="48"/>
  <c r="C20" i="48" s="1"/>
  <c r="C4" i="48"/>
  <c r="B4" i="48"/>
  <c r="D14" i="45"/>
  <c r="E14" i="45" s="1"/>
  <c r="D15" i="45"/>
  <c r="D16" i="45"/>
  <c r="D13" i="45"/>
  <c r="C14" i="45"/>
  <c r="C15" i="45"/>
  <c r="C16" i="45"/>
  <c r="C13" i="45"/>
  <c r="J5" i="45"/>
  <c r="E5" i="45"/>
  <c r="D4" i="46" s="1"/>
  <c r="C5" i="45"/>
  <c r="B5" i="45"/>
  <c r="D9" i="46"/>
  <c r="C9" i="46"/>
  <c r="B9" i="46"/>
  <c r="A9" i="46"/>
  <c r="C8" i="46"/>
  <c r="B8" i="46"/>
  <c r="A8" i="46"/>
  <c r="A7" i="46"/>
  <c r="D6" i="46"/>
  <c r="A6" i="46"/>
  <c r="A5" i="46"/>
  <c r="B4" i="46"/>
  <c r="A4" i="46"/>
  <c r="D16" i="46" s="1"/>
  <c r="D3" i="46"/>
  <c r="C3" i="46"/>
  <c r="B3" i="46"/>
  <c r="A3" i="46"/>
  <c r="C2" i="46"/>
  <c r="B2" i="46"/>
  <c r="C22" i="45"/>
  <c r="G21" i="45"/>
  <c r="F16" i="45"/>
  <c r="E16" i="45"/>
  <c r="B16" i="45"/>
  <c r="F15" i="45"/>
  <c r="E15" i="45"/>
  <c r="B15" i="45"/>
  <c r="F14" i="45"/>
  <c r="B14" i="45"/>
  <c r="F13" i="45"/>
  <c r="B13" i="45"/>
  <c r="E10" i="45"/>
  <c r="D10" i="45"/>
  <c r="E9" i="45"/>
  <c r="D8" i="46" s="1"/>
  <c r="D9" i="45"/>
  <c r="E8" i="45"/>
  <c r="C8" i="45"/>
  <c r="C7" i="46" s="1"/>
  <c r="B8" i="45"/>
  <c r="D8" i="45" s="1"/>
  <c r="E7" i="45"/>
  <c r="C7" i="45"/>
  <c r="C6" i="46" s="1"/>
  <c r="B7" i="45"/>
  <c r="D7" i="45" s="1"/>
  <c r="F7" i="45" s="1"/>
  <c r="E6" i="45"/>
  <c r="D5" i="46" s="1"/>
  <c r="C6" i="45"/>
  <c r="B6" i="45"/>
  <c r="B5" i="46" s="1"/>
  <c r="C4" i="45"/>
  <c r="B4" i="45"/>
  <c r="D4" i="45" s="1"/>
  <c r="C20" i="45" s="1"/>
  <c r="G29" i="3"/>
  <c r="G28" i="3"/>
  <c r="G27" i="3"/>
  <c r="G25" i="3"/>
  <c r="G24" i="3"/>
  <c r="C29" i="3"/>
  <c r="C28" i="3"/>
  <c r="C27" i="3"/>
  <c r="C26" i="3"/>
  <c r="C25" i="3"/>
  <c r="C23" i="3"/>
  <c r="D20" i="3"/>
  <c r="E20" i="3"/>
  <c r="F20" i="3"/>
  <c r="G20" i="3"/>
  <c r="C20" i="3"/>
  <c r="G17" i="3"/>
  <c r="G18" i="3"/>
  <c r="G19" i="3"/>
  <c r="G16" i="3"/>
  <c r="F17" i="3"/>
  <c r="F18" i="3"/>
  <c r="F19" i="3"/>
  <c r="F16" i="3"/>
  <c r="E17" i="3"/>
  <c r="E18" i="3"/>
  <c r="E19" i="3"/>
  <c r="E16" i="3"/>
  <c r="C17" i="3"/>
  <c r="C18" i="3"/>
  <c r="C19" i="3"/>
  <c r="C16" i="3"/>
  <c r="B17" i="3"/>
  <c r="B18" i="3"/>
  <c r="B19" i="3"/>
  <c r="B16" i="3"/>
  <c r="E5" i="3"/>
  <c r="D4" i="39" s="1"/>
  <c r="B11" i="39"/>
  <c r="C11" i="39"/>
  <c r="D11" i="39"/>
  <c r="B12" i="39"/>
  <c r="C12" i="39"/>
  <c r="D12" i="39"/>
  <c r="D3" i="39"/>
  <c r="D5" i="39"/>
  <c r="D6" i="39"/>
  <c r="D7" i="39"/>
  <c r="D8" i="39"/>
  <c r="D9" i="39"/>
  <c r="D10" i="39"/>
  <c r="C3" i="39"/>
  <c r="C4" i="39"/>
  <c r="C5" i="39"/>
  <c r="C6" i="39"/>
  <c r="C7" i="39"/>
  <c r="C8" i="39"/>
  <c r="C9" i="39"/>
  <c r="C10" i="39"/>
  <c r="B4" i="39"/>
  <c r="B5" i="39"/>
  <c r="B6" i="39"/>
  <c r="B7" i="39"/>
  <c r="B8" i="39"/>
  <c r="B9" i="39"/>
  <c r="B10" i="39"/>
  <c r="B3" i="39"/>
  <c r="D4" i="3"/>
  <c r="C4" i="3"/>
  <c r="B4" i="3"/>
  <c r="D13" i="3"/>
  <c r="F13" i="3" s="1"/>
  <c r="D12" i="3"/>
  <c r="F12" i="3" s="1"/>
  <c r="E13" i="3"/>
  <c r="E12" i="3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5" i="3"/>
  <c r="E6" i="3"/>
  <c r="E7" i="3"/>
  <c r="E8" i="3"/>
  <c r="E9" i="3"/>
  <c r="E10" i="3"/>
  <c r="E11" i="3"/>
  <c r="C5" i="3"/>
  <c r="C6" i="3"/>
  <c r="C7" i="3"/>
  <c r="C8" i="3"/>
  <c r="C9" i="3"/>
  <c r="C10" i="3"/>
  <c r="C11" i="3"/>
  <c r="B10" i="3"/>
  <c r="B11" i="3"/>
  <c r="B9" i="3"/>
  <c r="B6" i="3"/>
  <c r="B7" i="3"/>
  <c r="B8" i="3"/>
  <c r="B5" i="3"/>
  <c r="D13" i="2"/>
  <c r="E13" i="2"/>
  <c r="A4" i="39"/>
  <c r="A5" i="39"/>
  <c r="A6" i="39"/>
  <c r="A7" i="39"/>
  <c r="A11" i="39"/>
  <c r="A12" i="39"/>
  <c r="A8" i="39"/>
  <c r="A9" i="39"/>
  <c r="A10" i="39"/>
  <c r="A3" i="39"/>
  <c r="B2" i="39"/>
  <c r="C2" i="39"/>
  <c r="D16" i="56" l="1"/>
  <c r="E16" i="56" s="1"/>
  <c r="G16" i="56" s="1"/>
  <c r="D13" i="56"/>
  <c r="E13" i="56" s="1"/>
  <c r="G13" i="56" s="1"/>
  <c r="F17" i="56"/>
  <c r="E15" i="56"/>
  <c r="G15" i="56" s="1"/>
  <c r="H4" i="57"/>
  <c r="E3" i="57"/>
  <c r="E5" i="57"/>
  <c r="E7" i="57"/>
  <c r="C15" i="57"/>
  <c r="H14" i="57" s="1"/>
  <c r="H5" i="57"/>
  <c r="H7" i="57"/>
  <c r="F6" i="56"/>
  <c r="C23" i="56"/>
  <c r="F8" i="56"/>
  <c r="C17" i="56"/>
  <c r="F5" i="56"/>
  <c r="F17" i="52"/>
  <c r="F9" i="52"/>
  <c r="F8" i="52"/>
  <c r="D15" i="52"/>
  <c r="E15" i="52" s="1"/>
  <c r="G15" i="52" s="1"/>
  <c r="D13" i="52"/>
  <c r="E13" i="52" s="1"/>
  <c r="D16" i="53"/>
  <c r="E4" i="53"/>
  <c r="H4" i="53"/>
  <c r="J5" i="52"/>
  <c r="E5" i="53"/>
  <c r="E7" i="53"/>
  <c r="H3" i="53"/>
  <c r="D15" i="53"/>
  <c r="C23" i="52"/>
  <c r="F6" i="52"/>
  <c r="F7" i="52"/>
  <c r="D14" i="52"/>
  <c r="E14" i="52" s="1"/>
  <c r="D16" i="52"/>
  <c r="C17" i="52"/>
  <c r="F5" i="52"/>
  <c r="F10" i="48"/>
  <c r="F6" i="48"/>
  <c r="F17" i="48"/>
  <c r="D15" i="48"/>
  <c r="E15" i="48" s="1"/>
  <c r="G15" i="48" s="1"/>
  <c r="E13" i="48"/>
  <c r="G13" i="48" s="1"/>
  <c r="H4" i="49"/>
  <c r="E3" i="49"/>
  <c r="E5" i="49"/>
  <c r="E7" i="49"/>
  <c r="C15" i="49"/>
  <c r="C16" i="49"/>
  <c r="D15" i="49"/>
  <c r="F8" i="48"/>
  <c r="F5" i="48"/>
  <c r="C17" i="48"/>
  <c r="E3" i="46"/>
  <c r="H3" i="46"/>
  <c r="E13" i="45"/>
  <c r="G13" i="45" s="1"/>
  <c r="G15" i="45"/>
  <c r="G16" i="45"/>
  <c r="F17" i="45"/>
  <c r="G14" i="45"/>
  <c r="D5" i="45"/>
  <c r="F5" i="45" s="1"/>
  <c r="H6" i="46"/>
  <c r="B7" i="46"/>
  <c r="F9" i="45"/>
  <c r="B16" i="46"/>
  <c r="E6" i="46"/>
  <c r="F8" i="45"/>
  <c r="B6" i="46"/>
  <c r="D7" i="46"/>
  <c r="H7" i="46" s="1"/>
  <c r="D6" i="45"/>
  <c r="C23" i="45" s="1"/>
  <c r="F10" i="45"/>
  <c r="C4" i="46"/>
  <c r="C15" i="46" s="1"/>
  <c r="C5" i="46"/>
  <c r="H5" i="46" s="1"/>
  <c r="B15" i="46"/>
  <c r="E4" i="46"/>
  <c r="E5" i="46"/>
  <c r="C16" i="46"/>
  <c r="D15" i="46"/>
  <c r="C17" i="45"/>
  <c r="D17" i="45"/>
  <c r="C19" i="39"/>
  <c r="C18" i="39"/>
  <c r="B18" i="39"/>
  <c r="B19" i="39"/>
  <c r="D19" i="39"/>
  <c r="D18" i="39"/>
  <c r="F5" i="3"/>
  <c r="H10" i="39"/>
  <c r="E8" i="39"/>
  <c r="E6" i="39"/>
  <c r="H6" i="39"/>
  <c r="E7" i="39"/>
  <c r="H4" i="39"/>
  <c r="E9" i="39"/>
  <c r="E5" i="39"/>
  <c r="E4" i="39"/>
  <c r="H7" i="39"/>
  <c r="H8" i="39"/>
  <c r="E10" i="39"/>
  <c r="H3" i="39"/>
  <c r="E3" i="39"/>
  <c r="H5" i="39"/>
  <c r="H9" i="39"/>
  <c r="D17" i="56" l="1"/>
  <c r="E17" i="56"/>
  <c r="G17" i="56"/>
  <c r="G24" i="56" s="1"/>
  <c r="H15" i="57"/>
  <c r="H16" i="57" s="1"/>
  <c r="C24" i="56"/>
  <c r="C25" i="56" s="1"/>
  <c r="C26" i="56" s="1"/>
  <c r="G22" i="56" s="1"/>
  <c r="G25" i="56" s="1"/>
  <c r="H15" i="53"/>
  <c r="D17" i="52"/>
  <c r="H14" i="53"/>
  <c r="E16" i="52"/>
  <c r="G16" i="52" s="1"/>
  <c r="G14" i="52"/>
  <c r="G13" i="52"/>
  <c r="D17" i="48"/>
  <c r="C24" i="48"/>
  <c r="C25" i="48" s="1"/>
  <c r="C26" i="48" s="1"/>
  <c r="G22" i="48" s="1"/>
  <c r="G25" i="48" s="1"/>
  <c r="E17" i="48"/>
  <c r="G17" i="48"/>
  <c r="G24" i="48" s="1"/>
  <c r="H14" i="49"/>
  <c r="H15" i="49"/>
  <c r="E17" i="45"/>
  <c r="C24" i="45"/>
  <c r="C25" i="45" s="1"/>
  <c r="C26" i="45" s="1"/>
  <c r="G22" i="45" s="1"/>
  <c r="G25" i="45" s="1"/>
  <c r="G17" i="45"/>
  <c r="G24" i="45" s="1"/>
  <c r="F6" i="45"/>
  <c r="H4" i="46"/>
  <c r="E7" i="46"/>
  <c r="H15" i="46"/>
  <c r="H14" i="46"/>
  <c r="H17" i="39"/>
  <c r="H18" i="39"/>
  <c r="G26" i="56" l="1"/>
  <c r="G17" i="52"/>
  <c r="G24" i="52" s="1"/>
  <c r="H16" i="53"/>
  <c r="E17" i="52"/>
  <c r="C24" i="52"/>
  <c r="C25" i="52" s="1"/>
  <c r="C26" i="52" s="1"/>
  <c r="G22" i="52" s="1"/>
  <c r="G25" i="52" s="1"/>
  <c r="G26" i="48"/>
  <c r="H16" i="49"/>
  <c r="G26" i="45"/>
  <c r="H16" i="46"/>
  <c r="H19" i="39"/>
  <c r="G26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13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04"/>
          </rPr>
          <t>Эти две последние строки формируются и отдельно.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17" authorId="0" shapeId="0" xr:uid="{00000000-0006-0000-0300-000002000000}">
      <text>
        <r>
          <rPr>
            <b/>
            <sz val="8"/>
            <color indexed="81"/>
            <rFont val="Tahoma"/>
            <family val="2"/>
            <charset val="204"/>
          </rPr>
          <t>Содержимое ячеек А14 и A15 выбирается из списка.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22" authorId="0" shapeId="0" xr:uid="{00000000-0006-0000-0300-000003000000}">
      <text>
        <r>
          <rPr>
            <b/>
            <sz val="8"/>
            <color indexed="81"/>
            <rFont val="Tahoma"/>
            <family val="2"/>
            <charset val="204"/>
          </rPr>
          <t>Ячейка для масштабирования прокрутки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10" authorId="0" shapeId="0" xr:uid="{5CCCA5DF-BD95-4022-A31C-7DF412EA2998}">
      <text>
        <r>
          <rPr>
            <b/>
            <sz val="8"/>
            <color indexed="81"/>
            <rFont val="Tahoma"/>
            <family val="2"/>
            <charset val="204"/>
          </rPr>
          <t>Эти две последние строки формируются и отдельно.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14" authorId="0" shapeId="0" xr:uid="{2A5B686C-B01B-4F05-81AA-5F418D098B16}">
      <text>
        <r>
          <rPr>
            <b/>
            <sz val="8"/>
            <color indexed="81"/>
            <rFont val="Tahoma"/>
            <family val="2"/>
            <charset val="204"/>
          </rPr>
          <t>Содержимое ячеек А14 и A15 выбирается из списка.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19" authorId="0" shapeId="0" xr:uid="{B19E981C-16A9-48E1-B2D4-B3E5AB281921}">
      <text>
        <r>
          <rPr>
            <b/>
            <sz val="8"/>
            <color indexed="81"/>
            <rFont val="Tahoma"/>
            <family val="2"/>
            <charset val="204"/>
          </rPr>
          <t>Ячейка для масштабирования прокрутки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10" authorId="0" shapeId="0" xr:uid="{AE882B7F-D09C-4ECF-A3B8-BE8C0CE01FE1}">
      <text>
        <r>
          <rPr>
            <b/>
            <sz val="8"/>
            <color indexed="81"/>
            <rFont val="Tahoma"/>
            <family val="2"/>
            <charset val="204"/>
          </rPr>
          <t>Эти две последние строки формируются и отдельно.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14" authorId="0" shapeId="0" xr:uid="{523F8E3E-BD44-4AE5-9846-3D31599534E9}">
      <text>
        <r>
          <rPr>
            <b/>
            <sz val="8"/>
            <color indexed="81"/>
            <rFont val="Tahoma"/>
            <family val="2"/>
            <charset val="204"/>
          </rPr>
          <t>Содержимое ячеек А14 и A15 выбирается из списка.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19" authorId="0" shapeId="0" xr:uid="{3689506D-7DF0-4B5F-8838-352706353FEC}">
      <text>
        <r>
          <rPr>
            <b/>
            <sz val="8"/>
            <color indexed="81"/>
            <rFont val="Tahoma"/>
            <family val="2"/>
            <charset val="204"/>
          </rPr>
          <t>Ячейка для масштабирования прокрутки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10" authorId="0" shapeId="0" xr:uid="{31C1F5FB-7A75-41F9-A16C-C2F4CD73765A}">
      <text>
        <r>
          <rPr>
            <b/>
            <sz val="8"/>
            <color indexed="81"/>
            <rFont val="Tahoma"/>
            <family val="2"/>
            <charset val="204"/>
          </rPr>
          <t>Эти две последние строки формируются и отдельно.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14" authorId="0" shapeId="0" xr:uid="{297997FC-2EA1-4485-86A2-74D1BD6A6356}">
      <text>
        <r>
          <rPr>
            <b/>
            <sz val="8"/>
            <color indexed="81"/>
            <rFont val="Tahoma"/>
            <family val="2"/>
            <charset val="204"/>
          </rPr>
          <t>Содержимое ячеек А14 и A15 выбирается из списка.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19" authorId="0" shapeId="0" xr:uid="{DBE5059C-D1E4-4E6E-B107-711DB9B6BE7A}">
      <text>
        <r>
          <rPr>
            <b/>
            <sz val="8"/>
            <color indexed="81"/>
            <rFont val="Tahoma"/>
            <family val="2"/>
            <charset val="204"/>
          </rPr>
          <t>Ячейка для масштабирования прокрутки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10" authorId="0" shapeId="0" xr:uid="{85E0B97D-8EC9-4A5D-AB15-E2A7A33085BE}">
      <text>
        <r>
          <rPr>
            <b/>
            <sz val="8"/>
            <color indexed="81"/>
            <rFont val="Tahoma"/>
            <family val="2"/>
            <charset val="204"/>
          </rPr>
          <t>Эти две последние строки формируются и отдельно.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14" authorId="0" shapeId="0" xr:uid="{EA66F14F-A19D-4869-A2B6-917CA68FE8B4}">
      <text>
        <r>
          <rPr>
            <b/>
            <sz val="8"/>
            <color indexed="81"/>
            <rFont val="Tahoma"/>
            <family val="2"/>
            <charset val="204"/>
          </rPr>
          <t>Содержимое ячеек А14 и A15 выбирается из списка.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19" authorId="0" shapeId="0" xr:uid="{7055A557-B108-41EA-85FB-A8936E11DDCB}">
      <text>
        <r>
          <rPr>
            <b/>
            <sz val="8"/>
            <color indexed="81"/>
            <rFont val="Tahoma"/>
            <family val="2"/>
            <charset val="204"/>
          </rPr>
          <t>Ячейка для масштабирования прокрутки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<sst xmlns="http://schemas.openxmlformats.org/spreadsheetml/2006/main" count="1058" uniqueCount="268">
  <si>
    <t>Печенье</t>
  </si>
  <si>
    <t>Бисквиты</t>
  </si>
  <si>
    <t>Доступно</t>
  </si>
  <si>
    <t>Мука</t>
  </si>
  <si>
    <t>Масло</t>
  </si>
  <si>
    <t>Труд</t>
  </si>
  <si>
    <t>Оборуд. по тесту</t>
  </si>
  <si>
    <t>Сахар</t>
  </si>
  <si>
    <t>Оборуд. по выпечке</t>
  </si>
  <si>
    <t>Спрос на печенье</t>
  </si>
  <si>
    <t>Спрос на бисквиты</t>
  </si>
  <si>
    <t>Вид</t>
  </si>
  <si>
    <t>Итого (руб.):</t>
  </si>
  <si>
    <t>Прибыль</t>
  </si>
  <si>
    <t>Яйцо</t>
  </si>
  <si>
    <t>Остаток</t>
  </si>
  <si>
    <t>Мука (кг)</t>
  </si>
  <si>
    <t>Масло (кг)</t>
  </si>
  <si>
    <t>Яйцо (кг)</t>
  </si>
  <si>
    <t>Сахар (кг)</t>
  </si>
  <si>
    <t>Труд (час)</t>
  </si>
  <si>
    <t>Оплата трудовых ресурсов</t>
  </si>
  <si>
    <t>Работа:</t>
  </si>
  <si>
    <t>Отпускная цена (руб за кг)</t>
  </si>
  <si>
    <t>Обычная</t>
  </si>
  <si>
    <t>Спрос (кг в неделю)</t>
  </si>
  <si>
    <t>Сверхурочная</t>
  </si>
  <si>
    <t>Сырьевая себестоимость (руб за кг)</t>
  </si>
  <si>
    <t>Исходные данные</t>
  </si>
  <si>
    <t>Объем</t>
  </si>
  <si>
    <t>План</t>
  </si>
  <si>
    <t>Ресурсы, цены и спрос</t>
  </si>
  <si>
    <t>Стоимость сырья</t>
  </si>
  <si>
    <t>Сырье</t>
  </si>
  <si>
    <t>Вид сырья</t>
  </si>
  <si>
    <t>Оборуд. по подготовке теста (час)</t>
  </si>
  <si>
    <t>Оборуд. по выпечке изделий (час)</t>
  </si>
  <si>
    <t>Закупочная цена сырья (руб / кг)</t>
  </si>
  <si>
    <t>Оплата 
(руб за час)</t>
  </si>
  <si>
    <t>Объем 
(час)</t>
  </si>
  <si>
    <t>Доставка 
(руб)</t>
  </si>
  <si>
    <t>Хранение 
(руб за кг в нед)</t>
  </si>
  <si>
    <t>Оплата доставки и хранения сырьевых ресурсов любого вида</t>
  </si>
  <si>
    <t>Затраты  на заказ (руб.)</t>
  </si>
  <si>
    <t>Оптимальный размер партии (кг)</t>
  </si>
  <si>
    <t>Периодичность  закупок сырья (нед.)</t>
  </si>
  <si>
    <t>Объем спроса (кг за нед.)</t>
  </si>
  <si>
    <t>Выручка</t>
  </si>
  <si>
    <t>ЗАТРАТЫ:</t>
  </si>
  <si>
    <t>Запасы в конце предш. периода</t>
  </si>
  <si>
    <t>Запасы в начале текущ. периода</t>
  </si>
  <si>
    <t>Использованное сырье</t>
  </si>
  <si>
    <t>Запасы в конце текущ. периода</t>
  </si>
  <si>
    <t>Закупочная цена</t>
  </si>
  <si>
    <t>Итого стоимость доступного сырья</t>
  </si>
  <si>
    <t>Стоимость переходящих запасов</t>
  </si>
  <si>
    <t>Стоимость новых запасов</t>
  </si>
  <si>
    <t>1. Оплата обычной работы</t>
  </si>
  <si>
    <t>2. Оплата сверхурочной работы</t>
  </si>
  <si>
    <t>3. Оплата хранения сырья</t>
  </si>
  <si>
    <t>Использование сырья</t>
  </si>
  <si>
    <t>Распределение выручки, затрат и прибыли</t>
  </si>
  <si>
    <t>Сырьевое обеспечение следующего периода</t>
  </si>
  <si>
    <t>Необходимо</t>
  </si>
  <si>
    <t>Доставка новых запасов</t>
  </si>
  <si>
    <t>Приобретение новых запасов</t>
  </si>
  <si>
    <t>Расчеты в текущем периоде</t>
  </si>
  <si>
    <t>ЗАТРАТЫ на создание новых запасов:</t>
  </si>
  <si>
    <t>Поступление сырья</t>
  </si>
  <si>
    <t>Итого затраты</t>
  </si>
  <si>
    <t>СТОИМОСТЬ сырья, доступного в следующем периоде:</t>
  </si>
  <si>
    <r>
      <t xml:space="preserve">Затраты по заказу и хранению при </t>
    </r>
    <r>
      <rPr>
        <b/>
        <i/>
        <sz val="10"/>
        <rFont val="Times New Roman Cyr"/>
        <family val="1"/>
        <charset val="204"/>
      </rPr>
      <t>двухнедельных</t>
    </r>
    <r>
      <rPr>
        <i/>
        <sz val="10"/>
        <rFont val="Times New Roman Cyr"/>
        <family val="1"/>
        <charset val="204"/>
      </rPr>
      <t xml:space="preserve"> поставках (руб. в нед.)</t>
    </r>
  </si>
  <si>
    <r>
      <t xml:space="preserve">Затраты по заказу и хранению при </t>
    </r>
    <r>
      <rPr>
        <b/>
        <i/>
        <sz val="10"/>
        <rFont val="Times New Roman Cyr"/>
        <family val="1"/>
        <charset val="204"/>
      </rPr>
      <t>еженедельных</t>
    </r>
    <r>
      <rPr>
        <i/>
        <sz val="10"/>
        <rFont val="Times New Roman Cyr"/>
        <family val="1"/>
        <charset val="204"/>
      </rPr>
      <t xml:space="preserve"> поставках (руб. в нед.)</t>
    </r>
  </si>
  <si>
    <r>
      <t>Мин</t>
    </r>
    <r>
      <rPr>
        <i/>
        <sz val="10"/>
        <rFont val="Times New Roman Cyr"/>
        <family val="1"/>
        <charset val="204"/>
      </rPr>
      <t>. ср. затраты по заказу и хранению (руб. в нед.)</t>
    </r>
  </si>
  <si>
    <t>Оптимизация управления запасами сырья для установившегося режима работы:</t>
  </si>
  <si>
    <t>Минимальные суммарные затраты</t>
  </si>
  <si>
    <t>Пункты отправления</t>
  </si>
  <si>
    <t>Отправка</t>
  </si>
  <si>
    <t>Возможности</t>
  </si>
  <si>
    <t>Остатки</t>
  </si>
  <si>
    <t>Пункты назнач.</t>
  </si>
  <si>
    <t>Доставка</t>
  </si>
  <si>
    <t>Потребности</t>
  </si>
  <si>
    <r>
      <t>План {x</t>
    </r>
    <r>
      <rPr>
        <b/>
        <vertAlign val="subscript"/>
        <sz val="11"/>
        <rFont val="Arial Cyr"/>
        <family val="2"/>
        <charset val="204"/>
      </rPr>
      <t>ij</t>
    </r>
    <r>
      <rPr>
        <b/>
        <sz val="11"/>
        <rFont val="Arial Cyr"/>
        <family val="2"/>
        <charset val="204"/>
      </rPr>
      <t>}</t>
    </r>
  </si>
  <si>
    <r>
      <t>Затраты на перевозку единицы груза {c</t>
    </r>
    <r>
      <rPr>
        <b/>
        <i/>
        <vertAlign val="subscript"/>
        <sz val="12"/>
        <rFont val="Arial Cyr"/>
        <family val="2"/>
        <charset val="204"/>
      </rPr>
      <t>ij</t>
    </r>
    <r>
      <rPr>
        <b/>
        <i/>
        <sz val="12"/>
        <rFont val="Arial Cyr"/>
        <family val="2"/>
        <charset val="204"/>
      </rPr>
      <t>}</t>
    </r>
  </si>
  <si>
    <t xml:space="preserve">Дополнительный раздаточный материал </t>
  </si>
  <si>
    <t>®</t>
  </si>
  <si>
    <t>max</t>
  </si>
  <si>
    <t>Ј</t>
  </si>
  <si>
    <t>і</t>
  </si>
  <si>
    <t>Оптимизация транспортировки</t>
  </si>
  <si>
    <t>Модели</t>
  </si>
  <si>
    <t>Вывод на стабильный режим работы</t>
  </si>
  <si>
    <t>Оптимизация производственного плана</t>
  </si>
  <si>
    <t>Построение начального плана</t>
  </si>
  <si>
    <t>Бисквит</t>
  </si>
  <si>
    <t>Оптимум</t>
  </si>
  <si>
    <t>Система уравнений</t>
  </si>
  <si>
    <t>Решение системы</t>
  </si>
  <si>
    <t>Выбор и решение системы уравнений</t>
  </si>
  <si>
    <t>Графическое решение и расчет оптимального плана в Периоде 1</t>
  </si>
  <si>
    <t>Выбор:</t>
  </si>
  <si>
    <t>Доступный объем</t>
  </si>
  <si>
    <t>Наименование</t>
  </si>
  <si>
    <t>Период 1</t>
  </si>
  <si>
    <t>Масштаб</t>
  </si>
  <si>
    <r>
      <t xml:space="preserve">При переходе к </t>
    </r>
    <r>
      <rPr>
        <b/>
        <i/>
        <sz val="10"/>
        <rFont val="Times New Roman Cyr"/>
        <family val="1"/>
        <charset val="204"/>
      </rPr>
      <t>оптимальным</t>
    </r>
    <r>
      <rPr>
        <sz val="10"/>
        <rFont val="Times New Roman Cyr"/>
        <family val="1"/>
        <charset val="204"/>
      </rPr>
      <t xml:space="preserve"> циклам поставок отдельно по видам ресурсов - экономия на затратах по заказу и хранению в каждом периоде составляет:</t>
    </r>
  </si>
  <si>
    <r>
      <t xml:space="preserve">При переходе к </t>
    </r>
    <r>
      <rPr>
        <b/>
        <i/>
        <sz val="10"/>
        <rFont val="Times New Roman Cyr"/>
        <family val="1"/>
        <charset val="204"/>
      </rPr>
      <t>единому двухнедельному</t>
    </r>
    <r>
      <rPr>
        <sz val="10"/>
        <rFont val="Times New Roman Cyr"/>
        <family val="1"/>
        <charset val="204"/>
      </rPr>
      <t xml:space="preserve"> циклу для всех видов ресурсов - экономия на затратах по заказу и хранению в каждом периоде составляет:</t>
    </r>
  </si>
  <si>
    <r>
      <t xml:space="preserve">Разность в еженедельных затратах между </t>
    </r>
    <r>
      <rPr>
        <b/>
        <i/>
        <sz val="10"/>
        <rFont val="Times New Roman Cyr"/>
        <family val="1"/>
        <charset val="204"/>
      </rPr>
      <t>единым двухнедельным</t>
    </r>
    <r>
      <rPr>
        <sz val="10"/>
        <rFont val="Times New Roman Cyr"/>
        <family val="1"/>
        <charset val="204"/>
      </rPr>
      <t xml:space="preserve"> циклом для всех видов ресурсов и </t>
    </r>
    <r>
      <rPr>
        <b/>
        <i/>
        <sz val="10"/>
        <rFont val="Times New Roman Cyr"/>
        <family val="1"/>
        <charset val="204"/>
      </rPr>
      <t>оптимальными</t>
    </r>
    <r>
      <rPr>
        <sz val="10"/>
        <rFont val="Times New Roman Cyr"/>
        <family val="1"/>
        <charset val="204"/>
      </rPr>
      <t xml:space="preserve"> циклами поставок отдельно по видам ресурсов составляет:</t>
    </r>
  </si>
  <si>
    <t>В руб.</t>
  </si>
  <si>
    <t>В проц. к  мин. затратам</t>
  </si>
  <si>
    <t>Решение транспортной задачи</t>
  </si>
  <si>
    <t>Ось Печенья 
(Значения X)</t>
  </si>
  <si>
    <t>Ось Бисквитов 
(Значения Y)</t>
  </si>
  <si>
    <r>
      <t>32x</t>
    </r>
    <r>
      <rPr>
        <b/>
        <i/>
        <vertAlign val="subscript"/>
        <sz val="11"/>
        <color indexed="17"/>
        <rFont val="Times New Roman Cyr"/>
        <family val="1"/>
        <charset val="204"/>
      </rPr>
      <t>1</t>
    </r>
    <r>
      <rPr>
        <b/>
        <i/>
        <sz val="11"/>
        <color indexed="17"/>
        <rFont val="Times New Roman Cyr"/>
        <family val="1"/>
        <charset val="204"/>
      </rPr>
      <t xml:space="preserve"> + 27x</t>
    </r>
    <r>
      <rPr>
        <b/>
        <i/>
        <vertAlign val="subscript"/>
        <sz val="11"/>
        <color indexed="17"/>
        <rFont val="Times New Roman Cyr"/>
        <family val="1"/>
        <charset val="204"/>
      </rPr>
      <t>2</t>
    </r>
  </si>
  <si>
    <r>
      <t>0,5x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+ 0,3x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</si>
  <si>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0,3x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+ 0,06x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</si>
  <si>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0,18x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+ 0,6x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</si>
  <si>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0,2x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+ 0,3x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</si>
  <si>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0,07x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+ 0,09x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</si>
  <si>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0,015x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+ 0,006x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</si>
  <si>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0,0075x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+ 0,015x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</si>
  <si>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sz val="10"/>
        <rFont val="Times New Roman Cyr"/>
        <family val="1"/>
        <charset val="204"/>
      </rPr>
      <t/>
    </r>
  </si>
  <si>
    <r>
      <t>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</si>
  <si>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r>
      <t>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>, 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</si>
  <si>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t>Мин. печенья</t>
  </si>
  <si>
    <t>Мин. бисквитов</t>
  </si>
  <si>
    <t>(справочно)</t>
  </si>
  <si>
    <t>Прокрутка выручки</t>
  </si>
  <si>
    <t>Выручка (масштаб. ед.)</t>
  </si>
  <si>
    <r>
      <t xml:space="preserve">В 1 кг 
</t>
    </r>
    <r>
      <rPr>
        <b/>
        <i/>
        <sz val="10"/>
        <rFont val="Times New Roman"/>
        <family val="1"/>
        <charset val="204"/>
      </rPr>
      <t>Печенья</t>
    </r>
  </si>
  <si>
    <r>
      <t xml:space="preserve">В 1 кг 
</t>
    </r>
    <r>
      <rPr>
        <b/>
        <i/>
        <sz val="10"/>
        <rFont val="Times New Roman"/>
        <family val="1"/>
        <charset val="204"/>
      </rPr>
      <t>Бисквитов</t>
    </r>
  </si>
  <si>
    <t>Математическая модель</t>
  </si>
  <si>
    <t>Рассчитать цены и объемы продаж, определяющие максимум прибыли при линейной функции спроса</t>
  </si>
  <si>
    <t>ИТОГО</t>
  </si>
  <si>
    <t>N Товара</t>
  </si>
  <si>
    <t>Параметры функции спроса
Q = a*p + b</t>
  </si>
  <si>
    <t>a</t>
  </si>
  <si>
    <t>b</t>
  </si>
  <si>
    <t>Цена p</t>
  </si>
  <si>
    <t>Объем продаж Q</t>
  </si>
  <si>
    <t>Выручка R</t>
  </si>
  <si>
    <t>Затраты C</t>
  </si>
  <si>
    <t>Уд. переменные v</t>
  </si>
  <si>
    <t>Переменные V = v*Q</t>
  </si>
  <si>
    <t>Постоянные F</t>
  </si>
  <si>
    <t>Общие C = F + Σ V</t>
  </si>
  <si>
    <t>Ограничение затрат B</t>
  </si>
  <si>
    <t>Оптимизация прибыли от продаж</t>
  </si>
  <si>
    <t>В.П. Чернов</t>
  </si>
  <si>
    <r>
      <t xml:space="preserve">Прибыль </t>
    </r>
    <r>
      <rPr>
        <b/>
        <sz val="12"/>
        <rFont val="Symbol"/>
        <family val="1"/>
        <charset val="2"/>
      </rPr>
      <t>p</t>
    </r>
    <r>
      <rPr>
        <b/>
        <sz val="12"/>
        <rFont val="Arial Cyr"/>
        <charset val="204"/>
      </rPr>
      <t xml:space="preserve"> = R - C</t>
    </r>
  </si>
  <si>
    <t>Исследование операций</t>
  </si>
  <si>
    <t>a11</t>
  </si>
  <si>
    <t>a12</t>
  </si>
  <si>
    <t>b1</t>
  </si>
  <si>
    <t>a21</t>
  </si>
  <si>
    <t>a22</t>
  </si>
  <si>
    <t>b2</t>
  </si>
  <si>
    <t>a11*a22-a21*a12</t>
  </si>
  <si>
    <t>b1*a22-b2*a12</t>
  </si>
  <si>
    <t>a22*a11-a12*a21</t>
  </si>
  <si>
    <t>b2*a11-b1*a21</t>
  </si>
  <si>
    <t>Microsoft Excel 16.0 Отчет о результатах</t>
  </si>
  <si>
    <t>Лист: [Бронников ПМ-1901 - Оптимизация производственного плана.xlsx]Период 1</t>
  </si>
  <si>
    <t>Отчет создан: 15.02.2022 13:46:28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</si>
  <si>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</si>
  <si>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</si>
  <si>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</si>
  <si>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0,031 секунд.</t>
  </si>
  <si>
    <t>Число итераций: 3 Число подзадач: 0</t>
  </si>
  <si>
    <t>Параметры поиска решения</t>
  </si>
  <si>
    <t>Максимальное время 100 с,  Число итераций 100, Precision 0,000001</t>
  </si>
  <si>
    <t>Максимальное число подзадач Без пределов, Максимальное число целочисленных решений Без пределов, Целочисленное отклонение 5%, Решение без целочисленных ограничений,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</si>
  <si>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</si>
  <si>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</si>
  <si>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</si>
  <si>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</si>
  <si>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</si>
  <si>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</si>
  <si>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</si>
  <si>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</si>
  <si>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</si>
  <si>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</si>
  <si>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</si>
  <si>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</si>
  <si>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$D$4</t>
  </si>
  <si>
    <t>Выручка Необходимо</t>
  </si>
  <si>
    <t>$B$3</t>
  </si>
  <si>
    <t>План Печенье</t>
  </si>
  <si>
    <t>Продолжить</t>
  </si>
  <si>
    <t>$C$3</t>
  </si>
  <si>
    <t>План Бисквиты</t>
  </si>
  <si>
    <t>$D$5</t>
  </si>
  <si>
    <t>Мука Необходимо</t>
  </si>
  <si>
    <t>$D$5&lt;=$E$5</t>
  </si>
  <si>
    <t>Привязка</t>
  </si>
  <si>
    <t>$D$6</t>
  </si>
  <si>
    <t>Масло Необходимо</t>
  </si>
  <si>
    <t>$D$6&lt;=$E$6</t>
  </si>
  <si>
    <t>Без привязки</t>
  </si>
  <si>
    <t>$D$7</t>
  </si>
  <si>
    <t>Яйцо Необходимо</t>
  </si>
  <si>
    <t>$D$7&lt;=$E$7</t>
  </si>
  <si>
    <t>$D$8</t>
  </si>
  <si>
    <t>Сахар Необходимо</t>
  </si>
  <si>
    <t>$D$8&lt;=$E$8</t>
  </si>
  <si>
    <t>$D$9</t>
  </si>
  <si>
    <t>Труд Необходимо</t>
  </si>
  <si>
    <t>$D$9&lt;=$E$9</t>
  </si>
  <si>
    <t>$D$10</t>
  </si>
  <si>
    <t>Оборуд. по тесту Необходимо</t>
  </si>
  <si>
    <t>$D$10&lt;=$E$10</t>
  </si>
  <si>
    <t>$D$11</t>
  </si>
  <si>
    <t>Оборуд. по выпечке Необходимо</t>
  </si>
  <si>
    <t>$D$11&lt;=$E$11</t>
  </si>
  <si>
    <t>$D$12</t>
  </si>
  <si>
    <t>Спрос на печенье Необходимо</t>
  </si>
  <si>
    <t>$D$12&lt;=$E$12</t>
  </si>
  <si>
    <t>$D$13</t>
  </si>
  <si>
    <t>Спрос на бисквиты Необходимо</t>
  </si>
  <si>
    <t>$D$13&lt;=$E$13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</si>
  <si>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</si>
  <si>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</si>
  <si>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</si>
  <si>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</si>
  <si>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</si>
  <si>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</si>
  <si>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</si>
  <si>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</si>
  <si>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</si>
  <si>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</si>
  <si>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</si>
  <si>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</si>
  <si>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</si>
  <si>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</si>
  <si>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</si>
  <si>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</si>
  <si>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</si>
  <si>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</si>
  <si>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</si>
  <si>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</si>
  <si>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Графическое решение и расчет оптимального плана в Периоде 2</t>
  </si>
  <si>
    <t>Период 2</t>
  </si>
  <si>
    <r>
      <t>21,72x</t>
    </r>
    <r>
      <rPr>
        <b/>
        <vertAlign val="subscript"/>
        <sz val="10"/>
        <color indexed="17"/>
        <rFont val="Times New Roman Cyr"/>
        <family val="1"/>
        <charset val="204"/>
      </rPr>
      <t>1</t>
    </r>
    <r>
      <rPr>
        <b/>
        <sz val="10"/>
        <color indexed="17"/>
        <rFont val="Times New Roman Cyr"/>
        <family val="1"/>
        <charset val="204"/>
      </rPr>
      <t xml:space="preserve"> + 17,28x</t>
    </r>
    <r>
      <rPr>
        <b/>
        <vertAlign val="subscript"/>
        <sz val="10"/>
        <color indexed="17"/>
        <rFont val="Times New Roman Cyr"/>
        <family val="1"/>
        <charset val="204"/>
      </rPr>
      <t>2</t>
    </r>
  </si>
  <si>
    <t>Лист: [Бронников ПМ-1901 - Оптимизация производственного плана.xlsx]Период 2</t>
  </si>
  <si>
    <t>Отчет создан: 22.02.2022 13:28:48</t>
  </si>
  <si>
    <t>Стоимость сырья Необходимо</t>
  </si>
  <si>
    <t>Период 3</t>
  </si>
  <si>
    <t>Графическое решение и расчет оптимального плана в Периоде 3</t>
  </si>
  <si>
    <t>Лист: [Бронников ПМ-1901 - Оптимизация производственного плана.xlsx]Период 3</t>
  </si>
  <si>
    <t>Отчет создан: 22.02.2022 14:02:42</t>
  </si>
  <si>
    <t>Отчет создан: 22.02.2022 14:08:17</t>
  </si>
  <si>
    <t>Период 4</t>
  </si>
  <si>
    <t>Графическое решение и расчет оптимального плана в Периоде 4</t>
  </si>
  <si>
    <t>Лист: [Бронников ПМ-1901 - Оптимизация производственного плана.xlsx]Период 4</t>
  </si>
  <si>
    <t>Отчет создан: 22.02.2022 14:38:46</t>
  </si>
  <si>
    <t>Отчет создан: 22.02.2022 14:42:59</t>
  </si>
  <si>
    <t>Графическое решение и расчет оптимального плана в Периоде 5</t>
  </si>
  <si>
    <t>Период 5</t>
  </si>
  <si>
    <t>Лист: [Бронников ПМ-1901 - Оптимизация производственного плана.xlsx]Период 5</t>
  </si>
  <si>
    <t>Отчет создан: 22.02.2022 15:00:49</t>
  </si>
  <si>
    <t>Отчет создан: 22.02.2022 15:03:13</t>
  </si>
  <si>
    <t>Решение задачи о назначениях</t>
  </si>
  <si>
    <r>
      <t>Эффект от назначения работника на место работы {c</t>
    </r>
    <r>
      <rPr>
        <b/>
        <i/>
        <vertAlign val="subscript"/>
        <sz val="12"/>
        <rFont val="Arial Cyr"/>
        <family val="2"/>
        <charset val="204"/>
      </rPr>
      <t>ij</t>
    </r>
    <r>
      <rPr>
        <b/>
        <i/>
        <sz val="12"/>
        <rFont val="Arial Cyr"/>
        <family val="2"/>
        <charset val="204"/>
      </rPr>
      <t>}</t>
    </r>
  </si>
  <si>
    <t>Группы работников</t>
  </si>
  <si>
    <t>Назначение</t>
  </si>
  <si>
    <t>Места работы</t>
  </si>
  <si>
    <t>Максимальный суммарный эффект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</si>
</sst>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_-* #,##0_р_._-;\-* #,##0_р_._-;_-* &quot;-&quot;??_р_._-;_-@_-"/>
    <numFmt numFmtId="168" formatCode="0.00000000"/>
  </numFmts>
  <fonts count="72" x14ac:knownFonts="1">
    <font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0"/>
      <name val="Times New Roman Cyr"/>
      <family val="1"/>
      <charset val="204"/>
    </font>
    <font>
      <b/>
      <sz val="14"/>
      <name val="Times New Roman"/>
      <family val="1"/>
      <charset val="204"/>
    </font>
    <font>
      <b/>
      <i/>
      <sz val="11"/>
      <name val="Times New Roman Cyr"/>
      <family val="1"/>
      <charset val="204"/>
    </font>
    <font>
      <sz val="10"/>
      <name val="Times New Roman Cyr"/>
      <family val="1"/>
      <charset val="204"/>
    </font>
    <font>
      <sz val="16"/>
      <name val="Times New Roman Cyr"/>
      <family val="1"/>
      <charset val="204"/>
    </font>
    <font>
      <sz val="10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i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8"/>
      <name val="Times New Roman Cyr"/>
      <family val="1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b/>
      <vertAlign val="subscript"/>
      <sz val="11"/>
      <name val="Arial Cyr"/>
      <family val="2"/>
      <charset val="204"/>
    </font>
    <font>
      <b/>
      <sz val="14"/>
      <name val="Arial Cyr"/>
      <family val="2"/>
      <charset val="204"/>
    </font>
    <font>
      <i/>
      <sz val="10"/>
      <name val="Arial Cyr"/>
      <family val="2"/>
      <charset val="204"/>
    </font>
    <font>
      <b/>
      <i/>
      <vertAlign val="subscript"/>
      <sz val="12"/>
      <name val="Arial Cyr"/>
      <family val="2"/>
      <charset val="204"/>
    </font>
    <font>
      <b/>
      <i/>
      <sz val="12"/>
      <name val="Arial Cyr"/>
      <family val="2"/>
      <charset val="204"/>
    </font>
    <font>
      <b/>
      <i/>
      <sz val="10"/>
      <name val="Arial Cyr"/>
      <family val="2"/>
      <charset val="204"/>
    </font>
    <font>
      <b/>
      <sz val="18"/>
      <name val="Arial"/>
      <family val="2"/>
      <charset val="204"/>
    </font>
    <font>
      <sz val="12"/>
      <name val="Times New Roman"/>
      <family val="1"/>
      <charset val="204"/>
    </font>
    <font>
      <b/>
      <i/>
      <sz val="16"/>
      <name val="Arial"/>
      <family val="2"/>
      <charset val="204"/>
    </font>
    <font>
      <i/>
      <sz val="11"/>
      <name val="Times New Roman Cyr"/>
      <charset val="204"/>
    </font>
    <font>
      <b/>
      <sz val="11"/>
      <name val="Times New Roman Cyr"/>
      <family val="1"/>
      <charset val="204"/>
    </font>
    <font>
      <b/>
      <sz val="12"/>
      <color indexed="12"/>
      <name val="Times New Roman Cyr"/>
      <family val="1"/>
      <charset val="204"/>
    </font>
    <font>
      <b/>
      <sz val="14"/>
      <color indexed="10"/>
      <name val="Times New Roman Cyr"/>
      <family val="1"/>
      <charset val="204"/>
    </font>
    <font>
      <b/>
      <sz val="10"/>
      <color indexed="12"/>
      <name val="Times New Roman Cyr"/>
      <family val="1"/>
      <charset val="204"/>
    </font>
    <font>
      <b/>
      <sz val="14"/>
      <color indexed="12"/>
      <name val="Times New Roman Cyr"/>
      <family val="1"/>
      <charset val="204"/>
    </font>
    <font>
      <b/>
      <i/>
      <sz val="12"/>
      <color indexed="17"/>
      <name val="Times New Roman Cyr"/>
      <family val="1"/>
      <charset val="204"/>
    </font>
    <font>
      <b/>
      <sz val="12"/>
      <color indexed="17"/>
      <name val="Times New Roman Cyr"/>
      <family val="1"/>
      <charset val="204"/>
    </font>
    <font>
      <sz val="10"/>
      <color indexed="17"/>
      <name val="Times New Roman Cyr"/>
      <family val="1"/>
      <charset val="204"/>
    </font>
    <font>
      <b/>
      <sz val="12"/>
      <color indexed="17"/>
      <name val="Symbol"/>
      <family val="1"/>
      <charset val="2"/>
    </font>
    <font>
      <sz val="10"/>
      <color indexed="17"/>
      <name val="Symbol"/>
      <family val="1"/>
      <charset val="2"/>
    </font>
    <font>
      <b/>
      <i/>
      <sz val="11"/>
      <color indexed="17"/>
      <name val="Times New Roman Cyr"/>
      <family val="1"/>
      <charset val="204"/>
    </font>
    <font>
      <b/>
      <i/>
      <vertAlign val="subscript"/>
      <sz val="11"/>
      <color indexed="17"/>
      <name val="Times New Roman Cyr"/>
      <family val="1"/>
      <charset val="204"/>
    </font>
    <font>
      <b/>
      <sz val="10"/>
      <color indexed="17"/>
      <name val="Symbol"/>
      <family val="1"/>
      <charset val="2"/>
    </font>
    <font>
      <b/>
      <i/>
      <sz val="10"/>
      <color indexed="17"/>
      <name val="Times New Roman Cyr"/>
      <family val="1"/>
      <charset val="204"/>
    </font>
    <font>
      <b/>
      <sz val="10"/>
      <color indexed="17"/>
      <name val="Times New Roman Cyr"/>
      <family val="1"/>
      <charset val="204"/>
    </font>
    <font>
      <b/>
      <vertAlign val="subscript"/>
      <sz val="10"/>
      <color indexed="17"/>
      <name val="Times New Roman Cyr"/>
      <family val="1"/>
      <charset val="204"/>
    </font>
    <font>
      <b/>
      <i/>
      <sz val="13"/>
      <name val="Times New Roman Cyr"/>
      <family val="1"/>
      <charset val="204"/>
    </font>
    <font>
      <sz val="8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b/>
      <sz val="14"/>
      <color indexed="12"/>
      <name val="Arial Cyr"/>
      <charset val="204"/>
    </font>
    <font>
      <b/>
      <sz val="12"/>
      <name val="Symbol"/>
      <family val="1"/>
      <charset val="2"/>
    </font>
    <font>
      <sz val="10"/>
      <color theme="8" tint="-0.249977111117893"/>
      <name val="Times New Roman Cyr"/>
      <family val="1"/>
      <charset val="204"/>
    </font>
    <font>
      <sz val="10"/>
      <color theme="5" tint="-0.24997711111789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rgb="FFFF0000"/>
      <name val="Times New Roman Cyr"/>
      <charset val="204"/>
    </font>
    <font>
      <sz val="10"/>
      <name val="Times New Roman Cyr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90">
    <xf numFmtId="0" fontId="0" fillId="0" borderId="0" xfId="0"/>
    <xf numFmtId="0" fontId="4" fillId="0" borderId="0" xfId="0" applyFont="1" applyBorder="1"/>
    <xf numFmtId="0" fontId="0" fillId="0" borderId="0" xfId="0" applyAlignment="1">
      <alignment horizontal="centerContinuous"/>
    </xf>
    <xf numFmtId="0" fontId="0" fillId="0" borderId="0" xfId="0" applyBorder="1"/>
    <xf numFmtId="1" fontId="0" fillId="0" borderId="0" xfId="0" applyNumberFormat="1" applyBorder="1"/>
    <xf numFmtId="1" fontId="4" fillId="0" borderId="0" xfId="0" applyNumberFormat="1" applyFont="1" applyBorder="1"/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11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0" fillId="0" borderId="0" xfId="0" applyAlignment="1"/>
    <xf numFmtId="1" fontId="4" fillId="0" borderId="4" xfId="0" applyNumberFormat="1" applyFont="1" applyBorder="1"/>
    <xf numFmtId="0" fontId="4" fillId="0" borderId="5" xfId="0" applyFont="1" applyBorder="1"/>
    <xf numFmtId="1" fontId="4" fillId="0" borderId="6" xfId="0" applyNumberFormat="1" applyFont="1" applyBorder="1"/>
    <xf numFmtId="0" fontId="6" fillId="0" borderId="0" xfId="0" applyFont="1" applyFill="1" applyBorder="1" applyAlignment="1">
      <alignment horizontal="centerContinuous"/>
    </xf>
    <xf numFmtId="0" fontId="6" fillId="0" borderId="7" xfId="0" applyFont="1" applyBorder="1" applyAlignment="1">
      <alignment horizontal="centerContinuous" vertical="center"/>
    </xf>
    <xf numFmtId="0" fontId="17" fillId="0" borderId="0" xfId="0" applyFont="1" applyAlignment="1">
      <alignment horizontal="centerContinuous"/>
    </xf>
    <xf numFmtId="0" fontId="19" fillId="0" borderId="0" xfId="0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4" fillId="0" borderId="8" xfId="0" applyFont="1" applyBorder="1"/>
    <xf numFmtId="1" fontId="4" fillId="0" borderId="5" xfId="0" applyNumberFormat="1" applyFont="1" applyBorder="1"/>
    <xf numFmtId="0" fontId="4" fillId="0" borderId="9" xfId="0" applyFont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0" borderId="13" xfId="0" applyFont="1" applyFill="1" applyBorder="1"/>
    <xf numFmtId="0" fontId="16" fillId="0" borderId="14" xfId="0" applyFont="1" applyBorder="1" applyAlignment="1">
      <alignment horizontal="center" wrapText="1"/>
    </xf>
    <xf numFmtId="166" fontId="19" fillId="0" borderId="0" xfId="0" applyNumberFormat="1" applyFont="1" applyBorder="1" applyAlignment="1">
      <alignment horizontal="center"/>
    </xf>
    <xf numFmtId="166" fontId="19" fillId="0" borderId="3" xfId="0" applyNumberFormat="1" applyFont="1" applyBorder="1" applyAlignment="1">
      <alignment horizontal="center"/>
    </xf>
    <xf numFmtId="0" fontId="20" fillId="0" borderId="0" xfId="0" applyFont="1" applyAlignment="1"/>
    <xf numFmtId="0" fontId="21" fillId="0" borderId="0" xfId="0" applyFont="1" applyAlignment="1">
      <alignment horizontal="centerContinuous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horizontal="center" wrapText="1"/>
    </xf>
    <xf numFmtId="0" fontId="6" fillId="0" borderId="2" xfId="0" applyFont="1" applyBorder="1" applyAlignment="1">
      <alignment horizontal="centerContinuous"/>
    </xf>
    <xf numFmtId="0" fontId="4" fillId="0" borderId="7" xfId="0" applyFont="1" applyBorder="1" applyAlignment="1">
      <alignment horizontal="left" indent="2"/>
    </xf>
    <xf numFmtId="0" fontId="0" fillId="0" borderId="0" xfId="0" applyBorder="1" applyAlignment="1">
      <alignment horizontal="centerContinuous"/>
    </xf>
    <xf numFmtId="0" fontId="0" fillId="0" borderId="0" xfId="0" applyBorder="1" applyAlignment="1"/>
    <xf numFmtId="0" fontId="8" fillId="0" borderId="7" xfId="0" applyFont="1" applyBorder="1" applyAlignment="1">
      <alignment horizontal="centerContinuous"/>
    </xf>
    <xf numFmtId="0" fontId="18" fillId="0" borderId="15" xfId="0" applyFont="1" applyBorder="1" applyAlignment="1">
      <alignment wrapText="1"/>
    </xf>
    <xf numFmtId="0" fontId="16" fillId="0" borderId="16" xfId="0" applyFont="1" applyBorder="1" applyAlignment="1">
      <alignment horizontal="center" wrapText="1"/>
    </xf>
    <xf numFmtId="1" fontId="4" fillId="0" borderId="18" xfId="0" applyNumberFormat="1" applyFont="1" applyBorder="1"/>
    <xf numFmtId="1" fontId="4" fillId="0" borderId="18" xfId="0" applyNumberFormat="1" applyFont="1" applyBorder="1" applyAlignment="1"/>
    <xf numFmtId="1" fontId="0" fillId="0" borderId="18" xfId="0" applyNumberFormat="1" applyBorder="1"/>
    <xf numFmtId="0" fontId="0" fillId="0" borderId="19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8" fillId="0" borderId="19" xfId="0" applyFont="1" applyBorder="1" applyAlignment="1">
      <alignment horizontal="centerContinuous"/>
    </xf>
    <xf numFmtId="0" fontId="18" fillId="0" borderId="7" xfId="0" applyFont="1" applyBorder="1"/>
    <xf numFmtId="0" fontId="18" fillId="0" borderId="0" xfId="0" applyFont="1" applyBorder="1"/>
    <xf numFmtId="0" fontId="18" fillId="0" borderId="4" xfId="0" applyFont="1" applyBorder="1"/>
    <xf numFmtId="0" fontId="18" fillId="0" borderId="0" xfId="0" applyFont="1"/>
    <xf numFmtId="1" fontId="5" fillId="0" borderId="22" xfId="0" applyNumberFormat="1" applyFont="1" applyBorder="1"/>
    <xf numFmtId="0" fontId="25" fillId="0" borderId="15" xfId="0" applyFont="1" applyBorder="1" applyAlignment="1">
      <alignment horizontal="centerContinuous" wrapText="1"/>
    </xf>
    <xf numFmtId="0" fontId="26" fillId="0" borderId="14" xfId="0" applyFont="1" applyBorder="1" applyAlignment="1">
      <alignment horizontal="centerContinuous" wrapText="1"/>
    </xf>
    <xf numFmtId="0" fontId="26" fillId="0" borderId="14" xfId="0" applyFont="1" applyBorder="1" applyAlignment="1">
      <alignment horizontal="centerContinuous"/>
    </xf>
    <xf numFmtId="0" fontId="26" fillId="0" borderId="16" xfId="0" applyFont="1" applyBorder="1" applyAlignment="1">
      <alignment horizontal="centerContinuous"/>
    </xf>
    <xf numFmtId="0" fontId="26" fillId="0" borderId="0" xfId="0" applyFont="1"/>
    <xf numFmtId="0" fontId="8" fillId="0" borderId="23" xfId="0" applyFont="1" applyBorder="1" applyAlignment="1">
      <alignment horizontal="centerContinuous"/>
    </xf>
    <xf numFmtId="0" fontId="8" fillId="0" borderId="8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24" xfId="0" applyBorder="1" applyAlignment="1">
      <alignment horizontal="centerContinuous"/>
    </xf>
    <xf numFmtId="1" fontId="4" fillId="0" borderId="25" xfId="0" applyNumberFormat="1" applyFont="1" applyBorder="1"/>
    <xf numFmtId="1" fontId="4" fillId="0" borderId="19" xfId="0" applyNumberFormat="1" applyFont="1" applyBorder="1"/>
    <xf numFmtId="1" fontId="4" fillId="0" borderId="25" xfId="0" applyNumberFormat="1" applyFont="1" applyBorder="1" applyAlignment="1"/>
    <xf numFmtId="1" fontId="0" fillId="0" borderId="26" xfId="0" applyNumberFormat="1" applyBorder="1"/>
    <xf numFmtId="1" fontId="5" fillId="0" borderId="27" xfId="0" applyNumberFormat="1" applyFont="1" applyBorder="1"/>
    <xf numFmtId="0" fontId="25" fillId="0" borderId="28" xfId="0" applyFont="1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30" xfId="0" applyBorder="1" applyAlignment="1">
      <alignment horizontal="centerContinuous"/>
    </xf>
    <xf numFmtId="0" fontId="4" fillId="0" borderId="29" xfId="0" applyFont="1" applyBorder="1" applyAlignment="1">
      <alignment horizontal="centerContinuous"/>
    </xf>
    <xf numFmtId="0" fontId="4" fillId="0" borderId="30" xfId="0" applyFont="1" applyBorder="1" applyAlignment="1">
      <alignment horizontal="centerContinuous"/>
    </xf>
    <xf numFmtId="0" fontId="8" fillId="0" borderId="31" xfId="0" applyFont="1" applyBorder="1" applyAlignment="1">
      <alignment horizontal="centerContinuous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5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1" fontId="19" fillId="0" borderId="0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 wrapText="1"/>
    </xf>
    <xf numFmtId="0" fontId="6" fillId="0" borderId="33" xfId="0" applyFont="1" applyBorder="1" applyAlignment="1">
      <alignment horizontal="centerContinuous" wrapText="1"/>
    </xf>
    <xf numFmtId="0" fontId="6" fillId="0" borderId="34" xfId="0" applyFont="1" applyBorder="1" applyAlignment="1">
      <alignment horizontal="centerContinuous"/>
    </xf>
    <xf numFmtId="0" fontId="25" fillId="0" borderId="34" xfId="0" applyFont="1" applyBorder="1" applyAlignment="1">
      <alignment horizontal="centerContinuous"/>
    </xf>
    <xf numFmtId="0" fontId="6" fillId="0" borderId="0" xfId="0" applyFont="1" applyAlignment="1">
      <alignment horizontal="centerContinuous"/>
    </xf>
    <xf numFmtId="0" fontId="29" fillId="0" borderId="0" xfId="3" applyFont="1"/>
    <xf numFmtId="0" fontId="29" fillId="0" borderId="0" xfId="3" applyFont="1" applyBorder="1"/>
    <xf numFmtId="0" fontId="29" fillId="0" borderId="0" xfId="3" applyFont="1" applyAlignment="1">
      <alignment horizontal="center"/>
    </xf>
    <xf numFmtId="0" fontId="31" fillId="0" borderId="0" xfId="3" applyFont="1" applyBorder="1" applyAlignment="1">
      <alignment horizontal="center" vertical="center" wrapText="1"/>
    </xf>
    <xf numFmtId="0" fontId="3" fillId="0" borderId="0" xfId="3"/>
    <xf numFmtId="0" fontId="31" fillId="0" borderId="35" xfId="3" applyFont="1" applyBorder="1" applyAlignment="1">
      <alignment horizontal="center" vertical="center" wrapText="1"/>
    </xf>
    <xf numFmtId="0" fontId="3" fillId="0" borderId="0" xfId="3" applyAlignment="1">
      <alignment horizontal="center"/>
    </xf>
    <xf numFmtId="0" fontId="34" fillId="0" borderId="2" xfId="3" applyFont="1" applyBorder="1" applyAlignment="1">
      <alignment horizontal="center" vertical="center"/>
    </xf>
    <xf numFmtId="1" fontId="3" fillId="0" borderId="32" xfId="3" applyNumberFormat="1" applyBorder="1" applyAlignment="1">
      <alignment horizontal="center" vertical="center"/>
    </xf>
    <xf numFmtId="0" fontId="34" fillId="0" borderId="0" xfId="3" applyFont="1" applyBorder="1" applyAlignment="1">
      <alignment horizontal="center" vertical="center"/>
    </xf>
    <xf numFmtId="1" fontId="3" fillId="0" borderId="4" xfId="3" applyNumberFormat="1" applyBorder="1" applyAlignment="1">
      <alignment horizontal="center" vertical="center"/>
    </xf>
    <xf numFmtId="0" fontId="34" fillId="0" borderId="5" xfId="3" applyFont="1" applyBorder="1" applyAlignment="1">
      <alignment horizontal="center" vertical="center"/>
    </xf>
    <xf numFmtId="1" fontId="3" fillId="0" borderId="6" xfId="3" applyNumberFormat="1" applyBorder="1" applyAlignment="1">
      <alignment horizontal="center" vertical="center"/>
    </xf>
    <xf numFmtId="0" fontId="3" fillId="0" borderId="0" xfId="3" applyAlignment="1">
      <alignment horizontal="center" vertical="center"/>
    </xf>
    <xf numFmtId="0" fontId="3" fillId="0" borderId="0" xfId="3" applyAlignment="1">
      <alignment vertical="center"/>
    </xf>
    <xf numFmtId="0" fontId="34" fillId="0" borderId="7" xfId="3" applyFont="1" applyBorder="1" applyAlignment="1">
      <alignment horizontal="center" vertical="center"/>
    </xf>
    <xf numFmtId="0" fontId="34" fillId="0" borderId="4" xfId="3" applyFont="1" applyBorder="1" applyAlignment="1">
      <alignment horizontal="center" vertical="center"/>
    </xf>
    <xf numFmtId="0" fontId="34" fillId="0" borderId="1" xfId="3" applyFont="1" applyFill="1" applyBorder="1" applyAlignment="1">
      <alignment horizontal="center" vertical="center"/>
    </xf>
    <xf numFmtId="0" fontId="34" fillId="0" borderId="2" xfId="3" applyFont="1" applyFill="1" applyBorder="1" applyAlignment="1">
      <alignment horizontal="center" vertical="center"/>
    </xf>
    <xf numFmtId="0" fontId="34" fillId="0" borderId="32" xfId="3" applyFont="1" applyFill="1" applyBorder="1" applyAlignment="1">
      <alignment horizontal="center" vertical="center"/>
    </xf>
    <xf numFmtId="0" fontId="34" fillId="0" borderId="7" xfId="3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0" fontId="34" fillId="0" borderId="4" xfId="3" applyFont="1" applyFill="1" applyBorder="1" applyAlignment="1">
      <alignment horizontal="center" vertical="center"/>
    </xf>
    <xf numFmtId="0" fontId="34" fillId="0" borderId="8" xfId="3" applyFont="1" applyFill="1" applyBorder="1" applyAlignment="1">
      <alignment horizontal="center" vertical="center"/>
    </xf>
    <xf numFmtId="0" fontId="34" fillId="0" borderId="5" xfId="3" applyFont="1" applyFill="1" applyBorder="1" applyAlignment="1">
      <alignment horizontal="center" vertical="center"/>
    </xf>
    <xf numFmtId="0" fontId="34" fillId="0" borderId="6" xfId="3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9" fillId="0" borderId="0" xfId="0" applyFont="1" applyAlignment="1">
      <alignment horizontal="left"/>
    </xf>
    <xf numFmtId="0" fontId="5" fillId="0" borderId="0" xfId="0" applyFont="1" applyBorder="1"/>
    <xf numFmtId="0" fontId="22" fillId="0" borderId="0" xfId="0" applyFont="1" applyAlignment="1">
      <alignment horizontal="left"/>
    </xf>
    <xf numFmtId="0" fontId="22" fillId="0" borderId="0" xfId="0" applyFont="1"/>
    <xf numFmtId="0" fontId="41" fillId="0" borderId="0" xfId="0" applyFont="1" applyAlignment="1">
      <alignment horizontal="left"/>
    </xf>
    <xf numFmtId="0" fontId="41" fillId="0" borderId="0" xfId="0" applyFont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 wrapText="1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Continuous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Continuous" vertical="center" wrapText="1"/>
    </xf>
    <xf numFmtId="0" fontId="5" fillId="0" borderId="44" xfId="0" applyFont="1" applyBorder="1" applyAlignment="1">
      <alignment horizontal="centerContinuous" vertical="center" wrapText="1"/>
    </xf>
    <xf numFmtId="0" fontId="5" fillId="0" borderId="0" xfId="0" applyFont="1" applyAlignment="1">
      <alignment horizontal="centerContinuous" vertical="center" wrapText="1"/>
    </xf>
    <xf numFmtId="0" fontId="5" fillId="0" borderId="0" xfId="0" applyFont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" fontId="5" fillId="3" borderId="45" xfId="0" applyNumberFormat="1" applyFont="1" applyFill="1" applyBorder="1"/>
    <xf numFmtId="1" fontId="6" fillId="4" borderId="38" xfId="0" applyNumberFormat="1" applyFont="1" applyFill="1" applyBorder="1" applyAlignment="1">
      <alignment horizontal="center" vertical="center"/>
    </xf>
    <xf numFmtId="1" fontId="6" fillId="4" borderId="4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" fontId="18" fillId="5" borderId="3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18" fillId="5" borderId="45" xfId="0" applyNumberFormat="1" applyFont="1" applyFill="1" applyBorder="1"/>
    <xf numFmtId="0" fontId="19" fillId="0" borderId="45" xfId="0" applyFont="1" applyBorder="1" applyAlignment="1">
      <alignment horizontal="centerContinuous" wrapText="1"/>
    </xf>
    <xf numFmtId="0" fontId="0" fillId="0" borderId="45" xfId="0" applyBorder="1" applyAlignment="1">
      <alignment horizontal="centerContinuous"/>
    </xf>
    <xf numFmtId="0" fontId="4" fillId="0" borderId="36" xfId="0" applyFont="1" applyBorder="1" applyAlignment="1">
      <alignment horizontal="centerContinuous" wrapText="1"/>
    </xf>
    <xf numFmtId="0" fontId="19" fillId="0" borderId="37" xfId="0" applyFont="1" applyBorder="1" applyAlignment="1">
      <alignment horizontal="centerContinuous" wrapText="1"/>
    </xf>
    <xf numFmtId="0" fontId="0" fillId="0" borderId="37" xfId="0" applyBorder="1" applyAlignment="1">
      <alignment horizontal="centerContinuous"/>
    </xf>
    <xf numFmtId="0" fontId="4" fillId="0" borderId="46" xfId="0" applyFont="1" applyBorder="1" applyAlignment="1">
      <alignment horizontal="centerContinuous" wrapText="1"/>
    </xf>
    <xf numFmtId="9" fontId="22" fillId="0" borderId="47" xfId="4" applyFont="1" applyBorder="1" applyAlignment="1">
      <alignment horizontal="center"/>
    </xf>
    <xf numFmtId="0" fontId="4" fillId="0" borderId="39" xfId="0" applyFont="1" applyBorder="1" applyAlignment="1">
      <alignment horizontal="centerContinuous" wrapText="1"/>
    </xf>
    <xf numFmtId="0" fontId="19" fillId="0" borderId="40" xfId="0" applyFont="1" applyBorder="1" applyAlignment="1">
      <alignment horizontal="centerContinuous" wrapText="1"/>
    </xf>
    <xf numFmtId="0" fontId="0" fillId="0" borderId="40" xfId="0" applyBorder="1" applyAlignment="1">
      <alignment horizontal="centerContinuous"/>
    </xf>
    <xf numFmtId="9" fontId="22" fillId="0" borderId="41" xfId="4" applyFont="1" applyBorder="1" applyAlignment="1">
      <alignment horizontal="center"/>
    </xf>
    <xf numFmtId="164" fontId="22" fillId="0" borderId="45" xfId="1" applyFont="1" applyBorder="1" applyAlignment="1">
      <alignment horizontal="center"/>
    </xf>
    <xf numFmtId="164" fontId="22" fillId="0" borderId="40" xfId="1" applyFont="1" applyBorder="1" applyAlignment="1">
      <alignment horizontal="center"/>
    </xf>
    <xf numFmtId="0" fontId="16" fillId="0" borderId="15" xfId="0" applyFont="1" applyBorder="1" applyAlignment="1">
      <alignment horizontal="center" wrapText="1"/>
    </xf>
    <xf numFmtId="0" fontId="19" fillId="0" borderId="7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166" fontId="19" fillId="0" borderId="5" xfId="0" applyNumberFormat="1" applyFont="1" applyBorder="1" applyAlignment="1">
      <alignment horizontal="center"/>
    </xf>
    <xf numFmtId="166" fontId="19" fillId="0" borderId="6" xfId="0" applyNumberFormat="1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64" fontId="22" fillId="0" borderId="48" xfId="1" applyFont="1" applyBorder="1" applyAlignment="1">
      <alignment horizontal="center"/>
    </xf>
    <xf numFmtId="9" fontId="22" fillId="0" borderId="49" xfId="4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30" fillId="5" borderId="35" xfId="3" applyFont="1" applyFill="1" applyBorder="1" applyAlignment="1">
      <alignment horizontal="center"/>
    </xf>
    <xf numFmtId="0" fontId="28" fillId="0" borderId="0" xfId="3" applyFont="1" applyAlignment="1">
      <alignment horizontal="centerContinuous" vertical="center"/>
    </xf>
    <xf numFmtId="0" fontId="33" fillId="0" borderId="0" xfId="3" applyFont="1" applyBorder="1" applyAlignment="1">
      <alignment horizontal="center" vertical="center" wrapText="1"/>
    </xf>
    <xf numFmtId="1" fontId="30" fillId="4" borderId="45" xfId="3" applyNumberFormat="1" applyFont="1" applyFill="1" applyBorder="1" applyAlignment="1">
      <alignment horizontal="center" vertical="center"/>
    </xf>
    <xf numFmtId="1" fontId="30" fillId="4" borderId="36" xfId="3" applyNumberFormat="1" applyFont="1" applyFill="1" applyBorder="1" applyAlignment="1">
      <alignment horizontal="center" vertical="center"/>
    </xf>
    <xf numFmtId="1" fontId="30" fillId="4" borderId="37" xfId="3" applyNumberFormat="1" applyFont="1" applyFill="1" applyBorder="1" applyAlignment="1">
      <alignment horizontal="center" vertical="center"/>
    </xf>
    <xf numFmtId="1" fontId="30" fillId="4" borderId="38" xfId="3" applyNumberFormat="1" applyFont="1" applyFill="1" applyBorder="1" applyAlignment="1">
      <alignment horizontal="center" vertical="center"/>
    </xf>
    <xf numFmtId="1" fontId="30" fillId="4" borderId="46" xfId="3" applyNumberFormat="1" applyFont="1" applyFill="1" applyBorder="1" applyAlignment="1">
      <alignment horizontal="center" vertical="center"/>
    </xf>
    <xf numFmtId="1" fontId="30" fillId="4" borderId="47" xfId="3" applyNumberFormat="1" applyFont="1" applyFill="1" applyBorder="1" applyAlignment="1">
      <alignment horizontal="center" vertical="center"/>
    </xf>
    <xf numFmtId="0" fontId="36" fillId="0" borderId="0" xfId="3" applyFont="1" applyBorder="1" applyAlignment="1">
      <alignment horizontal="centerContinuous" vertical="center"/>
    </xf>
    <xf numFmtId="0" fontId="1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42" fillId="0" borderId="0" xfId="0" applyFont="1" applyAlignment="1">
      <alignment horizontal="centerContinuous" vertical="center"/>
    </xf>
    <xf numFmtId="0" fontId="5" fillId="4" borderId="37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"/>
    </xf>
    <xf numFmtId="0" fontId="49" fillId="0" borderId="0" xfId="0" applyFont="1"/>
    <xf numFmtId="0" fontId="49" fillId="0" borderId="0" xfId="0" applyFont="1" applyBorder="1"/>
    <xf numFmtId="0" fontId="49" fillId="0" borderId="0" xfId="0" applyFont="1" applyBorder="1" applyAlignment="1">
      <alignment horizontal="left"/>
    </xf>
    <xf numFmtId="0" fontId="52" fillId="0" borderId="0" xfId="0" applyFont="1"/>
    <xf numFmtId="0" fontId="52" fillId="0" borderId="0" xfId="0" applyFont="1" applyBorder="1" applyAlignment="1">
      <alignment horizontal="right"/>
    </xf>
    <xf numFmtId="0" fontId="55" fillId="0" borderId="0" xfId="0" applyFont="1" applyBorder="1" applyAlignment="1">
      <alignment horizontal="left"/>
    </xf>
    <xf numFmtId="0" fontId="56" fillId="0" borderId="0" xfId="0" applyFont="1"/>
    <xf numFmtId="0" fontId="56" fillId="0" borderId="0" xfId="0" applyFont="1" applyBorder="1" applyAlignment="1">
      <alignment horizontal="right"/>
    </xf>
    <xf numFmtId="0" fontId="56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8" fillId="0" borderId="0" xfId="0" applyFont="1" applyBorder="1" applyAlignment="1">
      <alignment horizontal="centerContinuous" vertical="center"/>
    </xf>
    <xf numFmtId="0" fontId="49" fillId="0" borderId="0" xfId="0" applyFont="1" applyAlignment="1">
      <alignment horizontal="centerContinuous" vertical="center"/>
    </xf>
    <xf numFmtId="0" fontId="50" fillId="0" borderId="0" xfId="0" applyFont="1" applyBorder="1" applyAlignment="1">
      <alignment horizontal="centerContinuous" vertical="center"/>
    </xf>
    <xf numFmtId="0" fontId="51" fillId="0" borderId="0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49" fillId="0" borderId="0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5" borderId="50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 wrapText="1"/>
    </xf>
    <xf numFmtId="1" fontId="6" fillId="5" borderId="51" xfId="0" applyNumberFormat="1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Continuous" vertical="center"/>
    </xf>
    <xf numFmtId="0" fontId="43" fillId="0" borderId="5" xfId="0" applyFont="1" applyBorder="1" applyAlignment="1">
      <alignment horizontal="centerContinuous"/>
    </xf>
    <xf numFmtId="0" fontId="58" fillId="0" borderId="0" xfId="0" applyFont="1" applyFill="1" applyAlignment="1">
      <alignment horizontal="centerContinuous" vertical="center"/>
    </xf>
    <xf numFmtId="0" fontId="18" fillId="0" borderId="0" xfId="0" applyFont="1" applyAlignment="1">
      <alignment horizontal="center" vertical="center"/>
    </xf>
    <xf numFmtId="0" fontId="6" fillId="5" borderId="45" xfId="0" applyFont="1" applyFill="1" applyBorder="1" applyAlignment="1">
      <alignment horizontal="center"/>
    </xf>
    <xf numFmtId="0" fontId="60" fillId="0" borderId="0" xfId="2" applyFont="1" applyBorder="1" applyAlignment="1">
      <alignment horizontal="center" vertical="center" wrapText="1"/>
    </xf>
    <xf numFmtId="0" fontId="3" fillId="0" borderId="0" xfId="2" applyBorder="1" applyAlignment="1">
      <alignment vertical="center"/>
    </xf>
    <xf numFmtId="0" fontId="3" fillId="0" borderId="32" xfId="2" applyFont="1" applyBorder="1" applyAlignment="1">
      <alignment vertical="center"/>
    </xf>
    <xf numFmtId="0" fontId="1" fillId="0" borderId="7" xfId="2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/>
    </xf>
    <xf numFmtId="2" fontId="3" fillId="3" borderId="46" xfId="2" applyNumberFormat="1" applyFont="1" applyFill="1" applyBorder="1" applyAlignment="1">
      <alignment horizontal="center" vertical="center" wrapText="1"/>
    </xf>
    <xf numFmtId="2" fontId="3" fillId="3" borderId="45" xfId="2" applyNumberFormat="1" applyFont="1" applyFill="1" applyBorder="1" applyAlignment="1">
      <alignment horizontal="center" vertical="center" wrapText="1"/>
    </xf>
    <xf numFmtId="2" fontId="3" fillId="3" borderId="47" xfId="2" applyNumberFormat="1" applyFont="1" applyFill="1" applyBorder="1" applyAlignment="1">
      <alignment horizontal="center" vertical="center" wrapText="1"/>
    </xf>
    <xf numFmtId="2" fontId="3" fillId="0" borderId="46" xfId="2" applyNumberFormat="1" applyFont="1" applyFill="1" applyBorder="1" applyAlignment="1">
      <alignment horizontal="center" vertical="center" wrapText="1"/>
    </xf>
    <xf numFmtId="2" fontId="3" fillId="0" borderId="45" xfId="2" applyNumberFormat="1" applyFont="1" applyFill="1" applyBorder="1" applyAlignment="1">
      <alignment horizontal="center" vertical="center" wrapText="1"/>
    </xf>
    <xf numFmtId="2" fontId="3" fillId="0" borderId="47" xfId="2" applyNumberFormat="1" applyFont="1" applyFill="1" applyBorder="1" applyAlignment="1">
      <alignment horizontal="center" vertical="center" wrapText="1"/>
    </xf>
    <xf numFmtId="0" fontId="60" fillId="0" borderId="7" xfId="2" applyFont="1" applyBorder="1" applyAlignment="1">
      <alignment horizontal="center" vertical="center" wrapText="1"/>
    </xf>
    <xf numFmtId="1" fontId="3" fillId="0" borderId="53" xfId="2" applyNumberFormat="1" applyFont="1" applyBorder="1" applyAlignment="1">
      <alignment horizontal="center" vertical="center" wrapText="1"/>
    </xf>
    <xf numFmtId="1" fontId="3" fillId="0" borderId="17" xfId="2" applyNumberFormat="1" applyFont="1" applyBorder="1" applyAlignment="1">
      <alignment horizontal="center" vertical="center" wrapText="1"/>
    </xf>
    <xf numFmtId="1" fontId="3" fillId="0" borderId="54" xfId="2" applyNumberFormat="1" applyFont="1" applyBorder="1" applyAlignment="1">
      <alignment horizontal="center" vertical="center" wrapText="1"/>
    </xf>
    <xf numFmtId="167" fontId="3" fillId="0" borderId="4" xfId="5" applyNumberFormat="1" applyFont="1" applyFill="1" applyBorder="1" applyAlignment="1">
      <alignment horizontal="center" vertical="center"/>
    </xf>
    <xf numFmtId="0" fontId="3" fillId="0" borderId="7" xfId="2" applyBorder="1" applyAlignment="1">
      <alignment vertical="center"/>
    </xf>
    <xf numFmtId="0" fontId="60" fillId="0" borderId="4" xfId="2" applyFont="1" applyBorder="1" applyAlignment="1">
      <alignment vertical="center" wrapText="1"/>
    </xf>
    <xf numFmtId="0" fontId="1" fillId="0" borderId="7" xfId="2" applyFont="1" applyFill="1" applyBorder="1" applyAlignment="1">
      <alignment horizontal="center" vertical="center" wrapText="1"/>
    </xf>
    <xf numFmtId="1" fontId="3" fillId="0" borderId="7" xfId="2" applyNumberFormat="1" applyFont="1" applyBorder="1" applyAlignment="1">
      <alignment horizontal="center" vertical="center"/>
    </xf>
    <xf numFmtId="1" fontId="3" fillId="0" borderId="0" xfId="2" applyNumberFormat="1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vertical="center"/>
    </xf>
    <xf numFmtId="0" fontId="3" fillId="0" borderId="4" xfId="2" applyBorder="1" applyAlignment="1">
      <alignment vertical="center"/>
    </xf>
    <xf numFmtId="0" fontId="3" fillId="0" borderId="53" xfId="2" applyBorder="1" applyAlignment="1">
      <alignment vertical="center"/>
    </xf>
    <xf numFmtId="0" fontId="3" fillId="0" borderId="17" xfId="2" applyBorder="1" applyAlignment="1">
      <alignment vertical="center"/>
    </xf>
    <xf numFmtId="0" fontId="3" fillId="0" borderId="54" xfId="2" applyBorder="1" applyAlignment="1">
      <alignment vertical="center"/>
    </xf>
    <xf numFmtId="0" fontId="61" fillId="0" borderId="8" xfId="2" applyFont="1" applyBorder="1" applyAlignment="1">
      <alignment vertical="center"/>
    </xf>
    <xf numFmtId="0" fontId="60" fillId="0" borderId="5" xfId="2" applyFont="1" applyFill="1" applyBorder="1" applyAlignment="1">
      <alignment vertical="center" wrapText="1"/>
    </xf>
    <xf numFmtId="0" fontId="61" fillId="0" borderId="0" xfId="2" applyFont="1" applyBorder="1" applyAlignment="1">
      <alignment vertical="center"/>
    </xf>
    <xf numFmtId="0" fontId="60" fillId="0" borderId="0" xfId="2" applyFont="1" applyFill="1" applyBorder="1" applyAlignment="1">
      <alignment vertical="center" wrapText="1"/>
    </xf>
    <xf numFmtId="0" fontId="63" fillId="0" borderId="0" xfId="2" applyFont="1" applyFill="1" applyBorder="1" applyAlignment="1">
      <alignment horizontal="center" vertical="center" wrapText="1"/>
    </xf>
    <xf numFmtId="167" fontId="64" fillId="0" borderId="0" xfId="2" applyNumberFormat="1" applyFont="1" applyBorder="1" applyAlignment="1">
      <alignment vertical="center"/>
    </xf>
    <xf numFmtId="0" fontId="1" fillId="6" borderId="36" xfId="2" applyFont="1" applyFill="1" applyBorder="1" applyAlignment="1">
      <alignment horizontal="center" vertical="center" wrapText="1"/>
    </xf>
    <xf numFmtId="0" fontId="1" fillId="6" borderId="37" xfId="2" applyFont="1" applyFill="1" applyBorder="1" applyAlignment="1">
      <alignment horizontal="center" vertical="center" wrapText="1"/>
    </xf>
    <xf numFmtId="0" fontId="1" fillId="6" borderId="38" xfId="2" applyFont="1" applyFill="1" applyBorder="1" applyAlignment="1">
      <alignment horizontal="center" vertical="center" wrapText="1"/>
    </xf>
    <xf numFmtId="0" fontId="3" fillId="6" borderId="46" xfId="2" applyFont="1" applyFill="1" applyBorder="1" applyAlignment="1">
      <alignment horizontal="center" vertical="center" wrapText="1"/>
    </xf>
    <xf numFmtId="0" fontId="3" fillId="6" borderId="45" xfId="2" applyFont="1" applyFill="1" applyBorder="1" applyAlignment="1">
      <alignment horizontal="center" vertical="center" wrapText="1"/>
    </xf>
    <xf numFmtId="0" fontId="3" fillId="6" borderId="47" xfId="2" applyFont="1" applyFill="1" applyBorder="1" applyAlignment="1">
      <alignment horizontal="center" vertical="center" wrapText="1"/>
    </xf>
    <xf numFmtId="0" fontId="3" fillId="6" borderId="36" xfId="2" applyFont="1" applyFill="1" applyBorder="1" applyAlignment="1">
      <alignment horizontal="center" vertical="center" wrapText="1"/>
    </xf>
    <xf numFmtId="0" fontId="3" fillId="6" borderId="37" xfId="2" applyFont="1" applyFill="1" applyBorder="1" applyAlignment="1">
      <alignment horizontal="center" vertical="center" wrapText="1"/>
    </xf>
    <xf numFmtId="0" fontId="3" fillId="6" borderId="38" xfId="2" applyFont="1" applyFill="1" applyBorder="1" applyAlignment="1">
      <alignment horizontal="center" vertical="center" wrapText="1"/>
    </xf>
    <xf numFmtId="167" fontId="3" fillId="6" borderId="20" xfId="5" applyNumberFormat="1" applyFont="1" applyFill="1" applyBorder="1" applyAlignment="1">
      <alignment horizontal="center" vertical="center"/>
    </xf>
    <xf numFmtId="167" fontId="60" fillId="6" borderId="54" xfId="5" applyNumberFormat="1" applyFont="1" applyFill="1" applyBorder="1" applyAlignment="1">
      <alignment horizontal="center" vertical="center"/>
    </xf>
    <xf numFmtId="167" fontId="62" fillId="5" borderId="6" xfId="2" applyNumberFormat="1" applyFont="1" applyFill="1" applyBorder="1" applyAlignment="1">
      <alignment vertical="center"/>
    </xf>
    <xf numFmtId="0" fontId="12" fillId="7" borderId="33" xfId="0" applyFont="1" applyFill="1" applyBorder="1" applyAlignment="1">
      <alignment horizontal="centerContinuous" vertical="center" wrapText="1"/>
    </xf>
    <xf numFmtId="0" fontId="0" fillId="7" borderId="57" xfId="0" applyFill="1" applyBorder="1" applyAlignment="1">
      <alignment horizontal="centerContinuous"/>
    </xf>
    <xf numFmtId="0" fontId="13" fillId="7" borderId="58" xfId="0" applyFont="1" applyFill="1" applyBorder="1" applyAlignment="1">
      <alignment horizontal="center" wrapText="1"/>
    </xf>
    <xf numFmtId="0" fontId="13" fillId="7" borderId="59" xfId="0" applyFont="1" applyFill="1" applyBorder="1" applyAlignment="1">
      <alignment horizontal="center" wrapText="1"/>
    </xf>
    <xf numFmtId="0" fontId="0" fillId="7" borderId="60" xfId="0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2" fillId="8" borderId="33" xfId="0" applyFont="1" applyFill="1" applyBorder="1" applyAlignment="1">
      <alignment horizontal="centerContinuous" vertical="center" wrapText="1"/>
    </xf>
    <xf numFmtId="0" fontId="11" fillId="8" borderId="34" xfId="0" applyFont="1" applyFill="1" applyBorder="1" applyAlignment="1">
      <alignment horizontal="centerContinuous" vertical="center" wrapText="1"/>
    </xf>
    <xf numFmtId="0" fontId="11" fillId="8" borderId="57" xfId="0" applyFont="1" applyFill="1" applyBorder="1" applyAlignment="1">
      <alignment horizontal="centerContinuous" vertical="center" wrapText="1"/>
    </xf>
    <xf numFmtId="0" fontId="15" fillId="8" borderId="62" xfId="0" applyFont="1" applyFill="1" applyBorder="1" applyAlignment="1">
      <alignment horizontal="center" wrapText="1"/>
    </xf>
    <xf numFmtId="0" fontId="13" fillId="8" borderId="63" xfId="0" applyFont="1" applyFill="1" applyBorder="1" applyAlignment="1">
      <alignment horizontal="center" wrapText="1"/>
    </xf>
    <xf numFmtId="0" fontId="13" fillId="8" borderId="64" xfId="0" applyFont="1" applyFill="1" applyBorder="1" applyAlignment="1">
      <alignment horizontal="center" wrapText="1"/>
    </xf>
    <xf numFmtId="0" fontId="14" fillId="8" borderId="65" xfId="0" applyFont="1" applyFill="1" applyBorder="1" applyAlignment="1">
      <alignment horizontal="center"/>
    </xf>
    <xf numFmtId="0" fontId="11" fillId="8" borderId="66" xfId="0" applyFont="1" applyFill="1" applyBorder="1" applyAlignment="1">
      <alignment horizontal="center"/>
    </xf>
    <xf numFmtId="0" fontId="11" fillId="8" borderId="67" xfId="0" applyFont="1" applyFill="1" applyBorder="1" applyAlignment="1">
      <alignment horizontal="center"/>
    </xf>
    <xf numFmtId="0" fontId="14" fillId="8" borderId="68" xfId="0" applyFont="1" applyFill="1" applyBorder="1" applyAlignment="1">
      <alignment horizontal="center"/>
    </xf>
    <xf numFmtId="0" fontId="11" fillId="8" borderId="69" xfId="0" applyFont="1" applyFill="1" applyBorder="1" applyAlignment="1">
      <alignment horizontal="center"/>
    </xf>
    <xf numFmtId="0" fontId="11" fillId="8" borderId="70" xfId="0" applyFont="1" applyFill="1" applyBorder="1" applyAlignment="1">
      <alignment horizontal="center"/>
    </xf>
    <xf numFmtId="0" fontId="10" fillId="9" borderId="33" xfId="0" applyFont="1" applyFill="1" applyBorder="1" applyAlignment="1">
      <alignment horizontal="centerContinuous" vertical="center"/>
    </xf>
    <xf numFmtId="0" fontId="10" fillId="9" borderId="34" xfId="0" applyFont="1" applyFill="1" applyBorder="1" applyAlignment="1">
      <alignment horizontal="centerContinuous" vertical="center"/>
    </xf>
    <xf numFmtId="0" fontId="10" fillId="9" borderId="34" xfId="0" applyFont="1" applyFill="1" applyBorder="1" applyAlignment="1">
      <alignment horizontal="centerContinuous" vertical="center" wrapText="1"/>
    </xf>
    <xf numFmtId="0" fontId="12" fillId="9" borderId="71" xfId="0" applyFont="1" applyFill="1" applyBorder="1" applyAlignment="1">
      <alignment horizontal="centerContinuous" vertical="center" wrapText="1"/>
    </xf>
    <xf numFmtId="0" fontId="11" fillId="9" borderId="57" xfId="0" applyFont="1" applyFill="1" applyBorder="1" applyAlignment="1">
      <alignment horizontal="centerContinuous" vertical="center" wrapText="1"/>
    </xf>
    <xf numFmtId="0" fontId="13" fillId="9" borderId="62" xfId="0" applyFont="1" applyFill="1" applyBorder="1" applyAlignment="1">
      <alignment horizontal="center"/>
    </xf>
    <xf numFmtId="0" fontId="13" fillId="9" borderId="72" xfId="0" applyFont="1" applyFill="1" applyBorder="1" applyAlignment="1">
      <alignment horizontal="center" wrapText="1"/>
    </xf>
    <xf numFmtId="0" fontId="13" fillId="9" borderId="73" xfId="0" applyFont="1" applyFill="1" applyBorder="1" applyAlignment="1">
      <alignment horizontal="center" wrapText="1"/>
    </xf>
    <xf numFmtId="0" fontId="13" fillId="9" borderId="64" xfId="0" applyFont="1" applyFill="1" applyBorder="1" applyAlignment="1">
      <alignment horizontal="center" wrapText="1"/>
    </xf>
    <xf numFmtId="0" fontId="11" fillId="9" borderId="74" xfId="0" applyFont="1" applyFill="1" applyBorder="1"/>
    <xf numFmtId="2" fontId="11" fillId="9" borderId="75" xfId="0" applyNumberFormat="1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9" borderId="76" xfId="0" applyFont="1" applyFill="1" applyBorder="1" applyAlignment="1">
      <alignment horizontal="center"/>
    </xf>
    <xf numFmtId="0" fontId="11" fillId="9" borderId="67" xfId="0" applyFont="1" applyFill="1" applyBorder="1" applyAlignment="1">
      <alignment horizontal="center"/>
    </xf>
    <xf numFmtId="0" fontId="11" fillId="9" borderId="77" xfId="0" applyFont="1" applyFill="1" applyBorder="1"/>
    <xf numFmtId="2" fontId="11" fillId="9" borderId="78" xfId="0" applyNumberFormat="1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9" borderId="46" xfId="0" applyFont="1" applyFill="1" applyBorder="1" applyAlignment="1">
      <alignment horizontal="center"/>
    </xf>
    <xf numFmtId="0" fontId="11" fillId="9" borderId="79" xfId="0" applyFont="1" applyFill="1" applyBorder="1" applyAlignment="1">
      <alignment horizontal="center"/>
    </xf>
    <xf numFmtId="2" fontId="11" fillId="9" borderId="80" xfId="0" applyNumberFormat="1" applyFont="1" applyFill="1" applyBorder="1" applyAlignment="1">
      <alignment horizontal="center"/>
    </xf>
    <xf numFmtId="0" fontId="11" fillId="9" borderId="77" xfId="0" applyFont="1" applyFill="1" applyBorder="1" applyAlignment="1">
      <alignment wrapText="1"/>
    </xf>
    <xf numFmtId="0" fontId="11" fillId="9" borderId="81" xfId="0" applyFont="1" applyFill="1" applyBorder="1" applyAlignment="1">
      <alignment wrapText="1"/>
    </xf>
    <xf numFmtId="0" fontId="11" fillId="9" borderId="19" xfId="0" applyFont="1" applyFill="1" applyBorder="1" applyAlignment="1">
      <alignment wrapText="1"/>
    </xf>
    <xf numFmtId="0" fontId="11" fillId="9" borderId="74" xfId="0" applyFont="1" applyFill="1" applyBorder="1" applyAlignment="1">
      <alignment wrapText="1"/>
    </xf>
    <xf numFmtId="0" fontId="11" fillId="9" borderId="82" xfId="0" applyFont="1" applyFill="1" applyBorder="1" applyAlignment="1">
      <alignment wrapText="1"/>
    </xf>
    <xf numFmtId="0" fontId="11" fillId="9" borderId="9" xfId="0" applyFont="1" applyFill="1" applyBorder="1" applyAlignment="1">
      <alignment horizontal="center"/>
    </xf>
    <xf numFmtId="0" fontId="11" fillId="9" borderId="83" xfId="0" applyFont="1" applyFill="1" applyBorder="1" applyAlignment="1">
      <alignment horizontal="center"/>
    </xf>
    <xf numFmtId="0" fontId="14" fillId="9" borderId="65" xfId="0" applyFont="1" applyFill="1" applyBorder="1" applyAlignment="1">
      <alignment horizontal="centerContinuous"/>
    </xf>
    <xf numFmtId="0" fontId="14" fillId="9" borderId="0" xfId="0" applyFont="1" applyFill="1" applyBorder="1" applyAlignment="1">
      <alignment horizontal="centerContinuous"/>
    </xf>
    <xf numFmtId="0" fontId="11" fillId="9" borderId="0" xfId="0" applyFont="1" applyFill="1" applyBorder="1" applyAlignment="1">
      <alignment horizontal="centerContinuous"/>
    </xf>
    <xf numFmtId="0" fontId="11" fillId="9" borderId="84" xfId="0" applyFont="1" applyFill="1" applyBorder="1" applyAlignment="1">
      <alignment horizontal="center"/>
    </xf>
    <xf numFmtId="0" fontId="11" fillId="9" borderId="85" xfId="0" applyFont="1" applyFill="1" applyBorder="1" applyAlignment="1">
      <alignment horizontal="center"/>
    </xf>
    <xf numFmtId="0" fontId="14" fillId="9" borderId="68" xfId="0" applyFont="1" applyFill="1" applyBorder="1" applyAlignment="1">
      <alignment horizontal="centerContinuous"/>
    </xf>
    <xf numFmtId="0" fontId="14" fillId="9" borderId="86" xfId="0" applyFont="1" applyFill="1" applyBorder="1" applyAlignment="1">
      <alignment horizontal="centerContinuous"/>
    </xf>
    <xf numFmtId="0" fontId="11" fillId="9" borderId="87" xfId="0" applyFont="1" applyFill="1" applyBorder="1" applyAlignment="1">
      <alignment horizontal="center"/>
    </xf>
    <xf numFmtId="0" fontId="11" fillId="9" borderId="70" xfId="0" applyFont="1" applyFill="1" applyBorder="1" applyAlignment="1">
      <alignment horizontal="center"/>
    </xf>
    <xf numFmtId="0" fontId="11" fillId="9" borderId="88" xfId="0" applyFont="1" applyFill="1" applyBorder="1" applyAlignment="1">
      <alignment horizontal="centerContinuous"/>
    </xf>
    <xf numFmtId="0" fontId="11" fillId="9" borderId="89" xfId="0" applyFont="1" applyFill="1" applyBorder="1" applyAlignment="1">
      <alignment horizontal="centerContinuous"/>
    </xf>
    <xf numFmtId="0" fontId="11" fillId="9" borderId="90" xfId="0" applyFont="1" applyFill="1" applyBorder="1" applyAlignment="1">
      <alignment horizontal="center"/>
    </xf>
    <xf numFmtId="0" fontId="11" fillId="9" borderId="9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66" fillId="0" borderId="0" xfId="0" applyFont="1" applyFill="1" applyBorder="1" applyAlignment="1">
      <alignment horizontal="center"/>
    </xf>
    <xf numFmtId="0" fontId="66" fillId="0" borderId="0" xfId="0" applyFont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Alignment="1">
      <alignment horizontal="left"/>
    </xf>
    <xf numFmtId="0" fontId="68" fillId="0" borderId="0" xfId="0" applyFont="1"/>
    <xf numFmtId="0" fontId="0" fillId="0" borderId="95" xfId="0" applyFill="1" applyBorder="1" applyAlignment="1"/>
    <xf numFmtId="0" fontId="69" fillId="0" borderId="94" xfId="0" applyFont="1" applyFill="1" applyBorder="1" applyAlignment="1">
      <alignment horizontal="center"/>
    </xf>
    <xf numFmtId="0" fontId="0" fillId="0" borderId="96" xfId="0" applyFill="1" applyBorder="1" applyAlignment="1"/>
    <xf numFmtId="1" fontId="0" fillId="0" borderId="95" xfId="0" applyNumberFormat="1" applyFill="1" applyBorder="1" applyAlignment="1"/>
    <xf numFmtId="1" fontId="0" fillId="0" borderId="96" xfId="0" applyNumberFormat="1" applyFill="1" applyBorder="1" applyAlignment="1"/>
    <xf numFmtId="0" fontId="69" fillId="0" borderId="92" xfId="0" applyFont="1" applyFill="1" applyBorder="1" applyAlignment="1">
      <alignment horizontal="center"/>
    </xf>
    <xf numFmtId="0" fontId="69" fillId="0" borderId="93" xfId="0" applyFont="1" applyFill="1" applyBorder="1" applyAlignment="1">
      <alignment horizontal="center"/>
    </xf>
    <xf numFmtId="2" fontId="4" fillId="0" borderId="0" xfId="0" applyNumberFormat="1" applyFont="1" applyBorder="1"/>
    <xf numFmtId="0" fontId="40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8" fillId="4" borderId="55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28" fillId="0" borderId="0" xfId="3" applyFont="1" applyBorder="1" applyAlignment="1">
      <alignment horizontal="center" vertical="center" textRotation="90" wrapText="1"/>
    </xf>
    <xf numFmtId="0" fontId="28" fillId="0" borderId="0" xfId="3" applyFont="1" applyAlignment="1">
      <alignment horizontal="center" wrapText="1"/>
    </xf>
    <xf numFmtId="0" fontId="60" fillId="0" borderId="0" xfId="2" applyFont="1" applyBorder="1" applyAlignment="1">
      <alignment horizontal="center" vertical="center" wrapText="1"/>
    </xf>
    <xf numFmtId="0" fontId="60" fillId="0" borderId="53" xfId="2" applyFont="1" applyBorder="1" applyAlignment="1">
      <alignment horizontal="center" vertical="center" wrapText="1"/>
    </xf>
    <xf numFmtId="0" fontId="3" fillId="0" borderId="17" xfId="2" applyBorder="1"/>
    <xf numFmtId="0" fontId="3" fillId="0" borderId="54" xfId="2" applyBorder="1"/>
    <xf numFmtId="0" fontId="60" fillId="0" borderId="53" xfId="2" applyFont="1" applyFill="1" applyBorder="1" applyAlignment="1">
      <alignment horizontal="center" vertical="center" wrapText="1"/>
    </xf>
    <xf numFmtId="0" fontId="60" fillId="0" borderId="17" xfId="2" applyFont="1" applyFill="1" applyBorder="1" applyAlignment="1">
      <alignment horizontal="center" vertical="center" wrapText="1"/>
    </xf>
    <xf numFmtId="0" fontId="60" fillId="0" borderId="54" xfId="2" applyFont="1" applyFill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60" fillId="0" borderId="1" xfId="2" applyFont="1" applyBorder="1" applyAlignment="1">
      <alignment horizontal="center" vertical="center" wrapText="1"/>
    </xf>
    <xf numFmtId="0" fontId="60" fillId="0" borderId="2" xfId="2" applyFont="1" applyBorder="1" applyAlignment="1">
      <alignment horizontal="center" vertical="center" wrapText="1"/>
    </xf>
    <xf numFmtId="1" fontId="56" fillId="0" borderId="0" xfId="0" applyNumberFormat="1" applyFont="1" applyBorder="1" applyAlignment="1">
      <alignment horizontal="left"/>
    </xf>
    <xf numFmtId="2" fontId="70" fillId="0" borderId="96" xfId="0" applyNumberFormat="1" applyFont="1" applyFill="1" applyBorder="1" applyAlignment="1"/>
    <xf numFmtId="1" fontId="4" fillId="0" borderId="12" xfId="0" applyNumberFormat="1" applyFont="1" applyFill="1" applyBorder="1"/>
    <xf numFmtId="1" fontId="4" fillId="10" borderId="0" xfId="0" applyNumberFormat="1" applyFont="1" applyFill="1" applyBorder="1"/>
    <xf numFmtId="1" fontId="70" fillId="0" borderId="96" xfId="0" applyNumberFormat="1" applyFont="1" applyFill="1" applyBorder="1" applyAlignment="1"/>
    <xf numFmtId="0" fontId="70" fillId="0" borderId="96" xfId="0" applyFont="1" applyFill="1" applyBorder="1" applyAlignment="1"/>
    <xf numFmtId="168" fontId="71" fillId="0" borderId="96" xfId="0" applyNumberFormat="1" applyFont="1" applyFill="1" applyBorder="1" applyAlignment="1"/>
    <xf numFmtId="1" fontId="3" fillId="0" borderId="2" xfId="3" applyNumberFormat="1" applyBorder="1" applyAlignment="1">
      <alignment horizontal="center" vertical="center"/>
    </xf>
    <xf numFmtId="1" fontId="3" fillId="0" borderId="5" xfId="3" applyNumberFormat="1" applyBorder="1" applyAlignment="1">
      <alignment horizontal="center" vertical="center"/>
    </xf>
    <xf numFmtId="1" fontId="3" fillId="0" borderId="1" xfId="3" applyNumberFormat="1" applyBorder="1" applyAlignment="1">
      <alignment horizontal="center" vertical="center"/>
    </xf>
    <xf numFmtId="1" fontId="3" fillId="0" borderId="7" xfId="3" applyNumberFormat="1" applyBorder="1" applyAlignment="1">
      <alignment horizontal="center" vertical="center"/>
    </xf>
    <xf numFmtId="1" fontId="3" fillId="0" borderId="8" xfId="3" applyNumberFormat="1" applyBorder="1" applyAlignment="1">
      <alignment horizontal="center" vertical="center"/>
    </xf>
    <xf numFmtId="1" fontId="30" fillId="4" borderId="97" xfId="3" applyNumberFormat="1" applyFont="1" applyFill="1" applyBorder="1" applyAlignment="1">
      <alignment horizontal="center" vertical="center"/>
    </xf>
    <xf numFmtId="1" fontId="30" fillId="4" borderId="98" xfId="3" applyNumberFormat="1" applyFont="1" applyFill="1" applyBorder="1" applyAlignment="1">
      <alignment horizontal="center" vertical="center"/>
    </xf>
    <xf numFmtId="1" fontId="30" fillId="4" borderId="99" xfId="3" applyNumberFormat="1" applyFont="1" applyFill="1" applyBorder="1" applyAlignment="1">
      <alignment horizontal="center" vertical="center"/>
    </xf>
  </cellXfs>
  <cellStyles count="6">
    <cellStyle name="Денежный" xfId="1" builtinId="4"/>
    <cellStyle name="Обычный" xfId="0" builtinId="0"/>
    <cellStyle name="Обычный_Оптим прибыли" xfId="2" xr:uid="{00000000-0005-0000-0000-000002000000}"/>
    <cellStyle name="Обычный_Трансп. задача" xfId="3" xr:uid="{00000000-0005-0000-0000-000003000000}"/>
    <cellStyle name="Процентный" xfId="4" builtinId="5"/>
    <cellStyle name="Финансовый" xfId="5" builtinId="3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8F8F8"/>
      <rgbColor rgb="00B2B2B2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C0C0C0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Графический метод решения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908074008686"/>
          <c:y val="0.12032438126728068"/>
          <c:w val="0.57925139857809538"/>
          <c:h val="0.73562599750279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'Граф. реш. 1'!$A$4</c:f>
              <c:strCache>
                <c:ptCount val="1"/>
                <c:pt idx="0">
                  <c:v>Мука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1'!$E$4:$F$4</c:f>
              <c:numCache>
                <c:formatCode>General</c:formatCode>
                <c:ptCount val="2"/>
                <c:pt idx="0" formatCode="0">
                  <c:v>1650</c:v>
                </c:pt>
                <c:pt idx="1">
                  <c:v>0</c:v>
                </c:pt>
              </c:numCache>
            </c:numRef>
          </c:xVal>
          <c:yVal>
            <c:numRef>
              <c:f>'Граф. реш. 1'!$G$4:$H$4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5-4567-BE99-5A8371D16633}"/>
            </c:ext>
          </c:extLst>
        </c:ser>
        <c:ser>
          <c:idx val="1"/>
          <c:order val="1"/>
          <c:tx>
            <c:strRef>
              <c:f>'Граф. реш. 1'!$A$5</c:f>
              <c:strCache>
                <c:ptCount val="1"/>
                <c:pt idx="0">
                  <c:v>Масло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1'!$E$5:$F$5</c:f>
              <c:numCache>
                <c:formatCode>General</c:formatCode>
                <c:ptCount val="2"/>
                <c:pt idx="0" formatCode="0">
                  <c:v>1600</c:v>
                </c:pt>
                <c:pt idx="1">
                  <c:v>0</c:v>
                </c:pt>
              </c:numCache>
            </c:numRef>
          </c:xVal>
          <c:yVal>
            <c:numRef>
              <c:f>'Граф. реш. 1'!$G$5:$H$5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5-4567-BE99-5A8371D16633}"/>
            </c:ext>
          </c:extLst>
        </c:ser>
        <c:ser>
          <c:idx val="2"/>
          <c:order val="2"/>
          <c:tx>
            <c:strRef>
              <c:f>'Граф. реш. 1'!$A$6</c:f>
              <c:strCache>
                <c:ptCount val="1"/>
                <c:pt idx="0">
                  <c:v>Яйцо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1'!$E$6:$F$6</c:f>
              <c:numCache>
                <c:formatCode>General</c:formatCode>
                <c:ptCount val="2"/>
                <c:pt idx="0" formatCode="0">
                  <c:v>4000</c:v>
                </c:pt>
                <c:pt idx="1">
                  <c:v>0</c:v>
                </c:pt>
              </c:numCache>
            </c:numRef>
          </c:xVal>
          <c:yVal>
            <c:numRef>
              <c:f>'Граф. реш. 1'!$G$6:$H$6</c:f>
              <c:numCache>
                <c:formatCode>0</c:formatCode>
                <c:ptCount val="2"/>
                <c:pt idx="0" formatCode="General">
                  <c:v>0</c:v>
                </c:pt>
                <c:pt idx="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45-4567-BE99-5A8371D16633}"/>
            </c:ext>
          </c:extLst>
        </c:ser>
        <c:ser>
          <c:idx val="3"/>
          <c:order val="3"/>
          <c:tx>
            <c:strRef>
              <c:f>'Граф. реш. 1'!$A$7</c:f>
              <c:strCache>
                <c:ptCount val="1"/>
                <c:pt idx="0">
                  <c:v>Сахар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1'!$E$7:$F$7</c:f>
              <c:numCache>
                <c:formatCode>General</c:formatCode>
                <c:ptCount val="2"/>
                <c:pt idx="0" formatCode="0">
                  <c:v>2250</c:v>
                </c:pt>
                <c:pt idx="1">
                  <c:v>0</c:v>
                </c:pt>
              </c:numCache>
            </c:numRef>
          </c:xVal>
          <c:yVal>
            <c:numRef>
              <c:f>'Граф. реш. 1'!$G$7:$H$7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45-4567-BE99-5A8371D16633}"/>
            </c:ext>
          </c:extLst>
        </c:ser>
        <c:ser>
          <c:idx val="4"/>
          <c:order val="4"/>
          <c:tx>
            <c:strRef>
              <c:f>'Граф. реш. 1'!$A$8</c:f>
              <c:strCache>
                <c:ptCount val="1"/>
                <c:pt idx="0">
                  <c:v>Труд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1'!$E$8:$F$8</c:f>
              <c:numCache>
                <c:formatCode>General</c:formatCode>
                <c:ptCount val="2"/>
                <c:pt idx="0" formatCode="0">
                  <c:v>2857.1428571428569</c:v>
                </c:pt>
                <c:pt idx="1">
                  <c:v>0</c:v>
                </c:pt>
              </c:numCache>
            </c:numRef>
          </c:xVal>
          <c:yVal>
            <c:numRef>
              <c:f>'Граф. реш. 1'!$G$8:$H$8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2222.2222222222222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45-4567-BE99-5A8371D16633}"/>
            </c:ext>
          </c:extLst>
        </c:ser>
        <c:ser>
          <c:idx val="5"/>
          <c:order val="5"/>
          <c:tx>
            <c:strRef>
              <c:f>'Граф. реш. 1'!$A$9</c:f>
              <c:strCache>
                <c:ptCount val="1"/>
                <c:pt idx="0">
                  <c:v>Оборуд. по тесту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1'!$E$9:$F$9</c:f>
              <c:numCache>
                <c:formatCode>General</c:formatCode>
                <c:ptCount val="2"/>
                <c:pt idx="0" formatCode="0">
                  <c:v>2666.666666666667</c:v>
                </c:pt>
                <c:pt idx="1">
                  <c:v>0</c:v>
                </c:pt>
              </c:numCache>
            </c:numRef>
          </c:xVal>
          <c:yVal>
            <c:numRef>
              <c:f>'Граф. реш. 1'!$G$9:$H$9</c:f>
              <c:numCache>
                <c:formatCode>0</c:formatCode>
                <c:ptCount val="2"/>
                <c:pt idx="0" formatCode="General">
                  <c:v>0</c:v>
                </c:pt>
                <c:pt idx="1">
                  <c:v>6666.666666666667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45-4567-BE99-5A8371D16633}"/>
            </c:ext>
          </c:extLst>
        </c:ser>
        <c:ser>
          <c:idx val="6"/>
          <c:order val="6"/>
          <c:tx>
            <c:strRef>
              <c:f>'Граф. реш. 1'!$A$10</c:f>
              <c:strCache>
                <c:ptCount val="1"/>
                <c:pt idx="0">
                  <c:v>Оборуд. по выпечке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1'!$E$10:$F$10</c:f>
              <c:numCache>
                <c:formatCode>General</c:formatCode>
                <c:ptCount val="2"/>
                <c:pt idx="0" formatCode="0">
                  <c:v>5333.3333333333339</c:v>
                </c:pt>
                <c:pt idx="1">
                  <c:v>0</c:v>
                </c:pt>
              </c:numCache>
            </c:numRef>
          </c:xVal>
          <c:yVal>
            <c:numRef>
              <c:f>'Граф. реш. 1'!$G$10:$H$10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45-4567-BE99-5A8371D16633}"/>
            </c:ext>
          </c:extLst>
        </c:ser>
        <c:ser>
          <c:idx val="7"/>
          <c:order val="7"/>
          <c:tx>
            <c:strRef>
              <c:f>'Граф. реш. 1'!$A$3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'Граф. реш. 1'!$E$3:$F$3</c:f>
              <c:numCache>
                <c:formatCode>General</c:formatCode>
                <c:ptCount val="2"/>
                <c:pt idx="0" formatCode="0">
                  <c:v>1812.5</c:v>
                </c:pt>
                <c:pt idx="1">
                  <c:v>0</c:v>
                </c:pt>
              </c:numCache>
            </c:numRef>
          </c:xVal>
          <c:yVal>
            <c:numRef>
              <c:f>'Граф. реш. 1'!$G$3:$H$3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2148.1481481481483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45-4567-BE99-5A8371D16633}"/>
            </c:ext>
          </c:extLst>
        </c:ser>
        <c:ser>
          <c:idx val="8"/>
          <c:order val="8"/>
          <c:tx>
            <c:strRef>
              <c:f>'Граф. реш. 1'!$F$17:$F$18</c:f>
              <c:strCache>
                <c:ptCount val="1"/>
                <c:pt idx="0">
                  <c:v>План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'Граф. реш. 1'!$H$17</c:f>
              <c:numCache>
                <c:formatCode>0</c:formatCode>
                <c:ptCount val="1"/>
                <c:pt idx="0">
                  <c:v>1250</c:v>
                </c:pt>
              </c:numCache>
            </c:numRef>
          </c:xVal>
          <c:yVal>
            <c:numRef>
              <c:f>'Граф. реш. 1'!$H$18</c:f>
              <c:numCache>
                <c:formatCode>0</c:formatCode>
                <c:ptCount val="1"/>
                <c:pt idx="0">
                  <c:v>666.66666666666674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45-4567-BE99-5A8371D1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84511"/>
        <c:axId val="802983263"/>
      </c:scatterChart>
      <c:valAx>
        <c:axId val="802984511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Печенье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3263"/>
        <c:crosses val="autoZero"/>
        <c:crossBetween val="midCat"/>
      </c:valAx>
      <c:valAx>
        <c:axId val="80298326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Бисквиты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Графический метод решения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908074008686"/>
          <c:y val="0.12032438126728068"/>
          <c:w val="0.57925139857809538"/>
          <c:h val="0.73562599750279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'Граф. реш. 2'!$A$4</c:f>
              <c:strCache>
                <c:ptCount val="1"/>
                <c:pt idx="0">
                  <c:v>Стоимость сырья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2'!$E$4:$F$4</c:f>
              <c:numCache>
                <c:formatCode>General</c:formatCode>
                <c:ptCount val="2"/>
                <c:pt idx="0" formatCode="0">
                  <c:v>2436.4122928176798</c:v>
                </c:pt>
                <c:pt idx="1">
                  <c:v>0</c:v>
                </c:pt>
              </c:numCache>
            </c:numRef>
          </c:xVal>
          <c:yVal>
            <c:numRef>
              <c:f>'Граф. реш. 2'!$G$4:$H$4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3062.434895833333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7-47AB-827A-D222AD40F7E6}"/>
            </c:ext>
          </c:extLst>
        </c:ser>
        <c:ser>
          <c:idx val="4"/>
          <c:order val="1"/>
          <c:tx>
            <c:strRef>
              <c:f>'Граф. реш. 2'!$A$5</c:f>
              <c:strCache>
                <c:ptCount val="1"/>
                <c:pt idx="0">
                  <c:v>Труд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2'!$E$5:$F$5</c:f>
              <c:numCache>
                <c:formatCode>General</c:formatCode>
                <c:ptCount val="2"/>
                <c:pt idx="0" formatCode="0">
                  <c:v>2857.1428571428569</c:v>
                </c:pt>
                <c:pt idx="1">
                  <c:v>0</c:v>
                </c:pt>
              </c:numCache>
            </c:numRef>
          </c:xVal>
          <c:yVal>
            <c:numRef>
              <c:f>'Граф. реш. 2'!$G$5:$H$5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2222.2222222222222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67-47AB-827A-D222AD40F7E6}"/>
            </c:ext>
          </c:extLst>
        </c:ser>
        <c:ser>
          <c:idx val="5"/>
          <c:order val="2"/>
          <c:tx>
            <c:strRef>
              <c:f>'Граф. реш. 2'!$A$6</c:f>
              <c:strCache>
                <c:ptCount val="1"/>
                <c:pt idx="0">
                  <c:v>Оборуд. по тесту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2'!$E$6:$F$6</c:f>
              <c:numCache>
                <c:formatCode>General</c:formatCode>
                <c:ptCount val="2"/>
                <c:pt idx="0" formatCode="0">
                  <c:v>2666.666666666667</c:v>
                </c:pt>
                <c:pt idx="1">
                  <c:v>0</c:v>
                </c:pt>
              </c:numCache>
            </c:numRef>
          </c:xVal>
          <c:yVal>
            <c:numRef>
              <c:f>'Граф. реш. 2'!$G$6:$H$6</c:f>
              <c:numCache>
                <c:formatCode>0</c:formatCode>
                <c:ptCount val="2"/>
                <c:pt idx="0" formatCode="General">
                  <c:v>0</c:v>
                </c:pt>
                <c:pt idx="1">
                  <c:v>6666.666666666667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7-47AB-827A-D222AD40F7E6}"/>
            </c:ext>
          </c:extLst>
        </c:ser>
        <c:ser>
          <c:idx val="6"/>
          <c:order val="3"/>
          <c:tx>
            <c:strRef>
              <c:f>'Граф. реш. 2'!$A$7</c:f>
              <c:strCache>
                <c:ptCount val="1"/>
                <c:pt idx="0">
                  <c:v>Оборуд. по выпечке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2'!$E$7:$F$7</c:f>
              <c:numCache>
                <c:formatCode>General</c:formatCode>
                <c:ptCount val="2"/>
                <c:pt idx="0" formatCode="0">
                  <c:v>5333.3333333333339</c:v>
                </c:pt>
                <c:pt idx="1">
                  <c:v>0</c:v>
                </c:pt>
              </c:numCache>
            </c:numRef>
          </c:xVal>
          <c:yVal>
            <c:numRef>
              <c:f>'Граф. реш. 2'!$G$7:$H$7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67-47AB-827A-D222AD40F7E6}"/>
            </c:ext>
          </c:extLst>
        </c:ser>
        <c:ser>
          <c:idx val="7"/>
          <c:order val="4"/>
          <c:tx>
            <c:strRef>
              <c:f>'Граф. реш. 2'!$A$3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'Граф. реш. 2'!$E$3:$F$3</c:f>
              <c:numCache>
                <c:formatCode>General</c:formatCode>
                <c:ptCount val="2"/>
                <c:pt idx="0" formatCode="0">
                  <c:v>2468.75</c:v>
                </c:pt>
                <c:pt idx="1">
                  <c:v>0</c:v>
                </c:pt>
              </c:numCache>
            </c:numRef>
          </c:xVal>
          <c:yVal>
            <c:numRef>
              <c:f>'Граф. реш. 2'!$G$3:$H$3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2925.9259259259261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67-47AB-827A-D222AD40F7E6}"/>
            </c:ext>
          </c:extLst>
        </c:ser>
        <c:ser>
          <c:idx val="8"/>
          <c:order val="5"/>
          <c:tx>
            <c:strRef>
              <c:f>'Граф. реш. 2'!$F$14:$F$15</c:f>
              <c:strCache>
                <c:ptCount val="1"/>
                <c:pt idx="0">
                  <c:v>План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'Граф. реш. 2'!$H$14</c:f>
              <c:numCache>
                <c:formatCode>0</c:formatCode>
                <c:ptCount val="1"/>
                <c:pt idx="0">
                  <c:v>1753.48731884058</c:v>
                </c:pt>
              </c:numCache>
            </c:numRef>
          </c:xVal>
          <c:yVal>
            <c:numRef>
              <c:f>'Граф. реш. 2'!$H$15</c:f>
              <c:numCache>
                <c:formatCode>0</c:formatCode>
                <c:ptCount val="1"/>
                <c:pt idx="0">
                  <c:v>858.39875201288226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67-47AB-827A-D222AD40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84511"/>
        <c:axId val="802983263"/>
      </c:scatterChart>
      <c:valAx>
        <c:axId val="802984511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Печенье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3263"/>
        <c:crosses val="autoZero"/>
        <c:crossBetween val="midCat"/>
      </c:valAx>
      <c:valAx>
        <c:axId val="80298326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Бисквиты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Графический метод решения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908074008686"/>
          <c:y val="0.12032438126728068"/>
          <c:w val="0.57925139857809538"/>
          <c:h val="0.73562599750279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'Граф. реш. 3'!$A$4</c:f>
              <c:strCache>
                <c:ptCount val="1"/>
                <c:pt idx="0">
                  <c:v>Стоимость сырья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3'!$E$4:$F$4</c:f>
              <c:numCache>
                <c:formatCode>General</c:formatCode>
                <c:ptCount val="2"/>
                <c:pt idx="0" formatCode="0">
                  <c:v>3210.7269084294176</c:v>
                </c:pt>
                <c:pt idx="1">
                  <c:v>0</c:v>
                </c:pt>
              </c:numCache>
            </c:numRef>
          </c:xVal>
          <c:yVal>
            <c:numRef>
              <c:f>'Граф. реш. 3'!$G$4:$H$4</c:f>
              <c:numCache>
                <c:formatCode>0</c:formatCode>
                <c:ptCount val="2"/>
                <c:pt idx="0" formatCode="General">
                  <c:v>0</c:v>
                </c:pt>
                <c:pt idx="1">
                  <c:v>4035.7053501786422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4-453D-A8AB-21F738DEC1D0}"/>
            </c:ext>
          </c:extLst>
        </c:ser>
        <c:ser>
          <c:idx val="4"/>
          <c:order val="1"/>
          <c:tx>
            <c:strRef>
              <c:f>'Граф. реш. 3'!$A$5</c:f>
              <c:strCache>
                <c:ptCount val="1"/>
                <c:pt idx="0">
                  <c:v>Труд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3'!$E$5:$F$5</c:f>
              <c:numCache>
                <c:formatCode>General</c:formatCode>
                <c:ptCount val="2"/>
                <c:pt idx="0" formatCode="0">
                  <c:v>3884.8318767747251</c:v>
                </c:pt>
                <c:pt idx="1">
                  <c:v>0</c:v>
                </c:pt>
              </c:numCache>
            </c:numRef>
          </c:xVal>
          <c:yVal>
            <c:numRef>
              <c:f>'Граф. реш. 3'!$G$5:$H$5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3021.53590415812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4-453D-A8AB-21F738DEC1D0}"/>
            </c:ext>
          </c:extLst>
        </c:ser>
        <c:ser>
          <c:idx val="5"/>
          <c:order val="2"/>
          <c:tx>
            <c:strRef>
              <c:f>'Граф. реш. 3'!$A$6</c:f>
              <c:strCache>
                <c:ptCount val="1"/>
                <c:pt idx="0">
                  <c:v>Оборуд. по тесту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3'!$E$6:$F$6</c:f>
              <c:numCache>
                <c:formatCode>General</c:formatCode>
                <c:ptCount val="2"/>
                <c:pt idx="0" formatCode="0">
                  <c:v>2666.666666666667</c:v>
                </c:pt>
                <c:pt idx="1">
                  <c:v>0</c:v>
                </c:pt>
              </c:numCache>
            </c:numRef>
          </c:xVal>
          <c:yVal>
            <c:numRef>
              <c:f>'Граф. реш. 3'!$G$6:$H$6</c:f>
              <c:numCache>
                <c:formatCode>0</c:formatCode>
                <c:ptCount val="2"/>
                <c:pt idx="0" formatCode="General">
                  <c:v>0</c:v>
                </c:pt>
                <c:pt idx="1">
                  <c:v>6666.666666666667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4-453D-A8AB-21F738DEC1D0}"/>
            </c:ext>
          </c:extLst>
        </c:ser>
        <c:ser>
          <c:idx val="6"/>
          <c:order val="3"/>
          <c:tx>
            <c:strRef>
              <c:f>'Граф. реш. 3'!$A$7</c:f>
              <c:strCache>
                <c:ptCount val="1"/>
                <c:pt idx="0">
                  <c:v>Оборуд. по выпечке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3'!$E$7:$F$7</c:f>
              <c:numCache>
                <c:formatCode>General</c:formatCode>
                <c:ptCount val="2"/>
                <c:pt idx="0" formatCode="0">
                  <c:v>5333.3333333333339</c:v>
                </c:pt>
                <c:pt idx="1">
                  <c:v>0</c:v>
                </c:pt>
              </c:numCache>
            </c:numRef>
          </c:xVal>
          <c:yVal>
            <c:numRef>
              <c:f>'Граф. реш. 3'!$G$7:$H$7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74-453D-A8AB-21F738DEC1D0}"/>
            </c:ext>
          </c:extLst>
        </c:ser>
        <c:ser>
          <c:idx val="7"/>
          <c:order val="4"/>
          <c:tx>
            <c:strRef>
              <c:f>'Граф. реш. 3'!$A$3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'Граф. реш. 3'!$E$3:$F$3</c:f>
              <c:numCache>
                <c:formatCode>General</c:formatCode>
                <c:ptCount val="2"/>
                <c:pt idx="0" formatCode="0">
                  <c:v>3281.25</c:v>
                </c:pt>
                <c:pt idx="1">
                  <c:v>0</c:v>
                </c:pt>
              </c:numCache>
            </c:numRef>
          </c:xVal>
          <c:yVal>
            <c:numRef>
              <c:f>'Граф. реш. 3'!$G$3:$H$3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3888.8888888888887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74-453D-A8AB-21F738DEC1D0}"/>
            </c:ext>
          </c:extLst>
        </c:ser>
        <c:ser>
          <c:idx val="8"/>
          <c:order val="5"/>
          <c:tx>
            <c:strRef>
              <c:f>'Граф. реш. 3'!$F$14:$F$15</c:f>
              <c:strCache>
                <c:ptCount val="1"/>
                <c:pt idx="0">
                  <c:v>План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'Граф. реш. 3'!$H$14</c:f>
              <c:numCache>
                <c:formatCode>0</c:formatCode>
                <c:ptCount val="1"/>
                <c:pt idx="0">
                  <c:v>2116.5275395210924</c:v>
                </c:pt>
              </c:numCache>
            </c:numRef>
          </c:xVal>
          <c:yVal>
            <c:numRef>
              <c:f>'Граф. реш. 3'!$H$15</c:f>
              <c:numCache>
                <c:formatCode>0</c:formatCode>
                <c:ptCount val="1"/>
                <c:pt idx="0">
                  <c:v>1375.3478178639377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74-453D-A8AB-21F738DEC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84511"/>
        <c:axId val="802983263"/>
      </c:scatterChart>
      <c:valAx>
        <c:axId val="802984511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Печенье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3263"/>
        <c:crosses val="autoZero"/>
        <c:crossBetween val="midCat"/>
      </c:valAx>
      <c:valAx>
        <c:axId val="80298326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Бисквиты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Графический метод решения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908074008686"/>
          <c:y val="0.12032438126728068"/>
          <c:w val="0.57925139857809538"/>
          <c:h val="0.73562599750279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'Граф. реш. 4'!$A$4</c:f>
              <c:strCache>
                <c:ptCount val="1"/>
                <c:pt idx="0">
                  <c:v>Стоимость сырья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4'!$E$4:$F$4</c:f>
              <c:numCache>
                <c:formatCode>General</c:formatCode>
                <c:ptCount val="2"/>
                <c:pt idx="0" formatCode="0">
                  <c:v>4213.7635919084332</c:v>
                </c:pt>
                <c:pt idx="1">
                  <c:v>0</c:v>
                </c:pt>
              </c:numCache>
            </c:numRef>
          </c:xVal>
          <c:yVal>
            <c:numRef>
              <c:f>'Граф. реш. 4'!$G$4:$H$4</c:f>
              <c:numCache>
                <c:formatCode>0</c:formatCode>
                <c:ptCount val="2"/>
                <c:pt idx="0" formatCode="General">
                  <c:v>0</c:v>
                </c:pt>
                <c:pt idx="1">
                  <c:v>5296.4667370515717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C-4744-A649-6FC2E97900B7}"/>
            </c:ext>
          </c:extLst>
        </c:ser>
        <c:ser>
          <c:idx val="4"/>
          <c:order val="1"/>
          <c:tx>
            <c:strRef>
              <c:f>'Граф. реш. 4'!$A$5</c:f>
              <c:strCache>
                <c:ptCount val="1"/>
                <c:pt idx="0">
                  <c:v>Труд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4'!$E$5:$F$5</c:f>
              <c:numCache>
                <c:formatCode>General</c:formatCode>
                <c:ptCount val="2"/>
                <c:pt idx="0" formatCode="0">
                  <c:v>4142.8571428571431</c:v>
                </c:pt>
                <c:pt idx="1">
                  <c:v>0</c:v>
                </c:pt>
              </c:numCache>
            </c:numRef>
          </c:xVal>
          <c:yVal>
            <c:numRef>
              <c:f>'Граф. реш. 4'!$G$5:$H$5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3222.2222222222231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C-4744-A649-6FC2E97900B7}"/>
            </c:ext>
          </c:extLst>
        </c:ser>
        <c:ser>
          <c:idx val="5"/>
          <c:order val="2"/>
          <c:tx>
            <c:strRef>
              <c:f>'Граф. реш. 4'!$A$6</c:f>
              <c:strCache>
                <c:ptCount val="1"/>
                <c:pt idx="0">
                  <c:v>Оборуд. по тесту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4'!$E$6:$F$6</c:f>
              <c:numCache>
                <c:formatCode>General</c:formatCode>
                <c:ptCount val="2"/>
                <c:pt idx="0" formatCode="0">
                  <c:v>2666.666666666667</c:v>
                </c:pt>
                <c:pt idx="1">
                  <c:v>0</c:v>
                </c:pt>
              </c:numCache>
            </c:numRef>
          </c:xVal>
          <c:yVal>
            <c:numRef>
              <c:f>'Граф. реш. 4'!$G$6:$H$6</c:f>
              <c:numCache>
                <c:formatCode>0</c:formatCode>
                <c:ptCount val="2"/>
                <c:pt idx="0" formatCode="General">
                  <c:v>0</c:v>
                </c:pt>
                <c:pt idx="1">
                  <c:v>6666.666666666667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C-4744-A649-6FC2E97900B7}"/>
            </c:ext>
          </c:extLst>
        </c:ser>
        <c:ser>
          <c:idx val="6"/>
          <c:order val="3"/>
          <c:tx>
            <c:strRef>
              <c:f>'Граф. реш. 4'!$A$7</c:f>
              <c:strCache>
                <c:ptCount val="1"/>
                <c:pt idx="0">
                  <c:v>Оборуд. по выпечке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4'!$E$7:$F$7</c:f>
              <c:numCache>
                <c:formatCode>General</c:formatCode>
                <c:ptCount val="2"/>
                <c:pt idx="0" formatCode="0">
                  <c:v>5333.3333333333339</c:v>
                </c:pt>
                <c:pt idx="1">
                  <c:v>0</c:v>
                </c:pt>
              </c:numCache>
            </c:numRef>
          </c:xVal>
          <c:yVal>
            <c:numRef>
              <c:f>'Граф. реш. 4'!$G$7:$H$7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C-4744-A649-6FC2E97900B7}"/>
            </c:ext>
          </c:extLst>
        </c:ser>
        <c:ser>
          <c:idx val="7"/>
          <c:order val="4"/>
          <c:tx>
            <c:strRef>
              <c:f>'Граф. реш. 4'!$A$3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'Граф. реш. 4'!$E$3:$F$3</c:f>
              <c:numCache>
                <c:formatCode>General</c:formatCode>
                <c:ptCount val="2"/>
                <c:pt idx="0" formatCode="0">
                  <c:v>3406.25</c:v>
                </c:pt>
                <c:pt idx="1">
                  <c:v>0</c:v>
                </c:pt>
              </c:numCache>
            </c:numRef>
          </c:xVal>
          <c:yVal>
            <c:numRef>
              <c:f>'Граф. реш. 4'!$G$3:$H$3</c:f>
              <c:numCache>
                <c:formatCode>0</c:formatCode>
                <c:ptCount val="2"/>
                <c:pt idx="0" formatCode="General">
                  <c:v>0</c:v>
                </c:pt>
                <c:pt idx="1">
                  <c:v>4037.037037037037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7C-4744-A649-6FC2E97900B7}"/>
            </c:ext>
          </c:extLst>
        </c:ser>
        <c:ser>
          <c:idx val="8"/>
          <c:order val="5"/>
          <c:tx>
            <c:strRef>
              <c:f>'Граф. реш. 4'!$F$14:$F$15</c:f>
              <c:strCache>
                <c:ptCount val="1"/>
                <c:pt idx="0">
                  <c:v>План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'Граф. реш. 4'!$H$14</c:f>
              <c:numCache>
                <c:formatCode>0</c:formatCode>
                <c:ptCount val="1"/>
                <c:pt idx="0">
                  <c:v>2000.0000000000011</c:v>
                </c:pt>
              </c:numCache>
            </c:numRef>
          </c:xVal>
          <c:yVal>
            <c:numRef>
              <c:f>'Граф. реш. 4'!$H$15</c:f>
              <c:numCache>
                <c:formatCode>0</c:formatCode>
                <c:ptCount val="1"/>
                <c:pt idx="0">
                  <c:v>1666.6666666666656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7C-4744-A649-6FC2E979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84511"/>
        <c:axId val="802983263"/>
      </c:scatterChart>
      <c:valAx>
        <c:axId val="802984511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Печенье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3263"/>
        <c:crosses val="autoZero"/>
        <c:crossBetween val="midCat"/>
      </c:valAx>
      <c:valAx>
        <c:axId val="80298326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Бисквиты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Графический метод решения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908074008686"/>
          <c:y val="0.12032438126728068"/>
          <c:w val="0.57925139857809538"/>
          <c:h val="0.73562599750279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'Граф. реш. 5'!$A$4</c:f>
              <c:strCache>
                <c:ptCount val="1"/>
                <c:pt idx="0">
                  <c:v>Стоимость сырья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5'!$E$4:$F$4</c:f>
              <c:numCache>
                <c:formatCode>General</c:formatCode>
                <c:ptCount val="2"/>
                <c:pt idx="0" formatCode="0">
                  <c:v>4360.934622467772</c:v>
                </c:pt>
                <c:pt idx="1">
                  <c:v>0</c:v>
                </c:pt>
              </c:numCache>
            </c:numRef>
          </c:xVal>
          <c:yVal>
            <c:numRef>
              <c:f>'Граф. реш. 5'!$G$4:$H$4</c:f>
              <c:numCache>
                <c:formatCode>0</c:formatCode>
                <c:ptCount val="2"/>
                <c:pt idx="0" formatCode="General">
                  <c:v>0</c:v>
                </c:pt>
                <c:pt idx="1">
                  <c:v>5481.4525462962956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4-49DA-93F4-1122F4AD1179}"/>
            </c:ext>
          </c:extLst>
        </c:ser>
        <c:ser>
          <c:idx val="4"/>
          <c:order val="1"/>
          <c:tx>
            <c:strRef>
              <c:f>'Граф. реш. 5'!$A$5</c:f>
              <c:strCache>
                <c:ptCount val="1"/>
                <c:pt idx="0">
                  <c:v>Труд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5'!$E$5:$F$5</c:f>
              <c:numCache>
                <c:formatCode>General</c:formatCode>
                <c:ptCount val="2"/>
                <c:pt idx="0" formatCode="0">
                  <c:v>4142.8571428571431</c:v>
                </c:pt>
                <c:pt idx="1">
                  <c:v>0</c:v>
                </c:pt>
              </c:numCache>
            </c:numRef>
          </c:xVal>
          <c:yVal>
            <c:numRef>
              <c:f>'Граф. реш. 5'!$G$5:$H$5</c:f>
              <c:numCache>
                <c:formatCode>0</c:formatCode>
                <c:ptCount val="2"/>
                <c:pt idx="0" formatCode="General">
                  <c:v>0</c:v>
                </c:pt>
                <c:pt idx="1">
                  <c:v>3222.2222222222231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4-49DA-93F4-1122F4AD1179}"/>
            </c:ext>
          </c:extLst>
        </c:ser>
        <c:ser>
          <c:idx val="5"/>
          <c:order val="2"/>
          <c:tx>
            <c:strRef>
              <c:f>'Граф. реш. 5'!$A$6</c:f>
              <c:strCache>
                <c:ptCount val="1"/>
                <c:pt idx="0">
                  <c:v>Оборуд. по тесту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5'!$E$6:$F$6</c:f>
              <c:numCache>
                <c:formatCode>General</c:formatCode>
                <c:ptCount val="2"/>
                <c:pt idx="0" formatCode="0">
                  <c:v>2666.666666666667</c:v>
                </c:pt>
                <c:pt idx="1">
                  <c:v>0</c:v>
                </c:pt>
              </c:numCache>
            </c:numRef>
          </c:xVal>
          <c:yVal>
            <c:numRef>
              <c:f>'Граф. реш. 5'!$G$6:$H$6</c:f>
              <c:numCache>
                <c:formatCode>0</c:formatCode>
                <c:ptCount val="2"/>
                <c:pt idx="0" formatCode="General">
                  <c:v>0</c:v>
                </c:pt>
                <c:pt idx="1">
                  <c:v>6666.666666666667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4-49DA-93F4-1122F4AD1179}"/>
            </c:ext>
          </c:extLst>
        </c:ser>
        <c:ser>
          <c:idx val="6"/>
          <c:order val="3"/>
          <c:tx>
            <c:strRef>
              <c:f>'Граф. реш. 5'!$A$7</c:f>
              <c:strCache>
                <c:ptCount val="1"/>
                <c:pt idx="0">
                  <c:v>Оборуд. по выпечке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'Граф. реш. 5'!$E$7:$F$7</c:f>
              <c:numCache>
                <c:formatCode>General</c:formatCode>
                <c:ptCount val="2"/>
                <c:pt idx="0" formatCode="0">
                  <c:v>5333.3333333333339</c:v>
                </c:pt>
                <c:pt idx="1">
                  <c:v>0</c:v>
                </c:pt>
              </c:numCache>
            </c:numRef>
          </c:xVal>
          <c:yVal>
            <c:numRef>
              <c:f>'Граф. реш. 5'!$G$7:$H$7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2666.666666666667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B4-49DA-93F4-1122F4AD1179}"/>
            </c:ext>
          </c:extLst>
        </c:ser>
        <c:ser>
          <c:idx val="7"/>
          <c:order val="4"/>
          <c:tx>
            <c:strRef>
              <c:f>'Граф. реш. 5'!$A$3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'Граф. реш. 5'!$E$3:$F$3</c:f>
              <c:numCache>
                <c:formatCode>General</c:formatCode>
                <c:ptCount val="2"/>
                <c:pt idx="0" formatCode="0">
                  <c:v>3406.25</c:v>
                </c:pt>
                <c:pt idx="1">
                  <c:v>0</c:v>
                </c:pt>
              </c:numCache>
            </c:numRef>
          </c:xVal>
          <c:yVal>
            <c:numRef>
              <c:f>'Граф. реш. 5'!$G$3:$H$3</c:f>
              <c:numCache>
                <c:formatCode>0</c:formatCode>
                <c:ptCount val="2"/>
                <c:pt idx="0" formatCode="General">
                  <c:v>0</c:v>
                </c:pt>
                <c:pt idx="1">
                  <c:v>4037.037037037037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B4-49DA-93F4-1122F4AD1179}"/>
            </c:ext>
          </c:extLst>
        </c:ser>
        <c:ser>
          <c:idx val="8"/>
          <c:order val="5"/>
          <c:tx>
            <c:strRef>
              <c:f>'Граф. реш. 5'!$F$14:$F$15</c:f>
              <c:strCache>
                <c:ptCount val="1"/>
                <c:pt idx="0">
                  <c:v>План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'Граф. реш. 5'!$H$14</c:f>
              <c:numCache>
                <c:formatCode>0</c:formatCode>
                <c:ptCount val="1"/>
                <c:pt idx="0">
                  <c:v>2000.0000000000011</c:v>
                </c:pt>
              </c:numCache>
            </c:numRef>
          </c:xVal>
          <c:yVal>
            <c:numRef>
              <c:f>'Граф. реш. 5'!$H$15</c:f>
              <c:numCache>
                <c:formatCode>0</c:formatCode>
                <c:ptCount val="1"/>
                <c:pt idx="0">
                  <c:v>1666.6666666666656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B4-49DA-93F4-1122F4AD1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84511"/>
        <c:axId val="802983263"/>
      </c:scatterChart>
      <c:valAx>
        <c:axId val="802984511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Печенье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3263"/>
        <c:crosses val="autoZero"/>
        <c:crossBetween val="midCat"/>
      </c:valAx>
      <c:valAx>
        <c:axId val="802983263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Бисквиты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C$22" horiz="1" max="200" page="10" val="58"/>
</file>

<file path=xl/ctrlProps/ctrlProp2.xml><?xml version="1.0" encoding="utf-8"?>
<formControlPr xmlns="http://schemas.microsoft.com/office/spreadsheetml/2009/9/main" objectType="Scroll" dx="22" fmlaLink="$C$19" horiz="1" max="200" page="10" val="79"/>
</file>

<file path=xl/ctrlProps/ctrlProp3.xml><?xml version="1.0" encoding="utf-8"?>
<formControlPr xmlns="http://schemas.microsoft.com/office/spreadsheetml/2009/9/main" objectType="Scroll" dx="22" fmlaLink="$C$19" horiz="1" max="200" page="10" val="105"/>
</file>

<file path=xl/ctrlProps/ctrlProp4.xml><?xml version="1.0" encoding="utf-8"?>
<formControlPr xmlns="http://schemas.microsoft.com/office/spreadsheetml/2009/9/main" objectType="Scroll" dx="22" fmlaLink="$C$19" horiz="1" max="200" page="10" val="109"/>
</file>

<file path=xl/ctrlProps/ctrlProp5.xml><?xml version="1.0" encoding="utf-8"?>
<formControlPr xmlns="http://schemas.microsoft.com/office/spreadsheetml/2009/9/main" objectType="Scroll" dx="22" fmlaLink="$C$19" horiz="1" max="200" page="10" val="10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228599</xdr:rowOff>
    </xdr:from>
    <xdr:to>
      <xdr:col>20</xdr:col>
      <xdr:colOff>19050</xdr:colOff>
      <xdr:row>24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21</xdr:row>
          <xdr:rowOff>0</xdr:rowOff>
        </xdr:from>
        <xdr:to>
          <xdr:col>7</xdr:col>
          <xdr:colOff>561975</xdr:colOff>
          <xdr:row>22</xdr:row>
          <xdr:rowOff>28575</xdr:rowOff>
        </xdr:to>
        <xdr:sp macro="" textlink="">
          <xdr:nvSpPr>
            <xdr:cNvPr id="74767" name="Scroll Bar 15" hidden="1">
              <a:extLst>
                <a:ext uri="{63B3BB69-23CF-44E3-9099-C40C66FF867C}">
                  <a14:compatExt spid="_x0000_s74767"/>
                </a:ext>
                <a:ext uri="{FF2B5EF4-FFF2-40B4-BE49-F238E27FC236}">
                  <a16:creationId xmlns:a16="http://schemas.microsoft.com/office/drawing/2014/main" id="{00000000-0008-0000-0600-00000F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228599</xdr:rowOff>
    </xdr:from>
    <xdr:to>
      <xdr:col>20</xdr:col>
      <xdr:colOff>19050</xdr:colOff>
      <xdr:row>21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EBF3B9-3C0A-41D6-A93D-84671C2DA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18</xdr:row>
          <xdr:rowOff>0</xdr:rowOff>
        </xdr:from>
        <xdr:to>
          <xdr:col>8</xdr:col>
          <xdr:colOff>0</xdr:colOff>
          <xdr:row>19</xdr:row>
          <xdr:rowOff>28575</xdr:rowOff>
        </xdr:to>
        <xdr:sp macro="" textlink="">
          <xdr:nvSpPr>
            <xdr:cNvPr id="84993" name="Scroll Bar 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F1A385E8-7C5C-4457-80AB-0F78637C95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228599</xdr:rowOff>
    </xdr:from>
    <xdr:to>
      <xdr:col>20</xdr:col>
      <xdr:colOff>19050</xdr:colOff>
      <xdr:row>21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1D9C08-747B-47B8-AD49-BD1569B28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18</xdr:row>
          <xdr:rowOff>0</xdr:rowOff>
        </xdr:from>
        <xdr:to>
          <xdr:col>8</xdr:col>
          <xdr:colOff>0</xdr:colOff>
          <xdr:row>19</xdr:row>
          <xdr:rowOff>28575</xdr:rowOff>
        </xdr:to>
        <xdr:sp macro="" textlink="">
          <xdr:nvSpPr>
            <xdr:cNvPr id="89089" name="Scroll Bar 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430895ED-A883-4BC8-AEF9-69D6320A95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228599</xdr:rowOff>
    </xdr:from>
    <xdr:to>
      <xdr:col>20</xdr:col>
      <xdr:colOff>19050</xdr:colOff>
      <xdr:row>21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6C3205-60EE-4032-9DB7-0737B466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18</xdr:row>
          <xdr:rowOff>0</xdr:rowOff>
        </xdr:from>
        <xdr:to>
          <xdr:col>8</xdr:col>
          <xdr:colOff>0</xdr:colOff>
          <xdr:row>19</xdr:row>
          <xdr:rowOff>28575</xdr:rowOff>
        </xdr:to>
        <xdr:sp macro="" textlink="">
          <xdr:nvSpPr>
            <xdr:cNvPr id="93185" name="Scroll Bar 1" hidden="1">
              <a:extLst>
                <a:ext uri="{63B3BB69-23CF-44E3-9099-C40C66FF867C}">
                  <a14:compatExt spid="_x0000_s93185"/>
                </a:ext>
                <a:ext uri="{FF2B5EF4-FFF2-40B4-BE49-F238E27FC236}">
                  <a16:creationId xmlns:a16="http://schemas.microsoft.com/office/drawing/2014/main" id="{7A97D529-5B00-48AD-BDE3-1ED5EBD66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228599</xdr:rowOff>
    </xdr:from>
    <xdr:to>
      <xdr:col>20</xdr:col>
      <xdr:colOff>19050</xdr:colOff>
      <xdr:row>21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5F11ED-81E3-4DA5-A536-870FE552D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18</xdr:row>
          <xdr:rowOff>0</xdr:rowOff>
        </xdr:from>
        <xdr:to>
          <xdr:col>8</xdr:col>
          <xdr:colOff>0</xdr:colOff>
          <xdr:row>19</xdr:row>
          <xdr:rowOff>28575</xdr:rowOff>
        </xdr:to>
        <xdr:sp macro="" textlink="">
          <xdr:nvSpPr>
            <xdr:cNvPr id="97281" name="Scroll Bar 1" hidden="1">
              <a:extLst>
                <a:ext uri="{63B3BB69-23CF-44E3-9099-C40C66FF867C}">
                  <a14:compatExt spid="_x0000_s97281"/>
                </a:ext>
                <a:ext uri="{FF2B5EF4-FFF2-40B4-BE49-F238E27FC236}">
                  <a16:creationId xmlns:a16="http://schemas.microsoft.com/office/drawing/2014/main" id="{6A1F43A5-CCCC-4BB2-83EE-E64AC2284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4.xml"/><Relationship Id="rId4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Relationship Id="rId5" Type="http://schemas.openxmlformats.org/officeDocument/2006/relationships/comments" Target="../comments5.xml"/><Relationship Id="rId4" Type="http://schemas.openxmlformats.org/officeDocument/2006/relationships/ctrlProp" Target="../ctrlProps/ctrlProp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1"/>
  <sheetViews>
    <sheetView workbookViewId="0">
      <selection activeCell="M13" sqref="M13"/>
    </sheetView>
  </sheetViews>
  <sheetFormatPr defaultColWidth="10.6640625" defaultRowHeight="12.75" x14ac:dyDescent="0.2"/>
  <cols>
    <col min="1" max="1" width="9" style="113" customWidth="1"/>
    <col min="2" max="2" width="8.33203125" customWidth="1"/>
    <col min="3" max="17" width="8.5" customWidth="1"/>
  </cols>
  <sheetData>
    <row r="2" spans="1:11" ht="24.75" customHeight="1" x14ac:dyDescent="0.3">
      <c r="A2" s="359" t="s">
        <v>149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</row>
    <row r="3" spans="1:11" ht="13.15" customHeight="1" x14ac:dyDescent="0.2"/>
    <row r="4" spans="1:11" ht="30" customHeight="1" x14ac:dyDescent="0.35">
      <c r="A4" s="360" t="s">
        <v>151</v>
      </c>
      <c r="B4" s="360"/>
      <c r="C4" s="360"/>
      <c r="D4" s="360"/>
      <c r="E4" s="360"/>
      <c r="F4" s="360"/>
      <c r="G4" s="360"/>
      <c r="H4" s="360"/>
      <c r="I4" s="360"/>
      <c r="J4" s="360"/>
      <c r="K4" s="360"/>
    </row>
    <row r="5" spans="1:11" ht="13.15" customHeight="1" x14ac:dyDescent="0.25">
      <c r="A5" s="114"/>
    </row>
    <row r="6" spans="1:11" ht="13.15" customHeight="1" x14ac:dyDescent="0.25">
      <c r="A6" s="114"/>
    </row>
    <row r="7" spans="1:11" ht="23.25" customHeight="1" x14ac:dyDescent="0.3">
      <c r="A7" s="359" t="s">
        <v>85</v>
      </c>
      <c r="B7" s="359"/>
      <c r="C7" s="359"/>
      <c r="D7" s="359"/>
      <c r="E7" s="359"/>
      <c r="F7" s="359"/>
      <c r="G7" s="359"/>
      <c r="H7" s="359"/>
      <c r="I7" s="359"/>
      <c r="J7" s="359"/>
      <c r="K7" s="359"/>
    </row>
    <row r="8" spans="1:11" ht="23.25" customHeight="1" x14ac:dyDescent="0.3">
      <c r="A8" s="359"/>
      <c r="B8" s="359"/>
      <c r="C8" s="359"/>
      <c r="D8" s="359"/>
      <c r="E8" s="359"/>
      <c r="F8" s="359"/>
      <c r="G8" s="359"/>
      <c r="H8" s="359"/>
      <c r="I8" s="359"/>
      <c r="J8" s="359"/>
      <c r="K8" s="359"/>
    </row>
    <row r="9" spans="1:11" ht="13.15" customHeight="1" x14ac:dyDescent="0.2"/>
    <row r="10" spans="1:11" ht="13.15" customHeight="1" x14ac:dyDescent="0.2"/>
    <row r="11" spans="1:11" s="117" customFormat="1" ht="22.5" customHeight="1" x14ac:dyDescent="0.3">
      <c r="B11" s="117" t="s">
        <v>93</v>
      </c>
    </row>
    <row r="12" spans="1:11" s="119" customFormat="1" ht="15" x14ac:dyDescent="0.25">
      <c r="A12" s="118"/>
      <c r="C12" s="119" t="s">
        <v>28</v>
      </c>
    </row>
    <row r="13" spans="1:11" s="119" customFormat="1" ht="15" x14ac:dyDescent="0.25">
      <c r="A13" s="118"/>
      <c r="C13" s="119" t="s">
        <v>91</v>
      </c>
    </row>
    <row r="14" spans="1:11" s="119" customFormat="1" ht="15" x14ac:dyDescent="0.25">
      <c r="A14" s="118"/>
      <c r="C14" s="119" t="s">
        <v>94</v>
      </c>
    </row>
    <row r="15" spans="1:11" s="119" customFormat="1" ht="15" x14ac:dyDescent="0.25">
      <c r="A15" s="118"/>
      <c r="C15" s="119" t="s">
        <v>92</v>
      </c>
    </row>
    <row r="16" spans="1:11" s="117" customFormat="1" ht="22.5" customHeight="1" x14ac:dyDescent="0.3">
      <c r="A16" s="116"/>
      <c r="B16" s="117" t="s">
        <v>90</v>
      </c>
    </row>
    <row r="17" spans="1:2" s="117" customFormat="1" ht="22.5" customHeight="1" x14ac:dyDescent="0.3">
      <c r="A17" s="116"/>
      <c r="B17" s="117" t="s">
        <v>148</v>
      </c>
    </row>
    <row r="18" spans="1:2" ht="13.15" customHeight="1" x14ac:dyDescent="0.2"/>
    <row r="19" spans="1:2" ht="13.15" customHeight="1" x14ac:dyDescent="0.2"/>
    <row r="20" spans="1:2" ht="13.15" customHeight="1" x14ac:dyDescent="0.2"/>
    <row r="21" spans="1:2" ht="13.15" customHeight="1" x14ac:dyDescent="0.2"/>
  </sheetData>
  <mergeCells count="4">
    <mergeCell ref="A7:K7"/>
    <mergeCell ref="A4:K4"/>
    <mergeCell ref="A8:K8"/>
    <mergeCell ref="A2:K2"/>
  </mergeCells>
  <phoneticPr fontId="27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предприятием"&amp;RВ.П. Чернов, А.В. Чернов</oddHeader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7C41-861C-4E01-8B4A-6645F3ADE520}">
  <dimension ref="A1:U29"/>
  <sheetViews>
    <sheetView zoomScaleNormal="100" zoomScaleSheetLayoutView="100" workbookViewId="0">
      <selection activeCell="I13" sqref="I13"/>
    </sheetView>
  </sheetViews>
  <sheetFormatPr defaultRowHeight="12.75" x14ac:dyDescent="0.2"/>
  <cols>
    <col min="1" max="1" width="19.83203125" customWidth="1"/>
    <col min="2" max="2" width="12.5" bestFit="1" customWidth="1"/>
    <col min="3" max="3" width="17.1640625" bestFit="1" customWidth="1"/>
    <col min="4" max="4" width="14.5" bestFit="1" customWidth="1"/>
    <col min="5" max="5" width="16.83203125" customWidth="1"/>
    <col min="6" max="7" width="17.1640625" bestFit="1" customWidth="1"/>
    <col min="8" max="8" width="4.1640625" customWidth="1"/>
    <col min="9" max="9" width="3.5" style="7" bestFit="1" customWidth="1"/>
    <col min="10" max="10" width="7" bestFit="1" customWidth="1"/>
  </cols>
  <sheetData>
    <row r="1" spans="1:13" ht="16.5" thickBot="1" x14ac:dyDescent="0.3">
      <c r="A1" s="229" t="s">
        <v>242</v>
      </c>
      <c r="B1" s="79"/>
      <c r="C1" s="80"/>
      <c r="D1" s="80"/>
      <c r="E1" s="80"/>
      <c r="F1" s="80"/>
      <c r="G1" s="217" t="s">
        <v>132</v>
      </c>
      <c r="H1" s="218"/>
      <c r="I1" s="223"/>
      <c r="J1" s="223"/>
      <c r="K1" s="3"/>
      <c r="L1" s="3"/>
      <c r="M1" s="3"/>
    </row>
    <row r="2" spans="1:13" s="7" customFormat="1" ht="15" customHeight="1" x14ac:dyDescent="0.25">
      <c r="A2" s="75"/>
      <c r="B2" s="76" t="s">
        <v>0</v>
      </c>
      <c r="C2" s="76" t="s">
        <v>1</v>
      </c>
      <c r="D2" s="77" t="s">
        <v>63</v>
      </c>
      <c r="E2" s="77" t="s">
        <v>2</v>
      </c>
      <c r="F2" s="78" t="s">
        <v>15</v>
      </c>
      <c r="G2" s="228" t="s">
        <v>127</v>
      </c>
      <c r="H2" s="218"/>
      <c r="I2" s="219"/>
      <c r="J2" s="217"/>
      <c r="K2"/>
      <c r="L2" s="203"/>
      <c r="M2" s="204"/>
    </row>
    <row r="3" spans="1:13" ht="12.75" customHeight="1" x14ac:dyDescent="0.2">
      <c r="A3" s="20" t="s">
        <v>30</v>
      </c>
      <c r="B3" s="150">
        <v>1753.4873188405791</v>
      </c>
      <c r="C3" s="150">
        <v>858.39875201288282</v>
      </c>
      <c r="D3" s="1"/>
      <c r="E3" s="1"/>
      <c r="F3" s="21"/>
      <c r="G3" s="205"/>
      <c r="H3" s="206"/>
      <c r="I3" s="220"/>
      <c r="J3" s="207"/>
      <c r="K3" s="3"/>
      <c r="L3" s="3"/>
      <c r="M3" s="3"/>
    </row>
    <row r="4" spans="1:13" s="53" customFormat="1" ht="12.75" customHeight="1" x14ac:dyDescent="0.3">
      <c r="A4" s="50" t="s">
        <v>47</v>
      </c>
      <c r="B4" s="51">
        <f>Данные!D11</f>
        <v>32</v>
      </c>
      <c r="C4" s="51">
        <f>Данные!E11</f>
        <v>27</v>
      </c>
      <c r="D4" s="156">
        <f>B4*B$3+C4*C$3</f>
        <v>79288.360507246369</v>
      </c>
      <c r="E4" s="51"/>
      <c r="F4" s="52"/>
      <c r="G4" s="208"/>
      <c r="H4" s="209" t="s">
        <v>114</v>
      </c>
      <c r="I4" s="221" t="s">
        <v>86</v>
      </c>
      <c r="J4" s="210" t="s">
        <v>87</v>
      </c>
      <c r="K4" s="115"/>
      <c r="L4" s="115"/>
      <c r="M4" s="51"/>
    </row>
    <row r="5" spans="1:13" ht="12.75" customHeight="1" x14ac:dyDescent="0.25">
      <c r="A5" s="20" t="s">
        <v>32</v>
      </c>
      <c r="B5" s="1">
        <f>Данные!D13</f>
        <v>21.72</v>
      </c>
      <c r="C5" s="1">
        <f>Данные!E13</f>
        <v>17.28</v>
      </c>
      <c r="D5" s="5">
        <f>B5*B$3+C5*C$3</f>
        <v>52918.874999999993</v>
      </c>
      <c r="E5" s="5">
        <f>'Период 1'!G29</f>
        <v>52918.875</v>
      </c>
      <c r="F5" s="13">
        <f>E5-D5</f>
        <v>0</v>
      </c>
      <c r="G5" s="211"/>
      <c r="H5" s="212" t="s">
        <v>243</v>
      </c>
      <c r="I5" s="221" t="s">
        <v>88</v>
      </c>
      <c r="J5" s="375">
        <f>E5</f>
        <v>52918.875</v>
      </c>
      <c r="K5" s="3"/>
      <c r="L5" s="3"/>
      <c r="M5" s="3"/>
    </row>
    <row r="6" spans="1:13" ht="12.75" customHeight="1" x14ac:dyDescent="0.25">
      <c r="A6" s="20" t="s">
        <v>5</v>
      </c>
      <c r="B6" s="1">
        <f>Данные!D8</f>
        <v>7.0000000000000007E-2</v>
      </c>
      <c r="C6" s="1">
        <f>Данные!E8</f>
        <v>0.09</v>
      </c>
      <c r="D6" s="5">
        <f t="shared" ref="D6:D10" si="0">B6*B$3+C6*C$3</f>
        <v>200</v>
      </c>
      <c r="E6" s="1">
        <f>Данные!C8</f>
        <v>200</v>
      </c>
      <c r="F6" s="13">
        <f t="shared" ref="F6:F10" si="1">E6-D6</f>
        <v>0</v>
      </c>
      <c r="G6" s="211"/>
      <c r="H6" s="212" t="s">
        <v>119</v>
      </c>
      <c r="I6" s="221" t="s">
        <v>88</v>
      </c>
      <c r="J6" s="213">
        <v>200</v>
      </c>
      <c r="K6" s="3"/>
      <c r="L6" s="3"/>
      <c r="M6" s="3"/>
    </row>
    <row r="7" spans="1:13" ht="12.75" customHeight="1" x14ac:dyDescent="0.25">
      <c r="A7" s="20" t="s">
        <v>6</v>
      </c>
      <c r="B7" s="1">
        <f>Данные!D9</f>
        <v>1.4999999999999999E-2</v>
      </c>
      <c r="C7" s="1">
        <f>Данные!E9</f>
        <v>6.0000000000000001E-3</v>
      </c>
      <c r="D7" s="5">
        <f t="shared" si="0"/>
        <v>31.452702294685981</v>
      </c>
      <c r="E7" s="1">
        <f>Данные!C9</f>
        <v>40</v>
      </c>
      <c r="F7" s="13">
        <f t="shared" si="1"/>
        <v>8.5472977053140191</v>
      </c>
      <c r="G7" s="211"/>
      <c r="H7" s="212" t="s">
        <v>120</v>
      </c>
      <c r="I7" s="221" t="s">
        <v>88</v>
      </c>
      <c r="J7" s="213">
        <v>40</v>
      </c>
      <c r="K7" s="3"/>
      <c r="L7" s="3"/>
      <c r="M7" s="3"/>
    </row>
    <row r="8" spans="1:13" ht="12.75" customHeight="1" x14ac:dyDescent="0.25">
      <c r="A8" s="20" t="s">
        <v>8</v>
      </c>
      <c r="B8" s="1">
        <f>Данные!D10</f>
        <v>7.4999999999999997E-3</v>
      </c>
      <c r="C8" s="1">
        <f>Данные!E10</f>
        <v>1.4999999999999999E-2</v>
      </c>
      <c r="D8" s="5">
        <f t="shared" si="0"/>
        <v>26.027136171497585</v>
      </c>
      <c r="E8" s="1">
        <f>Данные!C10</f>
        <v>40</v>
      </c>
      <c r="F8" s="13">
        <f t="shared" si="1"/>
        <v>13.972863828502415</v>
      </c>
      <c r="G8" s="211"/>
      <c r="H8" s="212" t="s">
        <v>121</v>
      </c>
      <c r="I8" s="221" t="s">
        <v>88</v>
      </c>
      <c r="J8" s="213">
        <v>40</v>
      </c>
      <c r="K8" s="3"/>
      <c r="L8" s="3"/>
      <c r="M8" s="3"/>
    </row>
    <row r="9" spans="1:13" ht="12.75" customHeight="1" x14ac:dyDescent="0.25">
      <c r="A9" s="20" t="s">
        <v>9</v>
      </c>
      <c r="B9" s="1">
        <v>1</v>
      </c>
      <c r="C9" s="1">
        <v>0</v>
      </c>
      <c r="D9" s="5">
        <f t="shared" si="0"/>
        <v>1753.4873188405791</v>
      </c>
      <c r="E9" s="1">
        <f>Данные!D12</f>
        <v>3000</v>
      </c>
      <c r="F9" s="13">
        <f t="shared" si="1"/>
        <v>1246.5126811594209</v>
      </c>
      <c r="G9" s="211"/>
      <c r="H9" s="212" t="s">
        <v>122</v>
      </c>
      <c r="I9" s="221" t="s">
        <v>88</v>
      </c>
      <c r="J9" s="213">
        <v>3000</v>
      </c>
      <c r="K9" s="3"/>
      <c r="L9" s="3"/>
      <c r="M9" s="3"/>
    </row>
    <row r="10" spans="1:13" ht="12.75" customHeight="1" thickBot="1" x14ac:dyDescent="0.3">
      <c r="A10" s="22" t="s">
        <v>10</v>
      </c>
      <c r="B10" s="14">
        <v>0</v>
      </c>
      <c r="C10" s="14">
        <v>1</v>
      </c>
      <c r="D10" s="23">
        <f t="shared" si="0"/>
        <v>858.39875201288282</v>
      </c>
      <c r="E10" s="14">
        <f>Данные!E12</f>
        <v>3000</v>
      </c>
      <c r="F10" s="15">
        <f t="shared" si="1"/>
        <v>2141.6012479871169</v>
      </c>
      <c r="G10" s="211"/>
      <c r="H10" s="212" t="s">
        <v>123</v>
      </c>
      <c r="I10" s="221" t="s">
        <v>88</v>
      </c>
      <c r="J10" s="213">
        <v>3000</v>
      </c>
      <c r="K10" s="3"/>
      <c r="L10" s="3"/>
      <c r="M10" s="3"/>
    </row>
    <row r="11" spans="1:13" ht="16.5" customHeight="1" thickBot="1" x14ac:dyDescent="0.3">
      <c r="A11" s="17" t="s">
        <v>60</v>
      </c>
      <c r="B11" s="16"/>
      <c r="C11" s="16"/>
      <c r="D11" s="16"/>
      <c r="E11" s="16"/>
      <c r="F11" s="338"/>
      <c r="G11" s="211"/>
      <c r="H11" s="212" t="s">
        <v>124</v>
      </c>
      <c r="I11" s="221" t="s">
        <v>89</v>
      </c>
      <c r="J11" s="213">
        <v>0</v>
      </c>
      <c r="K11" s="3"/>
      <c r="L11" s="3"/>
      <c r="M11" s="3"/>
    </row>
    <row r="12" spans="1:13" s="35" customFormat="1" ht="27" customHeight="1" x14ac:dyDescent="0.25">
      <c r="A12" s="41" t="s">
        <v>33</v>
      </c>
      <c r="B12" s="28" t="s">
        <v>53</v>
      </c>
      <c r="C12" s="28" t="s">
        <v>49</v>
      </c>
      <c r="D12" s="28" t="s">
        <v>68</v>
      </c>
      <c r="E12" s="28" t="s">
        <v>50</v>
      </c>
      <c r="F12" s="28" t="s">
        <v>51</v>
      </c>
      <c r="G12" s="42" t="s">
        <v>52</v>
      </c>
    </row>
    <row r="13" spans="1:13" ht="12.75" customHeight="1" x14ac:dyDescent="0.2">
      <c r="A13" s="20" t="s">
        <v>3</v>
      </c>
      <c r="B13" s="358">
        <f>Данные!B4</f>
        <v>7.6</v>
      </c>
      <c r="C13" s="5">
        <f>'Период 1'!G16</f>
        <v>0</v>
      </c>
      <c r="D13" s="378">
        <f>F13-C13</f>
        <v>1134.2632850241544</v>
      </c>
      <c r="E13" s="4">
        <f>C13+D13</f>
        <v>1134.2632850241544</v>
      </c>
      <c r="F13" s="5">
        <f>B$3*Данные!D4+C$3*Данные!E4</f>
        <v>1134.2632850241544</v>
      </c>
      <c r="G13" s="13">
        <f>E13-F13</f>
        <v>0</v>
      </c>
    </row>
    <row r="14" spans="1:13" ht="12.75" customHeight="1" x14ac:dyDescent="0.2">
      <c r="A14" s="20" t="s">
        <v>4</v>
      </c>
      <c r="B14" s="358">
        <f>Данные!B5</f>
        <v>44</v>
      </c>
      <c r="C14" s="5">
        <f>'Период 1'!G17</f>
        <v>65</v>
      </c>
      <c r="D14" s="378">
        <f t="shared" ref="D14:D16" si="2">F14-C14</f>
        <v>512.55012077294657</v>
      </c>
      <c r="E14" s="4">
        <f t="shared" ref="E14:E16" si="3">C14+D14</f>
        <v>577.55012077294657</v>
      </c>
      <c r="F14" s="5">
        <f>B$3*Данные!D5+C$3*Данные!E5</f>
        <v>577.55012077294657</v>
      </c>
      <c r="G14" s="13">
        <f t="shared" ref="G14:G16" si="4">E14-F14</f>
        <v>0</v>
      </c>
    </row>
    <row r="15" spans="1:13" ht="12.75" customHeight="1" x14ac:dyDescent="0.2">
      <c r="A15" s="20" t="s">
        <v>14</v>
      </c>
      <c r="B15" s="358">
        <f>Данные!B6</f>
        <v>16</v>
      </c>
      <c r="C15" s="5">
        <f>'Период 1'!G18</f>
        <v>95</v>
      </c>
      <c r="D15" s="378">
        <f t="shared" si="2"/>
        <v>735.66696859903391</v>
      </c>
      <c r="E15" s="4">
        <f t="shared" si="3"/>
        <v>830.66696859903391</v>
      </c>
      <c r="F15" s="5">
        <f>B$3*Данные!D6+C$3*Данные!E6</f>
        <v>830.66696859903391</v>
      </c>
      <c r="G15" s="13">
        <f t="shared" si="4"/>
        <v>0</v>
      </c>
    </row>
    <row r="16" spans="1:13" ht="12.75" customHeight="1" thickBot="1" x14ac:dyDescent="0.25">
      <c r="A16" s="24" t="s">
        <v>7</v>
      </c>
      <c r="B16" s="358">
        <f>Данные!B7</f>
        <v>9.1999999999999993</v>
      </c>
      <c r="C16" s="5">
        <f>'Период 1'!G19</f>
        <v>0</v>
      </c>
      <c r="D16" s="378">
        <f t="shared" si="2"/>
        <v>608.21708937198059</v>
      </c>
      <c r="E16" s="4">
        <f t="shared" si="3"/>
        <v>608.21708937198059</v>
      </c>
      <c r="F16" s="5">
        <f>B$3*Данные!D7+C$3*Данные!E7</f>
        <v>608.21708937198059</v>
      </c>
      <c r="G16" s="13">
        <f t="shared" si="4"/>
        <v>0</v>
      </c>
    </row>
    <row r="17" spans="1:21" ht="18" customHeight="1" thickTop="1" thickBot="1" x14ac:dyDescent="0.25">
      <c r="A17" s="25" t="s">
        <v>32</v>
      </c>
      <c r="B17" s="26"/>
      <c r="C17" s="26">
        <f>SUMPRODUCT($B13:$B16,C13:C16)</f>
        <v>4380</v>
      </c>
      <c r="D17" s="377">
        <f t="shared" ref="D17:G17" si="5">SUMPRODUCT($B13:$B16,D13:D16)</f>
        <v>48538.874999999985</v>
      </c>
      <c r="E17" s="377">
        <f t="shared" si="5"/>
        <v>52918.874999999985</v>
      </c>
      <c r="F17" s="377">
        <f t="shared" si="5"/>
        <v>52918.874999999985</v>
      </c>
      <c r="G17" s="27">
        <f t="shared" si="5"/>
        <v>0</v>
      </c>
      <c r="M17" s="12"/>
    </row>
    <row r="18" spans="1:21" ht="17.25" customHeight="1" thickBot="1" x14ac:dyDescent="0.3">
      <c r="A18" s="8" t="s">
        <v>61</v>
      </c>
      <c r="B18" s="36"/>
      <c r="C18" s="36"/>
      <c r="D18" s="36"/>
      <c r="E18" s="36"/>
      <c r="F18" s="36"/>
      <c r="G18" s="9"/>
    </row>
    <row r="19" spans="1:21" s="59" customFormat="1" ht="20.25" customHeight="1" x14ac:dyDescent="0.25">
      <c r="A19" s="55" t="s">
        <v>66</v>
      </c>
      <c r="B19" s="56"/>
      <c r="C19" s="56"/>
      <c r="D19" s="69" t="s">
        <v>62</v>
      </c>
      <c r="E19" s="57"/>
      <c r="F19" s="57"/>
      <c r="G19" s="58"/>
      <c r="I19" s="222"/>
    </row>
    <row r="20" spans="1:21" ht="13.5" x14ac:dyDescent="0.25">
      <c r="A20" s="40" t="s">
        <v>47</v>
      </c>
      <c r="B20" s="38"/>
      <c r="C20" s="64">
        <f>D4</f>
        <v>79288.360507246369</v>
      </c>
      <c r="D20" s="70" t="s">
        <v>67</v>
      </c>
      <c r="E20" s="46"/>
      <c r="F20" s="46"/>
      <c r="G20" s="47"/>
    </row>
    <row r="21" spans="1:21" ht="13.5" x14ac:dyDescent="0.25">
      <c r="A21" s="48" t="s">
        <v>48</v>
      </c>
      <c r="B21" s="49"/>
      <c r="C21" s="65"/>
      <c r="D21" s="71" t="s">
        <v>64</v>
      </c>
      <c r="E21" s="38"/>
      <c r="F21" s="38"/>
      <c r="G21" s="43">
        <f>4*Данные!D17</f>
        <v>4000</v>
      </c>
    </row>
    <row r="22" spans="1:21" x14ac:dyDescent="0.2">
      <c r="A22" s="37" t="s">
        <v>57</v>
      </c>
      <c r="B22" s="3"/>
      <c r="C22" s="64">
        <f>Данные!B17*Данные!C17</f>
        <v>5000</v>
      </c>
      <c r="D22" s="71" t="s">
        <v>65</v>
      </c>
      <c r="E22" s="38"/>
      <c r="F22" s="38"/>
      <c r="G22" s="45">
        <f>C26-G21</f>
        <v>69736.988451086945</v>
      </c>
    </row>
    <row r="23" spans="1:21" x14ac:dyDescent="0.2">
      <c r="A23" s="37" t="s">
        <v>58</v>
      </c>
      <c r="B23" s="39"/>
      <c r="C23" s="66">
        <f>ROUNDUP(MAX(D6-Данные!B17,0),0)*Данные!C18</f>
        <v>0</v>
      </c>
      <c r="D23" s="72" t="s">
        <v>70</v>
      </c>
      <c r="E23" s="46"/>
      <c r="F23" s="46"/>
      <c r="G23" s="47"/>
    </row>
    <row r="24" spans="1:21" s="12" customFormat="1" x14ac:dyDescent="0.2">
      <c r="A24" s="37" t="s">
        <v>59</v>
      </c>
      <c r="B24" s="3"/>
      <c r="C24" s="64">
        <f>SUM(E13:E16,G13:G16)/2*Данные!E17</f>
        <v>551.37205615942014</v>
      </c>
      <c r="D24" s="71" t="s">
        <v>55</v>
      </c>
      <c r="E24" s="38"/>
      <c r="F24" s="38"/>
      <c r="G24" s="43">
        <f>G17</f>
        <v>0</v>
      </c>
      <c r="I24" s="7"/>
      <c r="M24"/>
      <c r="P24"/>
    </row>
    <row r="25" spans="1:21" ht="13.5" x14ac:dyDescent="0.25">
      <c r="A25" s="60" t="s">
        <v>69</v>
      </c>
      <c r="B25" s="63"/>
      <c r="C25" s="67">
        <f>SUM(C22:C24)</f>
        <v>5551.37205615942</v>
      </c>
      <c r="D25" s="73" t="s">
        <v>56</v>
      </c>
      <c r="E25" s="38"/>
      <c r="F25" s="38"/>
      <c r="G25" s="44">
        <f>G22</f>
        <v>69736.988451086945</v>
      </c>
    </row>
    <row r="26" spans="1:21" ht="14.25" thickBot="1" x14ac:dyDescent="0.3">
      <c r="A26" s="61" t="s">
        <v>13</v>
      </c>
      <c r="B26" s="62"/>
      <c r="C26" s="68">
        <f>C20-C25</f>
        <v>73736.988451086945</v>
      </c>
      <c r="D26" s="74" t="s">
        <v>54</v>
      </c>
      <c r="E26" s="62"/>
      <c r="F26" s="62"/>
      <c r="G26" s="54">
        <f>SUM(G24:G25)</f>
        <v>69736.988451086945</v>
      </c>
    </row>
    <row r="29" spans="1:21" ht="15.75" x14ac:dyDescent="0.25">
      <c r="O29" s="59"/>
      <c r="P29" s="59"/>
      <c r="Q29" s="59"/>
      <c r="R29" s="59"/>
      <c r="S29" s="59"/>
      <c r="T29" s="59"/>
      <c r="U29" s="59"/>
    </row>
  </sheetData>
  <conditionalFormatting sqref="F5:F10 A5:A10">
    <cfRule type="expression" dxfId="3" priority="2">
      <formula>$F5&lt;0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1FFD-6C09-4010-9F92-2F374358FC09}">
  <sheetPr>
    <pageSetUpPr fitToPage="1"/>
  </sheetPr>
  <dimension ref="A1:I27"/>
  <sheetViews>
    <sheetView zoomScaleNormal="100" zoomScaleSheetLayoutView="100" workbookViewId="0">
      <selection activeCell="I13" sqref="I13"/>
    </sheetView>
  </sheetViews>
  <sheetFormatPr defaultRowHeight="12.75" x14ac:dyDescent="0.2"/>
  <cols>
    <col min="1" max="1" width="19.33203125" style="35" customWidth="1"/>
    <col min="2" max="3" width="11.83203125" customWidth="1"/>
    <col min="4" max="4" width="13.1640625" customWidth="1"/>
    <col min="5" max="5" width="9.83203125" customWidth="1"/>
    <col min="6" max="6" width="10.33203125" customWidth="1"/>
    <col min="7" max="8" width="9.83203125" customWidth="1"/>
    <col min="9" max="9" width="11.33203125" customWidth="1"/>
  </cols>
  <sheetData>
    <row r="1" spans="1:9" ht="19.5" customHeight="1" thickBot="1" x14ac:dyDescent="0.35">
      <c r="A1" s="141" t="s">
        <v>241</v>
      </c>
      <c r="B1" s="2"/>
      <c r="C1" s="2"/>
      <c r="D1" s="2"/>
      <c r="E1" s="2"/>
      <c r="F1" s="2"/>
      <c r="G1" s="2"/>
      <c r="H1" s="2"/>
    </row>
    <row r="2" spans="1:9" s="147" customFormat="1" ht="26.25" thickBot="1" x14ac:dyDescent="0.25">
      <c r="A2" s="142" t="s">
        <v>103</v>
      </c>
      <c r="B2" s="143" t="str">
        <f>Данные!D3</f>
        <v>В 1 кг 
Печенья</v>
      </c>
      <c r="C2" s="143" t="str">
        <f>Данные!E3</f>
        <v>В 1 кг 
Бисквитов</v>
      </c>
      <c r="D2" s="153" t="s">
        <v>102</v>
      </c>
      <c r="E2" s="144" t="s">
        <v>112</v>
      </c>
      <c r="F2" s="144"/>
      <c r="G2" s="144" t="s">
        <v>113</v>
      </c>
      <c r="H2" s="145"/>
    </row>
    <row r="3" spans="1:9" s="147" customFormat="1" ht="12.75" customHeight="1" thickTop="1" thickBot="1" x14ac:dyDescent="0.25">
      <c r="A3" s="148" t="str">
        <f>'Период 2'!A4</f>
        <v>Выручка</v>
      </c>
      <c r="B3" s="120">
        <f>'Период 2'!B4</f>
        <v>32</v>
      </c>
      <c r="C3" s="120">
        <f>'Период 2'!C4</f>
        <v>27</v>
      </c>
      <c r="D3" s="154">
        <f>C19*C18</f>
        <v>79000</v>
      </c>
      <c r="E3" s="126">
        <f>D3/B3</f>
        <v>2468.75</v>
      </c>
      <c r="F3" s="120">
        <v>0</v>
      </c>
      <c r="G3" s="125">
        <v>0</v>
      </c>
      <c r="H3" s="128">
        <f>D3/C3</f>
        <v>2925.9259259259261</v>
      </c>
      <c r="I3" s="139"/>
    </row>
    <row r="4" spans="1:9" ht="12.75" customHeight="1" x14ac:dyDescent="0.2">
      <c r="A4" s="148" t="str">
        <f>'Период 2'!A5</f>
        <v>Стоимость сырья</v>
      </c>
      <c r="B4" s="120">
        <f>'Период 2'!B5</f>
        <v>21.72</v>
      </c>
      <c r="C4" s="120">
        <f>'Период 2'!C5</f>
        <v>17.28</v>
      </c>
      <c r="D4" s="120">
        <f>'Период 2'!E5</f>
        <v>52918.875</v>
      </c>
      <c r="E4" s="126">
        <f>D4/B4</f>
        <v>2436.4122928176798</v>
      </c>
      <c r="F4" s="120">
        <v>0</v>
      </c>
      <c r="G4" s="125">
        <v>0</v>
      </c>
      <c r="H4" s="128">
        <f>D4/C4</f>
        <v>3062.434895833333</v>
      </c>
    </row>
    <row r="5" spans="1:9" ht="12.75" customHeight="1" x14ac:dyDescent="0.2">
      <c r="A5" s="148" t="str">
        <f>'Период 2'!A6</f>
        <v>Труд</v>
      </c>
      <c r="B5" s="120">
        <f>'Период 2'!B6</f>
        <v>7.0000000000000007E-2</v>
      </c>
      <c r="C5" s="120">
        <f>'Период 2'!C6</f>
        <v>0.09</v>
      </c>
      <c r="D5" s="120">
        <f>'Период 2'!E6</f>
        <v>200</v>
      </c>
      <c r="E5" s="126">
        <f t="shared" ref="E5:E7" si="0">D5/B5</f>
        <v>2857.1428571428569</v>
      </c>
      <c r="F5" s="120">
        <v>0</v>
      </c>
      <c r="G5" s="125">
        <v>0</v>
      </c>
      <c r="H5" s="128">
        <f t="shared" ref="H5:H7" si="1">D5/C5</f>
        <v>2222.2222222222222</v>
      </c>
    </row>
    <row r="6" spans="1:9" ht="12.75" customHeight="1" x14ac:dyDescent="0.2">
      <c r="A6" s="148" t="str">
        <f>'Период 2'!A7</f>
        <v>Оборуд. по тесту</v>
      </c>
      <c r="B6" s="120">
        <f>'Период 2'!B7</f>
        <v>1.4999999999999999E-2</v>
      </c>
      <c r="C6" s="120">
        <f>'Период 2'!C7</f>
        <v>6.0000000000000001E-3</v>
      </c>
      <c r="D6" s="120">
        <f>'Период 2'!E7</f>
        <v>40</v>
      </c>
      <c r="E6" s="126">
        <f t="shared" si="0"/>
        <v>2666.666666666667</v>
      </c>
      <c r="F6" s="120">
        <v>0</v>
      </c>
      <c r="G6" s="125">
        <v>0</v>
      </c>
      <c r="H6" s="128">
        <f t="shared" si="1"/>
        <v>6666.666666666667</v>
      </c>
    </row>
    <row r="7" spans="1:9" ht="12.75" customHeight="1" thickBot="1" x14ac:dyDescent="0.25">
      <c r="A7" s="149" t="str">
        <f>'Период 2'!A8</f>
        <v>Оборуд. по выпечке</v>
      </c>
      <c r="B7" s="121">
        <f>'Период 2'!B8</f>
        <v>7.4999999999999997E-3</v>
      </c>
      <c r="C7" s="121">
        <f>'Период 2'!C8</f>
        <v>1.4999999999999999E-2</v>
      </c>
      <c r="D7" s="121">
        <f>'Период 2'!E8</f>
        <v>40</v>
      </c>
      <c r="E7" s="124">
        <f t="shared" si="0"/>
        <v>5333.3333333333339</v>
      </c>
      <c r="F7" s="121">
        <v>0</v>
      </c>
      <c r="G7" s="127">
        <v>0</v>
      </c>
      <c r="H7" s="129">
        <f t="shared" si="1"/>
        <v>2666.666666666667</v>
      </c>
    </row>
    <row r="8" spans="1:9" ht="12.75" customHeight="1" thickTop="1" x14ac:dyDescent="0.2">
      <c r="A8" s="148" t="str">
        <f>'Период 2'!A9</f>
        <v>Спрос на печенье</v>
      </c>
      <c r="B8" s="120">
        <f>'Период 2'!B9</f>
        <v>1</v>
      </c>
      <c r="C8" s="120">
        <f>'Период 2'!C9</f>
        <v>0</v>
      </c>
      <c r="D8" s="120">
        <f>'Период 2'!E9</f>
        <v>3000</v>
      </c>
      <c r="E8" s="126"/>
      <c r="F8" s="120"/>
      <c r="G8" s="125"/>
      <c r="H8" s="128"/>
    </row>
    <row r="9" spans="1:9" ht="12.75" customHeight="1" thickBot="1" x14ac:dyDescent="0.25">
      <c r="A9" s="149" t="str">
        <f>'Период 2'!A10</f>
        <v>Спрос на бисквиты</v>
      </c>
      <c r="B9" s="121">
        <f>'Период 2'!B10</f>
        <v>0</v>
      </c>
      <c r="C9" s="121">
        <f>'Период 2'!C10</f>
        <v>1</v>
      </c>
      <c r="D9" s="121">
        <f>'Период 2'!E10</f>
        <v>3000</v>
      </c>
      <c r="E9" s="124"/>
      <c r="F9" s="121"/>
      <c r="G9" s="127"/>
      <c r="H9" s="129"/>
    </row>
    <row r="10" spans="1:9" ht="12.75" customHeight="1" thickTop="1" x14ac:dyDescent="0.2">
      <c r="A10" s="148" t="s">
        <v>125</v>
      </c>
      <c r="B10" s="120">
        <v>1</v>
      </c>
      <c r="C10" s="120">
        <v>0</v>
      </c>
      <c r="D10" s="120">
        <v>0</v>
      </c>
      <c r="E10" s="120"/>
      <c r="F10" s="120"/>
      <c r="G10" s="120"/>
      <c r="H10" s="215"/>
    </row>
    <row r="11" spans="1:9" ht="12.75" customHeight="1" thickBot="1" x14ac:dyDescent="0.25">
      <c r="A11" s="216" t="s">
        <v>126</v>
      </c>
      <c r="B11" s="122">
        <v>0</v>
      </c>
      <c r="C11" s="122">
        <v>1</v>
      </c>
      <c r="D11" s="122">
        <v>0</v>
      </c>
      <c r="E11" s="122"/>
      <c r="F11" s="122"/>
      <c r="G11" s="122"/>
      <c r="H11" s="123"/>
    </row>
    <row r="12" spans="1:9" ht="7.5" customHeight="1" x14ac:dyDescent="0.2">
      <c r="A12" s="214"/>
      <c r="B12" s="120"/>
      <c r="C12" s="120"/>
      <c r="D12" s="120"/>
      <c r="E12" s="120"/>
      <c r="F12" s="120"/>
      <c r="G12" s="120"/>
      <c r="H12" s="120"/>
    </row>
    <row r="13" spans="1:9" ht="15" customHeight="1" thickBot="1" x14ac:dyDescent="0.25">
      <c r="A13" s="230" t="s">
        <v>99</v>
      </c>
      <c r="B13" s="146"/>
      <c r="C13" s="146"/>
      <c r="D13" s="146"/>
      <c r="E13" s="120"/>
      <c r="F13" s="200" t="s">
        <v>98</v>
      </c>
      <c r="G13" s="137"/>
      <c r="H13" s="138"/>
    </row>
    <row r="14" spans="1:9" ht="12.75" customHeight="1" thickBot="1" x14ac:dyDescent="0.25">
      <c r="A14" s="231" t="s">
        <v>101</v>
      </c>
      <c r="B14" s="200" t="s">
        <v>97</v>
      </c>
      <c r="C14" s="137"/>
      <c r="D14" s="138"/>
      <c r="E14" s="120"/>
      <c r="F14" s="361" t="s">
        <v>30</v>
      </c>
      <c r="G14" s="201" t="s">
        <v>0</v>
      </c>
      <c r="H14" s="151">
        <f ca="1">(D15*C16-D16*C15)/(B15*C16-B16*C15)</f>
        <v>1753.48731884058</v>
      </c>
    </row>
    <row r="15" spans="1:9" ht="12.75" customHeight="1" thickBot="1" x14ac:dyDescent="0.25">
      <c r="A15" s="140" t="s">
        <v>32</v>
      </c>
      <c r="B15" s="130">
        <f ca="1">OFFSET(B$3,MATCH($A15,$A$4:$A$11,0),0)</f>
        <v>21.72</v>
      </c>
      <c r="C15" s="131">
        <f ca="1">OFFSET(C$3,MATCH($A15,$A$4:$A$11,0),0)</f>
        <v>17.28</v>
      </c>
      <c r="D15" s="132">
        <f ca="1">OFFSET(D$3,MATCH($A15,$A$4:$A$11,0),0)</f>
        <v>52918.875</v>
      </c>
      <c r="E15" s="120"/>
      <c r="F15" s="362"/>
      <c r="G15" s="202" t="s">
        <v>95</v>
      </c>
      <c r="H15" s="152">
        <f ca="1">(D16*B15-D15*B16)/(C16*B15-C15*B16)</f>
        <v>858.39875201288226</v>
      </c>
    </row>
    <row r="16" spans="1:9" ht="12.75" customHeight="1" thickBot="1" x14ac:dyDescent="0.25">
      <c r="A16" s="140" t="s">
        <v>5</v>
      </c>
      <c r="B16" s="133">
        <f ca="1">OFFSET(B$3,MATCH($A16,$A$4:$A$11,0),0)</f>
        <v>7.0000000000000007E-2</v>
      </c>
      <c r="C16" s="134">
        <f ca="1">OFFSET(C$3,MATCH($A16,$A$4:$A$11,0),0)</f>
        <v>0.09</v>
      </c>
      <c r="D16" s="135">
        <f ca="1">OFFSET(D$3,MATCH($A16,$A$4:$A$11,0),0)</f>
        <v>200</v>
      </c>
      <c r="E16" s="120"/>
      <c r="F16" s="225" t="s">
        <v>96</v>
      </c>
      <c r="G16" s="226" t="s">
        <v>47</v>
      </c>
      <c r="H16" s="227">
        <f ca="1">B3*H14+C3*H15</f>
        <v>79288.360507246383</v>
      </c>
    </row>
    <row r="17" spans="1:8" ht="8.25" customHeight="1" x14ac:dyDescent="0.2">
      <c r="A17"/>
      <c r="E17" s="120"/>
    </row>
    <row r="18" spans="1:8" ht="12.75" customHeight="1" x14ac:dyDescent="0.2">
      <c r="A18" s="199" t="s">
        <v>105</v>
      </c>
      <c r="B18" s="136"/>
      <c r="C18" s="155">
        <v>1000</v>
      </c>
      <c r="F18" s="224" t="s">
        <v>128</v>
      </c>
      <c r="G18" s="198"/>
      <c r="H18" s="198"/>
    </row>
    <row r="19" spans="1:8" ht="12.75" customHeight="1" x14ac:dyDescent="0.25">
      <c r="A19" s="199" t="s">
        <v>129</v>
      </c>
      <c r="B19" s="136"/>
      <c r="C19" s="232">
        <v>79</v>
      </c>
      <c r="E19" s="120"/>
    </row>
    <row r="20" spans="1:8" ht="8.25" customHeight="1" x14ac:dyDescent="0.2">
      <c r="A20"/>
      <c r="E20" s="120"/>
    </row>
    <row r="22" spans="1:8" ht="13.5" thickBot="1" x14ac:dyDescent="0.25"/>
    <row r="23" spans="1:8" x14ac:dyDescent="0.2">
      <c r="B23" s="339" t="s">
        <v>152</v>
      </c>
      <c r="C23" s="340" t="s">
        <v>153</v>
      </c>
      <c r="D23" s="341" t="s">
        <v>154</v>
      </c>
      <c r="E23" s="345" t="s">
        <v>156</v>
      </c>
      <c r="F23" s="347" t="s">
        <v>155</v>
      </c>
    </row>
    <row r="24" spans="1:8" ht="13.5" thickBot="1" x14ac:dyDescent="0.25">
      <c r="B24" s="342" t="s">
        <v>155</v>
      </c>
      <c r="C24" s="343" t="s">
        <v>156</v>
      </c>
      <c r="D24" s="344" t="s">
        <v>157</v>
      </c>
      <c r="E24" s="345" t="s">
        <v>153</v>
      </c>
      <c r="F24" s="347" t="s">
        <v>152</v>
      </c>
    </row>
    <row r="26" spans="1:8" x14ac:dyDescent="0.2">
      <c r="B26" s="346" t="s">
        <v>158</v>
      </c>
      <c r="C26" s="346">
        <v>0</v>
      </c>
      <c r="D26" s="346" t="s">
        <v>159</v>
      </c>
    </row>
    <row r="27" spans="1:8" x14ac:dyDescent="0.2">
      <c r="B27" s="348">
        <v>0</v>
      </c>
      <c r="C27" s="349" t="s">
        <v>160</v>
      </c>
      <c r="D27" s="349" t="s">
        <v>161</v>
      </c>
    </row>
  </sheetData>
  <mergeCells count="1">
    <mergeCell ref="F14:F15"/>
  </mergeCells>
  <dataValidations count="1">
    <dataValidation type="list" allowBlank="1" showInputMessage="1" showErrorMessage="1" errorTitle="Неправильно" error="Есть только параметры:_x000a_Мука;_x000a_Яйцо;_x000a_Сахар;_x000a_Труд;_x000a_Оборуд. по тесту;_x000a_Оборуд. по выпечке;" promptTitle="Параметры" prompt="Мука;_x000a_Яйцо;_x000a_Сахар;_x000a_Труд;_x000a_Оборуд. по тесту;_x000a_Оборуд. по выпечке;" sqref="A15:A16" xr:uid="{C71B9C88-B294-406B-9A5D-488F1AFF4D5C}">
      <formula1>$A$4:$A$11</formula1>
    </dataValidation>
  </dataValidations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96" orientation="portrait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4993" r:id="rId4" name="Scroll Bar 1">
              <controlPr defaultSize="0" autoPict="0">
                <anchor moveWithCells="1">
                  <from>
                    <xdr:col>4</xdr:col>
                    <xdr:colOff>552450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CFAC-EBD6-40CB-891A-65EF05E3B465}">
  <dimension ref="A1:H20"/>
  <sheetViews>
    <sheetView showGridLines="0" workbookViewId="0">
      <selection activeCell="L5" sqref="L5"/>
    </sheetView>
  </sheetViews>
  <sheetFormatPr defaultRowHeight="12.75" x14ac:dyDescent="0.2"/>
  <cols>
    <col min="1" max="1" width="2.33203125" customWidth="1"/>
    <col min="2" max="2" width="8.1640625" bestFit="1" customWidth="1"/>
    <col min="3" max="3" width="33" bestFit="1" customWidth="1"/>
    <col min="4" max="4" width="16" bestFit="1" customWidth="1"/>
    <col min="5" max="5" width="12.1640625" bestFit="1" customWidth="1"/>
    <col min="6" max="6" width="18.33203125" bestFit="1" customWidth="1"/>
    <col min="7" max="7" width="12.83203125" bestFit="1" customWidth="1"/>
    <col min="8" max="8" width="13.83203125" bestFit="1" customWidth="1"/>
  </cols>
  <sheetData>
    <row r="1" spans="1:8" x14ac:dyDescent="0.2">
      <c r="A1" s="350" t="s">
        <v>221</v>
      </c>
    </row>
    <row r="2" spans="1:8" x14ac:dyDescent="0.2">
      <c r="A2" s="350" t="s">
        <v>249</v>
      </c>
    </row>
    <row r="3" spans="1:8" x14ac:dyDescent="0.2">
      <c r="A3" s="350" t="s">
        <v>250</v>
      </c>
    </row>
    <row r="6" spans="1:8" ht="13.5" thickBot="1" x14ac:dyDescent="0.25">
      <c r="A6" t="s">
        <v>178</v>
      </c>
    </row>
    <row r="7" spans="1:8" x14ac:dyDescent="0.2">
      <c r="B7" s="356"/>
      <c r="C7" s="356"/>
      <c r="D7" s="356" t="s">
        <v>222</v>
      </c>
      <c r="E7" s="356" t="s">
        <v>224</v>
      </c>
      <c r="F7" s="356" t="s">
        <v>226</v>
      </c>
      <c r="G7" s="356" t="s">
        <v>228</v>
      </c>
      <c r="H7" s="356" t="s">
        <v>228</v>
      </c>
    </row>
    <row r="8" spans="1:8" ht="13.5" thickBot="1" x14ac:dyDescent="0.25">
      <c r="B8" s="357" t="s">
        <v>174</v>
      </c>
      <c r="C8" s="357" t="s">
        <v>175</v>
      </c>
      <c r="D8" s="357" t="s">
        <v>223</v>
      </c>
      <c r="E8" s="357" t="s">
        <v>225</v>
      </c>
      <c r="F8" s="357" t="s">
        <v>227</v>
      </c>
      <c r="G8" s="357" t="s">
        <v>229</v>
      </c>
      <c r="H8" s="357" t="s">
        <v>230</v>
      </c>
    </row>
    <row r="9" spans="1:8" x14ac:dyDescent="0.2">
      <c r="B9" s="353" t="s">
        <v>187</v>
      </c>
      <c r="C9" s="353" t="s">
        <v>188</v>
      </c>
      <c r="D9" s="353">
        <v>2580.6451612903234</v>
      </c>
      <c r="E9" s="353">
        <v>0</v>
      </c>
      <c r="F9" s="353">
        <v>32</v>
      </c>
      <c r="G9" s="353">
        <v>35.500000000000014</v>
      </c>
      <c r="H9" s="353">
        <v>10.999999999999995</v>
      </c>
    </row>
    <row r="10" spans="1:8" ht="13.5" thickBot="1" x14ac:dyDescent="0.25">
      <c r="B10" s="351" t="s">
        <v>190</v>
      </c>
      <c r="C10" s="351" t="s">
        <v>191</v>
      </c>
      <c r="D10" s="351">
        <v>215.05376344085946</v>
      </c>
      <c r="E10" s="351">
        <v>0</v>
      </c>
      <c r="F10" s="351">
        <v>27</v>
      </c>
      <c r="G10" s="351">
        <v>14.142857142857132</v>
      </c>
      <c r="H10" s="351">
        <v>14.200000000000003</v>
      </c>
    </row>
    <row r="12" spans="1:8" ht="13.5" thickBot="1" x14ac:dyDescent="0.25">
      <c r="A12" t="s">
        <v>180</v>
      </c>
    </row>
    <row r="13" spans="1:8" x14ac:dyDescent="0.2">
      <c r="B13" s="356"/>
      <c r="C13" s="356"/>
      <c r="D13" s="356" t="s">
        <v>222</v>
      </c>
      <c r="E13" s="356" t="s">
        <v>231</v>
      </c>
      <c r="F13" s="356" t="s">
        <v>233</v>
      </c>
      <c r="G13" s="356" t="s">
        <v>228</v>
      </c>
      <c r="H13" s="356" t="s">
        <v>228</v>
      </c>
    </row>
    <row r="14" spans="1:8" ht="13.5" thickBot="1" x14ac:dyDescent="0.25">
      <c r="B14" s="357" t="s">
        <v>174</v>
      </c>
      <c r="C14" s="357" t="s">
        <v>175</v>
      </c>
      <c r="D14" s="357" t="s">
        <v>223</v>
      </c>
      <c r="E14" s="357" t="s">
        <v>232</v>
      </c>
      <c r="F14" s="357" t="s">
        <v>234</v>
      </c>
      <c r="G14" s="357" t="s">
        <v>229</v>
      </c>
      <c r="H14" s="357" t="s">
        <v>230</v>
      </c>
    </row>
    <row r="15" spans="1:8" x14ac:dyDescent="0.2">
      <c r="B15" s="353" t="s">
        <v>192</v>
      </c>
      <c r="C15" s="353" t="s">
        <v>246</v>
      </c>
      <c r="D15" s="353">
        <v>59767.741935483871</v>
      </c>
      <c r="E15" s="353">
        <v>0</v>
      </c>
      <c r="F15" s="353">
        <v>69736.988451086945</v>
      </c>
      <c r="G15" s="353">
        <v>1E+30</v>
      </c>
      <c r="H15" s="353">
        <v>9969.2465156030794</v>
      </c>
    </row>
    <row r="16" spans="1:8" x14ac:dyDescent="0.2">
      <c r="B16" s="353" t="s">
        <v>196</v>
      </c>
      <c r="C16" s="353" t="s">
        <v>207</v>
      </c>
      <c r="D16" s="353">
        <v>200</v>
      </c>
      <c r="E16" s="379">
        <v>229.03225806451618</v>
      </c>
      <c r="F16" s="353">
        <v>200</v>
      </c>
      <c r="G16" s="379">
        <v>71.938231374230753</v>
      </c>
      <c r="H16" s="353">
        <v>13.333333333333286</v>
      </c>
    </row>
    <row r="17" spans="2:8" x14ac:dyDescent="0.2">
      <c r="B17" s="353" t="s">
        <v>200</v>
      </c>
      <c r="C17" s="353" t="s">
        <v>210</v>
      </c>
      <c r="D17" s="353">
        <v>40.000000000000007</v>
      </c>
      <c r="E17" s="379">
        <v>1064.5161290322576</v>
      </c>
      <c r="F17" s="353">
        <v>40</v>
      </c>
      <c r="G17" s="353">
        <v>2.8571428571428461</v>
      </c>
      <c r="H17" s="353">
        <v>26.666666666666671</v>
      </c>
    </row>
    <row r="18" spans="2:8" x14ac:dyDescent="0.2">
      <c r="B18" s="353" t="s">
        <v>203</v>
      </c>
      <c r="C18" s="353" t="s">
        <v>213</v>
      </c>
      <c r="D18" s="353">
        <v>22.580645161290317</v>
      </c>
      <c r="E18" s="353">
        <v>0</v>
      </c>
      <c r="F18" s="353">
        <v>40</v>
      </c>
      <c r="G18" s="353">
        <v>1E+30</v>
      </c>
      <c r="H18" s="353">
        <v>17.419354838709687</v>
      </c>
    </row>
    <row r="19" spans="2:8" x14ac:dyDescent="0.2">
      <c r="B19" s="353" t="s">
        <v>206</v>
      </c>
      <c r="C19" s="353" t="s">
        <v>216</v>
      </c>
      <c r="D19" s="353">
        <v>2580.6451612903234</v>
      </c>
      <c r="E19" s="353">
        <v>0</v>
      </c>
      <c r="F19" s="353">
        <v>3000</v>
      </c>
      <c r="G19" s="353">
        <v>1E+30</v>
      </c>
      <c r="H19" s="353">
        <v>419.35483870967681</v>
      </c>
    </row>
    <row r="20" spans="2:8" ht="13.5" thickBot="1" x14ac:dyDescent="0.25">
      <c r="B20" s="351" t="s">
        <v>209</v>
      </c>
      <c r="C20" s="351" t="s">
        <v>219</v>
      </c>
      <c r="D20" s="351">
        <v>215.05376344085946</v>
      </c>
      <c r="E20" s="351">
        <v>0</v>
      </c>
      <c r="F20" s="351">
        <v>3000</v>
      </c>
      <c r="G20" s="351">
        <v>1E+30</v>
      </c>
      <c r="H20" s="351">
        <v>2784.9462365591407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3628-FB90-49CD-9440-63EF8272609F}">
  <dimension ref="A1:H20"/>
  <sheetViews>
    <sheetView showGridLines="0" workbookViewId="0">
      <selection activeCell="H25" sqref="H25"/>
    </sheetView>
  </sheetViews>
  <sheetFormatPr defaultRowHeight="12.75" x14ac:dyDescent="0.2"/>
  <cols>
    <col min="1" max="1" width="2.33203125" customWidth="1"/>
    <col min="2" max="2" width="8.1640625" bestFit="1" customWidth="1"/>
    <col min="3" max="3" width="33" bestFit="1" customWidth="1"/>
    <col min="4" max="4" width="16" bestFit="1" customWidth="1"/>
    <col min="5" max="5" width="12.1640625" bestFit="1" customWidth="1"/>
    <col min="6" max="6" width="18.33203125" bestFit="1" customWidth="1"/>
    <col min="7" max="7" width="12.83203125" bestFit="1" customWidth="1"/>
    <col min="8" max="8" width="13.83203125" bestFit="1" customWidth="1"/>
  </cols>
  <sheetData>
    <row r="1" spans="1:8" x14ac:dyDescent="0.2">
      <c r="A1" s="350" t="s">
        <v>221</v>
      </c>
    </row>
    <row r="2" spans="1:8" x14ac:dyDescent="0.2">
      <c r="A2" s="350" t="s">
        <v>249</v>
      </c>
    </row>
    <row r="3" spans="1:8" x14ac:dyDescent="0.2">
      <c r="A3" s="350" t="s">
        <v>251</v>
      </c>
    </row>
    <row r="6" spans="1:8" ht="13.5" thickBot="1" x14ac:dyDescent="0.25">
      <c r="A6" t="s">
        <v>178</v>
      </c>
    </row>
    <row r="7" spans="1:8" x14ac:dyDescent="0.2">
      <c r="B7" s="356"/>
      <c r="C7" s="356"/>
      <c r="D7" s="356" t="s">
        <v>222</v>
      </c>
      <c r="E7" s="356" t="s">
        <v>224</v>
      </c>
      <c r="F7" s="356" t="s">
        <v>226</v>
      </c>
      <c r="G7" s="356" t="s">
        <v>228</v>
      </c>
      <c r="H7" s="356" t="s">
        <v>228</v>
      </c>
    </row>
    <row r="8" spans="1:8" ht="13.5" thickBot="1" x14ac:dyDescent="0.25">
      <c r="B8" s="357" t="s">
        <v>174</v>
      </c>
      <c r="C8" s="357" t="s">
        <v>175</v>
      </c>
      <c r="D8" s="357" t="s">
        <v>223</v>
      </c>
      <c r="E8" s="357" t="s">
        <v>225</v>
      </c>
      <c r="F8" s="357" t="s">
        <v>227</v>
      </c>
      <c r="G8" s="357" t="s">
        <v>229</v>
      </c>
      <c r="H8" s="357" t="s">
        <v>230</v>
      </c>
    </row>
    <row r="9" spans="1:8" x14ac:dyDescent="0.2">
      <c r="B9" s="353" t="s">
        <v>187</v>
      </c>
      <c r="C9" s="353" t="s">
        <v>188</v>
      </c>
      <c r="D9" s="353">
        <v>2116.5275395210924</v>
      </c>
      <c r="E9" s="353">
        <v>0</v>
      </c>
      <c r="F9" s="353">
        <v>32</v>
      </c>
      <c r="G9" s="353">
        <v>1.9374999999999944</v>
      </c>
      <c r="H9" s="353">
        <v>10.999999999999996</v>
      </c>
    </row>
    <row r="10" spans="1:8" ht="13.5" thickBot="1" x14ac:dyDescent="0.25">
      <c r="B10" s="351" t="s">
        <v>190</v>
      </c>
      <c r="C10" s="351" t="s">
        <v>191</v>
      </c>
      <c r="D10" s="351">
        <v>1375.3478178639371</v>
      </c>
      <c r="E10" s="351">
        <v>0</v>
      </c>
      <c r="F10" s="351">
        <v>27</v>
      </c>
      <c r="G10" s="351">
        <v>14.142857142857132</v>
      </c>
      <c r="H10" s="351">
        <v>1.5414364640883935</v>
      </c>
    </row>
    <row r="12" spans="1:8" ht="13.5" thickBot="1" x14ac:dyDescent="0.25">
      <c r="A12" t="s">
        <v>180</v>
      </c>
    </row>
    <row r="13" spans="1:8" x14ac:dyDescent="0.2">
      <c r="B13" s="356"/>
      <c r="C13" s="356"/>
      <c r="D13" s="356" t="s">
        <v>222</v>
      </c>
      <c r="E13" s="356" t="s">
        <v>231</v>
      </c>
      <c r="F13" s="356" t="s">
        <v>233</v>
      </c>
      <c r="G13" s="356" t="s">
        <v>228</v>
      </c>
      <c r="H13" s="356" t="s">
        <v>228</v>
      </c>
    </row>
    <row r="14" spans="1:8" ht="13.5" thickBot="1" x14ac:dyDescent="0.25">
      <c r="B14" s="357" t="s">
        <v>174</v>
      </c>
      <c r="C14" s="357" t="s">
        <v>175</v>
      </c>
      <c r="D14" s="357" t="s">
        <v>223</v>
      </c>
      <c r="E14" s="357" t="s">
        <v>232</v>
      </c>
      <c r="F14" s="357" t="s">
        <v>234</v>
      </c>
      <c r="G14" s="357" t="s">
        <v>229</v>
      </c>
      <c r="H14" s="357" t="s">
        <v>230</v>
      </c>
    </row>
    <row r="15" spans="1:8" x14ac:dyDescent="0.2">
      <c r="B15" s="353" t="s">
        <v>192</v>
      </c>
      <c r="C15" s="353" t="s">
        <v>246</v>
      </c>
      <c r="D15" s="353">
        <v>69736.98845108696</v>
      </c>
      <c r="E15" s="376">
        <v>1.3285024154589375</v>
      </c>
      <c r="F15" s="353">
        <v>69736.988451086945</v>
      </c>
      <c r="G15" s="353">
        <v>3.9386988294521186E-12</v>
      </c>
      <c r="H15" s="353">
        <v>6946.9057960894088</v>
      </c>
    </row>
    <row r="16" spans="1:8" x14ac:dyDescent="0.2">
      <c r="B16" s="353" t="s">
        <v>196</v>
      </c>
      <c r="C16" s="353" t="s">
        <v>207</v>
      </c>
      <c r="D16" s="353">
        <v>271.93823137423078</v>
      </c>
      <c r="E16" s="376">
        <v>44.927536231883963</v>
      </c>
      <c r="F16" s="353">
        <v>271.93823137423078</v>
      </c>
      <c r="G16" s="353">
        <v>13.277725145430836</v>
      </c>
      <c r="H16" s="353">
        <v>2.8421709430404007E-14</v>
      </c>
    </row>
    <row r="17" spans="2:8" x14ac:dyDescent="0.2">
      <c r="B17" s="353" t="s">
        <v>200</v>
      </c>
      <c r="C17" s="353" t="s">
        <v>210</v>
      </c>
      <c r="D17" s="353">
        <v>40.000000000000007</v>
      </c>
      <c r="E17" s="353">
        <v>0</v>
      </c>
      <c r="F17" s="353">
        <v>40</v>
      </c>
      <c r="G17" s="353">
        <v>1E+30</v>
      </c>
      <c r="H17" s="353">
        <v>4.9154453990747086E-15</v>
      </c>
    </row>
    <row r="18" spans="2:8" x14ac:dyDescent="0.2">
      <c r="B18" s="353" t="s">
        <v>203</v>
      </c>
      <c r="C18" s="353" t="s">
        <v>213</v>
      </c>
      <c r="D18" s="353">
        <v>36.504173814367249</v>
      </c>
      <c r="E18" s="353">
        <v>0</v>
      </c>
      <c r="F18" s="353">
        <v>40</v>
      </c>
      <c r="G18" s="353">
        <v>1E+30</v>
      </c>
      <c r="H18" s="353">
        <v>3.4958261856327577</v>
      </c>
    </row>
    <row r="19" spans="2:8" x14ac:dyDescent="0.2">
      <c r="B19" s="353" t="s">
        <v>206</v>
      </c>
      <c r="C19" s="353" t="s">
        <v>216</v>
      </c>
      <c r="D19" s="353">
        <v>2116.5275395210924</v>
      </c>
      <c r="E19" s="353">
        <v>0</v>
      </c>
      <c r="F19" s="353">
        <v>3000</v>
      </c>
      <c r="G19" s="353">
        <v>1E+30</v>
      </c>
      <c r="H19" s="353">
        <v>883.47246047890803</v>
      </c>
    </row>
    <row r="20" spans="2:8" ht="13.5" thickBot="1" x14ac:dyDescent="0.25">
      <c r="B20" s="351" t="s">
        <v>209</v>
      </c>
      <c r="C20" s="351" t="s">
        <v>219</v>
      </c>
      <c r="D20" s="351">
        <v>1375.3478178639371</v>
      </c>
      <c r="E20" s="351">
        <v>0</v>
      </c>
      <c r="F20" s="351">
        <v>3000</v>
      </c>
      <c r="G20" s="351">
        <v>1E+30</v>
      </c>
      <c r="H20" s="351">
        <v>1624.6521821360629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2D5F-4F42-49F9-93D7-A0F51F61FF31}">
  <dimension ref="A1:U29"/>
  <sheetViews>
    <sheetView zoomScaleNormal="100" zoomScaleSheetLayoutView="100" workbookViewId="0">
      <selection activeCell="M10" sqref="M10"/>
    </sheetView>
  </sheetViews>
  <sheetFormatPr defaultRowHeight="12.75" x14ac:dyDescent="0.2"/>
  <cols>
    <col min="1" max="1" width="19.83203125" customWidth="1"/>
    <col min="2" max="2" width="12.5" bestFit="1" customWidth="1"/>
    <col min="3" max="3" width="17.1640625" bestFit="1" customWidth="1"/>
    <col min="4" max="4" width="14.5" bestFit="1" customWidth="1"/>
    <col min="5" max="5" width="16.83203125" customWidth="1"/>
    <col min="6" max="7" width="17.1640625" bestFit="1" customWidth="1"/>
    <col min="8" max="8" width="4.1640625" customWidth="1"/>
    <col min="9" max="9" width="3.5" style="7" bestFit="1" customWidth="1"/>
    <col min="10" max="10" width="7" bestFit="1" customWidth="1"/>
  </cols>
  <sheetData>
    <row r="1" spans="1:13" ht="16.5" thickBot="1" x14ac:dyDescent="0.3">
      <c r="A1" s="229" t="s">
        <v>247</v>
      </c>
      <c r="B1" s="79"/>
      <c r="C1" s="80"/>
      <c r="D1" s="80"/>
      <c r="E1" s="80"/>
      <c r="F1" s="80"/>
      <c r="G1" s="217" t="s">
        <v>132</v>
      </c>
      <c r="H1" s="218"/>
      <c r="I1" s="223"/>
      <c r="J1" s="223"/>
      <c r="K1" s="3"/>
      <c r="L1" s="3"/>
      <c r="M1" s="3"/>
    </row>
    <row r="2" spans="1:13" s="7" customFormat="1" ht="15" customHeight="1" x14ac:dyDescent="0.25">
      <c r="A2" s="75"/>
      <c r="B2" s="76" t="s">
        <v>0</v>
      </c>
      <c r="C2" s="76" t="s">
        <v>1</v>
      </c>
      <c r="D2" s="77" t="s">
        <v>63</v>
      </c>
      <c r="E2" s="77" t="s">
        <v>2</v>
      </c>
      <c r="F2" s="78" t="s">
        <v>15</v>
      </c>
      <c r="G2" s="228" t="s">
        <v>127</v>
      </c>
      <c r="H2" s="218"/>
      <c r="I2" s="219"/>
      <c r="J2" s="217"/>
      <c r="K2"/>
      <c r="L2" s="203"/>
      <c r="M2" s="204"/>
    </row>
    <row r="3" spans="1:13" ht="12.75" customHeight="1" x14ac:dyDescent="0.2">
      <c r="A3" s="20" t="s">
        <v>30</v>
      </c>
      <c r="B3" s="150">
        <v>2116.5275395210924</v>
      </c>
      <c r="C3" s="150">
        <v>1375.3478178639371</v>
      </c>
      <c r="D3" s="1"/>
      <c r="E3" s="1"/>
      <c r="F3" s="21"/>
      <c r="G3" s="205"/>
      <c r="H3" s="206"/>
      <c r="I3" s="220"/>
      <c r="J3" s="207"/>
      <c r="K3" s="3"/>
      <c r="L3" s="3"/>
      <c r="M3" s="3"/>
    </row>
    <row r="4" spans="1:13" s="53" customFormat="1" ht="12.75" customHeight="1" x14ac:dyDescent="0.3">
      <c r="A4" s="50" t="s">
        <v>47</v>
      </c>
      <c r="B4" s="51">
        <f>Данные!D11</f>
        <v>32</v>
      </c>
      <c r="C4" s="51">
        <f>Данные!E11</f>
        <v>27</v>
      </c>
      <c r="D4" s="156">
        <f>B4*B$3+C4*C$3</f>
        <v>104863.27234700126</v>
      </c>
      <c r="E4" s="51"/>
      <c r="F4" s="52"/>
      <c r="G4" s="208"/>
      <c r="H4" s="209" t="s">
        <v>114</v>
      </c>
      <c r="I4" s="221" t="s">
        <v>86</v>
      </c>
      <c r="J4" s="210" t="s">
        <v>87</v>
      </c>
      <c r="K4" s="115"/>
      <c r="L4" s="115"/>
      <c r="M4" s="51"/>
    </row>
    <row r="5" spans="1:13" ht="12.75" customHeight="1" x14ac:dyDescent="0.25">
      <c r="A5" s="20" t="s">
        <v>32</v>
      </c>
      <c r="B5" s="1">
        <f>Данные!D13</f>
        <v>21.72</v>
      </c>
      <c r="C5" s="1">
        <f>Данные!E13</f>
        <v>17.28</v>
      </c>
      <c r="D5" s="5">
        <f>B5*B$3+C5*C$3</f>
        <v>69736.98845108696</v>
      </c>
      <c r="E5" s="5">
        <f>'Период 2'!G26</f>
        <v>69736.988451086945</v>
      </c>
      <c r="F5" s="13">
        <f>E5-D5</f>
        <v>0</v>
      </c>
      <c r="G5" s="211"/>
      <c r="H5" s="212" t="s">
        <v>243</v>
      </c>
      <c r="I5" s="221" t="s">
        <v>88</v>
      </c>
      <c r="J5" s="375">
        <f>E5</f>
        <v>69736.988451086945</v>
      </c>
      <c r="K5" s="3"/>
      <c r="L5" s="3"/>
      <c r="M5" s="3"/>
    </row>
    <row r="6" spans="1:13" ht="12.75" customHeight="1" x14ac:dyDescent="0.25">
      <c r="A6" s="20" t="s">
        <v>5</v>
      </c>
      <c r="B6" s="1">
        <f>Данные!D8</f>
        <v>7.0000000000000007E-2</v>
      </c>
      <c r="C6" s="1">
        <f>Данные!E8</f>
        <v>0.09</v>
      </c>
      <c r="D6" s="5">
        <f t="shared" ref="D6:D10" si="0">B6*B$3+C6*C$3</f>
        <v>271.93823137423078</v>
      </c>
      <c r="E6" s="5">
        <f>Данные!C8+'Отчет об устойч 3 без св-ур'!G16</f>
        <v>271.93823137423078</v>
      </c>
      <c r="F6" s="13">
        <f t="shared" ref="F6:F10" si="1">E6-D6</f>
        <v>0</v>
      </c>
      <c r="G6" s="211"/>
      <c r="H6" s="212" t="s">
        <v>119</v>
      </c>
      <c r="I6" s="221" t="s">
        <v>88</v>
      </c>
      <c r="J6" s="213">
        <v>200</v>
      </c>
      <c r="K6" s="3"/>
      <c r="L6" s="3"/>
      <c r="M6" s="3"/>
    </row>
    <row r="7" spans="1:13" ht="12.75" customHeight="1" x14ac:dyDescent="0.25">
      <c r="A7" s="20" t="s">
        <v>6</v>
      </c>
      <c r="B7" s="1">
        <f>Данные!D9</f>
        <v>1.4999999999999999E-2</v>
      </c>
      <c r="C7" s="1">
        <f>Данные!E9</f>
        <v>6.0000000000000001E-3</v>
      </c>
      <c r="D7" s="5">
        <f t="shared" si="0"/>
        <v>40.000000000000007</v>
      </c>
      <c r="E7" s="1">
        <f>Данные!C9</f>
        <v>40</v>
      </c>
      <c r="F7" s="13">
        <f t="shared" si="1"/>
        <v>0</v>
      </c>
      <c r="G7" s="211"/>
      <c r="H7" s="212" t="s">
        <v>120</v>
      </c>
      <c r="I7" s="221" t="s">
        <v>88</v>
      </c>
      <c r="J7" s="213">
        <v>40</v>
      </c>
      <c r="K7" s="3"/>
      <c r="L7" s="3"/>
      <c r="M7" s="3"/>
    </row>
    <row r="8" spans="1:13" ht="12.75" customHeight="1" x14ac:dyDescent="0.25">
      <c r="A8" s="20" t="s">
        <v>8</v>
      </c>
      <c r="B8" s="1">
        <f>Данные!D10</f>
        <v>7.4999999999999997E-3</v>
      </c>
      <c r="C8" s="1">
        <f>Данные!E10</f>
        <v>1.4999999999999999E-2</v>
      </c>
      <c r="D8" s="5">
        <f t="shared" si="0"/>
        <v>36.504173814367249</v>
      </c>
      <c r="E8" s="1">
        <f>Данные!C10</f>
        <v>40</v>
      </c>
      <c r="F8" s="13">
        <f t="shared" si="1"/>
        <v>3.495826185632751</v>
      </c>
      <c r="G8" s="211"/>
      <c r="H8" s="212" t="s">
        <v>121</v>
      </c>
      <c r="I8" s="221" t="s">
        <v>88</v>
      </c>
      <c r="J8" s="213">
        <v>40</v>
      </c>
      <c r="K8" s="3"/>
      <c r="L8" s="3"/>
      <c r="M8" s="3"/>
    </row>
    <row r="9" spans="1:13" ht="12.75" customHeight="1" x14ac:dyDescent="0.25">
      <c r="A9" s="20" t="s">
        <v>9</v>
      </c>
      <c r="B9" s="1">
        <v>1</v>
      </c>
      <c r="C9" s="1">
        <v>0</v>
      </c>
      <c r="D9" s="5">
        <f t="shared" si="0"/>
        <v>2116.5275395210924</v>
      </c>
      <c r="E9" s="1">
        <f>Данные!D12</f>
        <v>3000</v>
      </c>
      <c r="F9" s="13">
        <f t="shared" si="1"/>
        <v>883.47246047890758</v>
      </c>
      <c r="G9" s="211"/>
      <c r="H9" s="212" t="s">
        <v>122</v>
      </c>
      <c r="I9" s="221" t="s">
        <v>88</v>
      </c>
      <c r="J9" s="213">
        <v>3000</v>
      </c>
      <c r="K9" s="3"/>
      <c r="L9" s="3"/>
      <c r="M9" s="3"/>
    </row>
    <row r="10" spans="1:13" ht="12.75" customHeight="1" thickBot="1" x14ac:dyDescent="0.3">
      <c r="A10" s="22" t="s">
        <v>10</v>
      </c>
      <c r="B10" s="14">
        <v>0</v>
      </c>
      <c r="C10" s="14">
        <v>1</v>
      </c>
      <c r="D10" s="23">
        <f t="shared" si="0"/>
        <v>1375.3478178639371</v>
      </c>
      <c r="E10" s="14">
        <f>Данные!E12</f>
        <v>3000</v>
      </c>
      <c r="F10" s="15">
        <f t="shared" si="1"/>
        <v>1624.6521821360629</v>
      </c>
      <c r="G10" s="211"/>
      <c r="H10" s="212" t="s">
        <v>123</v>
      </c>
      <c r="I10" s="221" t="s">
        <v>88</v>
      </c>
      <c r="J10" s="213">
        <v>3000</v>
      </c>
      <c r="K10" s="3"/>
      <c r="L10" s="3"/>
      <c r="M10" s="3"/>
    </row>
    <row r="11" spans="1:13" ht="16.5" customHeight="1" thickBot="1" x14ac:dyDescent="0.3">
      <c r="A11" s="17" t="s">
        <v>60</v>
      </c>
      <c r="B11" s="16"/>
      <c r="C11" s="16"/>
      <c r="D11" s="16"/>
      <c r="E11" s="16"/>
      <c r="F11" s="338"/>
      <c r="G11" s="211"/>
      <c r="H11" s="212" t="s">
        <v>124</v>
      </c>
      <c r="I11" s="221" t="s">
        <v>89</v>
      </c>
      <c r="J11" s="213">
        <v>0</v>
      </c>
      <c r="K11" s="3"/>
      <c r="L11" s="3"/>
      <c r="M11" s="3"/>
    </row>
    <row r="12" spans="1:13" s="35" customFormat="1" ht="27" customHeight="1" x14ac:dyDescent="0.25">
      <c r="A12" s="41" t="s">
        <v>33</v>
      </c>
      <c r="B12" s="28" t="s">
        <v>53</v>
      </c>
      <c r="C12" s="28" t="s">
        <v>49</v>
      </c>
      <c r="D12" s="28" t="s">
        <v>68</v>
      </c>
      <c r="E12" s="28" t="s">
        <v>50</v>
      </c>
      <c r="F12" s="28" t="s">
        <v>51</v>
      </c>
      <c r="G12" s="42" t="s">
        <v>52</v>
      </c>
    </row>
    <row r="13" spans="1:13" ht="12.75" customHeight="1" x14ac:dyDescent="0.2">
      <c r="A13" s="20" t="s">
        <v>3</v>
      </c>
      <c r="B13" s="358">
        <f>Данные!B4</f>
        <v>7.6</v>
      </c>
      <c r="C13" s="5">
        <f>'Период 2'!G13</f>
        <v>0</v>
      </c>
      <c r="D13" s="378">
        <f>F13-C13</f>
        <v>1470.8681151197272</v>
      </c>
      <c r="E13" s="4">
        <f>C13+D13</f>
        <v>1470.8681151197272</v>
      </c>
      <c r="F13" s="5">
        <f>B$3*Данные!D4+C$3*Данные!E4</f>
        <v>1470.8681151197272</v>
      </c>
      <c r="G13" s="13">
        <f>E13-F13</f>
        <v>0</v>
      </c>
    </row>
    <row r="14" spans="1:13" ht="12.75" customHeight="1" x14ac:dyDescent="0.2">
      <c r="A14" s="20" t="s">
        <v>4</v>
      </c>
      <c r="B14" s="358">
        <f>Данные!B5</f>
        <v>44</v>
      </c>
      <c r="C14" s="5">
        <f>'Период 2'!G14</f>
        <v>0</v>
      </c>
      <c r="D14" s="378">
        <f t="shared" ref="D14:D16" si="2">F14-C14</f>
        <v>717.47913092816384</v>
      </c>
      <c r="E14" s="4">
        <f t="shared" ref="E14:E16" si="3">C14+D14</f>
        <v>717.47913092816384</v>
      </c>
      <c r="F14" s="5">
        <f>B$3*Данные!D5+C$3*Данные!E5</f>
        <v>717.47913092816384</v>
      </c>
      <c r="G14" s="13">
        <f t="shared" ref="G14:G16" si="4">E14-F14</f>
        <v>0</v>
      </c>
    </row>
    <row r="15" spans="1:13" ht="12.75" customHeight="1" x14ac:dyDescent="0.2">
      <c r="A15" s="20" t="s">
        <v>14</v>
      </c>
      <c r="B15" s="358">
        <f>Данные!B6</f>
        <v>16</v>
      </c>
      <c r="C15" s="5">
        <f>'Период 2'!G15</f>
        <v>0</v>
      </c>
      <c r="D15" s="378">
        <f t="shared" si="2"/>
        <v>1206.1836478321588</v>
      </c>
      <c r="E15" s="4">
        <f t="shared" si="3"/>
        <v>1206.1836478321588</v>
      </c>
      <c r="F15" s="5">
        <f>B$3*Данные!D6+C$3*Данные!E6</f>
        <v>1206.1836478321588</v>
      </c>
      <c r="G15" s="13">
        <f t="shared" si="4"/>
        <v>0</v>
      </c>
    </row>
    <row r="16" spans="1:13" ht="12.75" customHeight="1" thickBot="1" x14ac:dyDescent="0.25">
      <c r="A16" s="24" t="s">
        <v>7</v>
      </c>
      <c r="B16" s="358">
        <f>Данные!B7</f>
        <v>9.1999999999999993</v>
      </c>
      <c r="C16" s="5">
        <f>'Период 2'!G16</f>
        <v>0</v>
      </c>
      <c r="D16" s="378">
        <f t="shared" si="2"/>
        <v>835.90985326339955</v>
      </c>
      <c r="E16" s="4">
        <f t="shared" si="3"/>
        <v>835.90985326339955</v>
      </c>
      <c r="F16" s="5">
        <f>B$3*Данные!D7+C$3*Данные!E7</f>
        <v>835.90985326339955</v>
      </c>
      <c r="G16" s="13">
        <f t="shared" si="4"/>
        <v>0</v>
      </c>
    </row>
    <row r="17" spans="1:21" ht="18" customHeight="1" thickTop="1" thickBot="1" x14ac:dyDescent="0.25">
      <c r="A17" s="25" t="s">
        <v>32</v>
      </c>
      <c r="B17" s="26"/>
      <c r="C17" s="26">
        <f>SUMPRODUCT($B13:$B16,C13:C16)</f>
        <v>0</v>
      </c>
      <c r="D17" s="377">
        <f t="shared" ref="D17:G17" si="5">SUMPRODUCT($B13:$B16,D13:D16)</f>
        <v>69736.98845108696</v>
      </c>
      <c r="E17" s="377">
        <f t="shared" si="5"/>
        <v>69736.98845108696</v>
      </c>
      <c r="F17" s="377">
        <f t="shared" si="5"/>
        <v>69736.98845108696</v>
      </c>
      <c r="G17" s="27">
        <f t="shared" si="5"/>
        <v>0</v>
      </c>
      <c r="M17" s="12"/>
    </row>
    <row r="18" spans="1:21" ht="17.25" customHeight="1" thickBot="1" x14ac:dyDescent="0.3">
      <c r="A18" s="8" t="s">
        <v>61</v>
      </c>
      <c r="B18" s="36"/>
      <c r="C18" s="36"/>
      <c r="D18" s="36"/>
      <c r="E18" s="36"/>
      <c r="F18" s="36"/>
      <c r="G18" s="9"/>
    </row>
    <row r="19" spans="1:21" s="59" customFormat="1" ht="20.25" customHeight="1" x14ac:dyDescent="0.25">
      <c r="A19" s="55" t="s">
        <v>66</v>
      </c>
      <c r="B19" s="56"/>
      <c r="C19" s="56"/>
      <c r="D19" s="69" t="s">
        <v>62</v>
      </c>
      <c r="E19" s="57"/>
      <c r="F19" s="57"/>
      <c r="G19" s="58"/>
      <c r="I19" s="222"/>
    </row>
    <row r="20" spans="1:21" ht="13.5" x14ac:dyDescent="0.25">
      <c r="A20" s="40" t="s">
        <v>47</v>
      </c>
      <c r="B20" s="38"/>
      <c r="C20" s="64">
        <f>D4</f>
        <v>104863.27234700126</v>
      </c>
      <c r="D20" s="70" t="s">
        <v>67</v>
      </c>
      <c r="E20" s="46"/>
      <c r="F20" s="46"/>
      <c r="G20" s="47"/>
    </row>
    <row r="21" spans="1:21" ht="13.5" x14ac:dyDescent="0.25">
      <c r="A21" s="48" t="s">
        <v>48</v>
      </c>
      <c r="B21" s="49"/>
      <c r="C21" s="65"/>
      <c r="D21" s="71" t="s">
        <v>64</v>
      </c>
      <c r="E21" s="38"/>
      <c r="F21" s="38"/>
      <c r="G21" s="43">
        <f>4*Данные!D17</f>
        <v>4000</v>
      </c>
    </row>
    <row r="22" spans="1:21" x14ac:dyDescent="0.2">
      <c r="A22" s="37" t="s">
        <v>57</v>
      </c>
      <c r="B22" s="3"/>
      <c r="C22" s="64">
        <f>Данные!B17*Данные!C17</f>
        <v>5000</v>
      </c>
      <c r="D22" s="71" t="s">
        <v>65</v>
      </c>
      <c r="E22" s="38"/>
      <c r="F22" s="38"/>
      <c r="G22" s="45">
        <f>C26-G21</f>
        <v>91522.945216251159</v>
      </c>
    </row>
    <row r="23" spans="1:21" x14ac:dyDescent="0.2">
      <c r="A23" s="37" t="s">
        <v>58</v>
      </c>
      <c r="B23" s="39"/>
      <c r="C23" s="66">
        <f>ROUNDUP(MAX(D6-Данные!B17,0),0)*Данные!C18</f>
        <v>3600</v>
      </c>
      <c r="D23" s="72" t="s">
        <v>70</v>
      </c>
      <c r="E23" s="46"/>
      <c r="F23" s="46"/>
      <c r="G23" s="47"/>
    </row>
    <row r="24" spans="1:21" s="12" customFormat="1" x14ac:dyDescent="0.2">
      <c r="A24" s="37" t="s">
        <v>59</v>
      </c>
      <c r="B24" s="3"/>
      <c r="C24" s="64">
        <f>SUM(E13:E16,G13:G16)/2*Данные!E17</f>
        <v>740.32713075010361</v>
      </c>
      <c r="D24" s="71" t="s">
        <v>55</v>
      </c>
      <c r="E24" s="38"/>
      <c r="F24" s="38"/>
      <c r="G24" s="43">
        <f>G17</f>
        <v>0</v>
      </c>
      <c r="I24" s="7"/>
      <c r="M24"/>
      <c r="P24"/>
    </row>
    <row r="25" spans="1:21" ht="13.5" x14ac:dyDescent="0.25">
      <c r="A25" s="60" t="s">
        <v>69</v>
      </c>
      <c r="B25" s="63"/>
      <c r="C25" s="67">
        <f>SUM(C22:C24)</f>
        <v>9340.3271307501036</v>
      </c>
      <c r="D25" s="73" t="s">
        <v>56</v>
      </c>
      <c r="E25" s="38"/>
      <c r="F25" s="38"/>
      <c r="G25" s="44">
        <f>G22</f>
        <v>91522.945216251159</v>
      </c>
    </row>
    <row r="26" spans="1:21" ht="14.25" thickBot="1" x14ac:dyDescent="0.3">
      <c r="A26" s="61" t="s">
        <v>13</v>
      </c>
      <c r="B26" s="62"/>
      <c r="C26" s="68">
        <f>C20-C25</f>
        <v>95522.945216251159</v>
      </c>
      <c r="D26" s="74" t="s">
        <v>54</v>
      </c>
      <c r="E26" s="62"/>
      <c r="F26" s="62"/>
      <c r="G26" s="54">
        <f>SUM(G24:G25)</f>
        <v>91522.945216251159</v>
      </c>
    </row>
    <row r="29" spans="1:21" ht="15.75" x14ac:dyDescent="0.25">
      <c r="O29" s="59"/>
      <c r="P29" s="59"/>
      <c r="Q29" s="59"/>
      <c r="R29" s="59"/>
      <c r="S29" s="59"/>
      <c r="T29" s="59"/>
      <c r="U29" s="59"/>
    </row>
  </sheetData>
  <conditionalFormatting sqref="F5:F10 A5:A10">
    <cfRule type="expression" dxfId="2" priority="1">
      <formula>$F5&lt;0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292B-DB9E-42C5-8DF6-2CEF75CA3E1D}">
  <sheetPr>
    <pageSetUpPr fitToPage="1"/>
  </sheetPr>
  <dimension ref="A1:I27"/>
  <sheetViews>
    <sheetView zoomScaleNormal="100" zoomScaleSheetLayoutView="100" workbookViewId="0">
      <selection activeCell="M10" sqref="M10"/>
    </sheetView>
  </sheetViews>
  <sheetFormatPr defaultRowHeight="12.75" x14ac:dyDescent="0.2"/>
  <cols>
    <col min="1" max="1" width="19.33203125" style="35" customWidth="1"/>
    <col min="2" max="3" width="11.83203125" customWidth="1"/>
    <col min="4" max="4" width="13.1640625" customWidth="1"/>
    <col min="5" max="5" width="9.83203125" customWidth="1"/>
    <col min="6" max="6" width="10.33203125" customWidth="1"/>
    <col min="7" max="8" width="9.83203125" customWidth="1"/>
    <col min="9" max="9" width="11.33203125" customWidth="1"/>
  </cols>
  <sheetData>
    <row r="1" spans="1:9" ht="19.5" customHeight="1" thickBot="1" x14ac:dyDescent="0.35">
      <c r="A1" s="141" t="s">
        <v>248</v>
      </c>
      <c r="B1" s="2"/>
      <c r="C1" s="2"/>
      <c r="D1" s="2"/>
      <c r="E1" s="2"/>
      <c r="F1" s="2"/>
      <c r="G1" s="2"/>
      <c r="H1" s="2"/>
    </row>
    <row r="2" spans="1:9" s="147" customFormat="1" ht="26.25" thickBot="1" x14ac:dyDescent="0.25">
      <c r="A2" s="142" t="s">
        <v>103</v>
      </c>
      <c r="B2" s="143" t="str">
        <f>Данные!D3</f>
        <v>В 1 кг 
Печенья</v>
      </c>
      <c r="C2" s="143" t="str">
        <f>Данные!E3</f>
        <v>В 1 кг 
Бисквитов</v>
      </c>
      <c r="D2" s="153" t="s">
        <v>102</v>
      </c>
      <c r="E2" s="144" t="s">
        <v>112</v>
      </c>
      <c r="F2" s="144"/>
      <c r="G2" s="144" t="s">
        <v>113</v>
      </c>
      <c r="H2" s="145"/>
    </row>
    <row r="3" spans="1:9" s="147" customFormat="1" ht="12.75" customHeight="1" thickTop="1" thickBot="1" x14ac:dyDescent="0.25">
      <c r="A3" s="148" t="str">
        <f>'Период 3'!A4</f>
        <v>Выручка</v>
      </c>
      <c r="B3" s="120">
        <f>'Период 3'!B4</f>
        <v>32</v>
      </c>
      <c r="C3" s="120">
        <f>'Период 3'!C4</f>
        <v>27</v>
      </c>
      <c r="D3" s="154">
        <f>C19*C18</f>
        <v>105000</v>
      </c>
      <c r="E3" s="126">
        <f>D3/B3</f>
        <v>3281.25</v>
      </c>
      <c r="F3" s="120">
        <v>0</v>
      </c>
      <c r="G3" s="125">
        <v>0</v>
      </c>
      <c r="H3" s="128">
        <f>D3/C3</f>
        <v>3888.8888888888887</v>
      </c>
      <c r="I3" s="139"/>
    </row>
    <row r="4" spans="1:9" ht="12.75" customHeight="1" x14ac:dyDescent="0.2">
      <c r="A4" s="148" t="str">
        <f>'Период 3'!A5</f>
        <v>Стоимость сырья</v>
      </c>
      <c r="B4" s="120">
        <f>'Период 3'!B5</f>
        <v>21.72</v>
      </c>
      <c r="C4" s="120">
        <f>'Период 3'!C5</f>
        <v>17.28</v>
      </c>
      <c r="D4" s="120">
        <f>'Период 3'!E5</f>
        <v>69736.988451086945</v>
      </c>
      <c r="E4" s="126">
        <f>D4/B4</f>
        <v>3210.7269084294176</v>
      </c>
      <c r="F4" s="120">
        <v>0</v>
      </c>
      <c r="G4" s="125">
        <v>0</v>
      </c>
      <c r="H4" s="128">
        <f>D4/C4</f>
        <v>4035.7053501786422</v>
      </c>
    </row>
    <row r="5" spans="1:9" ht="12.75" customHeight="1" x14ac:dyDescent="0.2">
      <c r="A5" s="148" t="str">
        <f>'Период 3'!A6</f>
        <v>Труд</v>
      </c>
      <c r="B5" s="120">
        <f>'Период 3'!B6</f>
        <v>7.0000000000000007E-2</v>
      </c>
      <c r="C5" s="120">
        <f>'Период 3'!C6</f>
        <v>0.09</v>
      </c>
      <c r="D5" s="120">
        <f>'Период 3'!E6</f>
        <v>271.93823137423078</v>
      </c>
      <c r="E5" s="126">
        <f t="shared" ref="E5:E7" si="0">D5/B5</f>
        <v>3884.8318767747251</v>
      </c>
      <c r="F5" s="120">
        <v>0</v>
      </c>
      <c r="G5" s="125">
        <v>0</v>
      </c>
      <c r="H5" s="128">
        <f t="shared" ref="H5:H7" si="1">D5/C5</f>
        <v>3021.53590415812</v>
      </c>
    </row>
    <row r="6" spans="1:9" ht="12.75" customHeight="1" x14ac:dyDescent="0.2">
      <c r="A6" s="148" t="str">
        <f>'Период 3'!A7</f>
        <v>Оборуд. по тесту</v>
      </c>
      <c r="B6" s="120">
        <f>'Период 3'!B7</f>
        <v>1.4999999999999999E-2</v>
      </c>
      <c r="C6" s="120">
        <f>'Период 3'!C7</f>
        <v>6.0000000000000001E-3</v>
      </c>
      <c r="D6" s="120">
        <f>'Период 3'!E7</f>
        <v>40</v>
      </c>
      <c r="E6" s="126">
        <f t="shared" si="0"/>
        <v>2666.666666666667</v>
      </c>
      <c r="F6" s="120">
        <v>0</v>
      </c>
      <c r="G6" s="125">
        <v>0</v>
      </c>
      <c r="H6" s="128">
        <f t="shared" si="1"/>
        <v>6666.666666666667</v>
      </c>
    </row>
    <row r="7" spans="1:9" ht="12.75" customHeight="1" thickBot="1" x14ac:dyDescent="0.25">
      <c r="A7" s="149" t="str">
        <f>'Период 3'!A8</f>
        <v>Оборуд. по выпечке</v>
      </c>
      <c r="B7" s="121">
        <f>'Период 3'!B8</f>
        <v>7.4999999999999997E-3</v>
      </c>
      <c r="C7" s="121">
        <f>'Период 3'!C8</f>
        <v>1.4999999999999999E-2</v>
      </c>
      <c r="D7" s="121">
        <f>'Период 3'!E8</f>
        <v>40</v>
      </c>
      <c r="E7" s="124">
        <f t="shared" si="0"/>
        <v>5333.3333333333339</v>
      </c>
      <c r="F7" s="121">
        <v>0</v>
      </c>
      <c r="G7" s="127">
        <v>0</v>
      </c>
      <c r="H7" s="129">
        <f t="shared" si="1"/>
        <v>2666.666666666667</v>
      </c>
    </row>
    <row r="8" spans="1:9" ht="12.75" customHeight="1" thickTop="1" x14ac:dyDescent="0.2">
      <c r="A8" s="148" t="str">
        <f>'Период 3'!A9</f>
        <v>Спрос на печенье</v>
      </c>
      <c r="B8" s="120">
        <f>'Период 3'!B9</f>
        <v>1</v>
      </c>
      <c r="C8" s="120">
        <f>'Период 3'!C9</f>
        <v>0</v>
      </c>
      <c r="D8" s="120">
        <f>'Период 3'!E9</f>
        <v>3000</v>
      </c>
      <c r="E8" s="126"/>
      <c r="F8" s="120"/>
      <c r="G8" s="125"/>
      <c r="H8" s="128"/>
    </row>
    <row r="9" spans="1:9" ht="12.75" customHeight="1" thickBot="1" x14ac:dyDescent="0.25">
      <c r="A9" s="149" t="str">
        <f>'Период 3'!A10</f>
        <v>Спрос на бисквиты</v>
      </c>
      <c r="B9" s="121">
        <f>'Период 3'!B10</f>
        <v>0</v>
      </c>
      <c r="C9" s="121">
        <f>'Период 3'!C10</f>
        <v>1</v>
      </c>
      <c r="D9" s="121">
        <f>'Период 3'!E10</f>
        <v>3000</v>
      </c>
      <c r="E9" s="124"/>
      <c r="F9" s="121"/>
      <c r="G9" s="127"/>
      <c r="H9" s="129"/>
    </row>
    <row r="10" spans="1:9" ht="12.75" customHeight="1" thickTop="1" x14ac:dyDescent="0.2">
      <c r="A10" s="148" t="s">
        <v>125</v>
      </c>
      <c r="B10" s="120">
        <v>1</v>
      </c>
      <c r="C10" s="120">
        <v>0</v>
      </c>
      <c r="D10" s="120">
        <v>0</v>
      </c>
      <c r="E10" s="120"/>
      <c r="F10" s="120"/>
      <c r="G10" s="120"/>
      <c r="H10" s="215"/>
    </row>
    <row r="11" spans="1:9" ht="12.75" customHeight="1" thickBot="1" x14ac:dyDescent="0.25">
      <c r="A11" s="216" t="s">
        <v>126</v>
      </c>
      <c r="B11" s="122">
        <v>0</v>
      </c>
      <c r="C11" s="122">
        <v>1</v>
      </c>
      <c r="D11" s="122">
        <v>0</v>
      </c>
      <c r="E11" s="122"/>
      <c r="F11" s="122"/>
      <c r="G11" s="122"/>
      <c r="H11" s="123"/>
    </row>
    <row r="12" spans="1:9" ht="7.5" customHeight="1" x14ac:dyDescent="0.2">
      <c r="A12" s="214"/>
      <c r="B12" s="120"/>
      <c r="C12" s="120"/>
      <c r="D12" s="120"/>
      <c r="E12" s="120"/>
      <c r="F12" s="120"/>
      <c r="G12" s="120"/>
      <c r="H12" s="120"/>
    </row>
    <row r="13" spans="1:9" ht="15" customHeight="1" thickBot="1" x14ac:dyDescent="0.25">
      <c r="A13" s="230" t="s">
        <v>99</v>
      </c>
      <c r="B13" s="146"/>
      <c r="C13" s="146"/>
      <c r="D13" s="146"/>
      <c r="E13" s="120"/>
      <c r="F13" s="200" t="s">
        <v>98</v>
      </c>
      <c r="G13" s="137"/>
      <c r="H13" s="138"/>
    </row>
    <row r="14" spans="1:9" ht="12.75" customHeight="1" thickBot="1" x14ac:dyDescent="0.25">
      <c r="A14" s="231" t="s">
        <v>101</v>
      </c>
      <c r="B14" s="200" t="s">
        <v>97</v>
      </c>
      <c r="C14" s="137"/>
      <c r="D14" s="138"/>
      <c r="E14" s="120"/>
      <c r="F14" s="361" t="s">
        <v>30</v>
      </c>
      <c r="G14" s="201" t="s">
        <v>0</v>
      </c>
      <c r="H14" s="151">
        <f ca="1">(D15*C16-D16*C15)/(B15*C16-B16*C15)</f>
        <v>2116.5275395210924</v>
      </c>
    </row>
    <row r="15" spans="1:9" ht="12.75" customHeight="1" thickBot="1" x14ac:dyDescent="0.25">
      <c r="A15" s="140" t="s">
        <v>32</v>
      </c>
      <c r="B15" s="130">
        <f ca="1">OFFSET(B$3,MATCH($A15,$A$4:$A$11,0),0)</f>
        <v>21.72</v>
      </c>
      <c r="C15" s="131">
        <f ca="1">OFFSET(C$3,MATCH($A15,$A$4:$A$11,0),0)</f>
        <v>17.28</v>
      </c>
      <c r="D15" s="132">
        <f ca="1">OFFSET(D$3,MATCH($A15,$A$4:$A$11,0),0)</f>
        <v>69736.988451086945</v>
      </c>
      <c r="E15" s="120"/>
      <c r="F15" s="362"/>
      <c r="G15" s="202" t="s">
        <v>95</v>
      </c>
      <c r="H15" s="152">
        <f ca="1">(D16*B15-D15*B16)/(C16*B15-C15*B16)</f>
        <v>1375.3478178639377</v>
      </c>
    </row>
    <row r="16" spans="1:9" ht="12.75" customHeight="1" thickBot="1" x14ac:dyDescent="0.25">
      <c r="A16" s="140" t="s">
        <v>5</v>
      </c>
      <c r="B16" s="133">
        <f ca="1">OFFSET(B$3,MATCH($A16,$A$4:$A$11,0),0)</f>
        <v>7.0000000000000007E-2</v>
      </c>
      <c r="C16" s="134">
        <f ca="1">OFFSET(C$3,MATCH($A16,$A$4:$A$11,0),0)</f>
        <v>0.09</v>
      </c>
      <c r="D16" s="135">
        <f ca="1">OFFSET(D$3,MATCH($A16,$A$4:$A$11,0),0)</f>
        <v>271.93823137423078</v>
      </c>
      <c r="E16" s="120"/>
      <c r="F16" s="225" t="s">
        <v>96</v>
      </c>
      <c r="G16" s="226" t="s">
        <v>47</v>
      </c>
      <c r="H16" s="227">
        <f ca="1">B3*H14+C3*H15</f>
        <v>104863.27234700127</v>
      </c>
    </row>
    <row r="17" spans="1:8" ht="8.25" customHeight="1" x14ac:dyDescent="0.2">
      <c r="A17"/>
      <c r="E17" s="120"/>
    </row>
    <row r="18" spans="1:8" ht="12.75" customHeight="1" x14ac:dyDescent="0.2">
      <c r="A18" s="199" t="s">
        <v>105</v>
      </c>
      <c r="B18" s="136"/>
      <c r="C18" s="155">
        <v>1000</v>
      </c>
      <c r="F18" s="224" t="s">
        <v>128</v>
      </c>
      <c r="G18" s="198"/>
      <c r="H18" s="198"/>
    </row>
    <row r="19" spans="1:8" ht="12.75" customHeight="1" x14ac:dyDescent="0.25">
      <c r="A19" s="199" t="s">
        <v>129</v>
      </c>
      <c r="B19" s="136"/>
      <c r="C19" s="232">
        <v>105</v>
      </c>
      <c r="E19" s="120"/>
    </row>
    <row r="20" spans="1:8" ht="8.25" customHeight="1" x14ac:dyDescent="0.2">
      <c r="A20"/>
      <c r="E20" s="120"/>
    </row>
    <row r="22" spans="1:8" ht="13.5" thickBot="1" x14ac:dyDescent="0.25"/>
    <row r="23" spans="1:8" x14ac:dyDescent="0.2">
      <c r="B23" s="339" t="s">
        <v>152</v>
      </c>
      <c r="C23" s="340" t="s">
        <v>153</v>
      </c>
      <c r="D23" s="341" t="s">
        <v>154</v>
      </c>
      <c r="E23" s="345" t="s">
        <v>156</v>
      </c>
      <c r="F23" s="347" t="s">
        <v>155</v>
      </c>
    </row>
    <row r="24" spans="1:8" ht="13.5" thickBot="1" x14ac:dyDescent="0.25">
      <c r="B24" s="342" t="s">
        <v>155</v>
      </c>
      <c r="C24" s="343" t="s">
        <v>156</v>
      </c>
      <c r="D24" s="344" t="s">
        <v>157</v>
      </c>
      <c r="E24" s="345" t="s">
        <v>153</v>
      </c>
      <c r="F24" s="347" t="s">
        <v>152</v>
      </c>
    </row>
    <row r="26" spans="1:8" x14ac:dyDescent="0.2">
      <c r="B26" s="346" t="s">
        <v>158</v>
      </c>
      <c r="C26" s="346">
        <v>0</v>
      </c>
      <c r="D26" s="346" t="s">
        <v>159</v>
      </c>
    </row>
    <row r="27" spans="1:8" x14ac:dyDescent="0.2">
      <c r="B27" s="348">
        <v>0</v>
      </c>
      <c r="C27" s="349" t="s">
        <v>160</v>
      </c>
      <c r="D27" s="349" t="s">
        <v>161</v>
      </c>
    </row>
  </sheetData>
  <mergeCells count="1">
    <mergeCell ref="F14:F15"/>
  </mergeCells>
  <dataValidations count="1">
    <dataValidation type="list" allowBlank="1" showInputMessage="1" showErrorMessage="1" errorTitle="Неправильно" error="Есть только параметры:_x000a_Мука;_x000a_Яйцо;_x000a_Сахар;_x000a_Труд;_x000a_Оборуд. по тесту;_x000a_Оборуд. по выпечке;" promptTitle="Параметры" prompt="Мука;_x000a_Яйцо;_x000a_Сахар;_x000a_Труд;_x000a_Оборуд. по тесту;_x000a_Оборуд. по выпечке;" sqref="A15:A16" xr:uid="{BE152D59-1922-4199-B5EB-3215AC058DFF}">
      <formula1>$A$4:$A$11</formula1>
    </dataValidation>
  </dataValidations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96" orientation="portrait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9089" r:id="rId4" name="Scroll Bar 1">
              <controlPr defaultSize="0" autoPict="0">
                <anchor moveWithCells="1">
                  <from>
                    <xdr:col>4</xdr:col>
                    <xdr:colOff>552450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B6DA-65DB-4767-862D-B92F7A2B0307}">
  <dimension ref="A1:H20"/>
  <sheetViews>
    <sheetView showGridLines="0" workbookViewId="0">
      <selection activeCell="J11" sqref="J11"/>
    </sheetView>
  </sheetViews>
  <sheetFormatPr defaultRowHeight="12.75" x14ac:dyDescent="0.2"/>
  <cols>
    <col min="1" max="1" width="2.33203125" customWidth="1"/>
    <col min="2" max="2" width="8.1640625" bestFit="1" customWidth="1"/>
    <col min="3" max="3" width="33" bestFit="1" customWidth="1"/>
    <col min="4" max="4" width="16" bestFit="1" customWidth="1"/>
    <col min="5" max="5" width="12.1640625" bestFit="1" customWidth="1"/>
    <col min="6" max="6" width="18.33203125" bestFit="1" customWidth="1"/>
    <col min="7" max="7" width="12.83203125" bestFit="1" customWidth="1"/>
    <col min="8" max="8" width="13.83203125" bestFit="1" customWidth="1"/>
  </cols>
  <sheetData>
    <row r="1" spans="1:8" x14ac:dyDescent="0.2">
      <c r="A1" s="350" t="s">
        <v>221</v>
      </c>
    </row>
    <row r="2" spans="1:8" x14ac:dyDescent="0.2">
      <c r="A2" s="350" t="s">
        <v>254</v>
      </c>
    </row>
    <row r="3" spans="1:8" x14ac:dyDescent="0.2">
      <c r="A3" s="350" t="s">
        <v>255</v>
      </c>
    </row>
    <row r="6" spans="1:8" ht="13.5" thickBot="1" x14ac:dyDescent="0.25">
      <c r="A6" t="s">
        <v>178</v>
      </c>
    </row>
    <row r="7" spans="1:8" x14ac:dyDescent="0.2">
      <c r="B7" s="356"/>
      <c r="C7" s="356"/>
      <c r="D7" s="356" t="s">
        <v>222</v>
      </c>
      <c r="E7" s="356" t="s">
        <v>224</v>
      </c>
      <c r="F7" s="356" t="s">
        <v>226</v>
      </c>
      <c r="G7" s="356" t="s">
        <v>228</v>
      </c>
      <c r="H7" s="356" t="s">
        <v>228</v>
      </c>
    </row>
    <row r="8" spans="1:8" ht="13.5" thickBot="1" x14ac:dyDescent="0.25">
      <c r="B8" s="357" t="s">
        <v>174</v>
      </c>
      <c r="C8" s="357" t="s">
        <v>175</v>
      </c>
      <c r="D8" s="357" t="s">
        <v>223</v>
      </c>
      <c r="E8" s="357" t="s">
        <v>225</v>
      </c>
      <c r="F8" s="357" t="s">
        <v>227</v>
      </c>
      <c r="G8" s="357" t="s">
        <v>229</v>
      </c>
      <c r="H8" s="357" t="s">
        <v>230</v>
      </c>
    </row>
    <row r="9" spans="1:8" x14ac:dyDescent="0.2">
      <c r="B9" s="353" t="s">
        <v>187</v>
      </c>
      <c r="C9" s="353" t="s">
        <v>188</v>
      </c>
      <c r="D9" s="353">
        <v>2580.6451612903234</v>
      </c>
      <c r="E9" s="353">
        <v>0</v>
      </c>
      <c r="F9" s="353">
        <v>32</v>
      </c>
      <c r="G9" s="353">
        <v>35.500000000000014</v>
      </c>
      <c r="H9" s="353">
        <v>10.999999999999995</v>
      </c>
    </row>
    <row r="10" spans="1:8" ht="13.5" thickBot="1" x14ac:dyDescent="0.25">
      <c r="B10" s="351" t="s">
        <v>190</v>
      </c>
      <c r="C10" s="351" t="s">
        <v>191</v>
      </c>
      <c r="D10" s="351">
        <v>215.05376344085946</v>
      </c>
      <c r="E10" s="351">
        <v>0</v>
      </c>
      <c r="F10" s="351">
        <v>27</v>
      </c>
      <c r="G10" s="351">
        <v>14.142857142857132</v>
      </c>
      <c r="H10" s="351">
        <v>14.200000000000003</v>
      </c>
    </row>
    <row r="12" spans="1:8" ht="13.5" thickBot="1" x14ac:dyDescent="0.25">
      <c r="A12" t="s">
        <v>180</v>
      </c>
    </row>
    <row r="13" spans="1:8" x14ac:dyDescent="0.2">
      <c r="B13" s="356"/>
      <c r="C13" s="356"/>
      <c r="D13" s="356" t="s">
        <v>222</v>
      </c>
      <c r="E13" s="356" t="s">
        <v>231</v>
      </c>
      <c r="F13" s="356" t="s">
        <v>233</v>
      </c>
      <c r="G13" s="356" t="s">
        <v>228</v>
      </c>
      <c r="H13" s="356" t="s">
        <v>228</v>
      </c>
    </row>
    <row r="14" spans="1:8" ht="13.5" thickBot="1" x14ac:dyDescent="0.25">
      <c r="B14" s="357" t="s">
        <v>174</v>
      </c>
      <c r="C14" s="357" t="s">
        <v>175</v>
      </c>
      <c r="D14" s="357" t="s">
        <v>223</v>
      </c>
      <c r="E14" s="357" t="s">
        <v>232</v>
      </c>
      <c r="F14" s="357" t="s">
        <v>234</v>
      </c>
      <c r="G14" s="357" t="s">
        <v>229</v>
      </c>
      <c r="H14" s="357" t="s">
        <v>230</v>
      </c>
    </row>
    <row r="15" spans="1:8" x14ac:dyDescent="0.2">
      <c r="B15" s="353" t="s">
        <v>192</v>
      </c>
      <c r="C15" s="353" t="s">
        <v>246</v>
      </c>
      <c r="D15" s="353">
        <v>59767.741935483871</v>
      </c>
      <c r="E15" s="353">
        <v>0</v>
      </c>
      <c r="F15" s="353">
        <v>91522.945216251159</v>
      </c>
      <c r="G15" s="353">
        <v>1E+30</v>
      </c>
      <c r="H15" s="353">
        <v>31755.203280767295</v>
      </c>
    </row>
    <row r="16" spans="1:8" x14ac:dyDescent="0.2">
      <c r="B16" s="353" t="s">
        <v>196</v>
      </c>
      <c r="C16" s="353" t="s">
        <v>207</v>
      </c>
      <c r="D16" s="353">
        <v>200</v>
      </c>
      <c r="E16" s="379">
        <v>229.03225806451618</v>
      </c>
      <c r="F16" s="353">
        <v>200</v>
      </c>
      <c r="G16" s="380">
        <v>90.000000000000057</v>
      </c>
      <c r="H16" s="353">
        <v>13.333333333333286</v>
      </c>
    </row>
    <row r="17" spans="2:8" x14ac:dyDescent="0.2">
      <c r="B17" s="353" t="s">
        <v>200</v>
      </c>
      <c r="C17" s="353" t="s">
        <v>210</v>
      </c>
      <c r="D17" s="353">
        <v>40.000000000000007</v>
      </c>
      <c r="E17" s="379">
        <v>1064.5161290322576</v>
      </c>
      <c r="F17" s="353">
        <v>40</v>
      </c>
      <c r="G17" s="353">
        <v>2.8571428571428461</v>
      </c>
      <c r="H17" s="353">
        <v>26.666666666666671</v>
      </c>
    </row>
    <row r="18" spans="2:8" x14ac:dyDescent="0.2">
      <c r="B18" s="353" t="s">
        <v>203</v>
      </c>
      <c r="C18" s="353" t="s">
        <v>213</v>
      </c>
      <c r="D18" s="353">
        <v>22.580645161290317</v>
      </c>
      <c r="E18" s="353">
        <v>0</v>
      </c>
      <c r="F18" s="353">
        <v>40</v>
      </c>
      <c r="G18" s="353">
        <v>1E+30</v>
      </c>
      <c r="H18" s="353">
        <v>17.419354838709687</v>
      </c>
    </row>
    <row r="19" spans="2:8" x14ac:dyDescent="0.2">
      <c r="B19" s="353" t="s">
        <v>206</v>
      </c>
      <c r="C19" s="353" t="s">
        <v>216</v>
      </c>
      <c r="D19" s="353">
        <v>2580.6451612903234</v>
      </c>
      <c r="E19" s="353">
        <v>0</v>
      </c>
      <c r="F19" s="353">
        <v>3000</v>
      </c>
      <c r="G19" s="353">
        <v>1E+30</v>
      </c>
      <c r="H19" s="353">
        <v>419.35483870967681</v>
      </c>
    </row>
    <row r="20" spans="2:8" ht="13.5" thickBot="1" x14ac:dyDescent="0.25">
      <c r="B20" s="351" t="s">
        <v>209</v>
      </c>
      <c r="C20" s="351" t="s">
        <v>219</v>
      </c>
      <c r="D20" s="351">
        <v>215.05376344085946</v>
      </c>
      <c r="E20" s="351">
        <v>0</v>
      </c>
      <c r="F20" s="351">
        <v>3000</v>
      </c>
      <c r="G20" s="351">
        <v>1E+30</v>
      </c>
      <c r="H20" s="351">
        <v>2784.9462365591407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9A7D-C9A1-4635-83EB-77372732D7A7}">
  <dimension ref="A1:H20"/>
  <sheetViews>
    <sheetView showGridLines="0" workbookViewId="0">
      <selection activeCell="J14" sqref="J14"/>
    </sheetView>
  </sheetViews>
  <sheetFormatPr defaultRowHeight="12.75" x14ac:dyDescent="0.2"/>
  <cols>
    <col min="1" max="1" width="2.33203125" customWidth="1"/>
    <col min="2" max="2" width="8.1640625" bestFit="1" customWidth="1"/>
    <col min="3" max="3" width="33" bestFit="1" customWidth="1"/>
    <col min="4" max="4" width="16" bestFit="1" customWidth="1"/>
    <col min="5" max="5" width="13.83203125" bestFit="1" customWidth="1"/>
    <col min="6" max="6" width="18.33203125" bestFit="1" customWidth="1"/>
    <col min="7" max="7" width="12.83203125" bestFit="1" customWidth="1"/>
    <col min="8" max="8" width="13.83203125" bestFit="1" customWidth="1"/>
  </cols>
  <sheetData>
    <row r="1" spans="1:8" x14ac:dyDescent="0.2">
      <c r="A1" s="350" t="s">
        <v>221</v>
      </c>
    </row>
    <row r="2" spans="1:8" x14ac:dyDescent="0.2">
      <c r="A2" s="350" t="s">
        <v>254</v>
      </c>
    </row>
    <row r="3" spans="1:8" x14ac:dyDescent="0.2">
      <c r="A3" s="350" t="s">
        <v>256</v>
      </c>
    </row>
    <row r="6" spans="1:8" ht="13.5" thickBot="1" x14ac:dyDescent="0.25">
      <c r="A6" t="s">
        <v>178</v>
      </c>
    </row>
    <row r="7" spans="1:8" x14ac:dyDescent="0.2">
      <c r="B7" s="356"/>
      <c r="C7" s="356"/>
      <c r="D7" s="356" t="s">
        <v>222</v>
      </c>
      <c r="E7" s="356" t="s">
        <v>224</v>
      </c>
      <c r="F7" s="356" t="s">
        <v>226</v>
      </c>
      <c r="G7" s="356" t="s">
        <v>228</v>
      </c>
      <c r="H7" s="356" t="s">
        <v>228</v>
      </c>
    </row>
    <row r="8" spans="1:8" ht="13.5" thickBot="1" x14ac:dyDescent="0.25">
      <c r="B8" s="357" t="s">
        <v>174</v>
      </c>
      <c r="C8" s="357" t="s">
        <v>175</v>
      </c>
      <c r="D8" s="357" t="s">
        <v>223</v>
      </c>
      <c r="E8" s="357" t="s">
        <v>225</v>
      </c>
      <c r="F8" s="357" t="s">
        <v>227</v>
      </c>
      <c r="G8" s="357" t="s">
        <v>229</v>
      </c>
      <c r="H8" s="357" t="s">
        <v>230</v>
      </c>
    </row>
    <row r="9" spans="1:8" x14ac:dyDescent="0.2">
      <c r="B9" s="353" t="s">
        <v>187</v>
      </c>
      <c r="C9" s="353" t="s">
        <v>188</v>
      </c>
      <c r="D9" s="353">
        <v>2000.0000000000005</v>
      </c>
      <c r="E9" s="353">
        <v>0</v>
      </c>
      <c r="F9" s="353">
        <v>32</v>
      </c>
      <c r="G9" s="353">
        <v>35.500000000000014</v>
      </c>
      <c r="H9" s="353">
        <v>18.500000000000004</v>
      </c>
    </row>
    <row r="10" spans="1:8" ht="13.5" thickBot="1" x14ac:dyDescent="0.25">
      <c r="B10" s="351" t="s">
        <v>190</v>
      </c>
      <c r="C10" s="351" t="s">
        <v>191</v>
      </c>
      <c r="D10" s="351">
        <v>1666.6666666666665</v>
      </c>
      <c r="E10" s="351">
        <v>0</v>
      </c>
      <c r="F10" s="351">
        <v>27</v>
      </c>
      <c r="G10" s="351">
        <v>37.000000000000007</v>
      </c>
      <c r="H10" s="351">
        <v>14.200000000000003</v>
      </c>
    </row>
    <row r="12" spans="1:8" ht="13.5" thickBot="1" x14ac:dyDescent="0.25">
      <c r="A12" t="s">
        <v>180</v>
      </c>
    </row>
    <row r="13" spans="1:8" x14ac:dyDescent="0.2">
      <c r="B13" s="356"/>
      <c r="C13" s="356"/>
      <c r="D13" s="356" t="s">
        <v>222</v>
      </c>
      <c r="E13" s="356" t="s">
        <v>231</v>
      </c>
      <c r="F13" s="356" t="s">
        <v>233</v>
      </c>
      <c r="G13" s="356" t="s">
        <v>228</v>
      </c>
      <c r="H13" s="356" t="s">
        <v>228</v>
      </c>
    </row>
    <row r="14" spans="1:8" ht="13.5" thickBot="1" x14ac:dyDescent="0.25">
      <c r="B14" s="357" t="s">
        <v>174</v>
      </c>
      <c r="C14" s="357" t="s">
        <v>175</v>
      </c>
      <c r="D14" s="357" t="s">
        <v>223</v>
      </c>
      <c r="E14" s="357" t="s">
        <v>232</v>
      </c>
      <c r="F14" s="357" t="s">
        <v>234</v>
      </c>
      <c r="G14" s="357" t="s">
        <v>229</v>
      </c>
      <c r="H14" s="357" t="s">
        <v>230</v>
      </c>
    </row>
    <row r="15" spans="1:8" x14ac:dyDescent="0.2">
      <c r="B15" s="353" t="s">
        <v>192</v>
      </c>
      <c r="C15" s="353" t="s">
        <v>246</v>
      </c>
      <c r="D15" s="353">
        <v>72240</v>
      </c>
      <c r="E15" s="353">
        <v>0</v>
      </c>
      <c r="F15" s="353">
        <v>91522.945216251159</v>
      </c>
      <c r="G15" s="353">
        <v>1E+30</v>
      </c>
      <c r="H15" s="353">
        <v>19282.945216251152</v>
      </c>
    </row>
    <row r="16" spans="1:8" x14ac:dyDescent="0.2">
      <c r="B16" s="353" t="s">
        <v>196</v>
      </c>
      <c r="C16" s="353" t="s">
        <v>207</v>
      </c>
      <c r="D16" s="353">
        <v>290</v>
      </c>
      <c r="E16" s="353">
        <v>0</v>
      </c>
      <c r="F16" s="353">
        <v>290.00000000000006</v>
      </c>
      <c r="G16" s="353">
        <v>1E+30</v>
      </c>
      <c r="H16" s="353">
        <v>1.4210854715202004E-14</v>
      </c>
    </row>
    <row r="17" spans="2:8" x14ac:dyDescent="0.2">
      <c r="B17" s="353" t="s">
        <v>200</v>
      </c>
      <c r="C17" s="353" t="s">
        <v>210</v>
      </c>
      <c r="D17" s="353">
        <v>40.000000000000007</v>
      </c>
      <c r="E17" s="379">
        <v>1541.6666666666667</v>
      </c>
      <c r="F17" s="353">
        <v>40</v>
      </c>
      <c r="G17" s="353">
        <v>6.8212102632969568E-15</v>
      </c>
      <c r="H17" s="353">
        <v>24.000000000000007</v>
      </c>
    </row>
    <row r="18" spans="2:8" x14ac:dyDescent="0.2">
      <c r="B18" s="353" t="s">
        <v>203</v>
      </c>
      <c r="C18" s="353" t="s">
        <v>213</v>
      </c>
      <c r="D18" s="353">
        <v>40</v>
      </c>
      <c r="E18" s="379">
        <v>1183.3333333333335</v>
      </c>
      <c r="F18" s="353">
        <v>40</v>
      </c>
      <c r="G18" s="353">
        <v>2.7504880093939365E-15</v>
      </c>
      <c r="H18" s="353">
        <v>20</v>
      </c>
    </row>
    <row r="19" spans="2:8" x14ac:dyDescent="0.2">
      <c r="B19" s="353" t="s">
        <v>206</v>
      </c>
      <c r="C19" s="353" t="s">
        <v>216</v>
      </c>
      <c r="D19" s="353">
        <v>2000.0000000000005</v>
      </c>
      <c r="E19" s="353">
        <v>0</v>
      </c>
      <c r="F19" s="353">
        <v>3000</v>
      </c>
      <c r="G19" s="353">
        <v>1E+30</v>
      </c>
      <c r="H19" s="353">
        <v>999.99999999999943</v>
      </c>
    </row>
    <row r="20" spans="2:8" ht="13.5" thickBot="1" x14ac:dyDescent="0.25">
      <c r="B20" s="351" t="s">
        <v>209</v>
      </c>
      <c r="C20" s="351" t="s">
        <v>219</v>
      </c>
      <c r="D20" s="351">
        <v>1666.6666666666665</v>
      </c>
      <c r="E20" s="351">
        <v>0</v>
      </c>
      <c r="F20" s="351">
        <v>3000</v>
      </c>
      <c r="G20" s="351">
        <v>1E+30</v>
      </c>
      <c r="H20" s="351">
        <v>1333.3333333333335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6F6F-970F-4A97-9A3A-2AF32ABA7980}">
  <dimension ref="A1:U29"/>
  <sheetViews>
    <sheetView zoomScaleNormal="100" zoomScaleSheetLayoutView="100" workbookViewId="0">
      <selection activeCell="J12" sqref="J12"/>
    </sheetView>
  </sheetViews>
  <sheetFormatPr defaultRowHeight="12.75" x14ac:dyDescent="0.2"/>
  <cols>
    <col min="1" max="1" width="19.83203125" customWidth="1"/>
    <col min="2" max="2" width="12.5" bestFit="1" customWidth="1"/>
    <col min="3" max="3" width="17.1640625" bestFit="1" customWidth="1"/>
    <col min="4" max="4" width="14.5" bestFit="1" customWidth="1"/>
    <col min="5" max="5" width="16.83203125" customWidth="1"/>
    <col min="6" max="7" width="17.1640625" bestFit="1" customWidth="1"/>
    <col min="8" max="8" width="4.1640625" customWidth="1"/>
    <col min="9" max="9" width="3.5" style="7" bestFit="1" customWidth="1"/>
    <col min="10" max="10" width="7" bestFit="1" customWidth="1"/>
  </cols>
  <sheetData>
    <row r="1" spans="1:13" ht="16.5" thickBot="1" x14ac:dyDescent="0.3">
      <c r="A1" s="229" t="s">
        <v>252</v>
      </c>
      <c r="B1" s="79"/>
      <c r="C1" s="80"/>
      <c r="D1" s="80"/>
      <c r="E1" s="80"/>
      <c r="F1" s="80"/>
      <c r="G1" s="217" t="s">
        <v>132</v>
      </c>
      <c r="H1" s="218"/>
      <c r="I1" s="223"/>
      <c r="J1" s="223"/>
      <c r="K1" s="3"/>
      <c r="L1" s="3"/>
      <c r="M1" s="3"/>
    </row>
    <row r="2" spans="1:13" s="7" customFormat="1" ht="15" customHeight="1" x14ac:dyDescent="0.25">
      <c r="A2" s="75"/>
      <c r="B2" s="76" t="s">
        <v>0</v>
      </c>
      <c r="C2" s="76" t="s">
        <v>1</v>
      </c>
      <c r="D2" s="77" t="s">
        <v>63</v>
      </c>
      <c r="E2" s="77" t="s">
        <v>2</v>
      </c>
      <c r="F2" s="78" t="s">
        <v>15</v>
      </c>
      <c r="G2" s="228" t="s">
        <v>127</v>
      </c>
      <c r="H2" s="218"/>
      <c r="I2" s="219"/>
      <c r="J2" s="217"/>
      <c r="K2"/>
      <c r="L2" s="203"/>
      <c r="M2" s="204"/>
    </row>
    <row r="3" spans="1:13" ht="12.75" customHeight="1" x14ac:dyDescent="0.2">
      <c r="A3" s="20" t="s">
        <v>30</v>
      </c>
      <c r="B3" s="150">
        <v>2000.0000000000005</v>
      </c>
      <c r="C3" s="150">
        <v>1666.6666666666665</v>
      </c>
      <c r="D3" s="1"/>
      <c r="E3" s="1"/>
      <c r="F3" s="21"/>
      <c r="G3" s="205"/>
      <c r="H3" s="206"/>
      <c r="I3" s="220"/>
      <c r="J3" s="207"/>
      <c r="K3" s="3"/>
      <c r="L3" s="3"/>
      <c r="M3" s="3"/>
    </row>
    <row r="4" spans="1:13" s="53" customFormat="1" ht="12.75" customHeight="1" x14ac:dyDescent="0.3">
      <c r="A4" s="50" t="s">
        <v>47</v>
      </c>
      <c r="B4" s="51">
        <f>Данные!D11</f>
        <v>32</v>
      </c>
      <c r="C4" s="51">
        <f>Данные!E11</f>
        <v>27</v>
      </c>
      <c r="D4" s="156">
        <f>B4*B$3+C4*C$3</f>
        <v>109000</v>
      </c>
      <c r="E4" s="51"/>
      <c r="F4" s="52"/>
      <c r="G4" s="208"/>
      <c r="H4" s="209" t="s">
        <v>114</v>
      </c>
      <c r="I4" s="221" t="s">
        <v>86</v>
      </c>
      <c r="J4" s="210" t="s">
        <v>87</v>
      </c>
      <c r="K4" s="115"/>
      <c r="L4" s="115"/>
      <c r="M4" s="51"/>
    </row>
    <row r="5" spans="1:13" ht="12.75" customHeight="1" x14ac:dyDescent="0.25">
      <c r="A5" s="20" t="s">
        <v>32</v>
      </c>
      <c r="B5" s="1">
        <f>Данные!D13</f>
        <v>21.72</v>
      </c>
      <c r="C5" s="1">
        <f>Данные!E13</f>
        <v>17.28</v>
      </c>
      <c r="D5" s="5">
        <f>B5*B$3+C5*C$3</f>
        <v>72240</v>
      </c>
      <c r="E5" s="5">
        <f>'Период 3'!G26</f>
        <v>91522.945216251159</v>
      </c>
      <c r="F5" s="13">
        <f>E5-D5</f>
        <v>19282.945216251159</v>
      </c>
      <c r="G5" s="211"/>
      <c r="H5" s="212" t="s">
        <v>243</v>
      </c>
      <c r="I5" s="221" t="s">
        <v>88</v>
      </c>
      <c r="J5" s="375">
        <f>E5</f>
        <v>91522.945216251159</v>
      </c>
      <c r="K5" s="3"/>
      <c r="L5" s="3"/>
      <c r="M5" s="3"/>
    </row>
    <row r="6" spans="1:13" ht="12.75" customHeight="1" x14ac:dyDescent="0.25">
      <c r="A6" s="20" t="s">
        <v>5</v>
      </c>
      <c r="B6" s="1">
        <f>Данные!D8</f>
        <v>7.0000000000000007E-2</v>
      </c>
      <c r="C6" s="1">
        <f>Данные!E8</f>
        <v>0.09</v>
      </c>
      <c r="D6" s="5">
        <f t="shared" ref="D6:D10" si="0">B6*B$3+C6*C$3</f>
        <v>290</v>
      </c>
      <c r="E6" s="5">
        <f>Данные!C8+'Отчет об устойч 4 без св-ур'!G16</f>
        <v>290.00000000000006</v>
      </c>
      <c r="F6" s="13">
        <f t="shared" ref="F6:F10" si="1">E6-D6</f>
        <v>0</v>
      </c>
      <c r="G6" s="211"/>
      <c r="H6" s="212" t="s">
        <v>119</v>
      </c>
      <c r="I6" s="221" t="s">
        <v>88</v>
      </c>
      <c r="J6" s="213">
        <v>200</v>
      </c>
      <c r="K6" s="3"/>
      <c r="L6" s="3"/>
      <c r="M6" s="3"/>
    </row>
    <row r="7" spans="1:13" ht="12.75" customHeight="1" x14ac:dyDescent="0.25">
      <c r="A7" s="20" t="s">
        <v>6</v>
      </c>
      <c r="B7" s="1">
        <f>Данные!D9</f>
        <v>1.4999999999999999E-2</v>
      </c>
      <c r="C7" s="1">
        <f>Данные!E9</f>
        <v>6.0000000000000001E-3</v>
      </c>
      <c r="D7" s="5">
        <f t="shared" si="0"/>
        <v>40.000000000000007</v>
      </c>
      <c r="E7" s="1">
        <f>Данные!C9</f>
        <v>40</v>
      </c>
      <c r="F7" s="13">
        <f t="shared" si="1"/>
        <v>0</v>
      </c>
      <c r="G7" s="211"/>
      <c r="H7" s="212" t="s">
        <v>120</v>
      </c>
      <c r="I7" s="221" t="s">
        <v>88</v>
      </c>
      <c r="J7" s="213">
        <v>40</v>
      </c>
      <c r="K7" s="3"/>
      <c r="L7" s="3"/>
      <c r="M7" s="3"/>
    </row>
    <row r="8" spans="1:13" ht="12.75" customHeight="1" x14ac:dyDescent="0.25">
      <c r="A8" s="20" t="s">
        <v>8</v>
      </c>
      <c r="B8" s="1">
        <f>Данные!D10</f>
        <v>7.4999999999999997E-3</v>
      </c>
      <c r="C8" s="1">
        <f>Данные!E10</f>
        <v>1.4999999999999999E-2</v>
      </c>
      <c r="D8" s="5">
        <f t="shared" si="0"/>
        <v>40</v>
      </c>
      <c r="E8" s="1">
        <f>Данные!C10</f>
        <v>40</v>
      </c>
      <c r="F8" s="13">
        <f t="shared" si="1"/>
        <v>0</v>
      </c>
      <c r="G8" s="211"/>
      <c r="H8" s="212" t="s">
        <v>121</v>
      </c>
      <c r="I8" s="221" t="s">
        <v>88</v>
      </c>
      <c r="J8" s="213">
        <v>40</v>
      </c>
      <c r="K8" s="3"/>
      <c r="L8" s="3"/>
      <c r="M8" s="3"/>
    </row>
    <row r="9" spans="1:13" ht="12.75" customHeight="1" x14ac:dyDescent="0.25">
      <c r="A9" s="20" t="s">
        <v>9</v>
      </c>
      <c r="B9" s="1">
        <v>1</v>
      </c>
      <c r="C9" s="1">
        <v>0</v>
      </c>
      <c r="D9" s="5">
        <f t="shared" si="0"/>
        <v>2000.0000000000005</v>
      </c>
      <c r="E9" s="1">
        <f>Данные!D12</f>
        <v>3000</v>
      </c>
      <c r="F9" s="13">
        <f t="shared" si="1"/>
        <v>999.99999999999955</v>
      </c>
      <c r="G9" s="211"/>
      <c r="H9" s="212" t="s">
        <v>122</v>
      </c>
      <c r="I9" s="221" t="s">
        <v>88</v>
      </c>
      <c r="J9" s="213">
        <v>3000</v>
      </c>
      <c r="K9" s="3"/>
      <c r="L9" s="3"/>
      <c r="M9" s="3"/>
    </row>
    <row r="10" spans="1:13" ht="12.75" customHeight="1" thickBot="1" x14ac:dyDescent="0.3">
      <c r="A10" s="22" t="s">
        <v>10</v>
      </c>
      <c r="B10" s="14">
        <v>0</v>
      </c>
      <c r="C10" s="14">
        <v>1</v>
      </c>
      <c r="D10" s="23">
        <f t="shared" si="0"/>
        <v>1666.6666666666665</v>
      </c>
      <c r="E10" s="14">
        <f>Данные!E12</f>
        <v>3000</v>
      </c>
      <c r="F10" s="15">
        <f t="shared" si="1"/>
        <v>1333.3333333333335</v>
      </c>
      <c r="G10" s="211"/>
      <c r="H10" s="212" t="s">
        <v>123</v>
      </c>
      <c r="I10" s="221" t="s">
        <v>88</v>
      </c>
      <c r="J10" s="213">
        <v>3000</v>
      </c>
      <c r="K10" s="3"/>
      <c r="L10" s="3"/>
      <c r="M10" s="3"/>
    </row>
    <row r="11" spans="1:13" ht="16.5" customHeight="1" thickBot="1" x14ac:dyDescent="0.3">
      <c r="A11" s="17" t="s">
        <v>60</v>
      </c>
      <c r="B11" s="16"/>
      <c r="C11" s="16"/>
      <c r="D11" s="16"/>
      <c r="E11" s="16"/>
      <c r="F11" s="338"/>
      <c r="G11" s="211"/>
      <c r="H11" s="212" t="s">
        <v>124</v>
      </c>
      <c r="I11" s="221" t="s">
        <v>89</v>
      </c>
      <c r="J11" s="213">
        <v>0</v>
      </c>
      <c r="K11" s="3"/>
      <c r="L11" s="3"/>
      <c r="M11" s="3"/>
    </row>
    <row r="12" spans="1:13" s="35" customFormat="1" ht="27" customHeight="1" x14ac:dyDescent="0.25">
      <c r="A12" s="41" t="s">
        <v>33</v>
      </c>
      <c r="B12" s="28" t="s">
        <v>53</v>
      </c>
      <c r="C12" s="28" t="s">
        <v>49</v>
      </c>
      <c r="D12" s="28" t="s">
        <v>68</v>
      </c>
      <c r="E12" s="28" t="s">
        <v>50</v>
      </c>
      <c r="F12" s="28" t="s">
        <v>51</v>
      </c>
      <c r="G12" s="42" t="s">
        <v>52</v>
      </c>
    </row>
    <row r="13" spans="1:13" ht="12.75" customHeight="1" x14ac:dyDescent="0.2">
      <c r="A13" s="20" t="s">
        <v>3</v>
      </c>
      <c r="B13" s="358">
        <f>Данные!B4</f>
        <v>7.6</v>
      </c>
      <c r="C13" s="5">
        <f>'Период 3'!G13</f>
        <v>0</v>
      </c>
      <c r="D13" s="378">
        <f>F13-C13</f>
        <v>1500.0000000000002</v>
      </c>
      <c r="E13" s="4">
        <f>C13+D13</f>
        <v>1500.0000000000002</v>
      </c>
      <c r="F13" s="5">
        <f>B$3*Данные!D4+C$3*Данные!E4</f>
        <v>1500.0000000000002</v>
      </c>
      <c r="G13" s="13">
        <f>E13-F13</f>
        <v>0</v>
      </c>
    </row>
    <row r="14" spans="1:13" ht="12.75" customHeight="1" x14ac:dyDescent="0.2">
      <c r="A14" s="20" t="s">
        <v>4</v>
      </c>
      <c r="B14" s="358">
        <f>Данные!B5</f>
        <v>44</v>
      </c>
      <c r="C14" s="5">
        <f>'Период 3'!G14</f>
        <v>0</v>
      </c>
      <c r="D14" s="378">
        <f t="shared" ref="D14:D16" si="2">F14-C14</f>
        <v>700.00000000000011</v>
      </c>
      <c r="E14" s="4">
        <f t="shared" ref="E14:E16" si="3">C14+D14</f>
        <v>700.00000000000011</v>
      </c>
      <c r="F14" s="5">
        <f>B$3*Данные!D5+C$3*Данные!E5</f>
        <v>700.00000000000011</v>
      </c>
      <c r="G14" s="13">
        <f t="shared" ref="G14:G16" si="4">E14-F14</f>
        <v>0</v>
      </c>
    </row>
    <row r="15" spans="1:13" ht="12.75" customHeight="1" x14ac:dyDescent="0.2">
      <c r="A15" s="20" t="s">
        <v>14</v>
      </c>
      <c r="B15" s="358">
        <f>Данные!B6</f>
        <v>16</v>
      </c>
      <c r="C15" s="5">
        <f>'Период 3'!G15</f>
        <v>0</v>
      </c>
      <c r="D15" s="378">
        <f t="shared" si="2"/>
        <v>1360</v>
      </c>
      <c r="E15" s="4">
        <f t="shared" si="3"/>
        <v>1360</v>
      </c>
      <c r="F15" s="5">
        <f>B$3*Данные!D6+C$3*Данные!E6</f>
        <v>1360</v>
      </c>
      <c r="G15" s="13">
        <f t="shared" si="4"/>
        <v>0</v>
      </c>
    </row>
    <row r="16" spans="1:13" ht="12.75" customHeight="1" thickBot="1" x14ac:dyDescent="0.25">
      <c r="A16" s="24" t="s">
        <v>7</v>
      </c>
      <c r="B16" s="358">
        <f>Данные!B7</f>
        <v>9.1999999999999993</v>
      </c>
      <c r="C16" s="5">
        <f>'Период 3'!G16</f>
        <v>0</v>
      </c>
      <c r="D16" s="378">
        <f t="shared" si="2"/>
        <v>900</v>
      </c>
      <c r="E16" s="4">
        <f t="shared" si="3"/>
        <v>900</v>
      </c>
      <c r="F16" s="5">
        <f>B$3*Данные!D7+C$3*Данные!E7</f>
        <v>900</v>
      </c>
      <c r="G16" s="13">
        <f t="shared" si="4"/>
        <v>0</v>
      </c>
    </row>
    <row r="17" spans="1:21" ht="18" customHeight="1" thickTop="1" thickBot="1" x14ac:dyDescent="0.25">
      <c r="A17" s="25" t="s">
        <v>32</v>
      </c>
      <c r="B17" s="26"/>
      <c r="C17" s="26">
        <f>SUMPRODUCT($B13:$B16,C13:C16)</f>
        <v>0</v>
      </c>
      <c r="D17" s="377">
        <f t="shared" ref="D17:G17" si="5">SUMPRODUCT($B13:$B16,D13:D16)</f>
        <v>72240</v>
      </c>
      <c r="E17" s="377">
        <f t="shared" si="5"/>
        <v>72240</v>
      </c>
      <c r="F17" s="377">
        <f t="shared" si="5"/>
        <v>72240</v>
      </c>
      <c r="G17" s="27">
        <f t="shared" si="5"/>
        <v>0</v>
      </c>
      <c r="M17" s="12"/>
    </row>
    <row r="18" spans="1:21" ht="17.25" customHeight="1" thickBot="1" x14ac:dyDescent="0.3">
      <c r="A18" s="8" t="s">
        <v>61</v>
      </c>
      <c r="B18" s="36"/>
      <c r="C18" s="36"/>
      <c r="D18" s="36"/>
      <c r="E18" s="36"/>
      <c r="F18" s="36"/>
      <c r="G18" s="9"/>
    </row>
    <row r="19" spans="1:21" s="59" customFormat="1" ht="20.25" customHeight="1" x14ac:dyDescent="0.25">
      <c r="A19" s="55" t="s">
        <v>66</v>
      </c>
      <c r="B19" s="56"/>
      <c r="C19" s="56"/>
      <c r="D19" s="69" t="s">
        <v>62</v>
      </c>
      <c r="E19" s="57"/>
      <c r="F19" s="57"/>
      <c r="G19" s="58"/>
      <c r="I19" s="222"/>
    </row>
    <row r="20" spans="1:21" ht="13.5" x14ac:dyDescent="0.25">
      <c r="A20" s="40" t="s">
        <v>47</v>
      </c>
      <c r="B20" s="38"/>
      <c r="C20" s="64">
        <f>D4</f>
        <v>109000</v>
      </c>
      <c r="D20" s="70" t="s">
        <v>67</v>
      </c>
      <c r="E20" s="46"/>
      <c r="F20" s="46"/>
      <c r="G20" s="47"/>
    </row>
    <row r="21" spans="1:21" ht="13.5" x14ac:dyDescent="0.25">
      <c r="A21" s="48" t="s">
        <v>48</v>
      </c>
      <c r="B21" s="49"/>
      <c r="C21" s="65"/>
      <c r="D21" s="71" t="s">
        <v>64</v>
      </c>
      <c r="E21" s="38"/>
      <c r="F21" s="38"/>
      <c r="G21" s="43">
        <f>4*Данные!D17</f>
        <v>4000</v>
      </c>
    </row>
    <row r="22" spans="1:21" x14ac:dyDescent="0.2">
      <c r="A22" s="37" t="s">
        <v>57</v>
      </c>
      <c r="B22" s="3"/>
      <c r="C22" s="64">
        <f>Данные!B17*Данные!C17</f>
        <v>5000</v>
      </c>
      <c r="D22" s="71" t="s">
        <v>65</v>
      </c>
      <c r="E22" s="38"/>
      <c r="F22" s="38"/>
      <c r="G22" s="45">
        <f>C26-G21</f>
        <v>94719.5</v>
      </c>
    </row>
    <row r="23" spans="1:21" x14ac:dyDescent="0.2">
      <c r="A23" s="37" t="s">
        <v>58</v>
      </c>
      <c r="B23" s="39"/>
      <c r="C23" s="66">
        <f>ROUNDUP(MAX(D6-Данные!B17,0),0)*Данные!C18</f>
        <v>4500</v>
      </c>
      <c r="D23" s="72" t="s">
        <v>70</v>
      </c>
      <c r="E23" s="46"/>
      <c r="F23" s="46"/>
      <c r="G23" s="47"/>
    </row>
    <row r="24" spans="1:21" s="12" customFormat="1" x14ac:dyDescent="0.2">
      <c r="A24" s="37" t="s">
        <v>59</v>
      </c>
      <c r="B24" s="3"/>
      <c r="C24" s="64">
        <f>SUM(E13:E16,G13:G16)/2*Данные!E17</f>
        <v>780.5</v>
      </c>
      <c r="D24" s="71" t="s">
        <v>55</v>
      </c>
      <c r="E24" s="38"/>
      <c r="F24" s="38"/>
      <c r="G24" s="43">
        <f>G17</f>
        <v>0</v>
      </c>
      <c r="I24" s="7"/>
      <c r="M24"/>
      <c r="P24"/>
    </row>
    <row r="25" spans="1:21" ht="13.5" x14ac:dyDescent="0.25">
      <c r="A25" s="60" t="s">
        <v>69</v>
      </c>
      <c r="B25" s="63"/>
      <c r="C25" s="67">
        <f>SUM(C22:C24)</f>
        <v>10280.5</v>
      </c>
      <c r="D25" s="73" t="s">
        <v>56</v>
      </c>
      <c r="E25" s="38"/>
      <c r="F25" s="38"/>
      <c r="G25" s="44">
        <f>G22</f>
        <v>94719.5</v>
      </c>
    </row>
    <row r="26" spans="1:21" ht="14.25" thickBot="1" x14ac:dyDescent="0.3">
      <c r="A26" s="61" t="s">
        <v>13</v>
      </c>
      <c r="B26" s="62"/>
      <c r="C26" s="68">
        <f>C20-C25</f>
        <v>98719.5</v>
      </c>
      <c r="D26" s="74" t="s">
        <v>54</v>
      </c>
      <c r="E26" s="62"/>
      <c r="F26" s="62"/>
      <c r="G26" s="54">
        <f>SUM(G24:G25)</f>
        <v>94719.5</v>
      </c>
    </row>
    <row r="29" spans="1:21" ht="15.75" x14ac:dyDescent="0.25">
      <c r="O29" s="59"/>
      <c r="P29" s="59"/>
      <c r="Q29" s="59"/>
      <c r="R29" s="59"/>
      <c r="S29" s="59"/>
      <c r="T29" s="59"/>
      <c r="U29" s="59"/>
    </row>
  </sheetData>
  <conditionalFormatting sqref="F5:F10 A5:A10">
    <cfRule type="expression" dxfId="1" priority="1">
      <formula>$F5&lt;0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32DA-ADA5-4797-9F42-593EF460F495}">
  <sheetPr>
    <pageSetUpPr fitToPage="1"/>
  </sheetPr>
  <dimension ref="A1:I27"/>
  <sheetViews>
    <sheetView zoomScaleNormal="100" zoomScaleSheetLayoutView="100" workbookViewId="0">
      <selection activeCell="J12" sqref="J12"/>
    </sheetView>
  </sheetViews>
  <sheetFormatPr defaultRowHeight="12.75" x14ac:dyDescent="0.2"/>
  <cols>
    <col min="1" max="1" width="19.33203125" style="35" customWidth="1"/>
    <col min="2" max="3" width="11.83203125" customWidth="1"/>
    <col min="4" max="4" width="13.1640625" customWidth="1"/>
    <col min="5" max="5" width="9.83203125" customWidth="1"/>
    <col min="6" max="6" width="10.33203125" customWidth="1"/>
    <col min="7" max="8" width="9.83203125" customWidth="1"/>
    <col min="9" max="9" width="11.33203125" customWidth="1"/>
  </cols>
  <sheetData>
    <row r="1" spans="1:9" ht="19.5" customHeight="1" thickBot="1" x14ac:dyDescent="0.35">
      <c r="A1" s="141" t="s">
        <v>253</v>
      </c>
      <c r="B1" s="2"/>
      <c r="C1" s="2"/>
      <c r="D1" s="2"/>
      <c r="E1" s="2"/>
      <c r="F1" s="2"/>
      <c r="G1" s="2"/>
      <c r="H1" s="2"/>
    </row>
    <row r="2" spans="1:9" s="147" customFormat="1" ht="26.25" thickBot="1" x14ac:dyDescent="0.25">
      <c r="A2" s="142" t="s">
        <v>103</v>
      </c>
      <c r="B2" s="143" t="str">
        <f>Данные!D3</f>
        <v>В 1 кг 
Печенья</v>
      </c>
      <c r="C2" s="143" t="str">
        <f>Данные!E3</f>
        <v>В 1 кг 
Бисквитов</v>
      </c>
      <c r="D2" s="153" t="s">
        <v>102</v>
      </c>
      <c r="E2" s="144" t="s">
        <v>112</v>
      </c>
      <c r="F2" s="144"/>
      <c r="G2" s="144" t="s">
        <v>113</v>
      </c>
      <c r="H2" s="145"/>
    </row>
    <row r="3" spans="1:9" s="147" customFormat="1" ht="12.75" customHeight="1" thickTop="1" thickBot="1" x14ac:dyDescent="0.25">
      <c r="A3" s="148" t="str">
        <f>'Период 4'!A4</f>
        <v>Выручка</v>
      </c>
      <c r="B3" s="120">
        <f>'Период 4'!B4</f>
        <v>32</v>
      </c>
      <c r="C3" s="120">
        <f>'Период 4'!C4</f>
        <v>27</v>
      </c>
      <c r="D3" s="154">
        <f>C19*C18</f>
        <v>109000</v>
      </c>
      <c r="E3" s="126">
        <f>D3/B3</f>
        <v>3406.25</v>
      </c>
      <c r="F3" s="120">
        <v>0</v>
      </c>
      <c r="G3" s="125">
        <v>0</v>
      </c>
      <c r="H3" s="128">
        <f>D3/C3</f>
        <v>4037.037037037037</v>
      </c>
      <c r="I3" s="139"/>
    </row>
    <row r="4" spans="1:9" ht="12.75" customHeight="1" x14ac:dyDescent="0.2">
      <c r="A4" s="148" t="str">
        <f>'Период 4'!A5</f>
        <v>Стоимость сырья</v>
      </c>
      <c r="B4" s="120">
        <f>'Период 4'!B5</f>
        <v>21.72</v>
      </c>
      <c r="C4" s="120">
        <f>'Период 4'!C5</f>
        <v>17.28</v>
      </c>
      <c r="D4" s="120">
        <f>'Период 4'!E5</f>
        <v>91522.945216251159</v>
      </c>
      <c r="E4" s="126">
        <f>D4/B4</f>
        <v>4213.7635919084332</v>
      </c>
      <c r="F4" s="120">
        <v>0</v>
      </c>
      <c r="G4" s="125">
        <v>0</v>
      </c>
      <c r="H4" s="128">
        <f>D4/C4</f>
        <v>5296.4667370515717</v>
      </c>
    </row>
    <row r="5" spans="1:9" ht="12.75" customHeight="1" x14ac:dyDescent="0.2">
      <c r="A5" s="148" t="str">
        <f>'Период 4'!A6</f>
        <v>Труд</v>
      </c>
      <c r="B5" s="120">
        <f>'Период 4'!B6</f>
        <v>7.0000000000000007E-2</v>
      </c>
      <c r="C5" s="120">
        <f>'Период 4'!C6</f>
        <v>0.09</v>
      </c>
      <c r="D5" s="120">
        <f>'Период 4'!E6</f>
        <v>290.00000000000006</v>
      </c>
      <c r="E5" s="126">
        <f t="shared" ref="E5:E7" si="0">D5/B5</f>
        <v>4142.8571428571431</v>
      </c>
      <c r="F5" s="120">
        <v>0</v>
      </c>
      <c r="G5" s="125">
        <v>0</v>
      </c>
      <c r="H5" s="128">
        <f t="shared" ref="H5:H7" si="1">D5/C5</f>
        <v>3222.2222222222231</v>
      </c>
    </row>
    <row r="6" spans="1:9" ht="12.75" customHeight="1" x14ac:dyDescent="0.2">
      <c r="A6" s="148" t="str">
        <f>'Период 4'!A7</f>
        <v>Оборуд. по тесту</v>
      </c>
      <c r="B6" s="120">
        <f>'Период 4'!B7</f>
        <v>1.4999999999999999E-2</v>
      </c>
      <c r="C6" s="120">
        <f>'Период 4'!C7</f>
        <v>6.0000000000000001E-3</v>
      </c>
      <c r="D6" s="120">
        <f>'Период 4'!E7</f>
        <v>40</v>
      </c>
      <c r="E6" s="126">
        <f t="shared" si="0"/>
        <v>2666.666666666667</v>
      </c>
      <c r="F6" s="120">
        <v>0</v>
      </c>
      <c r="G6" s="125">
        <v>0</v>
      </c>
      <c r="H6" s="128">
        <f t="shared" si="1"/>
        <v>6666.666666666667</v>
      </c>
    </row>
    <row r="7" spans="1:9" ht="12.75" customHeight="1" thickBot="1" x14ac:dyDescent="0.25">
      <c r="A7" s="149" t="str">
        <f>'Период 4'!A8</f>
        <v>Оборуд. по выпечке</v>
      </c>
      <c r="B7" s="121">
        <f>'Период 4'!B8</f>
        <v>7.4999999999999997E-3</v>
      </c>
      <c r="C7" s="121">
        <f>'Период 4'!C8</f>
        <v>1.4999999999999999E-2</v>
      </c>
      <c r="D7" s="121">
        <f>'Период 4'!E8</f>
        <v>40</v>
      </c>
      <c r="E7" s="124">
        <f t="shared" si="0"/>
        <v>5333.3333333333339</v>
      </c>
      <c r="F7" s="121">
        <v>0</v>
      </c>
      <c r="G7" s="127">
        <v>0</v>
      </c>
      <c r="H7" s="129">
        <f t="shared" si="1"/>
        <v>2666.666666666667</v>
      </c>
    </row>
    <row r="8" spans="1:9" ht="12.75" customHeight="1" thickTop="1" x14ac:dyDescent="0.2">
      <c r="A8" s="148" t="str">
        <f>'Период 4'!A9</f>
        <v>Спрос на печенье</v>
      </c>
      <c r="B8" s="120">
        <f>'Период 4'!B9</f>
        <v>1</v>
      </c>
      <c r="C8" s="120">
        <f>'Период 4'!C9</f>
        <v>0</v>
      </c>
      <c r="D8" s="120">
        <f>'Период 4'!E9</f>
        <v>3000</v>
      </c>
      <c r="E8" s="126"/>
      <c r="F8" s="120"/>
      <c r="G8" s="125"/>
      <c r="H8" s="128"/>
    </row>
    <row r="9" spans="1:9" ht="12.75" customHeight="1" thickBot="1" x14ac:dyDescent="0.25">
      <c r="A9" s="149" t="str">
        <f>'Период 4'!A10</f>
        <v>Спрос на бисквиты</v>
      </c>
      <c r="B9" s="121">
        <f>'Период 4'!B10</f>
        <v>0</v>
      </c>
      <c r="C9" s="121">
        <f>'Период 4'!C10</f>
        <v>1</v>
      </c>
      <c r="D9" s="121">
        <f>'Период 4'!E10</f>
        <v>3000</v>
      </c>
      <c r="E9" s="124"/>
      <c r="F9" s="121"/>
      <c r="G9" s="127"/>
      <c r="H9" s="129"/>
    </row>
    <row r="10" spans="1:9" ht="12.75" customHeight="1" thickTop="1" x14ac:dyDescent="0.2">
      <c r="A10" s="148" t="s">
        <v>125</v>
      </c>
      <c r="B10" s="120">
        <v>1</v>
      </c>
      <c r="C10" s="120">
        <v>0</v>
      </c>
      <c r="D10" s="120">
        <v>0</v>
      </c>
      <c r="E10" s="120"/>
      <c r="F10" s="120"/>
      <c r="G10" s="120"/>
      <c r="H10" s="215"/>
    </row>
    <row r="11" spans="1:9" ht="12.75" customHeight="1" thickBot="1" x14ac:dyDescent="0.25">
      <c r="A11" s="216" t="s">
        <v>126</v>
      </c>
      <c r="B11" s="122">
        <v>0</v>
      </c>
      <c r="C11" s="122">
        <v>1</v>
      </c>
      <c r="D11" s="122">
        <v>0</v>
      </c>
      <c r="E11" s="122"/>
      <c r="F11" s="122"/>
      <c r="G11" s="122"/>
      <c r="H11" s="123"/>
    </row>
    <row r="12" spans="1:9" ht="7.5" customHeight="1" x14ac:dyDescent="0.2">
      <c r="A12" s="214"/>
      <c r="B12" s="120"/>
      <c r="C12" s="120"/>
      <c r="D12" s="120"/>
      <c r="E12" s="120"/>
      <c r="F12" s="120"/>
      <c r="G12" s="120"/>
      <c r="H12" s="120"/>
    </row>
    <row r="13" spans="1:9" ht="15" customHeight="1" thickBot="1" x14ac:dyDescent="0.25">
      <c r="A13" s="230" t="s">
        <v>99</v>
      </c>
      <c r="B13" s="146"/>
      <c r="C13" s="146"/>
      <c r="D13" s="146"/>
      <c r="E13" s="120"/>
      <c r="F13" s="200" t="s">
        <v>98</v>
      </c>
      <c r="G13" s="137"/>
      <c r="H13" s="138"/>
    </row>
    <row r="14" spans="1:9" ht="12.75" customHeight="1" thickBot="1" x14ac:dyDescent="0.25">
      <c r="A14" s="231" t="s">
        <v>101</v>
      </c>
      <c r="B14" s="200" t="s">
        <v>97</v>
      </c>
      <c r="C14" s="137"/>
      <c r="D14" s="138"/>
      <c r="E14" s="120"/>
      <c r="F14" s="361" t="s">
        <v>30</v>
      </c>
      <c r="G14" s="201" t="s">
        <v>0</v>
      </c>
      <c r="H14" s="151">
        <f ca="1">(D15*C16-D16*C15)/(B15*C16-B16*C15)</f>
        <v>2000.0000000000011</v>
      </c>
    </row>
    <row r="15" spans="1:9" ht="12.75" customHeight="1" thickBot="1" x14ac:dyDescent="0.25">
      <c r="A15" s="140" t="s">
        <v>5</v>
      </c>
      <c r="B15" s="130">
        <f ca="1">OFFSET(B$3,MATCH($A15,$A$4:$A$11,0),0)</f>
        <v>7.0000000000000007E-2</v>
      </c>
      <c r="C15" s="131">
        <f ca="1">OFFSET(C$3,MATCH($A15,$A$4:$A$11,0),0)</f>
        <v>0.09</v>
      </c>
      <c r="D15" s="132">
        <f ca="1">OFFSET(D$3,MATCH($A15,$A$4:$A$11,0),0)</f>
        <v>290.00000000000006</v>
      </c>
      <c r="E15" s="120"/>
      <c r="F15" s="362"/>
      <c r="G15" s="202" t="s">
        <v>95</v>
      </c>
      <c r="H15" s="152">
        <f ca="1">(D16*B15-D15*B16)/(C16*B15-C15*B16)</f>
        <v>1666.6666666666656</v>
      </c>
    </row>
    <row r="16" spans="1:9" ht="12.75" customHeight="1" thickBot="1" x14ac:dyDescent="0.25">
      <c r="A16" s="140" t="s">
        <v>8</v>
      </c>
      <c r="B16" s="133">
        <f ca="1">OFFSET(B$3,MATCH($A16,$A$4:$A$11,0),0)</f>
        <v>7.4999999999999997E-3</v>
      </c>
      <c r="C16" s="134">
        <f ca="1">OFFSET(C$3,MATCH($A16,$A$4:$A$11,0),0)</f>
        <v>1.4999999999999999E-2</v>
      </c>
      <c r="D16" s="135">
        <f ca="1">OFFSET(D$3,MATCH($A16,$A$4:$A$11,0),0)</f>
        <v>40</v>
      </c>
      <c r="E16" s="120"/>
      <c r="F16" s="225" t="s">
        <v>96</v>
      </c>
      <c r="G16" s="226" t="s">
        <v>47</v>
      </c>
      <c r="H16" s="227">
        <f ca="1">B3*H14+C3*H15</f>
        <v>109000</v>
      </c>
    </row>
    <row r="17" spans="1:8" ht="8.25" customHeight="1" x14ac:dyDescent="0.2">
      <c r="A17"/>
      <c r="E17" s="120"/>
    </row>
    <row r="18" spans="1:8" ht="12.75" customHeight="1" x14ac:dyDescent="0.2">
      <c r="A18" s="199" t="s">
        <v>105</v>
      </c>
      <c r="B18" s="136"/>
      <c r="C18" s="155">
        <v>1000</v>
      </c>
      <c r="F18" s="224" t="s">
        <v>128</v>
      </c>
      <c r="G18" s="198"/>
      <c r="H18" s="198"/>
    </row>
    <row r="19" spans="1:8" ht="12.75" customHeight="1" x14ac:dyDescent="0.25">
      <c r="A19" s="199" t="s">
        <v>129</v>
      </c>
      <c r="B19" s="136"/>
      <c r="C19" s="232">
        <v>109</v>
      </c>
      <c r="E19" s="120"/>
    </row>
    <row r="20" spans="1:8" ht="8.25" customHeight="1" x14ac:dyDescent="0.2">
      <c r="A20"/>
      <c r="E20" s="120"/>
    </row>
    <row r="22" spans="1:8" ht="13.5" thickBot="1" x14ac:dyDescent="0.25"/>
    <row r="23" spans="1:8" x14ac:dyDescent="0.2">
      <c r="B23" s="339" t="s">
        <v>152</v>
      </c>
      <c r="C23" s="340" t="s">
        <v>153</v>
      </c>
      <c r="D23" s="341" t="s">
        <v>154</v>
      </c>
      <c r="E23" s="345" t="s">
        <v>156</v>
      </c>
      <c r="F23" s="347" t="s">
        <v>155</v>
      </c>
    </row>
    <row r="24" spans="1:8" ht="13.5" thickBot="1" x14ac:dyDescent="0.25">
      <c r="B24" s="342" t="s">
        <v>155</v>
      </c>
      <c r="C24" s="343" t="s">
        <v>156</v>
      </c>
      <c r="D24" s="344" t="s">
        <v>157</v>
      </c>
      <c r="E24" s="345" t="s">
        <v>153</v>
      </c>
      <c r="F24" s="347" t="s">
        <v>152</v>
      </c>
    </row>
    <row r="26" spans="1:8" x14ac:dyDescent="0.2">
      <c r="B26" s="346" t="s">
        <v>158</v>
      </c>
      <c r="C26" s="346">
        <v>0</v>
      </c>
      <c r="D26" s="346" t="s">
        <v>159</v>
      </c>
    </row>
    <row r="27" spans="1:8" x14ac:dyDescent="0.2">
      <c r="B27" s="348">
        <v>0</v>
      </c>
      <c r="C27" s="349" t="s">
        <v>160</v>
      </c>
      <c r="D27" s="349" t="s">
        <v>161</v>
      </c>
    </row>
  </sheetData>
  <mergeCells count="1">
    <mergeCell ref="F14:F15"/>
  </mergeCells>
  <dataValidations count="1">
    <dataValidation type="list" allowBlank="1" showInputMessage="1" showErrorMessage="1" errorTitle="Неправильно" error="Есть только параметры:_x000a_Мука;_x000a_Яйцо;_x000a_Сахар;_x000a_Труд;_x000a_Оборуд. по тесту;_x000a_Оборуд. по выпечке;" promptTitle="Параметры" prompt="Мука;_x000a_Яйцо;_x000a_Сахар;_x000a_Труд;_x000a_Оборуд. по тесту;_x000a_Оборуд. по выпечке;" sqref="A15:A16" xr:uid="{51930570-7DCF-42F4-9AC3-6DFF0A832371}">
      <formula1>$A$4:$A$11</formula1>
    </dataValidation>
  </dataValidations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96" orientation="portrait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3185" r:id="rId4" name="Scroll Bar 1">
              <controlPr defaultSize="0" autoPict="0">
                <anchor moveWithCells="1">
                  <from>
                    <xdr:col>4</xdr:col>
                    <xdr:colOff>552450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topLeftCell="A4" zoomScaleNormal="100" workbookViewId="0">
      <selection activeCell="D13" sqref="D13"/>
    </sheetView>
  </sheetViews>
  <sheetFormatPr defaultRowHeight="12.75" x14ac:dyDescent="0.2"/>
  <cols>
    <col min="1" max="1" width="22.6640625" customWidth="1"/>
    <col min="2" max="2" width="17.5" customWidth="1"/>
    <col min="3" max="3" width="15.5" customWidth="1"/>
    <col min="4" max="4" width="17.83203125" customWidth="1"/>
    <col min="5" max="5" width="16.83203125" customWidth="1"/>
    <col min="6" max="6" width="22.83203125" customWidth="1"/>
    <col min="7" max="7" width="22.1640625" customWidth="1"/>
    <col min="8" max="8" width="25.83203125" customWidth="1"/>
    <col min="9" max="9" width="19.6640625" customWidth="1"/>
  </cols>
  <sheetData>
    <row r="1" spans="1:8" ht="19.5" thickBot="1" x14ac:dyDescent="0.35">
      <c r="A1" s="18" t="s">
        <v>28</v>
      </c>
      <c r="B1" s="18"/>
      <c r="C1" s="11"/>
      <c r="D1" s="10"/>
      <c r="E1" s="10"/>
      <c r="F1" s="12"/>
      <c r="G1" s="2"/>
      <c r="H1" s="2"/>
    </row>
    <row r="2" spans="1:8" s="33" customFormat="1" ht="16.5" thickTop="1" x14ac:dyDescent="0.2">
      <c r="A2" s="298" t="s">
        <v>31</v>
      </c>
      <c r="B2" s="299"/>
      <c r="C2" s="300"/>
      <c r="D2" s="301"/>
      <c r="E2" s="302"/>
    </row>
    <row r="3" spans="1:8" s="33" customFormat="1" ht="31.5" customHeight="1" thickBot="1" x14ac:dyDescent="0.3">
      <c r="A3" s="303" t="s">
        <v>11</v>
      </c>
      <c r="B3" s="304" t="s">
        <v>37</v>
      </c>
      <c r="C3" s="304" t="s">
        <v>29</v>
      </c>
      <c r="D3" s="305" t="s">
        <v>130</v>
      </c>
      <c r="E3" s="306" t="s">
        <v>131</v>
      </c>
    </row>
    <row r="4" spans="1:8" s="33" customFormat="1" ht="13.5" thickTop="1" x14ac:dyDescent="0.2">
      <c r="A4" s="307" t="s">
        <v>16</v>
      </c>
      <c r="B4" s="308">
        <v>7.6</v>
      </c>
      <c r="C4" s="309">
        <v>825</v>
      </c>
      <c r="D4" s="310">
        <v>0.5</v>
      </c>
      <c r="E4" s="311">
        <v>0.3</v>
      </c>
    </row>
    <row r="5" spans="1:8" s="33" customFormat="1" x14ac:dyDescent="0.2">
      <c r="A5" s="312" t="s">
        <v>17</v>
      </c>
      <c r="B5" s="313">
        <v>44</v>
      </c>
      <c r="C5" s="314">
        <v>480</v>
      </c>
      <c r="D5" s="315">
        <v>0.3</v>
      </c>
      <c r="E5" s="316">
        <v>0.06</v>
      </c>
    </row>
    <row r="6" spans="1:8" s="33" customFormat="1" x14ac:dyDescent="0.2">
      <c r="A6" s="312" t="s">
        <v>18</v>
      </c>
      <c r="B6" s="313">
        <v>16</v>
      </c>
      <c r="C6" s="314">
        <v>720</v>
      </c>
      <c r="D6" s="315">
        <v>0.18</v>
      </c>
      <c r="E6" s="316">
        <v>0.6</v>
      </c>
    </row>
    <row r="7" spans="1:8" s="33" customFormat="1" ht="13.5" thickBot="1" x14ac:dyDescent="0.25">
      <c r="A7" s="312" t="s">
        <v>19</v>
      </c>
      <c r="B7" s="317">
        <v>9.1999999999999993</v>
      </c>
      <c r="C7" s="314">
        <v>450</v>
      </c>
      <c r="D7" s="315">
        <v>0.2</v>
      </c>
      <c r="E7" s="316">
        <v>0.3</v>
      </c>
    </row>
    <row r="8" spans="1:8" s="33" customFormat="1" x14ac:dyDescent="0.2">
      <c r="A8" s="318" t="s">
        <v>20</v>
      </c>
      <c r="B8" s="319"/>
      <c r="C8" s="314">
        <v>200</v>
      </c>
      <c r="D8" s="315">
        <v>7.0000000000000007E-2</v>
      </c>
      <c r="E8" s="316">
        <v>0.09</v>
      </c>
    </row>
    <row r="9" spans="1:8" s="33" customFormat="1" ht="28.5" customHeight="1" x14ac:dyDescent="0.2">
      <c r="A9" s="318" t="s">
        <v>35</v>
      </c>
      <c r="B9" s="320"/>
      <c r="C9" s="314">
        <v>40</v>
      </c>
      <c r="D9" s="315">
        <v>1.4999999999999999E-2</v>
      </c>
      <c r="E9" s="316">
        <v>6.0000000000000001E-3</v>
      </c>
    </row>
    <row r="10" spans="1:8" s="33" customFormat="1" ht="28.5" customHeight="1" thickBot="1" x14ac:dyDescent="0.25">
      <c r="A10" s="321" t="s">
        <v>36</v>
      </c>
      <c r="B10" s="322"/>
      <c r="C10" s="323">
        <v>40</v>
      </c>
      <c r="D10" s="324">
        <v>7.4999999999999997E-3</v>
      </c>
      <c r="E10" s="311">
        <v>1.4999999999999999E-2</v>
      </c>
    </row>
    <row r="11" spans="1:8" s="33" customFormat="1" ht="14.25" thickTop="1" x14ac:dyDescent="0.25">
      <c r="A11" s="325" t="s">
        <v>23</v>
      </c>
      <c r="B11" s="326"/>
      <c r="C11" s="327"/>
      <c r="D11" s="328">
        <v>32</v>
      </c>
      <c r="E11" s="329">
        <v>27</v>
      </c>
    </row>
    <row r="12" spans="1:8" s="33" customFormat="1" ht="14.25" thickBot="1" x14ac:dyDescent="0.3">
      <c r="A12" s="330" t="s">
        <v>25</v>
      </c>
      <c r="B12" s="331"/>
      <c r="C12" s="331"/>
      <c r="D12" s="332">
        <v>3000</v>
      </c>
      <c r="E12" s="333">
        <v>3000</v>
      </c>
    </row>
    <row r="13" spans="1:8" s="33" customFormat="1" ht="14.25" thickTop="1" thickBot="1" x14ac:dyDescent="0.25">
      <c r="A13" s="334" t="s">
        <v>27</v>
      </c>
      <c r="B13" s="335"/>
      <c r="C13" s="335"/>
      <c r="D13" s="336">
        <f>SUMPRODUCT(D4:D7,$B4:$B7)</f>
        <v>21.72</v>
      </c>
      <c r="E13" s="337">
        <f>SUMPRODUCT(E4:E7,$B4:$B7)</f>
        <v>17.28</v>
      </c>
    </row>
    <row r="14" spans="1:8" s="33" customFormat="1" ht="7.5" customHeight="1" thickTop="1" thickBot="1" x14ac:dyDescent="0.25"/>
    <row r="15" spans="1:8" s="33" customFormat="1" ht="44.25" thickTop="1" thickBot="1" x14ac:dyDescent="0.25">
      <c r="A15" s="286" t="s">
        <v>21</v>
      </c>
      <c r="B15" s="287"/>
      <c r="C15" s="288"/>
      <c r="D15" s="280" t="s">
        <v>42</v>
      </c>
      <c r="E15" s="281"/>
    </row>
    <row r="16" spans="1:8" s="34" customFormat="1" ht="30.75" customHeight="1" thickBot="1" x14ac:dyDescent="0.3">
      <c r="A16" s="289" t="s">
        <v>22</v>
      </c>
      <c r="B16" s="290" t="s">
        <v>39</v>
      </c>
      <c r="C16" s="291" t="s">
        <v>38</v>
      </c>
      <c r="D16" s="282" t="s">
        <v>40</v>
      </c>
      <c r="E16" s="283" t="s">
        <v>41</v>
      </c>
    </row>
    <row r="17" spans="1:5" s="33" customFormat="1" ht="15" thickTop="1" thickBot="1" x14ac:dyDescent="0.3">
      <c r="A17" s="292" t="s">
        <v>24</v>
      </c>
      <c r="B17" s="293">
        <v>200</v>
      </c>
      <c r="C17" s="294">
        <v>25</v>
      </c>
      <c r="D17" s="284">
        <v>1000</v>
      </c>
      <c r="E17" s="285">
        <v>0.35</v>
      </c>
    </row>
    <row r="18" spans="1:5" s="33" customFormat="1" ht="15" thickTop="1" thickBot="1" x14ac:dyDescent="0.3">
      <c r="A18" s="295" t="s">
        <v>26</v>
      </c>
      <c r="B18" s="296">
        <v>100</v>
      </c>
      <c r="C18" s="297">
        <v>50</v>
      </c>
    </row>
    <row r="19" spans="1:5" ht="13.5" thickTop="1" x14ac:dyDescent="0.2"/>
  </sheetData>
  <phoneticPr fontId="27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110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предприятием"&amp;RВ.П. Чернов, А.В. Чернов</oddHeader>
    <oddFooter>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5286-FF3B-4E9D-BFE6-AD9E49589A65}">
  <dimension ref="A1:H20"/>
  <sheetViews>
    <sheetView showGridLines="0" workbookViewId="0">
      <selection activeCell="G17" sqref="G17"/>
    </sheetView>
  </sheetViews>
  <sheetFormatPr defaultRowHeight="12.75" x14ac:dyDescent="0.2"/>
  <cols>
    <col min="1" max="1" width="2.33203125" customWidth="1"/>
    <col min="2" max="2" width="8.1640625" bestFit="1" customWidth="1"/>
    <col min="3" max="3" width="33" bestFit="1" customWidth="1"/>
    <col min="4" max="4" width="16" bestFit="1" customWidth="1"/>
    <col min="5" max="5" width="12.1640625" bestFit="1" customWidth="1"/>
    <col min="6" max="6" width="18.33203125" bestFit="1" customWidth="1"/>
    <col min="7" max="7" width="12.83203125" bestFit="1" customWidth="1"/>
    <col min="8" max="8" width="13.83203125" bestFit="1" customWidth="1"/>
  </cols>
  <sheetData>
    <row r="1" spans="1:8" x14ac:dyDescent="0.2">
      <c r="A1" s="350" t="s">
        <v>221</v>
      </c>
    </row>
    <row r="2" spans="1:8" x14ac:dyDescent="0.2">
      <c r="A2" s="350" t="s">
        <v>259</v>
      </c>
    </row>
    <row r="3" spans="1:8" x14ac:dyDescent="0.2">
      <c r="A3" s="350" t="s">
        <v>260</v>
      </c>
    </row>
    <row r="6" spans="1:8" ht="13.5" thickBot="1" x14ac:dyDescent="0.25">
      <c r="A6" t="s">
        <v>178</v>
      </c>
    </row>
    <row r="7" spans="1:8" x14ac:dyDescent="0.2">
      <c r="B7" s="356"/>
      <c r="C7" s="356"/>
      <c r="D7" s="356" t="s">
        <v>222</v>
      </c>
      <c r="E7" s="356" t="s">
        <v>224</v>
      </c>
      <c r="F7" s="356" t="s">
        <v>226</v>
      </c>
      <c r="G7" s="356" t="s">
        <v>228</v>
      </c>
      <c r="H7" s="356" t="s">
        <v>228</v>
      </c>
    </row>
    <row r="8" spans="1:8" ht="13.5" thickBot="1" x14ac:dyDescent="0.25">
      <c r="B8" s="357" t="s">
        <v>174</v>
      </c>
      <c r="C8" s="357" t="s">
        <v>175</v>
      </c>
      <c r="D8" s="357" t="s">
        <v>223</v>
      </c>
      <c r="E8" s="357" t="s">
        <v>225</v>
      </c>
      <c r="F8" s="357" t="s">
        <v>227</v>
      </c>
      <c r="G8" s="357" t="s">
        <v>229</v>
      </c>
      <c r="H8" s="357" t="s">
        <v>230</v>
      </c>
    </row>
    <row r="9" spans="1:8" x14ac:dyDescent="0.2">
      <c r="B9" s="353" t="s">
        <v>187</v>
      </c>
      <c r="C9" s="353" t="s">
        <v>188</v>
      </c>
      <c r="D9" s="353">
        <v>2580.6451612903234</v>
      </c>
      <c r="E9" s="353">
        <v>0</v>
      </c>
      <c r="F9" s="353">
        <v>32</v>
      </c>
      <c r="G9" s="353">
        <v>35.500000000000014</v>
      </c>
      <c r="H9" s="353">
        <v>10.999999999999995</v>
      </c>
    </row>
    <row r="10" spans="1:8" ht="13.5" thickBot="1" x14ac:dyDescent="0.25">
      <c r="B10" s="351" t="s">
        <v>190</v>
      </c>
      <c r="C10" s="351" t="s">
        <v>191</v>
      </c>
      <c r="D10" s="351">
        <v>215.05376344085946</v>
      </c>
      <c r="E10" s="351">
        <v>0</v>
      </c>
      <c r="F10" s="351">
        <v>27</v>
      </c>
      <c r="G10" s="351">
        <v>14.142857142857132</v>
      </c>
      <c r="H10" s="351">
        <v>14.200000000000003</v>
      </c>
    </row>
    <row r="12" spans="1:8" ht="13.5" thickBot="1" x14ac:dyDescent="0.25">
      <c r="A12" t="s">
        <v>180</v>
      </c>
    </row>
    <row r="13" spans="1:8" x14ac:dyDescent="0.2">
      <c r="B13" s="356"/>
      <c r="C13" s="356"/>
      <c r="D13" s="356" t="s">
        <v>222</v>
      </c>
      <c r="E13" s="356" t="s">
        <v>231</v>
      </c>
      <c r="F13" s="356" t="s">
        <v>233</v>
      </c>
      <c r="G13" s="356" t="s">
        <v>228</v>
      </c>
      <c r="H13" s="356" t="s">
        <v>228</v>
      </c>
    </row>
    <row r="14" spans="1:8" ht="13.5" thickBot="1" x14ac:dyDescent="0.25">
      <c r="B14" s="357" t="s">
        <v>174</v>
      </c>
      <c r="C14" s="357" t="s">
        <v>175</v>
      </c>
      <c r="D14" s="357" t="s">
        <v>223</v>
      </c>
      <c r="E14" s="357" t="s">
        <v>232</v>
      </c>
      <c r="F14" s="357" t="s">
        <v>234</v>
      </c>
      <c r="G14" s="357" t="s">
        <v>229</v>
      </c>
      <c r="H14" s="357" t="s">
        <v>230</v>
      </c>
    </row>
    <row r="15" spans="1:8" x14ac:dyDescent="0.2">
      <c r="B15" s="353" t="s">
        <v>192</v>
      </c>
      <c r="C15" s="353" t="s">
        <v>246</v>
      </c>
      <c r="D15" s="353">
        <v>59767.741935483871</v>
      </c>
      <c r="E15" s="353">
        <v>0</v>
      </c>
      <c r="F15" s="353">
        <v>94719.5</v>
      </c>
      <c r="G15" s="353">
        <v>1E+30</v>
      </c>
      <c r="H15" s="353">
        <v>34951.758064516136</v>
      </c>
    </row>
    <row r="16" spans="1:8" x14ac:dyDescent="0.2">
      <c r="B16" s="353" t="s">
        <v>196</v>
      </c>
      <c r="C16" s="353" t="s">
        <v>207</v>
      </c>
      <c r="D16" s="353">
        <v>200</v>
      </c>
      <c r="E16" s="379">
        <v>229.03225806451618</v>
      </c>
      <c r="F16" s="353">
        <v>200</v>
      </c>
      <c r="G16" s="380">
        <v>90.000000000000057</v>
      </c>
      <c r="H16" s="353">
        <v>13.333333333333286</v>
      </c>
    </row>
    <row r="17" spans="2:8" x14ac:dyDescent="0.2">
      <c r="B17" s="353" t="s">
        <v>200</v>
      </c>
      <c r="C17" s="353" t="s">
        <v>210</v>
      </c>
      <c r="D17" s="353">
        <v>40.000000000000007</v>
      </c>
      <c r="E17" s="379">
        <v>1064.5161290322576</v>
      </c>
      <c r="F17" s="353">
        <v>40</v>
      </c>
      <c r="G17" s="381">
        <v>2.8571428571428461</v>
      </c>
      <c r="H17" s="353">
        <v>26.666666666666671</v>
      </c>
    </row>
    <row r="18" spans="2:8" x14ac:dyDescent="0.2">
      <c r="B18" s="353" t="s">
        <v>203</v>
      </c>
      <c r="C18" s="353" t="s">
        <v>213</v>
      </c>
      <c r="D18" s="353">
        <v>22.580645161290317</v>
      </c>
      <c r="E18" s="353">
        <v>0</v>
      </c>
      <c r="F18" s="353">
        <v>40</v>
      </c>
      <c r="G18" s="353">
        <v>1E+30</v>
      </c>
      <c r="H18" s="353">
        <v>17.419354838709687</v>
      </c>
    </row>
    <row r="19" spans="2:8" x14ac:dyDescent="0.2">
      <c r="B19" s="353" t="s">
        <v>206</v>
      </c>
      <c r="C19" s="353" t="s">
        <v>216</v>
      </c>
      <c r="D19" s="353">
        <v>2580.6451612903234</v>
      </c>
      <c r="E19" s="353">
        <v>0</v>
      </c>
      <c r="F19" s="353">
        <v>3000</v>
      </c>
      <c r="G19" s="353">
        <v>1E+30</v>
      </c>
      <c r="H19" s="353">
        <v>419.35483870967681</v>
      </c>
    </row>
    <row r="20" spans="2:8" ht="13.5" thickBot="1" x14ac:dyDescent="0.25">
      <c r="B20" s="351" t="s">
        <v>209</v>
      </c>
      <c r="C20" s="351" t="s">
        <v>219</v>
      </c>
      <c r="D20" s="351">
        <v>215.05376344085946</v>
      </c>
      <c r="E20" s="351">
        <v>0</v>
      </c>
      <c r="F20" s="351">
        <v>3000</v>
      </c>
      <c r="G20" s="351">
        <v>1E+30</v>
      </c>
      <c r="H20" s="351">
        <v>2784.9462365591407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10A4-4113-4110-B778-51CE827A899E}">
  <dimension ref="A1:H20"/>
  <sheetViews>
    <sheetView showGridLines="0" workbookViewId="0">
      <selection activeCell="E25" sqref="E25"/>
    </sheetView>
  </sheetViews>
  <sheetFormatPr defaultRowHeight="12.75" x14ac:dyDescent="0.2"/>
  <cols>
    <col min="1" max="1" width="2.33203125" customWidth="1"/>
    <col min="2" max="2" width="8.1640625" bestFit="1" customWidth="1"/>
    <col min="3" max="3" width="33" bestFit="1" customWidth="1"/>
    <col min="4" max="4" width="16" bestFit="1" customWidth="1"/>
    <col min="5" max="5" width="12.1640625" bestFit="1" customWidth="1"/>
    <col min="6" max="6" width="18.33203125" bestFit="1" customWidth="1"/>
    <col min="7" max="7" width="12.83203125" bestFit="1" customWidth="1"/>
    <col min="8" max="8" width="13.83203125" bestFit="1" customWidth="1"/>
  </cols>
  <sheetData>
    <row r="1" spans="1:8" x14ac:dyDescent="0.2">
      <c r="A1" s="350" t="s">
        <v>221</v>
      </c>
    </row>
    <row r="2" spans="1:8" x14ac:dyDescent="0.2">
      <c r="A2" s="350" t="s">
        <v>259</v>
      </c>
    </row>
    <row r="3" spans="1:8" x14ac:dyDescent="0.2">
      <c r="A3" s="350" t="s">
        <v>261</v>
      </c>
    </row>
    <row r="6" spans="1:8" ht="13.5" thickBot="1" x14ac:dyDescent="0.25">
      <c r="A6" t="s">
        <v>178</v>
      </c>
    </row>
    <row r="7" spans="1:8" x14ac:dyDescent="0.2">
      <c r="B7" s="356"/>
      <c r="C7" s="356"/>
      <c r="D7" s="356" t="s">
        <v>222</v>
      </c>
      <c r="E7" s="356" t="s">
        <v>224</v>
      </c>
      <c r="F7" s="356" t="s">
        <v>226</v>
      </c>
      <c r="G7" s="356" t="s">
        <v>228</v>
      </c>
      <c r="H7" s="356" t="s">
        <v>228</v>
      </c>
    </row>
    <row r="8" spans="1:8" ht="13.5" thickBot="1" x14ac:dyDescent="0.25">
      <c r="B8" s="357" t="s">
        <v>174</v>
      </c>
      <c r="C8" s="357" t="s">
        <v>175</v>
      </c>
      <c r="D8" s="357" t="s">
        <v>223</v>
      </c>
      <c r="E8" s="357" t="s">
        <v>225</v>
      </c>
      <c r="F8" s="357" t="s">
        <v>227</v>
      </c>
      <c r="G8" s="357" t="s">
        <v>229</v>
      </c>
      <c r="H8" s="357" t="s">
        <v>230</v>
      </c>
    </row>
    <row r="9" spans="1:8" x14ac:dyDescent="0.2">
      <c r="B9" s="353" t="s">
        <v>187</v>
      </c>
      <c r="C9" s="353" t="s">
        <v>188</v>
      </c>
      <c r="D9" s="353">
        <v>2000.0000000000005</v>
      </c>
      <c r="E9" s="353">
        <v>0</v>
      </c>
      <c r="F9" s="353">
        <v>32</v>
      </c>
      <c r="G9" s="353">
        <v>35.500000000000014</v>
      </c>
      <c r="H9" s="353">
        <v>18.500000000000004</v>
      </c>
    </row>
    <row r="10" spans="1:8" ht="13.5" thickBot="1" x14ac:dyDescent="0.25">
      <c r="B10" s="351" t="s">
        <v>190</v>
      </c>
      <c r="C10" s="351" t="s">
        <v>191</v>
      </c>
      <c r="D10" s="351">
        <v>1666.6666666666665</v>
      </c>
      <c r="E10" s="351">
        <v>0</v>
      </c>
      <c r="F10" s="351">
        <v>27</v>
      </c>
      <c r="G10" s="351">
        <v>37.000000000000007</v>
      </c>
      <c r="H10" s="351">
        <v>14.200000000000003</v>
      </c>
    </row>
    <row r="12" spans="1:8" ht="13.5" thickBot="1" x14ac:dyDescent="0.25">
      <c r="A12" t="s">
        <v>180</v>
      </c>
    </row>
    <row r="13" spans="1:8" x14ac:dyDescent="0.2">
      <c r="B13" s="356"/>
      <c r="C13" s="356"/>
      <c r="D13" s="356" t="s">
        <v>222</v>
      </c>
      <c r="E13" s="356" t="s">
        <v>231</v>
      </c>
      <c r="F13" s="356" t="s">
        <v>233</v>
      </c>
      <c r="G13" s="356" t="s">
        <v>228</v>
      </c>
      <c r="H13" s="356" t="s">
        <v>228</v>
      </c>
    </row>
    <row r="14" spans="1:8" ht="13.5" thickBot="1" x14ac:dyDescent="0.25">
      <c r="B14" s="357" t="s">
        <v>174</v>
      </c>
      <c r="C14" s="357" t="s">
        <v>175</v>
      </c>
      <c r="D14" s="357" t="s">
        <v>223</v>
      </c>
      <c r="E14" s="357" t="s">
        <v>232</v>
      </c>
      <c r="F14" s="357" t="s">
        <v>234</v>
      </c>
      <c r="G14" s="357" t="s">
        <v>229</v>
      </c>
      <c r="H14" s="357" t="s">
        <v>230</v>
      </c>
    </row>
    <row r="15" spans="1:8" x14ac:dyDescent="0.2">
      <c r="B15" s="353" t="s">
        <v>192</v>
      </c>
      <c r="C15" s="353" t="s">
        <v>246</v>
      </c>
      <c r="D15" s="353">
        <v>72240</v>
      </c>
      <c r="E15" s="353">
        <v>0</v>
      </c>
      <c r="F15" s="353">
        <v>94719.5</v>
      </c>
      <c r="G15" s="353">
        <v>1E+30</v>
      </c>
      <c r="H15" s="353">
        <v>22479.499999999993</v>
      </c>
    </row>
    <row r="16" spans="1:8" x14ac:dyDescent="0.2">
      <c r="B16" s="353" t="s">
        <v>196</v>
      </c>
      <c r="C16" s="353" t="s">
        <v>207</v>
      </c>
      <c r="D16" s="353">
        <v>290</v>
      </c>
      <c r="E16" s="353">
        <v>0</v>
      </c>
      <c r="F16" s="353">
        <v>290.00000000000006</v>
      </c>
      <c r="G16" s="353">
        <v>1E+30</v>
      </c>
      <c r="H16" s="353">
        <v>1.4210854715202004E-14</v>
      </c>
    </row>
    <row r="17" spans="2:8" x14ac:dyDescent="0.2">
      <c r="B17" s="353" t="s">
        <v>200</v>
      </c>
      <c r="C17" s="353" t="s">
        <v>210</v>
      </c>
      <c r="D17" s="353">
        <v>40.000000000000007</v>
      </c>
      <c r="E17" s="353">
        <v>1541.6666666666667</v>
      </c>
      <c r="F17" s="353">
        <v>40</v>
      </c>
      <c r="G17" s="353">
        <v>6.8212102632969568E-15</v>
      </c>
      <c r="H17" s="353">
        <v>24.000000000000007</v>
      </c>
    </row>
    <row r="18" spans="2:8" x14ac:dyDescent="0.2">
      <c r="B18" s="353" t="s">
        <v>203</v>
      </c>
      <c r="C18" s="353" t="s">
        <v>213</v>
      </c>
      <c r="D18" s="353">
        <v>40</v>
      </c>
      <c r="E18" s="353">
        <v>1183.3333333333335</v>
      </c>
      <c r="F18" s="353">
        <v>40</v>
      </c>
      <c r="G18" s="353">
        <v>2.7504880093939365E-15</v>
      </c>
      <c r="H18" s="353">
        <v>20</v>
      </c>
    </row>
    <row r="19" spans="2:8" x14ac:dyDescent="0.2">
      <c r="B19" s="353" t="s">
        <v>206</v>
      </c>
      <c r="C19" s="353" t="s">
        <v>216</v>
      </c>
      <c r="D19" s="353">
        <v>2000.0000000000005</v>
      </c>
      <c r="E19" s="353">
        <v>0</v>
      </c>
      <c r="F19" s="353">
        <v>3000</v>
      </c>
      <c r="G19" s="353">
        <v>1E+30</v>
      </c>
      <c r="H19" s="353">
        <v>999.99999999999943</v>
      </c>
    </row>
    <row r="20" spans="2:8" ht="13.5" thickBot="1" x14ac:dyDescent="0.25">
      <c r="B20" s="351" t="s">
        <v>209</v>
      </c>
      <c r="C20" s="351" t="s">
        <v>219</v>
      </c>
      <c r="D20" s="351">
        <v>1666.6666666666665</v>
      </c>
      <c r="E20" s="351">
        <v>0</v>
      </c>
      <c r="F20" s="351">
        <v>3000</v>
      </c>
      <c r="G20" s="351">
        <v>1E+30</v>
      </c>
      <c r="H20" s="351">
        <v>1333.3333333333335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0420-6EEA-4A23-B9CC-A3F9CFE8B919}">
  <dimension ref="A1:U29"/>
  <sheetViews>
    <sheetView zoomScaleNormal="100" zoomScaleSheetLayoutView="100" workbookViewId="0">
      <selection activeCell="B3" sqref="B3"/>
    </sheetView>
  </sheetViews>
  <sheetFormatPr defaultRowHeight="12.75" x14ac:dyDescent="0.2"/>
  <cols>
    <col min="1" max="1" width="19.83203125" customWidth="1"/>
    <col min="2" max="2" width="12.5" bestFit="1" customWidth="1"/>
    <col min="3" max="3" width="17.1640625" bestFit="1" customWidth="1"/>
    <col min="4" max="4" width="14.5" bestFit="1" customWidth="1"/>
    <col min="5" max="5" width="16.83203125" customWidth="1"/>
    <col min="6" max="7" width="17.1640625" bestFit="1" customWidth="1"/>
    <col min="8" max="8" width="4.1640625" customWidth="1"/>
    <col min="9" max="9" width="3.5" style="7" bestFit="1" customWidth="1"/>
    <col min="10" max="10" width="7" bestFit="1" customWidth="1"/>
  </cols>
  <sheetData>
    <row r="1" spans="1:13" ht="16.5" thickBot="1" x14ac:dyDescent="0.3">
      <c r="A1" s="229" t="s">
        <v>258</v>
      </c>
      <c r="B1" s="79"/>
      <c r="C1" s="80"/>
      <c r="D1" s="80"/>
      <c r="E1" s="80"/>
      <c r="F1" s="80"/>
      <c r="G1" s="217" t="s">
        <v>132</v>
      </c>
      <c r="H1" s="218"/>
      <c r="I1" s="223"/>
      <c r="J1" s="223"/>
      <c r="K1" s="3"/>
      <c r="L1" s="3"/>
      <c r="M1" s="3"/>
    </row>
    <row r="2" spans="1:13" s="7" customFormat="1" ht="15" customHeight="1" x14ac:dyDescent="0.25">
      <c r="A2" s="75"/>
      <c r="B2" s="76" t="s">
        <v>0</v>
      </c>
      <c r="C2" s="76" t="s">
        <v>1</v>
      </c>
      <c r="D2" s="77" t="s">
        <v>63</v>
      </c>
      <c r="E2" s="77" t="s">
        <v>2</v>
      </c>
      <c r="F2" s="78" t="s">
        <v>15</v>
      </c>
      <c r="G2" s="228" t="s">
        <v>127</v>
      </c>
      <c r="H2" s="218"/>
      <c r="I2" s="219"/>
      <c r="J2" s="217"/>
      <c r="K2"/>
      <c r="L2" s="203"/>
      <c r="M2" s="204"/>
    </row>
    <row r="3" spans="1:13" ht="12.75" customHeight="1" x14ac:dyDescent="0.2">
      <c r="A3" s="20" t="s">
        <v>30</v>
      </c>
      <c r="B3" s="150">
        <v>2000.0000000000005</v>
      </c>
      <c r="C3" s="150">
        <v>1666.6666666666665</v>
      </c>
      <c r="D3" s="1"/>
      <c r="E3" s="1"/>
      <c r="F3" s="21"/>
      <c r="G3" s="205"/>
      <c r="H3" s="206"/>
      <c r="I3" s="220"/>
      <c r="J3" s="207"/>
      <c r="K3" s="3"/>
      <c r="L3" s="3"/>
      <c r="M3" s="3"/>
    </row>
    <row r="4" spans="1:13" s="53" customFormat="1" ht="12.75" customHeight="1" x14ac:dyDescent="0.3">
      <c r="A4" s="50" t="s">
        <v>47</v>
      </c>
      <c r="B4" s="51">
        <f>Данные!D11</f>
        <v>32</v>
      </c>
      <c r="C4" s="51">
        <f>Данные!E11</f>
        <v>27</v>
      </c>
      <c r="D4" s="156">
        <f>B4*B$3+C4*C$3</f>
        <v>109000</v>
      </c>
      <c r="E4" s="51"/>
      <c r="F4" s="52"/>
      <c r="G4" s="208"/>
      <c r="H4" s="209" t="s">
        <v>114</v>
      </c>
      <c r="I4" s="221" t="s">
        <v>86</v>
      </c>
      <c r="J4" s="210" t="s">
        <v>87</v>
      </c>
      <c r="K4" s="115"/>
      <c r="L4" s="115"/>
      <c r="M4" s="51"/>
    </row>
    <row r="5" spans="1:13" ht="12.75" customHeight="1" x14ac:dyDescent="0.25">
      <c r="A5" s="20" t="s">
        <v>32</v>
      </c>
      <c r="B5" s="1">
        <f>Данные!D13</f>
        <v>21.72</v>
      </c>
      <c r="C5" s="1">
        <f>Данные!E13</f>
        <v>17.28</v>
      </c>
      <c r="D5" s="5">
        <f>B5*B$3+C5*C$3</f>
        <v>72240</v>
      </c>
      <c r="E5" s="5">
        <f>'Период 4'!G26</f>
        <v>94719.5</v>
      </c>
      <c r="F5" s="13">
        <f>E5-D5</f>
        <v>22479.5</v>
      </c>
      <c r="G5" s="211"/>
      <c r="H5" s="212" t="s">
        <v>243</v>
      </c>
      <c r="I5" s="221" t="s">
        <v>88</v>
      </c>
      <c r="J5" s="375">
        <f>E5</f>
        <v>94719.5</v>
      </c>
      <c r="K5" s="3"/>
      <c r="L5" s="3"/>
      <c r="M5" s="3"/>
    </row>
    <row r="6" spans="1:13" ht="12.75" customHeight="1" x14ac:dyDescent="0.25">
      <c r="A6" s="20" t="s">
        <v>5</v>
      </c>
      <c r="B6" s="1">
        <f>Данные!D8</f>
        <v>7.0000000000000007E-2</v>
      </c>
      <c r="C6" s="1">
        <f>Данные!E8</f>
        <v>0.09</v>
      </c>
      <c r="D6" s="5">
        <f t="shared" ref="D6:D10" si="0">B6*B$3+C6*C$3</f>
        <v>290</v>
      </c>
      <c r="E6" s="5">
        <f>Данные!C8+'Отчет об устойч 5 без св-ур'!G16</f>
        <v>290.00000000000006</v>
      </c>
      <c r="F6" s="13">
        <f t="shared" ref="F6:F10" si="1">E6-D6</f>
        <v>0</v>
      </c>
      <c r="G6" s="211"/>
      <c r="H6" s="212" t="s">
        <v>119</v>
      </c>
      <c r="I6" s="221" t="s">
        <v>88</v>
      </c>
      <c r="J6" s="213">
        <v>200</v>
      </c>
      <c r="K6" s="3"/>
      <c r="L6" s="3"/>
      <c r="M6" s="3"/>
    </row>
    <row r="7" spans="1:13" ht="12.75" customHeight="1" x14ac:dyDescent="0.25">
      <c r="A7" s="20" t="s">
        <v>6</v>
      </c>
      <c r="B7" s="1">
        <f>Данные!D9</f>
        <v>1.4999999999999999E-2</v>
      </c>
      <c r="C7" s="1">
        <f>Данные!E9</f>
        <v>6.0000000000000001E-3</v>
      </c>
      <c r="D7" s="5">
        <f t="shared" si="0"/>
        <v>40.000000000000007</v>
      </c>
      <c r="E7" s="1">
        <f>Данные!C9</f>
        <v>40</v>
      </c>
      <c r="F7" s="13">
        <f t="shared" si="1"/>
        <v>0</v>
      </c>
      <c r="G7" s="211"/>
      <c r="H7" s="212" t="s">
        <v>120</v>
      </c>
      <c r="I7" s="221" t="s">
        <v>88</v>
      </c>
      <c r="J7" s="213">
        <v>40</v>
      </c>
      <c r="K7" s="3"/>
      <c r="L7" s="3"/>
      <c r="M7" s="3"/>
    </row>
    <row r="8" spans="1:13" ht="12.75" customHeight="1" x14ac:dyDescent="0.25">
      <c r="A8" s="20" t="s">
        <v>8</v>
      </c>
      <c r="B8" s="1">
        <f>Данные!D10</f>
        <v>7.4999999999999997E-3</v>
      </c>
      <c r="C8" s="1">
        <f>Данные!E10</f>
        <v>1.4999999999999999E-2</v>
      </c>
      <c r="D8" s="5">
        <f t="shared" si="0"/>
        <v>40</v>
      </c>
      <c r="E8" s="1">
        <f>Данные!C10</f>
        <v>40</v>
      </c>
      <c r="F8" s="13">
        <f t="shared" si="1"/>
        <v>0</v>
      </c>
      <c r="G8" s="211"/>
      <c r="H8" s="212" t="s">
        <v>121</v>
      </c>
      <c r="I8" s="221" t="s">
        <v>88</v>
      </c>
      <c r="J8" s="213">
        <v>40</v>
      </c>
      <c r="K8" s="3"/>
      <c r="L8" s="3"/>
      <c r="M8" s="3"/>
    </row>
    <row r="9" spans="1:13" ht="12.75" customHeight="1" x14ac:dyDescent="0.25">
      <c r="A9" s="20" t="s">
        <v>9</v>
      </c>
      <c r="B9" s="1">
        <v>1</v>
      </c>
      <c r="C9" s="1">
        <v>0</v>
      </c>
      <c r="D9" s="5">
        <f t="shared" si="0"/>
        <v>2000.0000000000005</v>
      </c>
      <c r="E9" s="1">
        <f>Данные!D12</f>
        <v>3000</v>
      </c>
      <c r="F9" s="13">
        <f t="shared" si="1"/>
        <v>999.99999999999955</v>
      </c>
      <c r="G9" s="211"/>
      <c r="H9" s="212" t="s">
        <v>122</v>
      </c>
      <c r="I9" s="221" t="s">
        <v>88</v>
      </c>
      <c r="J9" s="213">
        <v>3000</v>
      </c>
      <c r="K9" s="3"/>
      <c r="L9" s="3"/>
      <c r="M9" s="3"/>
    </row>
    <row r="10" spans="1:13" ht="12.75" customHeight="1" thickBot="1" x14ac:dyDescent="0.3">
      <c r="A10" s="22" t="s">
        <v>10</v>
      </c>
      <c r="B10" s="14">
        <v>0</v>
      </c>
      <c r="C10" s="14">
        <v>1</v>
      </c>
      <c r="D10" s="23">
        <f t="shared" si="0"/>
        <v>1666.6666666666665</v>
      </c>
      <c r="E10" s="14">
        <f>Данные!E12</f>
        <v>3000</v>
      </c>
      <c r="F10" s="15">
        <f t="shared" si="1"/>
        <v>1333.3333333333335</v>
      </c>
      <c r="G10" s="211"/>
      <c r="H10" s="212" t="s">
        <v>123</v>
      </c>
      <c r="I10" s="221" t="s">
        <v>88</v>
      </c>
      <c r="J10" s="213">
        <v>3000</v>
      </c>
      <c r="K10" s="3"/>
      <c r="L10" s="3"/>
      <c r="M10" s="3"/>
    </row>
    <row r="11" spans="1:13" ht="16.5" customHeight="1" thickBot="1" x14ac:dyDescent="0.3">
      <c r="A11" s="17" t="s">
        <v>60</v>
      </c>
      <c r="B11" s="16"/>
      <c r="C11" s="16"/>
      <c r="D11" s="16"/>
      <c r="E11" s="16"/>
      <c r="F11" s="338"/>
      <c r="G11" s="211"/>
      <c r="H11" s="212" t="s">
        <v>124</v>
      </c>
      <c r="I11" s="221" t="s">
        <v>89</v>
      </c>
      <c r="J11" s="213">
        <v>0</v>
      </c>
      <c r="K11" s="3"/>
      <c r="L11" s="3"/>
      <c r="M11" s="3"/>
    </row>
    <row r="12" spans="1:13" s="35" customFormat="1" ht="27" customHeight="1" x14ac:dyDescent="0.25">
      <c r="A12" s="41" t="s">
        <v>33</v>
      </c>
      <c r="B12" s="28" t="s">
        <v>53</v>
      </c>
      <c r="C12" s="28" t="s">
        <v>49</v>
      </c>
      <c r="D12" s="28" t="s">
        <v>68</v>
      </c>
      <c r="E12" s="28" t="s">
        <v>50</v>
      </c>
      <c r="F12" s="28" t="s">
        <v>51</v>
      </c>
      <c r="G12" s="42" t="s">
        <v>52</v>
      </c>
    </row>
    <row r="13" spans="1:13" ht="12.75" customHeight="1" x14ac:dyDescent="0.2">
      <c r="A13" s="20" t="s">
        <v>3</v>
      </c>
      <c r="B13" s="358">
        <f>Данные!B4</f>
        <v>7.6</v>
      </c>
      <c r="C13" s="5">
        <f>'Период 4'!G13</f>
        <v>0</v>
      </c>
      <c r="D13" s="378">
        <f>F13-C13</f>
        <v>1500.0000000000002</v>
      </c>
      <c r="E13" s="4">
        <f>C13+D13</f>
        <v>1500.0000000000002</v>
      </c>
      <c r="F13" s="5">
        <f>B$3*Данные!D4+C$3*Данные!E4</f>
        <v>1500.0000000000002</v>
      </c>
      <c r="G13" s="13">
        <f>E13-F13</f>
        <v>0</v>
      </c>
    </row>
    <row r="14" spans="1:13" ht="12.75" customHeight="1" x14ac:dyDescent="0.2">
      <c r="A14" s="20" t="s">
        <v>4</v>
      </c>
      <c r="B14" s="358">
        <f>Данные!B5</f>
        <v>44</v>
      </c>
      <c r="C14" s="5">
        <f>'Период 4'!G14</f>
        <v>0</v>
      </c>
      <c r="D14" s="378">
        <f t="shared" ref="D14:D16" si="2">F14-C14</f>
        <v>700.00000000000011</v>
      </c>
      <c r="E14" s="4">
        <f t="shared" ref="E14:E16" si="3">C14+D14</f>
        <v>700.00000000000011</v>
      </c>
      <c r="F14" s="5">
        <f>B$3*Данные!D5+C$3*Данные!E5</f>
        <v>700.00000000000011</v>
      </c>
      <c r="G14" s="13">
        <f t="shared" ref="G14:G16" si="4">E14-F14</f>
        <v>0</v>
      </c>
    </row>
    <row r="15" spans="1:13" ht="12.75" customHeight="1" x14ac:dyDescent="0.2">
      <c r="A15" s="20" t="s">
        <v>14</v>
      </c>
      <c r="B15" s="358">
        <f>Данные!B6</f>
        <v>16</v>
      </c>
      <c r="C15" s="5">
        <f>'Период 4'!G15</f>
        <v>0</v>
      </c>
      <c r="D15" s="378">
        <f t="shared" si="2"/>
        <v>1360</v>
      </c>
      <c r="E15" s="4">
        <f t="shared" si="3"/>
        <v>1360</v>
      </c>
      <c r="F15" s="5">
        <f>B$3*Данные!D6+C$3*Данные!E6</f>
        <v>1360</v>
      </c>
      <c r="G15" s="13">
        <f t="shared" si="4"/>
        <v>0</v>
      </c>
    </row>
    <row r="16" spans="1:13" ht="12.75" customHeight="1" thickBot="1" x14ac:dyDescent="0.25">
      <c r="A16" s="24" t="s">
        <v>7</v>
      </c>
      <c r="B16" s="358">
        <f>Данные!B7</f>
        <v>9.1999999999999993</v>
      </c>
      <c r="C16" s="5">
        <f>'Период 4'!G16</f>
        <v>0</v>
      </c>
      <c r="D16" s="378">
        <f t="shared" si="2"/>
        <v>900</v>
      </c>
      <c r="E16" s="4">
        <f t="shared" si="3"/>
        <v>900</v>
      </c>
      <c r="F16" s="5">
        <f>B$3*Данные!D7+C$3*Данные!E7</f>
        <v>900</v>
      </c>
      <c r="G16" s="13">
        <f t="shared" si="4"/>
        <v>0</v>
      </c>
    </row>
    <row r="17" spans="1:21" ht="18" customHeight="1" thickTop="1" thickBot="1" x14ac:dyDescent="0.25">
      <c r="A17" s="25" t="s">
        <v>32</v>
      </c>
      <c r="B17" s="26"/>
      <c r="C17" s="26">
        <f>SUMPRODUCT($B13:$B16,C13:C16)</f>
        <v>0</v>
      </c>
      <c r="D17" s="377">
        <f t="shared" ref="D17:G17" si="5">SUMPRODUCT($B13:$B16,D13:D16)</f>
        <v>72240</v>
      </c>
      <c r="E17" s="377">
        <f t="shared" si="5"/>
        <v>72240</v>
      </c>
      <c r="F17" s="377">
        <f t="shared" si="5"/>
        <v>72240</v>
      </c>
      <c r="G17" s="27">
        <f t="shared" si="5"/>
        <v>0</v>
      </c>
      <c r="M17" s="12"/>
    </row>
    <row r="18" spans="1:21" ht="17.25" customHeight="1" thickBot="1" x14ac:dyDescent="0.3">
      <c r="A18" s="8" t="s">
        <v>61</v>
      </c>
      <c r="B18" s="36"/>
      <c r="C18" s="36"/>
      <c r="D18" s="36"/>
      <c r="E18" s="36"/>
      <c r="F18" s="36"/>
      <c r="G18" s="9"/>
    </row>
    <row r="19" spans="1:21" s="59" customFormat="1" ht="20.25" customHeight="1" x14ac:dyDescent="0.25">
      <c r="A19" s="55" t="s">
        <v>66</v>
      </c>
      <c r="B19" s="56"/>
      <c r="C19" s="56"/>
      <c r="D19" s="69" t="s">
        <v>62</v>
      </c>
      <c r="E19" s="57"/>
      <c r="F19" s="57"/>
      <c r="G19" s="58"/>
      <c r="I19" s="222"/>
    </row>
    <row r="20" spans="1:21" ht="13.5" x14ac:dyDescent="0.25">
      <c r="A20" s="40" t="s">
        <v>47</v>
      </c>
      <c r="B20" s="38"/>
      <c r="C20" s="64">
        <f>D4</f>
        <v>109000</v>
      </c>
      <c r="D20" s="70" t="s">
        <v>67</v>
      </c>
      <c r="E20" s="46"/>
      <c r="F20" s="46"/>
      <c r="G20" s="47"/>
    </row>
    <row r="21" spans="1:21" ht="13.5" x14ac:dyDescent="0.25">
      <c r="A21" s="48" t="s">
        <v>48</v>
      </c>
      <c r="B21" s="49"/>
      <c r="C21" s="65"/>
      <c r="D21" s="71" t="s">
        <v>64</v>
      </c>
      <c r="E21" s="38"/>
      <c r="F21" s="38"/>
      <c r="G21" s="43">
        <f>4*Данные!D17</f>
        <v>4000</v>
      </c>
    </row>
    <row r="22" spans="1:21" x14ac:dyDescent="0.2">
      <c r="A22" s="37" t="s">
        <v>57</v>
      </c>
      <c r="B22" s="3"/>
      <c r="C22" s="64">
        <f>Данные!B17*Данные!C17</f>
        <v>5000</v>
      </c>
      <c r="D22" s="71" t="s">
        <v>65</v>
      </c>
      <c r="E22" s="38"/>
      <c r="F22" s="38"/>
      <c r="G22" s="45">
        <f>C26-G21</f>
        <v>94719.5</v>
      </c>
    </row>
    <row r="23" spans="1:21" x14ac:dyDescent="0.2">
      <c r="A23" s="37" t="s">
        <v>58</v>
      </c>
      <c r="B23" s="39"/>
      <c r="C23" s="66">
        <f>ROUNDUP(MAX(D6-Данные!B17,0),0)*Данные!C18</f>
        <v>4500</v>
      </c>
      <c r="D23" s="72" t="s">
        <v>70</v>
      </c>
      <c r="E23" s="46"/>
      <c r="F23" s="46"/>
      <c r="G23" s="47"/>
    </row>
    <row r="24" spans="1:21" s="12" customFormat="1" x14ac:dyDescent="0.2">
      <c r="A24" s="37" t="s">
        <v>59</v>
      </c>
      <c r="B24" s="3"/>
      <c r="C24" s="64">
        <f>SUM(E13:E16,G13:G16)/2*Данные!E17</f>
        <v>780.5</v>
      </c>
      <c r="D24" s="71" t="s">
        <v>55</v>
      </c>
      <c r="E24" s="38"/>
      <c r="F24" s="38"/>
      <c r="G24" s="43">
        <f>G17</f>
        <v>0</v>
      </c>
      <c r="I24" s="7"/>
      <c r="M24"/>
      <c r="P24"/>
    </row>
    <row r="25" spans="1:21" ht="13.5" x14ac:dyDescent="0.25">
      <c r="A25" s="60" t="s">
        <v>69</v>
      </c>
      <c r="B25" s="63"/>
      <c r="C25" s="67">
        <f>SUM(C22:C24)</f>
        <v>10280.5</v>
      </c>
      <c r="D25" s="73" t="s">
        <v>56</v>
      </c>
      <c r="E25" s="38"/>
      <c r="F25" s="38"/>
      <c r="G25" s="44">
        <f>G22</f>
        <v>94719.5</v>
      </c>
    </row>
    <row r="26" spans="1:21" ht="14.25" thickBot="1" x14ac:dyDescent="0.3">
      <c r="A26" s="61" t="s">
        <v>13</v>
      </c>
      <c r="B26" s="62"/>
      <c r="C26" s="68">
        <f>C20-C25</f>
        <v>98719.5</v>
      </c>
      <c r="D26" s="74" t="s">
        <v>54</v>
      </c>
      <c r="E26" s="62"/>
      <c r="F26" s="62"/>
      <c r="G26" s="54">
        <f>SUM(G24:G25)</f>
        <v>94719.5</v>
      </c>
    </row>
    <row r="29" spans="1:21" ht="15.75" x14ac:dyDescent="0.25">
      <c r="O29" s="59"/>
      <c r="P29" s="59"/>
      <c r="Q29" s="59"/>
      <c r="R29" s="59"/>
      <c r="S29" s="59"/>
      <c r="T29" s="59"/>
      <c r="U29" s="59"/>
    </row>
  </sheetData>
  <conditionalFormatting sqref="F5:F10 A5:A10">
    <cfRule type="expression" dxfId="0" priority="1">
      <formula>$F5&lt;0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1676-3C64-45A7-ABCC-19C0366C9C6D}">
  <sheetPr>
    <pageSetUpPr fitToPage="1"/>
  </sheetPr>
  <dimension ref="A1:I27"/>
  <sheetViews>
    <sheetView zoomScaleNormal="100" zoomScaleSheetLayoutView="100" workbookViewId="0">
      <selection activeCell="A15" sqref="A15"/>
    </sheetView>
  </sheetViews>
  <sheetFormatPr defaultRowHeight="12.75" x14ac:dyDescent="0.2"/>
  <cols>
    <col min="1" max="1" width="19.33203125" style="35" customWidth="1"/>
    <col min="2" max="3" width="11.83203125" customWidth="1"/>
    <col min="4" max="4" width="13.1640625" customWidth="1"/>
    <col min="5" max="5" width="9.83203125" customWidth="1"/>
    <col min="6" max="6" width="10.33203125" customWidth="1"/>
    <col min="7" max="8" width="9.83203125" customWidth="1"/>
    <col min="9" max="9" width="11.33203125" customWidth="1"/>
  </cols>
  <sheetData>
    <row r="1" spans="1:9" ht="19.5" customHeight="1" thickBot="1" x14ac:dyDescent="0.35">
      <c r="A1" s="141" t="s">
        <v>257</v>
      </c>
      <c r="B1" s="2"/>
      <c r="C1" s="2"/>
      <c r="D1" s="2"/>
      <c r="E1" s="2"/>
      <c r="F1" s="2"/>
      <c r="G1" s="2"/>
      <c r="H1" s="2"/>
    </row>
    <row r="2" spans="1:9" s="147" customFormat="1" ht="26.25" thickBot="1" x14ac:dyDescent="0.25">
      <c r="A2" s="142" t="s">
        <v>103</v>
      </c>
      <c r="B2" s="143" t="str">
        <f>Данные!D3</f>
        <v>В 1 кг 
Печенья</v>
      </c>
      <c r="C2" s="143" t="str">
        <f>Данные!E3</f>
        <v>В 1 кг 
Бисквитов</v>
      </c>
      <c r="D2" s="153" t="s">
        <v>102</v>
      </c>
      <c r="E2" s="144" t="s">
        <v>112</v>
      </c>
      <c r="F2" s="144"/>
      <c r="G2" s="144" t="s">
        <v>113</v>
      </c>
      <c r="H2" s="145"/>
    </row>
    <row r="3" spans="1:9" s="147" customFormat="1" ht="12.75" customHeight="1" thickTop="1" thickBot="1" x14ac:dyDescent="0.25">
      <c r="A3" s="148" t="str">
        <f>'Период 5'!A4</f>
        <v>Выручка</v>
      </c>
      <c r="B3" s="120">
        <f>'Период 5'!B4</f>
        <v>32</v>
      </c>
      <c r="C3" s="120">
        <f>'Период 5'!C4</f>
        <v>27</v>
      </c>
      <c r="D3" s="154">
        <f>C19*C18</f>
        <v>109000</v>
      </c>
      <c r="E3" s="126">
        <f>D3/B3</f>
        <v>3406.25</v>
      </c>
      <c r="F3" s="120">
        <v>0</v>
      </c>
      <c r="G3" s="125">
        <v>0</v>
      </c>
      <c r="H3" s="128">
        <f>D3/C3</f>
        <v>4037.037037037037</v>
      </c>
      <c r="I3" s="139"/>
    </row>
    <row r="4" spans="1:9" ht="12.75" customHeight="1" x14ac:dyDescent="0.2">
      <c r="A4" s="148" t="str">
        <f>'Период 5'!A5</f>
        <v>Стоимость сырья</v>
      </c>
      <c r="B4" s="120">
        <f>'Период 5'!B5</f>
        <v>21.72</v>
      </c>
      <c r="C4" s="120">
        <f>'Период 5'!C5</f>
        <v>17.28</v>
      </c>
      <c r="D4" s="120">
        <f>'Период 5'!E5</f>
        <v>94719.5</v>
      </c>
      <c r="E4" s="126">
        <f>D4/B4</f>
        <v>4360.934622467772</v>
      </c>
      <c r="F4" s="120">
        <v>0</v>
      </c>
      <c r="G4" s="125">
        <v>0</v>
      </c>
      <c r="H4" s="128">
        <f>D4/C4</f>
        <v>5481.4525462962956</v>
      </c>
    </row>
    <row r="5" spans="1:9" ht="12.75" customHeight="1" x14ac:dyDescent="0.2">
      <c r="A5" s="148" t="str">
        <f>'Период 5'!A6</f>
        <v>Труд</v>
      </c>
      <c r="B5" s="120">
        <f>'Период 5'!B6</f>
        <v>7.0000000000000007E-2</v>
      </c>
      <c r="C5" s="120">
        <f>'Период 5'!C6</f>
        <v>0.09</v>
      </c>
      <c r="D5" s="120">
        <f>'Период 5'!E6</f>
        <v>290.00000000000006</v>
      </c>
      <c r="E5" s="126">
        <f t="shared" ref="E5:E7" si="0">D5/B5</f>
        <v>4142.8571428571431</v>
      </c>
      <c r="F5" s="120">
        <v>0</v>
      </c>
      <c r="G5" s="125">
        <v>0</v>
      </c>
      <c r="H5" s="128">
        <f t="shared" ref="H5:H7" si="1">D5/C5</f>
        <v>3222.2222222222231</v>
      </c>
    </row>
    <row r="6" spans="1:9" ht="12.75" customHeight="1" x14ac:dyDescent="0.2">
      <c r="A6" s="148" t="str">
        <f>'Период 5'!A7</f>
        <v>Оборуд. по тесту</v>
      </c>
      <c r="B6" s="120">
        <f>'Период 5'!B7</f>
        <v>1.4999999999999999E-2</v>
      </c>
      <c r="C6" s="120">
        <f>'Период 5'!C7</f>
        <v>6.0000000000000001E-3</v>
      </c>
      <c r="D6" s="120">
        <f>'Период 5'!E7</f>
        <v>40</v>
      </c>
      <c r="E6" s="126">
        <f t="shared" si="0"/>
        <v>2666.666666666667</v>
      </c>
      <c r="F6" s="120">
        <v>0</v>
      </c>
      <c r="G6" s="125">
        <v>0</v>
      </c>
      <c r="H6" s="128">
        <f t="shared" si="1"/>
        <v>6666.666666666667</v>
      </c>
    </row>
    <row r="7" spans="1:9" ht="12.75" customHeight="1" thickBot="1" x14ac:dyDescent="0.25">
      <c r="A7" s="149" t="str">
        <f>'Период 5'!A8</f>
        <v>Оборуд. по выпечке</v>
      </c>
      <c r="B7" s="121">
        <f>'Период 5'!B8</f>
        <v>7.4999999999999997E-3</v>
      </c>
      <c r="C7" s="121">
        <f>'Период 5'!C8</f>
        <v>1.4999999999999999E-2</v>
      </c>
      <c r="D7" s="121">
        <f>'Период 5'!E8</f>
        <v>40</v>
      </c>
      <c r="E7" s="124">
        <f t="shared" si="0"/>
        <v>5333.3333333333339</v>
      </c>
      <c r="F7" s="121">
        <v>0</v>
      </c>
      <c r="G7" s="127">
        <v>0</v>
      </c>
      <c r="H7" s="129">
        <f t="shared" si="1"/>
        <v>2666.666666666667</v>
      </c>
    </row>
    <row r="8" spans="1:9" ht="12.75" customHeight="1" thickTop="1" x14ac:dyDescent="0.2">
      <c r="A8" s="148" t="str">
        <f>'Период 5'!A9</f>
        <v>Спрос на печенье</v>
      </c>
      <c r="B8" s="120">
        <f>'Период 5'!B9</f>
        <v>1</v>
      </c>
      <c r="C8" s="120">
        <f>'Период 5'!C9</f>
        <v>0</v>
      </c>
      <c r="D8" s="120">
        <f>'Период 5'!E9</f>
        <v>3000</v>
      </c>
      <c r="E8" s="126"/>
      <c r="F8" s="120"/>
      <c r="G8" s="125"/>
      <c r="H8" s="128"/>
    </row>
    <row r="9" spans="1:9" ht="12.75" customHeight="1" thickBot="1" x14ac:dyDescent="0.25">
      <c r="A9" s="149" t="str">
        <f>'Период 5'!A10</f>
        <v>Спрос на бисквиты</v>
      </c>
      <c r="B9" s="121">
        <f>'Период 5'!B10</f>
        <v>0</v>
      </c>
      <c r="C9" s="121">
        <f>'Период 5'!C10</f>
        <v>1</v>
      </c>
      <c r="D9" s="121">
        <f>'Период 5'!E10</f>
        <v>3000</v>
      </c>
      <c r="E9" s="124"/>
      <c r="F9" s="121"/>
      <c r="G9" s="127"/>
      <c r="H9" s="129"/>
    </row>
    <row r="10" spans="1:9" ht="12.75" customHeight="1" thickTop="1" x14ac:dyDescent="0.2">
      <c r="A10" s="148" t="s">
        <v>125</v>
      </c>
      <c r="B10" s="120">
        <v>1</v>
      </c>
      <c r="C10" s="120">
        <v>0</v>
      </c>
      <c r="D10" s="120">
        <v>0</v>
      </c>
      <c r="E10" s="120"/>
      <c r="F10" s="120"/>
      <c r="G10" s="120"/>
      <c r="H10" s="215"/>
    </row>
    <row r="11" spans="1:9" ht="12.75" customHeight="1" thickBot="1" x14ac:dyDescent="0.25">
      <c r="A11" s="216" t="s">
        <v>126</v>
      </c>
      <c r="B11" s="122">
        <v>0</v>
      </c>
      <c r="C11" s="122">
        <v>1</v>
      </c>
      <c r="D11" s="122">
        <v>0</v>
      </c>
      <c r="E11" s="122"/>
      <c r="F11" s="122"/>
      <c r="G11" s="122"/>
      <c r="H11" s="123"/>
    </row>
    <row r="12" spans="1:9" ht="7.5" customHeight="1" x14ac:dyDescent="0.2">
      <c r="A12" s="214"/>
      <c r="B12" s="120"/>
      <c r="C12" s="120"/>
      <c r="D12" s="120"/>
      <c r="E12" s="120"/>
      <c r="F12" s="120"/>
      <c r="G12" s="120"/>
      <c r="H12" s="120"/>
    </row>
    <row r="13" spans="1:9" ht="15" customHeight="1" thickBot="1" x14ac:dyDescent="0.25">
      <c r="A13" s="230" t="s">
        <v>99</v>
      </c>
      <c r="B13" s="146"/>
      <c r="C13" s="146"/>
      <c r="D13" s="146"/>
      <c r="E13" s="120"/>
      <c r="F13" s="200" t="s">
        <v>98</v>
      </c>
      <c r="G13" s="137"/>
      <c r="H13" s="138"/>
    </row>
    <row r="14" spans="1:9" ht="12.75" customHeight="1" thickBot="1" x14ac:dyDescent="0.25">
      <c r="A14" s="231" t="s">
        <v>101</v>
      </c>
      <c r="B14" s="200" t="s">
        <v>97</v>
      </c>
      <c r="C14" s="137"/>
      <c r="D14" s="138"/>
      <c r="E14" s="120"/>
      <c r="F14" s="361" t="s">
        <v>30</v>
      </c>
      <c r="G14" s="201" t="s">
        <v>0</v>
      </c>
      <c r="H14" s="151">
        <f ca="1">(D15*C16-D16*C15)/(B15*C16-B16*C15)</f>
        <v>2000.0000000000011</v>
      </c>
    </row>
    <row r="15" spans="1:9" ht="12.75" customHeight="1" thickBot="1" x14ac:dyDescent="0.25">
      <c r="A15" s="140" t="s">
        <v>5</v>
      </c>
      <c r="B15" s="130">
        <f ca="1">OFFSET(B$3,MATCH($A15,$A$4:$A$11,0),0)</f>
        <v>7.0000000000000007E-2</v>
      </c>
      <c r="C15" s="131">
        <f ca="1">OFFSET(C$3,MATCH($A15,$A$4:$A$11,0),0)</f>
        <v>0.09</v>
      </c>
      <c r="D15" s="132">
        <f ca="1">OFFSET(D$3,MATCH($A15,$A$4:$A$11,0),0)</f>
        <v>290.00000000000006</v>
      </c>
      <c r="E15" s="120"/>
      <c r="F15" s="362"/>
      <c r="G15" s="202" t="s">
        <v>95</v>
      </c>
      <c r="H15" s="152">
        <f ca="1">(D16*B15-D15*B16)/(C16*B15-C15*B16)</f>
        <v>1666.6666666666656</v>
      </c>
    </row>
    <row r="16" spans="1:9" ht="12.75" customHeight="1" thickBot="1" x14ac:dyDescent="0.25">
      <c r="A16" s="140" t="s">
        <v>8</v>
      </c>
      <c r="B16" s="133">
        <f ca="1">OFFSET(B$3,MATCH($A16,$A$4:$A$11,0),0)</f>
        <v>7.4999999999999997E-3</v>
      </c>
      <c r="C16" s="134">
        <f ca="1">OFFSET(C$3,MATCH($A16,$A$4:$A$11,0),0)</f>
        <v>1.4999999999999999E-2</v>
      </c>
      <c r="D16" s="135">
        <f ca="1">OFFSET(D$3,MATCH($A16,$A$4:$A$11,0),0)</f>
        <v>40</v>
      </c>
      <c r="E16" s="120"/>
      <c r="F16" s="225" t="s">
        <v>96</v>
      </c>
      <c r="G16" s="226" t="s">
        <v>47</v>
      </c>
      <c r="H16" s="227">
        <f ca="1">B3*H14+C3*H15</f>
        <v>109000</v>
      </c>
    </row>
    <row r="17" spans="1:8" ht="8.25" customHeight="1" x14ac:dyDescent="0.2">
      <c r="A17"/>
      <c r="E17" s="120"/>
    </row>
    <row r="18" spans="1:8" ht="12.75" customHeight="1" x14ac:dyDescent="0.2">
      <c r="A18" s="199" t="s">
        <v>105</v>
      </c>
      <c r="B18" s="136"/>
      <c r="C18" s="155">
        <v>1000</v>
      </c>
      <c r="F18" s="224" t="s">
        <v>128</v>
      </c>
      <c r="G18" s="198"/>
      <c r="H18" s="198"/>
    </row>
    <row r="19" spans="1:8" ht="12.75" customHeight="1" x14ac:dyDescent="0.25">
      <c r="A19" s="199" t="s">
        <v>129</v>
      </c>
      <c r="B19" s="136"/>
      <c r="C19" s="232">
        <v>109</v>
      </c>
      <c r="E19" s="120"/>
    </row>
    <row r="20" spans="1:8" ht="8.25" customHeight="1" x14ac:dyDescent="0.2">
      <c r="A20"/>
      <c r="E20" s="120"/>
    </row>
    <row r="22" spans="1:8" ht="13.5" thickBot="1" x14ac:dyDescent="0.25"/>
    <row r="23" spans="1:8" x14ac:dyDescent="0.2">
      <c r="B23" s="339" t="s">
        <v>152</v>
      </c>
      <c r="C23" s="340" t="s">
        <v>153</v>
      </c>
      <c r="D23" s="341" t="s">
        <v>154</v>
      </c>
      <c r="E23" s="345" t="s">
        <v>156</v>
      </c>
      <c r="F23" s="347" t="s">
        <v>155</v>
      </c>
    </row>
    <row r="24" spans="1:8" ht="13.5" thickBot="1" x14ac:dyDescent="0.25">
      <c r="B24" s="342" t="s">
        <v>155</v>
      </c>
      <c r="C24" s="343" t="s">
        <v>156</v>
      </c>
      <c r="D24" s="344" t="s">
        <v>157</v>
      </c>
      <c r="E24" s="345" t="s">
        <v>153</v>
      </c>
      <c r="F24" s="347" t="s">
        <v>152</v>
      </c>
    </row>
    <row r="26" spans="1:8" x14ac:dyDescent="0.2">
      <c r="B26" s="346" t="s">
        <v>158</v>
      </c>
      <c r="C26" s="346">
        <v>0</v>
      </c>
      <c r="D26" s="346" t="s">
        <v>159</v>
      </c>
    </row>
    <row r="27" spans="1:8" x14ac:dyDescent="0.2">
      <c r="B27" s="348">
        <v>0</v>
      </c>
      <c r="C27" s="349" t="s">
        <v>160</v>
      </c>
      <c r="D27" s="349" t="s">
        <v>161</v>
      </c>
    </row>
  </sheetData>
  <mergeCells count="1">
    <mergeCell ref="F14:F15"/>
  </mergeCells>
  <dataValidations count="1">
    <dataValidation type="list" allowBlank="1" showInputMessage="1" showErrorMessage="1" errorTitle="Неправильно" error="Есть только параметры:_x000a_Мука;_x000a_Яйцо;_x000a_Сахар;_x000a_Труд;_x000a_Оборуд. по тесту;_x000a_Оборуд. по выпечке;" promptTitle="Параметры" prompt="Мука;_x000a_Яйцо;_x000a_Сахар;_x000a_Труд;_x000a_Оборуд. по тесту;_x000a_Оборуд. по выпечке;" sqref="A15:A16" xr:uid="{611DA358-975A-4718-8015-A4752B5742B6}">
      <formula1>$A$4:$A$11</formula1>
    </dataValidation>
  </dataValidations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96" orientation="portrait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7281" r:id="rId4" name="Scroll Bar 1">
              <controlPr defaultSize="0" autoPict="0">
                <anchor moveWithCells="1">
                  <from>
                    <xdr:col>4</xdr:col>
                    <xdr:colOff>552450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zoomScaleNormal="100" workbookViewId="0">
      <selection activeCell="T13" sqref="T13"/>
    </sheetView>
  </sheetViews>
  <sheetFormatPr defaultColWidth="9.1640625" defaultRowHeight="12.75" x14ac:dyDescent="0.2"/>
  <cols>
    <col min="1" max="1" width="7.1640625" style="91" customWidth="1"/>
    <col min="2" max="2" width="17.1640625" style="93" customWidth="1"/>
    <col min="3" max="17" width="6.6640625" style="93" customWidth="1"/>
    <col min="18" max="18" width="11.33203125" style="93" customWidth="1"/>
    <col min="19" max="19" width="16.83203125" style="93" customWidth="1"/>
    <col min="20" max="20" width="9.1640625" style="91" customWidth="1"/>
    <col min="21" max="21" width="9" style="91" customWidth="1"/>
    <col min="22" max="16384" width="9.1640625" style="91"/>
  </cols>
  <sheetData>
    <row r="1" spans="1:20" s="87" customFormat="1" ht="18" customHeight="1" x14ac:dyDescent="0.2">
      <c r="A1" s="185" t="s">
        <v>111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</row>
    <row r="2" spans="1:20" s="87" customFormat="1" ht="18" customHeight="1" thickBot="1" x14ac:dyDescent="0.25">
      <c r="B2" s="88" t="s">
        <v>75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0" s="87" customFormat="1" ht="18" customHeight="1" thickBot="1" x14ac:dyDescent="0.3">
      <c r="B3" s="184">
        <f>SUMPRODUCT(C5:Q9,C15:Q19)</f>
        <v>239730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364" t="s">
        <v>76</v>
      </c>
      <c r="S3" s="364"/>
      <c r="T3" s="364"/>
    </row>
    <row r="4" spans="1:20" ht="18" customHeight="1" thickBot="1" x14ac:dyDescent="0.25">
      <c r="B4" s="92" t="s">
        <v>83</v>
      </c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96" t="s">
        <v>77</v>
      </c>
      <c r="S4" s="197" t="s">
        <v>78</v>
      </c>
      <c r="T4" s="194" t="s">
        <v>79</v>
      </c>
    </row>
    <row r="5" spans="1:20" ht="18" customHeight="1" x14ac:dyDescent="0.2">
      <c r="C5" s="188">
        <v>0</v>
      </c>
      <c r="D5" s="189">
        <v>0</v>
      </c>
      <c r="E5" s="189">
        <v>600</v>
      </c>
      <c r="F5" s="189">
        <v>0</v>
      </c>
      <c r="G5" s="189">
        <v>490</v>
      </c>
      <c r="H5" s="189">
        <v>0</v>
      </c>
      <c r="I5" s="189">
        <v>0</v>
      </c>
      <c r="J5" s="189">
        <v>0</v>
      </c>
      <c r="K5" s="189">
        <v>0</v>
      </c>
      <c r="L5" s="189">
        <v>0</v>
      </c>
      <c r="M5" s="189">
        <v>0</v>
      </c>
      <c r="N5" s="189">
        <v>0</v>
      </c>
      <c r="O5" s="189">
        <v>710</v>
      </c>
      <c r="P5" s="189">
        <v>0</v>
      </c>
      <c r="Q5" s="190">
        <v>0</v>
      </c>
      <c r="R5" s="384">
        <f>SUM(C5:Q5)</f>
        <v>1800</v>
      </c>
      <c r="S5" s="94">
        <v>1800</v>
      </c>
      <c r="T5" s="95">
        <f>S5-R5</f>
        <v>0</v>
      </c>
    </row>
    <row r="6" spans="1:20" ht="18" customHeight="1" x14ac:dyDescent="0.2">
      <c r="C6" s="191">
        <v>0</v>
      </c>
      <c r="D6" s="187">
        <v>0</v>
      </c>
      <c r="E6" s="187">
        <v>0</v>
      </c>
      <c r="F6" s="187">
        <v>0</v>
      </c>
      <c r="G6" s="187">
        <v>0</v>
      </c>
      <c r="H6" s="187">
        <v>410</v>
      </c>
      <c r="I6" s="187">
        <v>480</v>
      </c>
      <c r="J6" s="187">
        <v>0</v>
      </c>
      <c r="K6" s="187">
        <v>310</v>
      </c>
      <c r="L6" s="187">
        <v>0</v>
      </c>
      <c r="M6" s="187">
        <v>0</v>
      </c>
      <c r="N6" s="187">
        <v>0</v>
      </c>
      <c r="O6" s="187">
        <v>0</v>
      </c>
      <c r="P6" s="187">
        <v>0</v>
      </c>
      <c r="Q6" s="192">
        <v>0</v>
      </c>
      <c r="R6" s="385">
        <f>SUM(C6:Q6)</f>
        <v>1200</v>
      </c>
      <c r="S6" s="96">
        <v>1200</v>
      </c>
      <c r="T6" s="97">
        <f t="shared" ref="T6:T9" si="0">S6-R6</f>
        <v>0</v>
      </c>
    </row>
    <row r="7" spans="1:20" ht="18" customHeight="1" x14ac:dyDescent="0.2">
      <c r="C7" s="191">
        <v>0</v>
      </c>
      <c r="D7" s="187">
        <v>0</v>
      </c>
      <c r="E7" s="187">
        <v>550</v>
      </c>
      <c r="F7" s="187">
        <v>230</v>
      </c>
      <c r="G7" s="187">
        <v>0</v>
      </c>
      <c r="H7" s="187">
        <v>0</v>
      </c>
      <c r="I7" s="187">
        <v>0</v>
      </c>
      <c r="J7" s="187">
        <v>590</v>
      </c>
      <c r="K7" s="187">
        <v>0</v>
      </c>
      <c r="L7" s="187">
        <v>0</v>
      </c>
      <c r="M7" s="187">
        <v>880</v>
      </c>
      <c r="N7" s="187">
        <v>550</v>
      </c>
      <c r="O7" s="187">
        <v>0</v>
      </c>
      <c r="P7" s="187">
        <v>400</v>
      </c>
      <c r="Q7" s="192">
        <v>0</v>
      </c>
      <c r="R7" s="385">
        <f t="shared" ref="R7:R8" si="1">SUM(C7:Q7)</f>
        <v>3200</v>
      </c>
      <c r="S7" s="96">
        <v>4000</v>
      </c>
      <c r="T7" s="97">
        <f t="shared" si="0"/>
        <v>800</v>
      </c>
    </row>
    <row r="8" spans="1:20" ht="18" customHeight="1" x14ac:dyDescent="0.2">
      <c r="C8" s="191">
        <v>0</v>
      </c>
      <c r="D8" s="187">
        <v>0</v>
      </c>
      <c r="E8" s="187">
        <v>0</v>
      </c>
      <c r="F8" s="187">
        <v>0</v>
      </c>
      <c r="G8" s="187">
        <v>0</v>
      </c>
      <c r="H8" s="187">
        <v>0</v>
      </c>
      <c r="I8" s="187">
        <v>0</v>
      </c>
      <c r="J8" s="187">
        <v>0</v>
      </c>
      <c r="K8" s="187">
        <v>300</v>
      </c>
      <c r="L8" s="187">
        <v>0</v>
      </c>
      <c r="M8" s="187">
        <v>0</v>
      </c>
      <c r="N8" s="187">
        <v>0</v>
      </c>
      <c r="O8" s="187">
        <v>0</v>
      </c>
      <c r="P8" s="187">
        <v>0</v>
      </c>
      <c r="Q8" s="192">
        <v>0</v>
      </c>
      <c r="R8" s="385">
        <f t="shared" si="1"/>
        <v>300</v>
      </c>
      <c r="S8" s="96">
        <v>300</v>
      </c>
      <c r="T8" s="97">
        <f t="shared" si="0"/>
        <v>0</v>
      </c>
    </row>
    <row r="9" spans="1:20" ht="18" customHeight="1" thickBot="1" x14ac:dyDescent="0.25">
      <c r="C9" s="387">
        <v>720</v>
      </c>
      <c r="D9" s="388">
        <v>850</v>
      </c>
      <c r="E9" s="388">
        <v>0</v>
      </c>
      <c r="F9" s="388">
        <v>0</v>
      </c>
      <c r="G9" s="388">
        <v>40</v>
      </c>
      <c r="H9" s="388">
        <v>0</v>
      </c>
      <c r="I9" s="388">
        <v>0</v>
      </c>
      <c r="J9" s="388">
        <v>0</v>
      </c>
      <c r="K9" s="388">
        <v>620</v>
      </c>
      <c r="L9" s="388">
        <v>960</v>
      </c>
      <c r="M9" s="388">
        <v>0</v>
      </c>
      <c r="N9" s="388">
        <v>0</v>
      </c>
      <c r="O9" s="388">
        <v>0</v>
      </c>
      <c r="P9" s="388">
        <v>0</v>
      </c>
      <c r="Q9" s="389">
        <v>1310</v>
      </c>
      <c r="R9" s="386">
        <f>SUM(C9:Q9)</f>
        <v>4500</v>
      </c>
      <c r="S9" s="98">
        <v>4500</v>
      </c>
      <c r="T9" s="99">
        <f t="shared" si="0"/>
        <v>0</v>
      </c>
    </row>
    <row r="10" spans="1:20" ht="22.5" customHeight="1" x14ac:dyDescent="0.2">
      <c r="A10" s="363" t="s">
        <v>80</v>
      </c>
      <c r="B10" s="194" t="s">
        <v>81</v>
      </c>
      <c r="C10" s="384">
        <f>SUM(C5:C9)</f>
        <v>720</v>
      </c>
      <c r="D10" s="382">
        <f t="shared" ref="D10:Q10" si="2">SUM(D5:D9)</f>
        <v>850</v>
      </c>
      <c r="E10" s="382">
        <f t="shared" si="2"/>
        <v>1150</v>
      </c>
      <c r="F10" s="382">
        <f t="shared" si="2"/>
        <v>230</v>
      </c>
      <c r="G10" s="382">
        <f t="shared" si="2"/>
        <v>530</v>
      </c>
      <c r="H10" s="382">
        <f t="shared" si="2"/>
        <v>410</v>
      </c>
      <c r="I10" s="382">
        <f t="shared" si="2"/>
        <v>480</v>
      </c>
      <c r="J10" s="382">
        <f t="shared" si="2"/>
        <v>590</v>
      </c>
      <c r="K10" s="382">
        <f t="shared" si="2"/>
        <v>1230</v>
      </c>
      <c r="L10" s="382">
        <f t="shared" si="2"/>
        <v>960</v>
      </c>
      <c r="M10" s="382">
        <f t="shared" si="2"/>
        <v>880</v>
      </c>
      <c r="N10" s="382">
        <f t="shared" si="2"/>
        <v>550</v>
      </c>
      <c r="O10" s="382">
        <f t="shared" si="2"/>
        <v>710</v>
      </c>
      <c r="P10" s="382">
        <f t="shared" si="2"/>
        <v>400</v>
      </c>
      <c r="Q10" s="95">
        <f t="shared" si="2"/>
        <v>1310</v>
      </c>
      <c r="R10" s="100"/>
      <c r="S10" s="100"/>
      <c r="T10" s="101"/>
    </row>
    <row r="11" spans="1:20" ht="22.5" customHeight="1" x14ac:dyDescent="0.2">
      <c r="A11" s="363"/>
      <c r="B11" s="195" t="s">
        <v>82</v>
      </c>
      <c r="C11" s="102">
        <v>720</v>
      </c>
      <c r="D11" s="96">
        <v>850</v>
      </c>
      <c r="E11" s="96">
        <v>1150</v>
      </c>
      <c r="F11" s="96">
        <v>230</v>
      </c>
      <c r="G11" s="96">
        <v>530</v>
      </c>
      <c r="H11" s="96">
        <v>410</v>
      </c>
      <c r="I11" s="96">
        <v>480</v>
      </c>
      <c r="J11" s="96">
        <v>590</v>
      </c>
      <c r="K11" s="96">
        <v>1230</v>
      </c>
      <c r="L11" s="96">
        <v>960</v>
      </c>
      <c r="M11" s="96">
        <v>880</v>
      </c>
      <c r="N11" s="96">
        <v>550</v>
      </c>
      <c r="O11" s="96">
        <v>710</v>
      </c>
      <c r="P11" s="96">
        <v>400</v>
      </c>
      <c r="Q11" s="103">
        <v>1310</v>
      </c>
      <c r="R11" s="100"/>
      <c r="S11" s="100"/>
      <c r="T11" s="101"/>
    </row>
    <row r="12" spans="1:20" s="93" customFormat="1" ht="22.5" customHeight="1" thickBot="1" x14ac:dyDescent="0.25">
      <c r="A12" s="363"/>
      <c r="B12" s="194" t="s">
        <v>79</v>
      </c>
      <c r="C12" s="386">
        <f>C11-C10</f>
        <v>0</v>
      </c>
      <c r="D12" s="383">
        <f t="shared" ref="D12:Q12" si="3">D11-D10</f>
        <v>0</v>
      </c>
      <c r="E12" s="383">
        <f t="shared" si="3"/>
        <v>0</v>
      </c>
      <c r="F12" s="383">
        <f t="shared" si="3"/>
        <v>0</v>
      </c>
      <c r="G12" s="383">
        <f t="shared" si="3"/>
        <v>0</v>
      </c>
      <c r="H12" s="383">
        <f t="shared" si="3"/>
        <v>0</v>
      </c>
      <c r="I12" s="383">
        <f t="shared" si="3"/>
        <v>0</v>
      </c>
      <c r="J12" s="383">
        <f t="shared" si="3"/>
        <v>0</v>
      </c>
      <c r="K12" s="383">
        <f t="shared" si="3"/>
        <v>0</v>
      </c>
      <c r="L12" s="383">
        <f t="shared" si="3"/>
        <v>0</v>
      </c>
      <c r="M12" s="383">
        <f t="shared" si="3"/>
        <v>0</v>
      </c>
      <c r="N12" s="383">
        <f t="shared" si="3"/>
        <v>0</v>
      </c>
      <c r="O12" s="383">
        <f t="shared" si="3"/>
        <v>0</v>
      </c>
      <c r="P12" s="383">
        <f t="shared" si="3"/>
        <v>0</v>
      </c>
      <c r="Q12" s="99">
        <f t="shared" si="3"/>
        <v>0</v>
      </c>
      <c r="R12" s="100"/>
      <c r="S12" s="100"/>
      <c r="T12" s="100"/>
    </row>
    <row r="13" spans="1:20" ht="18" customHeight="1" x14ac:dyDescent="0.2"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</row>
    <row r="14" spans="1:20" ht="18" customHeight="1" thickBot="1" x14ac:dyDescent="0.25">
      <c r="C14" s="193" t="s">
        <v>84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</row>
    <row r="15" spans="1:20" ht="18" customHeight="1" x14ac:dyDescent="0.2">
      <c r="C15" s="104">
        <v>16</v>
      </c>
      <c r="D15" s="105">
        <v>16</v>
      </c>
      <c r="E15" s="105">
        <v>17</v>
      </c>
      <c r="F15" s="105">
        <v>18</v>
      </c>
      <c r="G15" s="105">
        <v>18</v>
      </c>
      <c r="H15" s="105">
        <v>20</v>
      </c>
      <c r="I15" s="105">
        <v>21</v>
      </c>
      <c r="J15" s="105">
        <v>19</v>
      </c>
      <c r="K15" s="105">
        <v>20</v>
      </c>
      <c r="L15" s="105">
        <v>19</v>
      </c>
      <c r="M15" s="105">
        <v>18</v>
      </c>
      <c r="N15" s="105">
        <v>20</v>
      </c>
      <c r="O15" s="105">
        <v>16</v>
      </c>
      <c r="P15" s="105">
        <v>18</v>
      </c>
      <c r="Q15" s="106">
        <v>18</v>
      </c>
    </row>
    <row r="16" spans="1:20" ht="18" customHeight="1" x14ac:dyDescent="0.2">
      <c r="C16" s="107">
        <v>22</v>
      </c>
      <c r="D16" s="108">
        <v>26</v>
      </c>
      <c r="E16" s="108">
        <v>25</v>
      </c>
      <c r="F16" s="108">
        <v>24</v>
      </c>
      <c r="G16" s="108">
        <v>26</v>
      </c>
      <c r="H16" s="108">
        <v>21</v>
      </c>
      <c r="I16" s="108">
        <v>23</v>
      </c>
      <c r="J16" s="108">
        <v>27</v>
      </c>
      <c r="K16" s="108">
        <v>23</v>
      </c>
      <c r="L16" s="108">
        <v>28</v>
      </c>
      <c r="M16" s="108">
        <v>23</v>
      </c>
      <c r="N16" s="108">
        <v>24</v>
      </c>
      <c r="O16" s="108">
        <v>28</v>
      </c>
      <c r="P16" s="108">
        <v>23</v>
      </c>
      <c r="Q16" s="109">
        <v>25</v>
      </c>
    </row>
    <row r="17" spans="3:17" ht="18" customHeight="1" x14ac:dyDescent="0.2">
      <c r="C17" s="107">
        <v>25</v>
      </c>
      <c r="D17" s="108">
        <v>26</v>
      </c>
      <c r="E17" s="108">
        <v>23</v>
      </c>
      <c r="F17" s="108">
        <v>22</v>
      </c>
      <c r="G17" s="108">
        <v>26</v>
      </c>
      <c r="H17" s="108">
        <v>23</v>
      </c>
      <c r="I17" s="108">
        <v>28</v>
      </c>
      <c r="J17" s="108">
        <v>25</v>
      </c>
      <c r="K17" s="108">
        <v>25</v>
      </c>
      <c r="L17" s="108">
        <v>25</v>
      </c>
      <c r="M17" s="108">
        <v>22</v>
      </c>
      <c r="N17" s="108">
        <v>23</v>
      </c>
      <c r="O17" s="108">
        <v>24</v>
      </c>
      <c r="P17" s="108">
        <v>22</v>
      </c>
      <c r="Q17" s="109">
        <v>25</v>
      </c>
    </row>
    <row r="18" spans="3:17" ht="18" customHeight="1" x14ac:dyDescent="0.2">
      <c r="C18" s="107">
        <v>30</v>
      </c>
      <c r="D18" s="108">
        <v>28</v>
      </c>
      <c r="E18" s="108">
        <v>26</v>
      </c>
      <c r="F18" s="108">
        <v>28</v>
      </c>
      <c r="G18" s="108">
        <v>26</v>
      </c>
      <c r="H18" s="108">
        <v>27</v>
      </c>
      <c r="I18" s="108">
        <v>24</v>
      </c>
      <c r="J18" s="108">
        <v>26</v>
      </c>
      <c r="K18" s="108">
        <v>22</v>
      </c>
      <c r="L18" s="108">
        <v>27</v>
      </c>
      <c r="M18" s="108">
        <v>21</v>
      </c>
      <c r="N18" s="108">
        <v>26</v>
      </c>
      <c r="O18" s="108">
        <v>27</v>
      </c>
      <c r="P18" s="108">
        <v>31</v>
      </c>
      <c r="Q18" s="109">
        <v>29</v>
      </c>
    </row>
    <row r="19" spans="3:17" ht="18" customHeight="1" thickBot="1" x14ac:dyDescent="0.25">
      <c r="C19" s="110">
        <v>22</v>
      </c>
      <c r="D19" s="111">
        <v>21</v>
      </c>
      <c r="E19" s="111">
        <v>23</v>
      </c>
      <c r="F19" s="111">
        <v>24</v>
      </c>
      <c r="G19" s="111">
        <v>24</v>
      </c>
      <c r="H19" s="111">
        <v>26</v>
      </c>
      <c r="I19" s="111">
        <v>25</v>
      </c>
      <c r="J19" s="111">
        <v>27</v>
      </c>
      <c r="K19" s="111">
        <v>24</v>
      </c>
      <c r="L19" s="111">
        <v>24</v>
      </c>
      <c r="M19" s="111">
        <v>26</v>
      </c>
      <c r="N19" s="111">
        <v>25</v>
      </c>
      <c r="O19" s="111">
        <v>26</v>
      </c>
      <c r="P19" s="111">
        <v>24</v>
      </c>
      <c r="Q19" s="112">
        <v>23</v>
      </c>
    </row>
  </sheetData>
  <mergeCells count="2">
    <mergeCell ref="A10:A12"/>
    <mergeCell ref="R3:T3"/>
  </mergeCells>
  <phoneticPr fontId="27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80" orientation="landscape" horizontalDpi="300" verticalDpi="300" r:id="rId1"/>
  <headerFooter alignWithMargins="0">
    <oddHeader>&amp;LУправление операциями
 - тема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100C-3A49-4BB1-B985-9CC6075CF4D7}">
  <dimension ref="A1:T19"/>
  <sheetViews>
    <sheetView tabSelected="1" zoomScaleNormal="100" workbookViewId="0">
      <selection activeCell="V8" sqref="V8"/>
    </sheetView>
  </sheetViews>
  <sheetFormatPr defaultColWidth="9.1640625" defaultRowHeight="12.75" x14ac:dyDescent="0.2"/>
  <cols>
    <col min="1" max="1" width="7.1640625" style="91" customWidth="1"/>
    <col min="2" max="2" width="17.1640625" style="93" customWidth="1"/>
    <col min="3" max="17" width="6.6640625" style="93" customWidth="1"/>
    <col min="18" max="18" width="11.33203125" style="93" customWidth="1"/>
    <col min="19" max="19" width="16.83203125" style="93" customWidth="1"/>
    <col min="20" max="20" width="9.1640625" style="91" customWidth="1"/>
    <col min="21" max="21" width="9" style="91" customWidth="1"/>
    <col min="22" max="16384" width="9.1640625" style="91"/>
  </cols>
  <sheetData>
    <row r="1" spans="1:20" s="87" customFormat="1" ht="18" customHeight="1" x14ac:dyDescent="0.2">
      <c r="A1" s="185" t="s">
        <v>262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</row>
    <row r="2" spans="1:20" s="87" customFormat="1" ht="18" customHeight="1" thickBot="1" x14ac:dyDescent="0.25">
      <c r="B2" s="88" t="s">
        <v>267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0" s="87" customFormat="1" ht="18" customHeight="1" thickBot="1" x14ac:dyDescent="0.3">
      <c r="B3" s="184">
        <f>SUMPRODUCT(C5:Q9,C15:Q19)</f>
        <v>278410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364" t="s">
        <v>264</v>
      </c>
      <c r="S3" s="364"/>
      <c r="T3" s="364"/>
    </row>
    <row r="4" spans="1:20" ht="18" customHeight="1" thickBot="1" x14ac:dyDescent="0.25">
      <c r="B4" s="92" t="s">
        <v>83</v>
      </c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96" t="s">
        <v>265</v>
      </c>
      <c r="S4" s="197" t="s">
        <v>78</v>
      </c>
      <c r="T4" s="194" t="s">
        <v>79</v>
      </c>
    </row>
    <row r="5" spans="1:20" ht="18" customHeight="1" x14ac:dyDescent="0.2">
      <c r="C5" s="188">
        <v>0</v>
      </c>
      <c r="D5" s="189">
        <v>0</v>
      </c>
      <c r="E5" s="189">
        <v>0</v>
      </c>
      <c r="F5" s="189">
        <v>0</v>
      </c>
      <c r="G5" s="189">
        <v>0</v>
      </c>
      <c r="H5" s="189">
        <v>0</v>
      </c>
      <c r="I5" s="189">
        <v>0</v>
      </c>
      <c r="J5" s="189">
        <v>0</v>
      </c>
      <c r="K5" s="189">
        <v>1000</v>
      </c>
      <c r="L5" s="189">
        <v>0</v>
      </c>
      <c r="M5" s="189">
        <v>0</v>
      </c>
      <c r="N5" s="189">
        <v>0</v>
      </c>
      <c r="O5" s="189">
        <v>0</v>
      </c>
      <c r="P5" s="189">
        <v>0</v>
      </c>
      <c r="Q5" s="190">
        <v>0</v>
      </c>
      <c r="R5" s="384">
        <f>SUM(C5:Q5)</f>
        <v>1000</v>
      </c>
      <c r="S5" s="94">
        <v>1800</v>
      </c>
      <c r="T5" s="95">
        <f>S5-R5</f>
        <v>800</v>
      </c>
    </row>
    <row r="6" spans="1:20" ht="18" customHeight="1" x14ac:dyDescent="0.2">
      <c r="C6" s="191">
        <v>0</v>
      </c>
      <c r="D6" s="187">
        <v>0</v>
      </c>
      <c r="E6" s="187">
        <v>0</v>
      </c>
      <c r="F6" s="187">
        <v>0</v>
      </c>
      <c r="G6" s="187">
        <v>0</v>
      </c>
      <c r="H6" s="187">
        <v>0</v>
      </c>
      <c r="I6" s="187">
        <v>0</v>
      </c>
      <c r="J6" s="187">
        <v>0</v>
      </c>
      <c r="K6" s="187">
        <v>0</v>
      </c>
      <c r="L6" s="187">
        <v>960</v>
      </c>
      <c r="M6" s="187">
        <v>0</v>
      </c>
      <c r="N6" s="187">
        <v>0</v>
      </c>
      <c r="O6" s="187">
        <v>240</v>
      </c>
      <c r="P6" s="187">
        <v>0</v>
      </c>
      <c r="Q6" s="192">
        <v>0</v>
      </c>
      <c r="R6" s="385">
        <f>SUM(C6:Q6)</f>
        <v>1200</v>
      </c>
      <c r="S6" s="96">
        <v>1200</v>
      </c>
      <c r="T6" s="97">
        <f t="shared" ref="T6:T9" si="0">S6-R6</f>
        <v>0</v>
      </c>
    </row>
    <row r="7" spans="1:20" ht="18" customHeight="1" x14ac:dyDescent="0.2">
      <c r="C7" s="191">
        <v>720</v>
      </c>
      <c r="D7" s="187">
        <v>850</v>
      </c>
      <c r="E7" s="187">
        <v>0</v>
      </c>
      <c r="F7" s="187">
        <v>0</v>
      </c>
      <c r="G7" s="187">
        <v>530</v>
      </c>
      <c r="H7" s="187">
        <v>0</v>
      </c>
      <c r="I7" s="187">
        <v>480</v>
      </c>
      <c r="J7" s="187">
        <v>0</v>
      </c>
      <c r="K7" s="187">
        <v>110</v>
      </c>
      <c r="L7" s="187">
        <v>0</v>
      </c>
      <c r="M7" s="187">
        <v>0</v>
      </c>
      <c r="N7" s="187">
        <v>0</v>
      </c>
      <c r="O7" s="187">
        <v>0</v>
      </c>
      <c r="P7" s="187">
        <v>0</v>
      </c>
      <c r="Q7" s="192">
        <v>1310</v>
      </c>
      <c r="R7" s="385">
        <f t="shared" ref="R7:R8" si="1">SUM(C7:Q7)</f>
        <v>4000</v>
      </c>
      <c r="S7" s="96">
        <v>4000</v>
      </c>
      <c r="T7" s="97">
        <f t="shared" si="0"/>
        <v>0</v>
      </c>
    </row>
    <row r="8" spans="1:20" ht="18" customHeight="1" x14ac:dyDescent="0.2">
      <c r="C8" s="191">
        <v>0</v>
      </c>
      <c r="D8" s="187">
        <v>0</v>
      </c>
      <c r="E8" s="187">
        <v>0</v>
      </c>
      <c r="F8" s="187">
        <v>0</v>
      </c>
      <c r="G8" s="187">
        <v>0</v>
      </c>
      <c r="H8" s="187">
        <v>0</v>
      </c>
      <c r="I8" s="187">
        <v>0</v>
      </c>
      <c r="J8" s="187">
        <v>0</v>
      </c>
      <c r="K8" s="187">
        <v>0</v>
      </c>
      <c r="L8" s="187">
        <v>0</v>
      </c>
      <c r="M8" s="187">
        <v>0</v>
      </c>
      <c r="N8" s="187">
        <v>0</v>
      </c>
      <c r="O8" s="187">
        <v>0</v>
      </c>
      <c r="P8" s="187">
        <v>300</v>
      </c>
      <c r="Q8" s="192">
        <v>0</v>
      </c>
      <c r="R8" s="385">
        <f t="shared" si="1"/>
        <v>300</v>
      </c>
      <c r="S8" s="96">
        <v>300</v>
      </c>
      <c r="T8" s="97">
        <f t="shared" si="0"/>
        <v>0</v>
      </c>
    </row>
    <row r="9" spans="1:20" ht="18" customHeight="1" thickBot="1" x14ac:dyDescent="0.25">
      <c r="C9" s="387">
        <v>0</v>
      </c>
      <c r="D9" s="388">
        <v>0</v>
      </c>
      <c r="E9" s="388">
        <v>1150</v>
      </c>
      <c r="F9" s="388">
        <v>230</v>
      </c>
      <c r="G9" s="388">
        <v>0</v>
      </c>
      <c r="H9" s="388">
        <v>410</v>
      </c>
      <c r="I9" s="388">
        <v>0</v>
      </c>
      <c r="J9" s="388">
        <v>590</v>
      </c>
      <c r="K9" s="388">
        <v>120</v>
      </c>
      <c r="L9" s="388">
        <v>0</v>
      </c>
      <c r="M9" s="388">
        <v>880</v>
      </c>
      <c r="N9" s="388">
        <v>550</v>
      </c>
      <c r="O9" s="388">
        <v>470</v>
      </c>
      <c r="P9" s="388">
        <v>100</v>
      </c>
      <c r="Q9" s="389">
        <v>0</v>
      </c>
      <c r="R9" s="386">
        <f>SUM(C9:Q9)</f>
        <v>4500</v>
      </c>
      <c r="S9" s="98">
        <v>4500</v>
      </c>
      <c r="T9" s="99">
        <f t="shared" si="0"/>
        <v>0</v>
      </c>
    </row>
    <row r="10" spans="1:20" ht="22.5" customHeight="1" x14ac:dyDescent="0.2">
      <c r="A10" s="363" t="s">
        <v>266</v>
      </c>
      <c r="B10" s="194" t="s">
        <v>265</v>
      </c>
      <c r="C10" s="384">
        <f>SUM(C5:C9)</f>
        <v>720</v>
      </c>
      <c r="D10" s="382">
        <f t="shared" ref="D10:Q10" si="2">SUM(D5:D9)</f>
        <v>850</v>
      </c>
      <c r="E10" s="382">
        <f t="shared" si="2"/>
        <v>1150</v>
      </c>
      <c r="F10" s="382">
        <f t="shared" si="2"/>
        <v>230</v>
      </c>
      <c r="G10" s="382">
        <f t="shared" si="2"/>
        <v>530</v>
      </c>
      <c r="H10" s="382">
        <f t="shared" si="2"/>
        <v>410</v>
      </c>
      <c r="I10" s="382">
        <f t="shared" si="2"/>
        <v>480</v>
      </c>
      <c r="J10" s="382">
        <f t="shared" si="2"/>
        <v>590</v>
      </c>
      <c r="K10" s="382">
        <f t="shared" si="2"/>
        <v>1230</v>
      </c>
      <c r="L10" s="382">
        <f t="shared" si="2"/>
        <v>960</v>
      </c>
      <c r="M10" s="382">
        <f t="shared" si="2"/>
        <v>880</v>
      </c>
      <c r="N10" s="382">
        <f t="shared" si="2"/>
        <v>550</v>
      </c>
      <c r="O10" s="382">
        <f t="shared" si="2"/>
        <v>710</v>
      </c>
      <c r="P10" s="382">
        <f t="shared" si="2"/>
        <v>400</v>
      </c>
      <c r="Q10" s="95">
        <f t="shared" si="2"/>
        <v>1310</v>
      </c>
      <c r="R10" s="100"/>
      <c r="S10" s="100"/>
      <c r="T10" s="101"/>
    </row>
    <row r="11" spans="1:20" ht="22.5" customHeight="1" x14ac:dyDescent="0.2">
      <c r="A11" s="363"/>
      <c r="B11" s="195" t="s">
        <v>82</v>
      </c>
      <c r="C11" s="102">
        <v>720</v>
      </c>
      <c r="D11" s="96">
        <v>850</v>
      </c>
      <c r="E11" s="96">
        <v>1150</v>
      </c>
      <c r="F11" s="96">
        <v>230</v>
      </c>
      <c r="G11" s="96">
        <v>530</v>
      </c>
      <c r="H11" s="96">
        <v>410</v>
      </c>
      <c r="I11" s="96">
        <v>480</v>
      </c>
      <c r="J11" s="96">
        <v>590</v>
      </c>
      <c r="K11" s="96">
        <v>1230</v>
      </c>
      <c r="L11" s="96">
        <v>960</v>
      </c>
      <c r="M11" s="96">
        <v>880</v>
      </c>
      <c r="N11" s="96">
        <v>550</v>
      </c>
      <c r="O11" s="96">
        <v>710</v>
      </c>
      <c r="P11" s="96">
        <v>400</v>
      </c>
      <c r="Q11" s="103">
        <v>1310</v>
      </c>
      <c r="R11" s="100"/>
      <c r="S11" s="100"/>
      <c r="T11" s="101"/>
    </row>
    <row r="12" spans="1:20" s="93" customFormat="1" ht="22.5" customHeight="1" thickBot="1" x14ac:dyDescent="0.25">
      <c r="A12" s="363"/>
      <c r="B12" s="194" t="s">
        <v>79</v>
      </c>
      <c r="C12" s="386">
        <f>C11-C10</f>
        <v>0</v>
      </c>
      <c r="D12" s="383">
        <f t="shared" ref="D12:Q12" si="3">D11-D10</f>
        <v>0</v>
      </c>
      <c r="E12" s="383">
        <f t="shared" si="3"/>
        <v>0</v>
      </c>
      <c r="F12" s="383">
        <f t="shared" si="3"/>
        <v>0</v>
      </c>
      <c r="G12" s="383">
        <f t="shared" si="3"/>
        <v>0</v>
      </c>
      <c r="H12" s="383">
        <f t="shared" si="3"/>
        <v>0</v>
      </c>
      <c r="I12" s="383">
        <f t="shared" si="3"/>
        <v>0</v>
      </c>
      <c r="J12" s="383">
        <f t="shared" si="3"/>
        <v>0</v>
      </c>
      <c r="K12" s="383">
        <f t="shared" si="3"/>
        <v>0</v>
      </c>
      <c r="L12" s="383">
        <f t="shared" si="3"/>
        <v>0</v>
      </c>
      <c r="M12" s="383">
        <f t="shared" si="3"/>
        <v>0</v>
      </c>
      <c r="N12" s="383">
        <f t="shared" si="3"/>
        <v>0</v>
      </c>
      <c r="O12" s="383">
        <f t="shared" si="3"/>
        <v>0</v>
      </c>
      <c r="P12" s="383">
        <f t="shared" si="3"/>
        <v>0</v>
      </c>
      <c r="Q12" s="99">
        <f t="shared" si="3"/>
        <v>0</v>
      </c>
      <c r="R12" s="100"/>
      <c r="S12" s="100"/>
      <c r="T12" s="100"/>
    </row>
    <row r="13" spans="1:20" ht="18" customHeight="1" x14ac:dyDescent="0.2"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</row>
    <row r="14" spans="1:20" ht="18" customHeight="1" thickBot="1" x14ac:dyDescent="0.25">
      <c r="C14" s="193" t="s">
        <v>263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</row>
    <row r="15" spans="1:20" ht="18" customHeight="1" x14ac:dyDescent="0.2">
      <c r="C15" s="104">
        <v>16</v>
      </c>
      <c r="D15" s="105">
        <v>16</v>
      </c>
      <c r="E15" s="105">
        <v>17</v>
      </c>
      <c r="F15" s="105">
        <v>18</v>
      </c>
      <c r="G15" s="105">
        <v>18</v>
      </c>
      <c r="H15" s="105">
        <v>20</v>
      </c>
      <c r="I15" s="105">
        <v>21</v>
      </c>
      <c r="J15" s="105">
        <v>19</v>
      </c>
      <c r="K15" s="105">
        <v>20</v>
      </c>
      <c r="L15" s="105">
        <v>19</v>
      </c>
      <c r="M15" s="105">
        <v>18</v>
      </c>
      <c r="N15" s="105">
        <v>20</v>
      </c>
      <c r="O15" s="105">
        <v>16</v>
      </c>
      <c r="P15" s="105">
        <v>18</v>
      </c>
      <c r="Q15" s="106">
        <v>18</v>
      </c>
    </row>
    <row r="16" spans="1:20" ht="18" customHeight="1" x14ac:dyDescent="0.2">
      <c r="C16" s="107">
        <v>22</v>
      </c>
      <c r="D16" s="108">
        <v>26</v>
      </c>
      <c r="E16" s="108">
        <v>25</v>
      </c>
      <c r="F16" s="108">
        <v>24</v>
      </c>
      <c r="G16" s="108">
        <v>26</v>
      </c>
      <c r="H16" s="108">
        <v>21</v>
      </c>
      <c r="I16" s="108">
        <v>23</v>
      </c>
      <c r="J16" s="108">
        <v>27</v>
      </c>
      <c r="K16" s="108">
        <v>23</v>
      </c>
      <c r="L16" s="108">
        <v>28</v>
      </c>
      <c r="M16" s="108">
        <v>23</v>
      </c>
      <c r="N16" s="108">
        <v>24</v>
      </c>
      <c r="O16" s="108">
        <v>28</v>
      </c>
      <c r="P16" s="108">
        <v>23</v>
      </c>
      <c r="Q16" s="109">
        <v>25</v>
      </c>
    </row>
    <row r="17" spans="3:17" ht="18" customHeight="1" x14ac:dyDescent="0.2">
      <c r="C17" s="107">
        <v>25</v>
      </c>
      <c r="D17" s="108">
        <v>26</v>
      </c>
      <c r="E17" s="108">
        <v>23</v>
      </c>
      <c r="F17" s="108">
        <v>22</v>
      </c>
      <c r="G17" s="108">
        <v>26</v>
      </c>
      <c r="H17" s="108">
        <v>23</v>
      </c>
      <c r="I17" s="108">
        <v>28</v>
      </c>
      <c r="J17" s="108">
        <v>25</v>
      </c>
      <c r="K17" s="108">
        <v>25</v>
      </c>
      <c r="L17" s="108">
        <v>25</v>
      </c>
      <c r="M17" s="108">
        <v>22</v>
      </c>
      <c r="N17" s="108">
        <v>23</v>
      </c>
      <c r="O17" s="108">
        <v>24</v>
      </c>
      <c r="P17" s="108">
        <v>22</v>
      </c>
      <c r="Q17" s="109">
        <v>25</v>
      </c>
    </row>
    <row r="18" spans="3:17" ht="18" customHeight="1" x14ac:dyDescent="0.2">
      <c r="C18" s="107">
        <v>30</v>
      </c>
      <c r="D18" s="108">
        <v>28</v>
      </c>
      <c r="E18" s="108">
        <v>26</v>
      </c>
      <c r="F18" s="108">
        <v>28</v>
      </c>
      <c r="G18" s="108">
        <v>26</v>
      </c>
      <c r="H18" s="108">
        <v>27</v>
      </c>
      <c r="I18" s="108">
        <v>24</v>
      </c>
      <c r="J18" s="108">
        <v>26</v>
      </c>
      <c r="K18" s="108">
        <v>22</v>
      </c>
      <c r="L18" s="108">
        <v>27</v>
      </c>
      <c r="M18" s="108">
        <v>21</v>
      </c>
      <c r="N18" s="108">
        <v>26</v>
      </c>
      <c r="O18" s="108">
        <v>27</v>
      </c>
      <c r="P18" s="108">
        <v>31</v>
      </c>
      <c r="Q18" s="109">
        <v>29</v>
      </c>
    </row>
    <row r="19" spans="3:17" ht="18" customHeight="1" thickBot="1" x14ac:dyDescent="0.25">
      <c r="C19" s="110">
        <v>22</v>
      </c>
      <c r="D19" s="111">
        <v>21</v>
      </c>
      <c r="E19" s="111">
        <v>23</v>
      </c>
      <c r="F19" s="111">
        <v>24</v>
      </c>
      <c r="G19" s="111">
        <v>24</v>
      </c>
      <c r="H19" s="111">
        <v>26</v>
      </c>
      <c r="I19" s="111">
        <v>25</v>
      </c>
      <c r="J19" s="111">
        <v>27</v>
      </c>
      <c r="K19" s="111">
        <v>24</v>
      </c>
      <c r="L19" s="111">
        <v>24</v>
      </c>
      <c r="M19" s="111">
        <v>26</v>
      </c>
      <c r="N19" s="111">
        <v>25</v>
      </c>
      <c r="O19" s="111">
        <v>26</v>
      </c>
      <c r="P19" s="111">
        <v>24</v>
      </c>
      <c r="Q19" s="112">
        <v>23</v>
      </c>
    </row>
  </sheetData>
  <mergeCells count="2">
    <mergeCell ref="R3:T3"/>
    <mergeCell ref="A10:A12"/>
  </mergeCells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80" orientation="landscape" horizontalDpi="300" verticalDpi="300" r:id="rId1"/>
  <headerFooter alignWithMargins="0">
    <oddHeader>&amp;LУправление операциями
 - тема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5"/>
  <sheetViews>
    <sheetView workbookViewId="0">
      <selection activeCell="L19" sqref="L19"/>
    </sheetView>
  </sheetViews>
  <sheetFormatPr defaultColWidth="10.6640625" defaultRowHeight="12.75" x14ac:dyDescent="0.2"/>
  <cols>
    <col min="1" max="1" width="26.83203125" style="234" customWidth="1"/>
    <col min="2" max="2" width="2.83203125" style="234" customWidth="1"/>
    <col min="3" max="12" width="9.1640625" style="234" customWidth="1"/>
    <col min="13" max="13" width="21.1640625" style="234" bestFit="1" customWidth="1"/>
    <col min="14" max="16384" width="10.6640625" style="234"/>
  </cols>
  <sheetData>
    <row r="1" spans="1:13" ht="36" customHeight="1" thickBot="1" x14ac:dyDescent="0.25">
      <c r="A1" s="365" t="s">
        <v>133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233" t="s">
        <v>134</v>
      </c>
    </row>
    <row r="2" spans="1:13" ht="15.75" customHeight="1" x14ac:dyDescent="0.2">
      <c r="A2" s="373" t="s">
        <v>135</v>
      </c>
      <c r="B2" s="374"/>
      <c r="C2" s="268">
        <v>1</v>
      </c>
      <c r="D2" s="269">
        <v>2</v>
      </c>
      <c r="E2" s="269">
        <v>3</v>
      </c>
      <c r="F2" s="269">
        <v>4</v>
      </c>
      <c r="G2" s="269">
        <v>5</v>
      </c>
      <c r="H2" s="269">
        <v>6</v>
      </c>
      <c r="I2" s="269">
        <v>7</v>
      </c>
      <c r="J2" s="269">
        <v>8</v>
      </c>
      <c r="K2" s="269">
        <v>9</v>
      </c>
      <c r="L2" s="270">
        <v>10</v>
      </c>
      <c r="M2" s="235"/>
    </row>
    <row r="3" spans="1:13" ht="19.5" customHeight="1" x14ac:dyDescent="0.2">
      <c r="A3" s="372" t="s">
        <v>136</v>
      </c>
      <c r="B3" s="233" t="s">
        <v>137</v>
      </c>
      <c r="C3" s="271">
        <v>-0.5</v>
      </c>
      <c r="D3" s="272">
        <v>-0.3</v>
      </c>
      <c r="E3" s="272">
        <v>-0.1</v>
      </c>
      <c r="F3" s="272">
        <v>-0.8</v>
      </c>
      <c r="G3" s="272">
        <v>-0.6</v>
      </c>
      <c r="H3" s="272">
        <v>-0.7</v>
      </c>
      <c r="I3" s="272">
        <v>-0.4</v>
      </c>
      <c r="J3" s="272">
        <v>-0.2</v>
      </c>
      <c r="K3" s="272">
        <v>-0.4</v>
      </c>
      <c r="L3" s="273">
        <v>-0.1</v>
      </c>
      <c r="M3" s="237"/>
    </row>
    <row r="4" spans="1:13" ht="18.75" customHeight="1" x14ac:dyDescent="0.2">
      <c r="A4" s="372"/>
      <c r="B4" s="233" t="s">
        <v>138</v>
      </c>
      <c r="C4" s="271">
        <v>1000</v>
      </c>
      <c r="D4" s="272">
        <v>900</v>
      </c>
      <c r="E4" s="272">
        <v>800</v>
      </c>
      <c r="F4" s="272">
        <v>700</v>
      </c>
      <c r="G4" s="272">
        <v>600</v>
      </c>
      <c r="H4" s="272">
        <v>500</v>
      </c>
      <c r="I4" s="272">
        <v>400</v>
      </c>
      <c r="J4" s="272">
        <v>300</v>
      </c>
      <c r="K4" s="272">
        <v>200</v>
      </c>
      <c r="L4" s="273">
        <v>100</v>
      </c>
      <c r="M4" s="237"/>
    </row>
    <row r="5" spans="1:13" ht="14.25" customHeight="1" x14ac:dyDescent="0.2">
      <c r="A5" s="236" t="s">
        <v>139</v>
      </c>
      <c r="B5" s="233"/>
      <c r="C5" s="238"/>
      <c r="D5" s="239"/>
      <c r="E5" s="239"/>
      <c r="F5" s="239"/>
      <c r="G5" s="239"/>
      <c r="H5" s="239"/>
      <c r="I5" s="239"/>
      <c r="J5" s="239"/>
      <c r="K5" s="239"/>
      <c r="L5" s="240"/>
      <c r="M5" s="237"/>
    </row>
    <row r="6" spans="1:13" ht="14.25" customHeight="1" thickBot="1" x14ac:dyDescent="0.25">
      <c r="A6" s="236" t="s">
        <v>140</v>
      </c>
      <c r="B6" s="233"/>
      <c r="C6" s="241"/>
      <c r="D6" s="242"/>
      <c r="E6" s="242"/>
      <c r="F6" s="242"/>
      <c r="G6" s="242"/>
      <c r="H6" s="242"/>
      <c r="I6" s="242"/>
      <c r="J6" s="242"/>
      <c r="K6" s="242"/>
      <c r="L6" s="243"/>
      <c r="M6" s="237"/>
    </row>
    <row r="7" spans="1:13" ht="14.25" customHeight="1" thickBot="1" x14ac:dyDescent="0.25">
      <c r="A7" s="244" t="s">
        <v>141</v>
      </c>
      <c r="B7" s="233"/>
      <c r="C7" s="245"/>
      <c r="D7" s="246"/>
      <c r="E7" s="246"/>
      <c r="F7" s="246"/>
      <c r="G7" s="246"/>
      <c r="H7" s="246"/>
      <c r="I7" s="246"/>
      <c r="J7" s="246"/>
      <c r="K7" s="246"/>
      <c r="L7" s="247"/>
      <c r="M7" s="248"/>
    </row>
    <row r="8" spans="1:13" ht="14.25" customHeight="1" thickBot="1" x14ac:dyDescent="0.25">
      <c r="A8" s="249"/>
      <c r="C8" s="366" t="s">
        <v>142</v>
      </c>
      <c r="D8" s="367"/>
      <c r="E8" s="367"/>
      <c r="F8" s="367"/>
      <c r="G8" s="367"/>
      <c r="H8" s="367"/>
      <c r="I8" s="367"/>
      <c r="J8" s="367"/>
      <c r="K8" s="367"/>
      <c r="L8" s="368"/>
      <c r="M8" s="250"/>
    </row>
    <row r="9" spans="1:13" ht="14.25" customHeight="1" x14ac:dyDescent="0.2">
      <c r="A9" s="236" t="s">
        <v>143</v>
      </c>
      <c r="B9" s="233"/>
      <c r="C9" s="274">
        <v>200</v>
      </c>
      <c r="D9" s="275">
        <v>500</v>
      </c>
      <c r="E9" s="275">
        <v>100</v>
      </c>
      <c r="F9" s="275">
        <v>150</v>
      </c>
      <c r="G9" s="275">
        <v>450</v>
      </c>
      <c r="H9" s="275">
        <v>500</v>
      </c>
      <c r="I9" s="275">
        <v>170</v>
      </c>
      <c r="J9" s="275">
        <v>320</v>
      </c>
      <c r="K9" s="275">
        <v>550</v>
      </c>
      <c r="L9" s="276">
        <v>600</v>
      </c>
      <c r="M9" s="237"/>
    </row>
    <row r="10" spans="1:13" x14ac:dyDescent="0.2">
      <c r="A10" s="251" t="s">
        <v>144</v>
      </c>
      <c r="C10" s="252"/>
      <c r="D10" s="253"/>
      <c r="E10" s="253"/>
      <c r="F10" s="253"/>
      <c r="G10" s="253"/>
      <c r="H10" s="253"/>
      <c r="I10" s="253"/>
      <c r="J10" s="253"/>
      <c r="K10" s="253"/>
      <c r="L10" s="254"/>
      <c r="M10" s="248"/>
    </row>
    <row r="11" spans="1:13" ht="14.25" customHeight="1" x14ac:dyDescent="0.2">
      <c r="A11" s="236" t="s">
        <v>145</v>
      </c>
      <c r="B11" s="233"/>
      <c r="C11" s="255"/>
      <c r="D11" s="256"/>
      <c r="E11" s="256"/>
      <c r="F11" s="256"/>
      <c r="G11" s="256"/>
      <c r="H11" s="257"/>
      <c r="I11" s="257"/>
      <c r="J11" s="257"/>
      <c r="K11" s="257"/>
      <c r="L11" s="237"/>
      <c r="M11" s="277">
        <v>300000</v>
      </c>
    </row>
    <row r="12" spans="1:13" ht="13.5" thickBot="1" x14ac:dyDescent="0.25">
      <c r="A12" s="251" t="s">
        <v>146</v>
      </c>
      <c r="C12" s="249"/>
      <c r="L12" s="258"/>
      <c r="M12" s="248"/>
    </row>
    <row r="13" spans="1:13" ht="16.5" thickBot="1" x14ac:dyDescent="0.25">
      <c r="A13" s="251" t="s">
        <v>147</v>
      </c>
      <c r="C13" s="259"/>
      <c r="D13" s="260"/>
      <c r="E13" s="260"/>
      <c r="F13" s="260"/>
      <c r="G13" s="260"/>
      <c r="H13" s="260"/>
      <c r="I13" s="260"/>
      <c r="J13" s="260"/>
      <c r="K13" s="260"/>
      <c r="L13" s="261"/>
      <c r="M13" s="278">
        <v>600000</v>
      </c>
    </row>
    <row r="14" spans="1:13" s="264" customFormat="1" ht="19.5" customHeight="1" thickBot="1" x14ac:dyDescent="0.25">
      <c r="A14" s="262"/>
      <c r="B14" s="263"/>
      <c r="C14" s="369" t="s">
        <v>150</v>
      </c>
      <c r="D14" s="370"/>
      <c r="E14" s="370"/>
      <c r="F14" s="370"/>
      <c r="G14" s="370"/>
      <c r="H14" s="370"/>
      <c r="I14" s="370"/>
      <c r="J14" s="370"/>
      <c r="K14" s="370"/>
      <c r="L14" s="371"/>
      <c r="M14" s="279"/>
    </row>
    <row r="15" spans="1:13" ht="12" customHeight="1" x14ac:dyDescent="0.2">
      <c r="B15" s="265"/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7"/>
    </row>
  </sheetData>
  <mergeCells count="5">
    <mergeCell ref="A1:L1"/>
    <mergeCell ref="C8:L8"/>
    <mergeCell ref="C14:L14"/>
    <mergeCell ref="A3:A4"/>
    <mergeCell ref="A2:B2"/>
  </mergeCells>
  <phoneticPr fontId="59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110" orientation="landscape" verticalDpi="0" r:id="rId1"/>
  <headerFooter alignWithMargins="0">
    <oddHeader>&amp;LУправление операциями 
- темы 17 - 20&amp;CРоссийско-французская программа МВА
"Управление предприятием"&amp;RВ.П. Чернов, А.В. Чернов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6F45-3C00-47C6-9F94-10B510D2E1A4}">
  <dimension ref="A1:G35"/>
  <sheetViews>
    <sheetView showGridLines="0" topLeftCell="A16" workbookViewId="0">
      <selection activeCell="D21" sqref="D21"/>
    </sheetView>
  </sheetViews>
  <sheetFormatPr defaultRowHeight="12.75" x14ac:dyDescent="0.2"/>
  <cols>
    <col min="1" max="1" width="2.33203125" customWidth="1"/>
    <col min="2" max="2" width="8.1640625" bestFit="1" customWidth="1"/>
    <col min="3" max="3" width="33" bestFit="1" customWidth="1"/>
    <col min="4" max="4" width="19.33203125" bestFit="1" customWidth="1"/>
    <col min="5" max="5" width="25.33203125" bestFit="1" customWidth="1"/>
    <col min="6" max="6" width="15.83203125" bestFit="1" customWidth="1"/>
    <col min="7" max="7" width="12.1640625" bestFit="1" customWidth="1"/>
  </cols>
  <sheetData>
    <row r="1" spans="1:5" x14ac:dyDescent="0.2">
      <c r="A1" s="350" t="s">
        <v>162</v>
      </c>
    </row>
    <row r="2" spans="1:5" x14ac:dyDescent="0.2">
      <c r="A2" s="350" t="s">
        <v>163</v>
      </c>
    </row>
    <row r="3" spans="1:5" x14ac:dyDescent="0.2">
      <c r="A3" s="350" t="s">
        <v>164</v>
      </c>
    </row>
    <row r="4" spans="1:5" x14ac:dyDescent="0.2">
      <c r="A4" s="350" t="s">
        <v>165</v>
      </c>
    </row>
    <row r="5" spans="1:5" x14ac:dyDescent="0.2">
      <c r="A5" s="350" t="s">
        <v>166</v>
      </c>
    </row>
    <row r="6" spans="1:5" x14ac:dyDescent="0.2">
      <c r="A6" s="350"/>
      <c r="B6" t="s">
        <v>167</v>
      </c>
    </row>
    <row r="7" spans="1:5" x14ac:dyDescent="0.2">
      <c r="A7" s="350"/>
      <c r="B7" t="s">
        <v>168</v>
      </c>
    </row>
    <row r="8" spans="1:5" x14ac:dyDescent="0.2">
      <c r="A8" s="350"/>
      <c r="B8" t="s">
        <v>169</v>
      </c>
    </row>
    <row r="9" spans="1:5" x14ac:dyDescent="0.2">
      <c r="A9" s="350" t="s">
        <v>170</v>
      </c>
    </row>
    <row r="10" spans="1:5" x14ac:dyDescent="0.2">
      <c r="B10" t="s">
        <v>171</v>
      </c>
    </row>
    <row r="11" spans="1:5" x14ac:dyDescent="0.2">
      <c r="B11" t="s">
        <v>172</v>
      </c>
    </row>
    <row r="14" spans="1:5" ht="13.5" thickBot="1" x14ac:dyDescent="0.25">
      <c r="A14" t="s">
        <v>173</v>
      </c>
    </row>
    <row r="15" spans="1:5" ht="13.5" thickBot="1" x14ac:dyDescent="0.25">
      <c r="B15" s="352" t="s">
        <v>174</v>
      </c>
      <c r="C15" s="352" t="s">
        <v>175</v>
      </c>
      <c r="D15" s="352" t="s">
        <v>176</v>
      </c>
      <c r="E15" s="352" t="s">
        <v>177</v>
      </c>
    </row>
    <row r="16" spans="1:5" ht="13.5" thickBot="1" x14ac:dyDescent="0.25">
      <c r="B16" s="351" t="s">
        <v>185</v>
      </c>
      <c r="C16" s="351" t="s">
        <v>186</v>
      </c>
      <c r="D16" s="354">
        <v>58000</v>
      </c>
      <c r="E16" s="354">
        <v>58000</v>
      </c>
    </row>
    <row r="19" spans="1:7" ht="13.5" thickBot="1" x14ac:dyDescent="0.25">
      <c r="A19" t="s">
        <v>178</v>
      </c>
    </row>
    <row r="20" spans="1:7" ht="13.5" thickBot="1" x14ac:dyDescent="0.25">
      <c r="B20" s="352" t="s">
        <v>174</v>
      </c>
      <c r="C20" s="352" t="s">
        <v>175</v>
      </c>
      <c r="D20" s="352" t="s">
        <v>176</v>
      </c>
      <c r="E20" s="352" t="s">
        <v>177</v>
      </c>
      <c r="F20" s="352" t="s">
        <v>179</v>
      </c>
    </row>
    <row r="21" spans="1:7" x14ac:dyDescent="0.2">
      <c r="B21" s="353" t="s">
        <v>187</v>
      </c>
      <c r="C21" s="353" t="s">
        <v>188</v>
      </c>
      <c r="D21" s="355">
        <v>1250</v>
      </c>
      <c r="E21" s="355">
        <v>1250</v>
      </c>
      <c r="F21" s="353" t="s">
        <v>189</v>
      </c>
    </row>
    <row r="22" spans="1:7" ht="13.5" thickBot="1" x14ac:dyDescent="0.25">
      <c r="B22" s="351" t="s">
        <v>190</v>
      </c>
      <c r="C22" s="351" t="s">
        <v>191</v>
      </c>
      <c r="D22" s="354">
        <v>666.66666666666674</v>
      </c>
      <c r="E22" s="354">
        <v>666.66666666666674</v>
      </c>
      <c r="F22" s="351" t="s">
        <v>189</v>
      </c>
    </row>
    <row r="25" spans="1:7" ht="13.5" thickBot="1" x14ac:dyDescent="0.25">
      <c r="A25" t="s">
        <v>180</v>
      </c>
    </row>
    <row r="26" spans="1:7" ht="13.5" thickBot="1" x14ac:dyDescent="0.25">
      <c r="B26" s="352" t="s">
        <v>174</v>
      </c>
      <c r="C26" s="352" t="s">
        <v>175</v>
      </c>
      <c r="D26" s="352" t="s">
        <v>181</v>
      </c>
      <c r="E26" s="352" t="s">
        <v>182</v>
      </c>
      <c r="F26" s="352" t="s">
        <v>183</v>
      </c>
      <c r="G26" s="352" t="s">
        <v>184</v>
      </c>
    </row>
    <row r="27" spans="1:7" x14ac:dyDescent="0.2">
      <c r="B27" s="353" t="s">
        <v>192</v>
      </c>
      <c r="C27" s="353" t="s">
        <v>193</v>
      </c>
      <c r="D27" s="355">
        <v>825</v>
      </c>
      <c r="E27" s="353" t="s">
        <v>194</v>
      </c>
      <c r="F27" s="353" t="s">
        <v>195</v>
      </c>
      <c r="G27" s="353">
        <v>0</v>
      </c>
    </row>
    <row r="28" spans="1:7" x14ac:dyDescent="0.2">
      <c r="B28" s="353" t="s">
        <v>196</v>
      </c>
      <c r="C28" s="353" t="s">
        <v>197</v>
      </c>
      <c r="D28" s="355">
        <v>415</v>
      </c>
      <c r="E28" s="353" t="s">
        <v>198</v>
      </c>
      <c r="F28" s="353" t="s">
        <v>199</v>
      </c>
      <c r="G28" s="353">
        <v>65</v>
      </c>
    </row>
    <row r="29" spans="1:7" x14ac:dyDescent="0.2">
      <c r="B29" s="353" t="s">
        <v>200</v>
      </c>
      <c r="C29" s="353" t="s">
        <v>201</v>
      </c>
      <c r="D29" s="355">
        <v>625</v>
      </c>
      <c r="E29" s="353" t="s">
        <v>202</v>
      </c>
      <c r="F29" s="353" t="s">
        <v>199</v>
      </c>
      <c r="G29" s="353">
        <v>95</v>
      </c>
    </row>
    <row r="30" spans="1:7" x14ac:dyDescent="0.2">
      <c r="B30" s="353" t="s">
        <v>203</v>
      </c>
      <c r="C30" s="353" t="s">
        <v>204</v>
      </c>
      <c r="D30" s="355">
        <v>450</v>
      </c>
      <c r="E30" s="353" t="s">
        <v>205</v>
      </c>
      <c r="F30" s="353" t="s">
        <v>195</v>
      </c>
      <c r="G30" s="353">
        <v>0</v>
      </c>
    </row>
    <row r="31" spans="1:7" x14ac:dyDescent="0.2">
      <c r="B31" s="353" t="s">
        <v>206</v>
      </c>
      <c r="C31" s="353" t="s">
        <v>207</v>
      </c>
      <c r="D31" s="355">
        <v>147.50000000000003</v>
      </c>
      <c r="E31" s="353" t="s">
        <v>208</v>
      </c>
      <c r="F31" s="353" t="s">
        <v>199</v>
      </c>
      <c r="G31" s="353">
        <v>52.499999999999972</v>
      </c>
    </row>
    <row r="32" spans="1:7" x14ac:dyDescent="0.2">
      <c r="B32" s="353" t="s">
        <v>209</v>
      </c>
      <c r="C32" s="353" t="s">
        <v>210</v>
      </c>
      <c r="D32" s="355">
        <v>22.75</v>
      </c>
      <c r="E32" s="353" t="s">
        <v>211</v>
      </c>
      <c r="F32" s="353" t="s">
        <v>199</v>
      </c>
      <c r="G32" s="353">
        <v>17.25</v>
      </c>
    </row>
    <row r="33" spans="2:7" x14ac:dyDescent="0.2">
      <c r="B33" s="353" t="s">
        <v>212</v>
      </c>
      <c r="C33" s="353" t="s">
        <v>213</v>
      </c>
      <c r="D33" s="355">
        <v>19.375</v>
      </c>
      <c r="E33" s="353" t="s">
        <v>214</v>
      </c>
      <c r="F33" s="353" t="s">
        <v>199</v>
      </c>
      <c r="G33" s="353">
        <v>20.625</v>
      </c>
    </row>
    <row r="34" spans="2:7" x14ac:dyDescent="0.2">
      <c r="B34" s="353" t="s">
        <v>215</v>
      </c>
      <c r="C34" s="353" t="s">
        <v>216</v>
      </c>
      <c r="D34" s="355">
        <v>1250</v>
      </c>
      <c r="E34" s="353" t="s">
        <v>217</v>
      </c>
      <c r="F34" s="353" t="s">
        <v>199</v>
      </c>
      <c r="G34" s="353">
        <v>1750</v>
      </c>
    </row>
    <row r="35" spans="2:7" ht="13.5" thickBot="1" x14ac:dyDescent="0.25">
      <c r="B35" s="351" t="s">
        <v>218</v>
      </c>
      <c r="C35" s="351" t="s">
        <v>219</v>
      </c>
      <c r="D35" s="354">
        <v>666.66666666666674</v>
      </c>
      <c r="E35" s="351" t="s">
        <v>220</v>
      </c>
      <c r="F35" s="351" t="s">
        <v>199</v>
      </c>
      <c r="G35" s="351">
        <v>2333.333333333333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439C-82DA-4797-8E6A-0959F545563B}">
  <dimension ref="A1:H23"/>
  <sheetViews>
    <sheetView showGridLines="0" workbookViewId="0">
      <selection activeCell="K14" sqref="K14"/>
    </sheetView>
  </sheetViews>
  <sheetFormatPr defaultRowHeight="12.75" x14ac:dyDescent="0.2"/>
  <cols>
    <col min="1" max="1" width="2.33203125" customWidth="1"/>
    <col min="2" max="2" width="8.1640625" bestFit="1" customWidth="1"/>
    <col min="3" max="3" width="33" bestFit="1" customWidth="1"/>
    <col min="4" max="4" width="16" bestFit="1" customWidth="1"/>
    <col min="5" max="5" width="12.1640625" bestFit="1" customWidth="1"/>
    <col min="6" max="6" width="18.33203125" bestFit="1" customWidth="1"/>
    <col min="7" max="7" width="12.83203125" bestFit="1" customWidth="1"/>
    <col min="8" max="8" width="13.83203125" bestFit="1" customWidth="1"/>
  </cols>
  <sheetData>
    <row r="1" spans="1:8" x14ac:dyDescent="0.2">
      <c r="A1" s="350" t="s">
        <v>221</v>
      </c>
    </row>
    <row r="2" spans="1:8" x14ac:dyDescent="0.2">
      <c r="A2" s="350" t="s">
        <v>163</v>
      </c>
    </row>
    <row r="3" spans="1:8" x14ac:dyDescent="0.2">
      <c r="A3" s="350" t="s">
        <v>164</v>
      </c>
    </row>
    <row r="6" spans="1:8" ht="13.5" thickBot="1" x14ac:dyDescent="0.25">
      <c r="A6" t="s">
        <v>178</v>
      </c>
    </row>
    <row r="7" spans="1:8" x14ac:dyDescent="0.2">
      <c r="B7" s="356"/>
      <c r="C7" s="356"/>
      <c r="D7" s="356" t="s">
        <v>222</v>
      </c>
      <c r="E7" s="356" t="s">
        <v>224</v>
      </c>
      <c r="F7" s="356" t="s">
        <v>226</v>
      </c>
      <c r="G7" s="356" t="s">
        <v>228</v>
      </c>
      <c r="H7" s="356" t="s">
        <v>228</v>
      </c>
    </row>
    <row r="8" spans="1:8" ht="13.5" thickBot="1" x14ac:dyDescent="0.25">
      <c r="B8" s="357" t="s">
        <v>174</v>
      </c>
      <c r="C8" s="357" t="s">
        <v>175</v>
      </c>
      <c r="D8" s="357" t="s">
        <v>223</v>
      </c>
      <c r="E8" s="357" t="s">
        <v>225</v>
      </c>
      <c r="F8" s="357" t="s">
        <v>227</v>
      </c>
      <c r="G8" s="357" t="s">
        <v>229</v>
      </c>
      <c r="H8" s="357" t="s">
        <v>230</v>
      </c>
    </row>
    <row r="9" spans="1:8" x14ac:dyDescent="0.2">
      <c r="B9" s="353" t="s">
        <v>187</v>
      </c>
      <c r="C9" s="353" t="s">
        <v>188</v>
      </c>
      <c r="D9" s="353">
        <v>1250</v>
      </c>
      <c r="E9" s="353">
        <v>0</v>
      </c>
      <c r="F9" s="353">
        <v>32</v>
      </c>
      <c r="G9" s="353">
        <v>12.999999999999996</v>
      </c>
      <c r="H9" s="353">
        <v>13.999999999999996</v>
      </c>
    </row>
    <row r="10" spans="1:8" ht="13.5" thickBot="1" x14ac:dyDescent="0.25">
      <c r="B10" s="351" t="s">
        <v>190</v>
      </c>
      <c r="C10" s="351" t="s">
        <v>191</v>
      </c>
      <c r="D10" s="351">
        <v>666.66666666666674</v>
      </c>
      <c r="E10" s="351">
        <v>0</v>
      </c>
      <c r="F10" s="351">
        <v>27</v>
      </c>
      <c r="G10" s="351">
        <v>20.999999999999996</v>
      </c>
      <c r="H10" s="351">
        <v>7.8</v>
      </c>
    </row>
    <row r="12" spans="1:8" ht="13.5" thickBot="1" x14ac:dyDescent="0.25">
      <c r="A12" t="s">
        <v>180</v>
      </c>
    </row>
    <row r="13" spans="1:8" x14ac:dyDescent="0.2">
      <c r="B13" s="356"/>
      <c r="C13" s="356"/>
      <c r="D13" s="356" t="s">
        <v>222</v>
      </c>
      <c r="E13" s="356" t="s">
        <v>231</v>
      </c>
      <c r="F13" s="356" t="s">
        <v>233</v>
      </c>
      <c r="G13" s="356" t="s">
        <v>228</v>
      </c>
      <c r="H13" s="356" t="s">
        <v>228</v>
      </c>
    </row>
    <row r="14" spans="1:8" ht="13.5" thickBot="1" x14ac:dyDescent="0.25">
      <c r="B14" s="357" t="s">
        <v>174</v>
      </c>
      <c r="C14" s="357" t="s">
        <v>175</v>
      </c>
      <c r="D14" s="357" t="s">
        <v>223</v>
      </c>
      <c r="E14" s="357" t="s">
        <v>232</v>
      </c>
      <c r="F14" s="357" t="s">
        <v>234</v>
      </c>
      <c r="G14" s="357" t="s">
        <v>229</v>
      </c>
      <c r="H14" s="357" t="s">
        <v>230</v>
      </c>
    </row>
    <row r="15" spans="1:8" x14ac:dyDescent="0.2">
      <c r="B15" s="353" t="s">
        <v>192</v>
      </c>
      <c r="C15" s="353" t="s">
        <v>193</v>
      </c>
      <c r="D15" s="353">
        <v>825</v>
      </c>
      <c r="E15" s="353">
        <v>46.666666666666664</v>
      </c>
      <c r="F15" s="353">
        <v>825</v>
      </c>
      <c r="G15" s="353">
        <v>75.000000000000014</v>
      </c>
      <c r="H15" s="353">
        <v>129.54545454545422</v>
      </c>
    </row>
    <row r="16" spans="1:8" x14ac:dyDescent="0.2">
      <c r="B16" s="353" t="s">
        <v>196</v>
      </c>
      <c r="C16" s="353" t="s">
        <v>197</v>
      </c>
      <c r="D16" s="353">
        <v>415</v>
      </c>
      <c r="E16" s="353">
        <v>0</v>
      </c>
      <c r="F16" s="353">
        <v>480</v>
      </c>
      <c r="G16" s="353">
        <v>1E+30</v>
      </c>
      <c r="H16" s="353">
        <v>65.000000000000014</v>
      </c>
    </row>
    <row r="17" spans="2:8" x14ac:dyDescent="0.2">
      <c r="B17" s="353" t="s">
        <v>200</v>
      </c>
      <c r="C17" s="353" t="s">
        <v>201</v>
      </c>
      <c r="D17" s="353">
        <v>625</v>
      </c>
      <c r="E17" s="353">
        <v>0</v>
      </c>
      <c r="F17" s="353">
        <v>720</v>
      </c>
      <c r="G17" s="353">
        <v>1E+30</v>
      </c>
      <c r="H17" s="353">
        <v>94.999999999999886</v>
      </c>
    </row>
    <row r="18" spans="2:8" x14ac:dyDescent="0.2">
      <c r="B18" s="353" t="s">
        <v>203</v>
      </c>
      <c r="C18" s="353" t="s">
        <v>204</v>
      </c>
      <c r="D18" s="353">
        <v>450</v>
      </c>
      <c r="E18" s="353">
        <v>43.333333333333329</v>
      </c>
      <c r="F18" s="353">
        <v>450</v>
      </c>
      <c r="G18" s="353">
        <v>34.756097560975562</v>
      </c>
      <c r="H18" s="353">
        <v>97.500000000000014</v>
      </c>
    </row>
    <row r="19" spans="2:8" x14ac:dyDescent="0.2">
      <c r="B19" s="353" t="s">
        <v>206</v>
      </c>
      <c r="C19" s="353" t="s">
        <v>207</v>
      </c>
      <c r="D19" s="353">
        <v>147.50000000000003</v>
      </c>
      <c r="E19" s="353">
        <v>0</v>
      </c>
      <c r="F19" s="353">
        <v>200</v>
      </c>
      <c r="G19" s="353">
        <v>1E+30</v>
      </c>
      <c r="H19" s="353">
        <v>52.499999999999993</v>
      </c>
    </row>
    <row r="20" spans="2:8" x14ac:dyDescent="0.2">
      <c r="B20" s="353" t="s">
        <v>209</v>
      </c>
      <c r="C20" s="353" t="s">
        <v>210</v>
      </c>
      <c r="D20" s="353">
        <v>22.75</v>
      </c>
      <c r="E20" s="353">
        <v>0</v>
      </c>
      <c r="F20" s="353">
        <v>40</v>
      </c>
      <c r="G20" s="353">
        <v>1E+30</v>
      </c>
      <c r="H20" s="353">
        <v>17.25</v>
      </c>
    </row>
    <row r="21" spans="2:8" x14ac:dyDescent="0.2">
      <c r="B21" s="353" t="s">
        <v>212</v>
      </c>
      <c r="C21" s="353" t="s">
        <v>213</v>
      </c>
      <c r="D21" s="353">
        <v>19.375</v>
      </c>
      <c r="E21" s="353">
        <v>0</v>
      </c>
      <c r="F21" s="353">
        <v>40</v>
      </c>
      <c r="G21" s="353">
        <v>1E+30</v>
      </c>
      <c r="H21" s="353">
        <v>20.625</v>
      </c>
    </row>
    <row r="22" spans="2:8" x14ac:dyDescent="0.2">
      <c r="B22" s="353" t="s">
        <v>215</v>
      </c>
      <c r="C22" s="353" t="s">
        <v>216</v>
      </c>
      <c r="D22" s="353">
        <v>1250</v>
      </c>
      <c r="E22" s="353">
        <v>0</v>
      </c>
      <c r="F22" s="353">
        <v>3000</v>
      </c>
      <c r="G22" s="353">
        <v>1E+30</v>
      </c>
      <c r="H22" s="353">
        <v>1750</v>
      </c>
    </row>
    <row r="23" spans="2:8" ht="13.5" thickBot="1" x14ac:dyDescent="0.25">
      <c r="B23" s="351" t="s">
        <v>218</v>
      </c>
      <c r="C23" s="351" t="s">
        <v>219</v>
      </c>
      <c r="D23" s="351">
        <v>666.66666666666674</v>
      </c>
      <c r="E23" s="351">
        <v>0</v>
      </c>
      <c r="F23" s="351">
        <v>3000</v>
      </c>
      <c r="G23" s="351">
        <v>1E+30</v>
      </c>
      <c r="H23" s="351">
        <v>2333.333333333333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3B6D-BE5F-4B3B-AEAB-94757B505543}">
  <dimension ref="A1:J14"/>
  <sheetViews>
    <sheetView showGridLines="0" workbookViewId="0">
      <selection activeCell="I15" sqref="I15"/>
    </sheetView>
  </sheetViews>
  <sheetFormatPr defaultRowHeight="12.75" x14ac:dyDescent="0.2"/>
  <cols>
    <col min="1" max="1" width="2.33203125" customWidth="1"/>
    <col min="2" max="2" width="8.1640625" bestFit="1" customWidth="1"/>
    <col min="3" max="3" width="12.6640625" bestFit="1" customWidth="1"/>
    <col min="4" max="4" width="10" bestFit="1" customWidth="1"/>
    <col min="5" max="5" width="2.33203125" customWidth="1"/>
    <col min="6" max="6" width="9" bestFit="1" customWidth="1"/>
    <col min="7" max="7" width="18.33203125" bestFit="1" customWidth="1"/>
    <col min="8" max="8" width="2.33203125" customWidth="1"/>
    <col min="9" max="9" width="9.1640625" bestFit="1" customWidth="1"/>
    <col min="10" max="10" width="18.33203125" bestFit="1" customWidth="1"/>
  </cols>
  <sheetData>
    <row r="1" spans="1:10" x14ac:dyDescent="0.2">
      <c r="A1" s="350" t="s">
        <v>235</v>
      </c>
    </row>
    <row r="2" spans="1:10" x14ac:dyDescent="0.2">
      <c r="A2" s="350" t="s">
        <v>163</v>
      </c>
    </row>
    <row r="3" spans="1:10" x14ac:dyDescent="0.2">
      <c r="A3" s="350" t="s">
        <v>164</v>
      </c>
    </row>
    <row r="5" spans="1:10" ht="13.5" thickBot="1" x14ac:dyDescent="0.25"/>
    <row r="6" spans="1:10" x14ac:dyDescent="0.2">
      <c r="B6" s="356"/>
      <c r="C6" s="356" t="s">
        <v>226</v>
      </c>
      <c r="D6" s="356"/>
    </row>
    <row r="7" spans="1:10" ht="13.5" thickBot="1" x14ac:dyDescent="0.25">
      <c r="B7" s="357" t="s">
        <v>174</v>
      </c>
      <c r="C7" s="357" t="s">
        <v>175</v>
      </c>
      <c r="D7" s="357" t="s">
        <v>223</v>
      </c>
    </row>
    <row r="8" spans="1:10" ht="13.5" thickBot="1" x14ac:dyDescent="0.25">
      <c r="B8" s="351" t="s">
        <v>185</v>
      </c>
      <c r="C8" s="351" t="s">
        <v>186</v>
      </c>
      <c r="D8" s="354">
        <v>58000</v>
      </c>
    </row>
    <row r="10" spans="1:10" ht="13.5" thickBot="1" x14ac:dyDescent="0.25"/>
    <row r="11" spans="1:10" x14ac:dyDescent="0.2">
      <c r="B11" s="356"/>
      <c r="C11" s="356" t="s">
        <v>236</v>
      </c>
      <c r="D11" s="356"/>
      <c r="F11" s="356" t="s">
        <v>237</v>
      </c>
      <c r="G11" s="356" t="s">
        <v>226</v>
      </c>
      <c r="I11" s="356" t="s">
        <v>240</v>
      </c>
      <c r="J11" s="356" t="s">
        <v>226</v>
      </c>
    </row>
    <row r="12" spans="1:10" ht="13.5" thickBot="1" x14ac:dyDescent="0.25">
      <c r="B12" s="357" t="s">
        <v>174</v>
      </c>
      <c r="C12" s="357" t="s">
        <v>175</v>
      </c>
      <c r="D12" s="357" t="s">
        <v>223</v>
      </c>
      <c r="F12" s="357" t="s">
        <v>238</v>
      </c>
      <c r="G12" s="357" t="s">
        <v>239</v>
      </c>
      <c r="I12" s="357" t="s">
        <v>238</v>
      </c>
      <c r="J12" s="357" t="s">
        <v>239</v>
      </c>
    </row>
    <row r="13" spans="1:10" x14ac:dyDescent="0.2">
      <c r="B13" s="353" t="s">
        <v>187</v>
      </c>
      <c r="C13" s="353" t="s">
        <v>188</v>
      </c>
      <c r="D13" s="355">
        <v>1250</v>
      </c>
      <c r="F13" s="355">
        <v>0</v>
      </c>
      <c r="G13" s="355">
        <v>18000.000000000004</v>
      </c>
      <c r="I13" s="355">
        <v>1250</v>
      </c>
      <c r="J13" s="355">
        <v>58000</v>
      </c>
    </row>
    <row r="14" spans="1:10" ht="13.5" thickBot="1" x14ac:dyDescent="0.25">
      <c r="B14" s="351" t="s">
        <v>190</v>
      </c>
      <c r="C14" s="351" t="s">
        <v>191</v>
      </c>
      <c r="D14" s="354">
        <v>666.66666666666674</v>
      </c>
      <c r="F14" s="354">
        <v>0</v>
      </c>
      <c r="G14" s="354">
        <v>40000</v>
      </c>
      <c r="I14" s="354">
        <v>666.66666666664139</v>
      </c>
      <c r="J14" s="354">
        <v>57999.999999999316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2"/>
  <sheetViews>
    <sheetView topLeftCell="A10" zoomScaleNormal="100" zoomScaleSheetLayoutView="100" workbookViewId="0">
      <selection activeCell="G29" sqref="G29"/>
    </sheetView>
  </sheetViews>
  <sheetFormatPr defaultRowHeight="12.75" x14ac:dyDescent="0.2"/>
  <cols>
    <col min="1" max="1" width="19.83203125" customWidth="1"/>
    <col min="2" max="2" width="12.5" bestFit="1" customWidth="1"/>
    <col min="3" max="3" width="17.1640625" bestFit="1" customWidth="1"/>
    <col min="4" max="4" width="14.5" bestFit="1" customWidth="1"/>
    <col min="5" max="5" width="16.83203125" customWidth="1"/>
    <col min="6" max="7" width="17.1640625" bestFit="1" customWidth="1"/>
    <col min="8" max="8" width="4.1640625" customWidth="1"/>
    <col min="9" max="9" width="3.5" style="7" bestFit="1" customWidth="1"/>
    <col min="10" max="10" width="5.83203125" bestFit="1" customWidth="1"/>
  </cols>
  <sheetData>
    <row r="1" spans="1:13" ht="16.5" thickBot="1" x14ac:dyDescent="0.3">
      <c r="A1" s="229" t="s">
        <v>104</v>
      </c>
      <c r="B1" s="79"/>
      <c r="C1" s="80"/>
      <c r="D1" s="80"/>
      <c r="E1" s="80"/>
      <c r="F1" s="80"/>
      <c r="G1" s="217" t="s">
        <v>132</v>
      </c>
      <c r="H1" s="218"/>
      <c r="I1" s="223"/>
      <c r="J1" s="223"/>
      <c r="K1" s="3"/>
      <c r="L1" s="3"/>
      <c r="M1" s="3"/>
    </row>
    <row r="2" spans="1:13" s="7" customFormat="1" ht="15" customHeight="1" x14ac:dyDescent="0.25">
      <c r="A2" s="75"/>
      <c r="B2" s="76" t="s">
        <v>0</v>
      </c>
      <c r="C2" s="76" t="s">
        <v>1</v>
      </c>
      <c r="D2" s="77" t="s">
        <v>63</v>
      </c>
      <c r="E2" s="77" t="s">
        <v>2</v>
      </c>
      <c r="F2" s="78" t="s">
        <v>15</v>
      </c>
      <c r="G2" s="228" t="s">
        <v>127</v>
      </c>
      <c r="H2" s="218"/>
      <c r="I2" s="219"/>
      <c r="J2" s="217"/>
      <c r="K2"/>
      <c r="L2" s="203"/>
      <c r="M2" s="204"/>
    </row>
    <row r="3" spans="1:13" ht="12.75" customHeight="1" x14ac:dyDescent="0.2">
      <c r="A3" s="20" t="s">
        <v>30</v>
      </c>
      <c r="B3" s="150">
        <v>1250</v>
      </c>
      <c r="C3" s="150">
        <v>666.66666666666674</v>
      </c>
      <c r="D3" s="1"/>
      <c r="E3" s="1"/>
      <c r="F3" s="21"/>
      <c r="G3" s="205"/>
      <c r="H3" s="206"/>
      <c r="I3" s="220"/>
      <c r="J3" s="207"/>
      <c r="K3" s="3"/>
      <c r="L3" s="3"/>
      <c r="M3" s="3"/>
    </row>
    <row r="4" spans="1:13" s="53" customFormat="1" ht="12.75" customHeight="1" x14ac:dyDescent="0.3">
      <c r="A4" s="50" t="s">
        <v>47</v>
      </c>
      <c r="B4" s="51">
        <f>Данные!D11</f>
        <v>32</v>
      </c>
      <c r="C4" s="51">
        <f>Данные!E11</f>
        <v>27</v>
      </c>
      <c r="D4" s="156">
        <f>B4*B$3+C4*C$3</f>
        <v>58000</v>
      </c>
      <c r="E4" s="51"/>
      <c r="F4" s="52"/>
      <c r="G4" s="208"/>
      <c r="H4" s="209" t="s">
        <v>114</v>
      </c>
      <c r="I4" s="221" t="s">
        <v>86</v>
      </c>
      <c r="J4" s="210" t="s">
        <v>87</v>
      </c>
      <c r="K4" s="115"/>
      <c r="L4" s="115"/>
      <c r="M4" s="51"/>
    </row>
    <row r="5" spans="1:13" ht="12.75" customHeight="1" x14ac:dyDescent="0.25">
      <c r="A5" s="20" t="s">
        <v>3</v>
      </c>
      <c r="B5" s="1">
        <f>Данные!D4</f>
        <v>0.5</v>
      </c>
      <c r="C5" s="1">
        <f>Данные!E4</f>
        <v>0.3</v>
      </c>
      <c r="D5" s="5">
        <f>B5*B$3+C5*C$3</f>
        <v>825</v>
      </c>
      <c r="E5" s="1">
        <f>Данные!C4</f>
        <v>825</v>
      </c>
      <c r="F5" s="13">
        <f>E5-D5</f>
        <v>0</v>
      </c>
      <c r="G5" s="211"/>
      <c r="H5" s="212" t="s">
        <v>115</v>
      </c>
      <c r="I5" s="221" t="s">
        <v>88</v>
      </c>
      <c r="J5" s="213">
        <v>825</v>
      </c>
      <c r="K5" s="3"/>
      <c r="L5" s="3"/>
      <c r="M5" s="3"/>
    </row>
    <row r="6" spans="1:13" ht="12.75" customHeight="1" x14ac:dyDescent="0.25">
      <c r="A6" s="20" t="s">
        <v>4</v>
      </c>
      <c r="B6" s="1">
        <f>Данные!D5</f>
        <v>0.3</v>
      </c>
      <c r="C6" s="1">
        <f>Данные!E5</f>
        <v>0.06</v>
      </c>
      <c r="D6" s="5">
        <f t="shared" ref="D6:D13" si="0">B6*B$3+C6*C$3</f>
        <v>415</v>
      </c>
      <c r="E6" s="1">
        <f>Данные!C5</f>
        <v>480</v>
      </c>
      <c r="F6" s="13">
        <f t="shared" ref="F6:F13" si="1">E6-D6</f>
        <v>65</v>
      </c>
      <c r="G6" s="211"/>
      <c r="H6" s="212" t="s">
        <v>116</v>
      </c>
      <c r="I6" s="221" t="s">
        <v>88</v>
      </c>
      <c r="J6" s="213">
        <v>480</v>
      </c>
      <c r="K6" s="3"/>
      <c r="L6" s="3"/>
      <c r="M6" s="3"/>
    </row>
    <row r="7" spans="1:13" ht="12.75" customHeight="1" x14ac:dyDescent="0.25">
      <c r="A7" s="20" t="s">
        <v>14</v>
      </c>
      <c r="B7" s="1">
        <f>Данные!D6</f>
        <v>0.18</v>
      </c>
      <c r="C7" s="1">
        <f>Данные!E6</f>
        <v>0.6</v>
      </c>
      <c r="D7" s="5">
        <f t="shared" si="0"/>
        <v>625</v>
      </c>
      <c r="E7" s="1">
        <f>Данные!C6</f>
        <v>720</v>
      </c>
      <c r="F7" s="13">
        <f t="shared" si="1"/>
        <v>95</v>
      </c>
      <c r="G7" s="211"/>
      <c r="H7" s="212" t="s">
        <v>117</v>
      </c>
      <c r="I7" s="221" t="s">
        <v>88</v>
      </c>
      <c r="J7" s="213">
        <v>720</v>
      </c>
      <c r="K7" s="3"/>
      <c r="L7" s="3"/>
      <c r="M7" s="3"/>
    </row>
    <row r="8" spans="1:13" ht="12.75" customHeight="1" x14ac:dyDescent="0.25">
      <c r="A8" s="20" t="s">
        <v>7</v>
      </c>
      <c r="B8" s="1">
        <f>Данные!D7</f>
        <v>0.2</v>
      </c>
      <c r="C8" s="1">
        <f>Данные!E7</f>
        <v>0.3</v>
      </c>
      <c r="D8" s="5">
        <f t="shared" si="0"/>
        <v>450</v>
      </c>
      <c r="E8" s="1">
        <f>Данные!C7</f>
        <v>450</v>
      </c>
      <c r="F8" s="13">
        <f t="shared" si="1"/>
        <v>0</v>
      </c>
      <c r="G8" s="211"/>
      <c r="H8" s="212" t="s">
        <v>118</v>
      </c>
      <c r="I8" s="221" t="s">
        <v>88</v>
      </c>
      <c r="J8" s="213">
        <v>450</v>
      </c>
      <c r="K8" s="3"/>
      <c r="L8" s="3"/>
      <c r="M8" s="3"/>
    </row>
    <row r="9" spans="1:13" ht="12.75" customHeight="1" x14ac:dyDescent="0.25">
      <c r="A9" s="20" t="s">
        <v>5</v>
      </c>
      <c r="B9" s="1">
        <f>Данные!D8</f>
        <v>7.0000000000000007E-2</v>
      </c>
      <c r="C9" s="1">
        <f>Данные!E8</f>
        <v>0.09</v>
      </c>
      <c r="D9" s="5">
        <f t="shared" si="0"/>
        <v>147.50000000000003</v>
      </c>
      <c r="E9" s="1">
        <f>Данные!C8</f>
        <v>200</v>
      </c>
      <c r="F9" s="13">
        <f t="shared" si="1"/>
        <v>52.499999999999972</v>
      </c>
      <c r="G9" s="211"/>
      <c r="H9" s="212" t="s">
        <v>119</v>
      </c>
      <c r="I9" s="221" t="s">
        <v>88</v>
      </c>
      <c r="J9" s="213">
        <v>200</v>
      </c>
      <c r="K9" s="3"/>
      <c r="L9" s="3"/>
      <c r="M9" s="3"/>
    </row>
    <row r="10" spans="1:13" ht="12.75" customHeight="1" x14ac:dyDescent="0.25">
      <c r="A10" s="20" t="s">
        <v>6</v>
      </c>
      <c r="B10" s="1">
        <f>Данные!D9</f>
        <v>1.4999999999999999E-2</v>
      </c>
      <c r="C10" s="1">
        <f>Данные!E9</f>
        <v>6.0000000000000001E-3</v>
      </c>
      <c r="D10" s="5">
        <f t="shared" si="0"/>
        <v>22.75</v>
      </c>
      <c r="E10" s="1">
        <f>Данные!C9</f>
        <v>40</v>
      </c>
      <c r="F10" s="13">
        <f t="shared" si="1"/>
        <v>17.25</v>
      </c>
      <c r="G10" s="211"/>
      <c r="H10" s="212" t="s">
        <v>120</v>
      </c>
      <c r="I10" s="221" t="s">
        <v>88</v>
      </c>
      <c r="J10" s="213">
        <v>40</v>
      </c>
      <c r="K10" s="3"/>
      <c r="L10" s="3"/>
      <c r="M10" s="3"/>
    </row>
    <row r="11" spans="1:13" ht="12.75" customHeight="1" x14ac:dyDescent="0.25">
      <c r="A11" s="20" t="s">
        <v>8</v>
      </c>
      <c r="B11" s="1">
        <f>Данные!D10</f>
        <v>7.4999999999999997E-3</v>
      </c>
      <c r="C11" s="1">
        <f>Данные!E10</f>
        <v>1.4999999999999999E-2</v>
      </c>
      <c r="D11" s="5">
        <f t="shared" si="0"/>
        <v>19.375</v>
      </c>
      <c r="E11" s="1">
        <f>Данные!C10</f>
        <v>40</v>
      </c>
      <c r="F11" s="13">
        <f t="shared" si="1"/>
        <v>20.625</v>
      </c>
      <c r="G11" s="211"/>
      <c r="H11" s="212" t="s">
        <v>121</v>
      </c>
      <c r="I11" s="221" t="s">
        <v>88</v>
      </c>
      <c r="J11" s="213">
        <v>40</v>
      </c>
      <c r="K11" s="3"/>
      <c r="L11" s="3"/>
      <c r="M11" s="3"/>
    </row>
    <row r="12" spans="1:13" ht="12.75" customHeight="1" x14ac:dyDescent="0.25">
      <c r="A12" s="20" t="s">
        <v>9</v>
      </c>
      <c r="B12" s="1">
        <v>1</v>
      </c>
      <c r="C12" s="1">
        <v>0</v>
      </c>
      <c r="D12" s="5">
        <f t="shared" si="0"/>
        <v>1250</v>
      </c>
      <c r="E12" s="1">
        <f>Данные!D12</f>
        <v>3000</v>
      </c>
      <c r="F12" s="13">
        <f t="shared" si="1"/>
        <v>1750</v>
      </c>
      <c r="G12" s="211"/>
      <c r="H12" s="212" t="s">
        <v>122</v>
      </c>
      <c r="I12" s="221" t="s">
        <v>88</v>
      </c>
      <c r="J12" s="213">
        <v>3000</v>
      </c>
      <c r="K12" s="3"/>
      <c r="L12" s="3"/>
      <c r="M12" s="3"/>
    </row>
    <row r="13" spans="1:13" ht="12.75" customHeight="1" thickBot="1" x14ac:dyDescent="0.3">
      <c r="A13" s="22" t="s">
        <v>10</v>
      </c>
      <c r="B13" s="14">
        <v>0</v>
      </c>
      <c r="C13" s="14">
        <v>1</v>
      </c>
      <c r="D13" s="23">
        <f t="shared" si="0"/>
        <v>666.66666666666674</v>
      </c>
      <c r="E13" s="14">
        <f>Данные!E12</f>
        <v>3000</v>
      </c>
      <c r="F13" s="15">
        <f t="shared" si="1"/>
        <v>2333.333333333333</v>
      </c>
      <c r="G13" s="211"/>
      <c r="H13" s="212" t="s">
        <v>123</v>
      </c>
      <c r="I13" s="221" t="s">
        <v>88</v>
      </c>
      <c r="J13" s="213">
        <v>3000</v>
      </c>
      <c r="K13" s="3"/>
      <c r="L13" s="3"/>
      <c r="M13" s="3"/>
    </row>
    <row r="14" spans="1:13" ht="16.5" customHeight="1" thickBot="1" x14ac:dyDescent="0.3">
      <c r="A14" s="17" t="s">
        <v>60</v>
      </c>
      <c r="B14" s="16"/>
      <c r="C14" s="16"/>
      <c r="D14" s="16"/>
      <c r="E14" s="16"/>
      <c r="F14" s="338"/>
      <c r="G14" s="211"/>
      <c r="H14" s="212" t="s">
        <v>124</v>
      </c>
      <c r="I14" s="221" t="s">
        <v>89</v>
      </c>
      <c r="J14" s="213">
        <v>0</v>
      </c>
      <c r="K14" s="3"/>
      <c r="L14" s="3"/>
      <c r="M14" s="3"/>
    </row>
    <row r="15" spans="1:13" s="35" customFormat="1" ht="27" customHeight="1" x14ac:dyDescent="0.25">
      <c r="A15" s="41" t="s">
        <v>33</v>
      </c>
      <c r="B15" s="28" t="s">
        <v>53</v>
      </c>
      <c r="C15" s="28" t="s">
        <v>49</v>
      </c>
      <c r="D15" s="28" t="s">
        <v>68</v>
      </c>
      <c r="E15" s="28" t="s">
        <v>50</v>
      </c>
      <c r="F15" s="28" t="s">
        <v>51</v>
      </c>
      <c r="G15" s="42" t="s">
        <v>52</v>
      </c>
    </row>
    <row r="16" spans="1:13" ht="12.75" customHeight="1" x14ac:dyDescent="0.2">
      <c r="A16" s="20" t="s">
        <v>3</v>
      </c>
      <c r="B16" s="358">
        <f>Данные!B4</f>
        <v>7.6</v>
      </c>
      <c r="C16" s="5">
        <f>Данные!C4</f>
        <v>825</v>
      </c>
      <c r="D16" s="5">
        <v>0</v>
      </c>
      <c r="E16" s="4">
        <f>C16+D16</f>
        <v>825</v>
      </c>
      <c r="F16" s="5">
        <f>B$3*Данные!D4+C$3*Данные!E4</f>
        <v>825</v>
      </c>
      <c r="G16" s="13">
        <f>E16-F16</f>
        <v>0</v>
      </c>
    </row>
    <row r="17" spans="1:21" ht="12.75" customHeight="1" x14ac:dyDescent="0.2">
      <c r="A17" s="20" t="s">
        <v>4</v>
      </c>
      <c r="B17" s="358">
        <f>Данные!B5</f>
        <v>44</v>
      </c>
      <c r="C17" s="5">
        <f>Данные!C5</f>
        <v>480</v>
      </c>
      <c r="D17" s="5">
        <v>0</v>
      </c>
      <c r="E17" s="4">
        <f t="shared" ref="E17:E19" si="2">C17+D17</f>
        <v>480</v>
      </c>
      <c r="F17" s="5">
        <f>B$3*Данные!D5+C$3*Данные!E5</f>
        <v>415</v>
      </c>
      <c r="G17" s="13">
        <f t="shared" ref="G17:G19" si="3">E17-F17</f>
        <v>65</v>
      </c>
    </row>
    <row r="18" spans="1:21" ht="12.75" customHeight="1" x14ac:dyDescent="0.2">
      <c r="A18" s="20" t="s">
        <v>14</v>
      </c>
      <c r="B18" s="358">
        <f>Данные!B6</f>
        <v>16</v>
      </c>
      <c r="C18" s="5">
        <f>Данные!C6</f>
        <v>720</v>
      </c>
      <c r="D18" s="5">
        <v>0</v>
      </c>
      <c r="E18" s="4">
        <f t="shared" si="2"/>
        <v>720</v>
      </c>
      <c r="F18" s="5">
        <f>B$3*Данные!D6+C$3*Данные!E6</f>
        <v>625</v>
      </c>
      <c r="G18" s="13">
        <f t="shared" si="3"/>
        <v>95</v>
      </c>
    </row>
    <row r="19" spans="1:21" ht="12.75" customHeight="1" thickBot="1" x14ac:dyDescent="0.25">
      <c r="A19" s="24" t="s">
        <v>7</v>
      </c>
      <c r="B19" s="358">
        <f>Данные!B7</f>
        <v>9.1999999999999993</v>
      </c>
      <c r="C19" s="5">
        <f>Данные!C7</f>
        <v>450</v>
      </c>
      <c r="D19" s="5">
        <v>0</v>
      </c>
      <c r="E19" s="4">
        <f t="shared" si="2"/>
        <v>450</v>
      </c>
      <c r="F19" s="5">
        <f>B$3*Данные!D7+C$3*Данные!E7</f>
        <v>450</v>
      </c>
      <c r="G19" s="13">
        <f t="shared" si="3"/>
        <v>0</v>
      </c>
    </row>
    <row r="20" spans="1:21" ht="18" customHeight="1" thickTop="1" thickBot="1" x14ac:dyDescent="0.25">
      <c r="A20" s="25" t="s">
        <v>32</v>
      </c>
      <c r="B20" s="26"/>
      <c r="C20" s="26">
        <f>SUMPRODUCT($B16:$B19,C16:C19)</f>
        <v>43050</v>
      </c>
      <c r="D20" s="26">
        <f t="shared" ref="D20:G20" si="4">SUMPRODUCT($B16:$B19,D16:D19)</f>
        <v>0</v>
      </c>
      <c r="E20" s="26">
        <f t="shared" si="4"/>
        <v>43050</v>
      </c>
      <c r="F20" s="26">
        <f t="shared" si="4"/>
        <v>38670</v>
      </c>
      <c r="G20" s="27">
        <f t="shared" si="4"/>
        <v>4380</v>
      </c>
      <c r="M20" s="12"/>
    </row>
    <row r="21" spans="1:21" ht="17.25" customHeight="1" thickBot="1" x14ac:dyDescent="0.3">
      <c r="A21" s="8" t="s">
        <v>61</v>
      </c>
      <c r="B21" s="36"/>
      <c r="C21" s="36"/>
      <c r="D21" s="36"/>
      <c r="E21" s="36"/>
      <c r="F21" s="36"/>
      <c r="G21" s="9"/>
    </row>
    <row r="22" spans="1:21" s="59" customFormat="1" ht="20.25" customHeight="1" x14ac:dyDescent="0.25">
      <c r="A22" s="55" t="s">
        <v>66</v>
      </c>
      <c r="B22" s="56"/>
      <c r="C22" s="56"/>
      <c r="D22" s="69" t="s">
        <v>62</v>
      </c>
      <c r="E22" s="57"/>
      <c r="F22" s="57"/>
      <c r="G22" s="58"/>
      <c r="I22" s="222"/>
    </row>
    <row r="23" spans="1:21" ht="13.5" x14ac:dyDescent="0.25">
      <c r="A23" s="40" t="s">
        <v>47</v>
      </c>
      <c r="B23" s="38"/>
      <c r="C23" s="64">
        <f>D4</f>
        <v>58000</v>
      </c>
      <c r="D23" s="70" t="s">
        <v>67</v>
      </c>
      <c r="E23" s="46"/>
      <c r="F23" s="46"/>
      <c r="G23" s="47"/>
    </row>
    <row r="24" spans="1:21" ht="13.5" x14ac:dyDescent="0.25">
      <c r="A24" s="48" t="s">
        <v>48</v>
      </c>
      <c r="B24" s="49"/>
      <c r="C24" s="65"/>
      <c r="D24" s="71" t="s">
        <v>64</v>
      </c>
      <c r="E24" s="38"/>
      <c r="F24" s="38"/>
      <c r="G24" s="43">
        <f>4*Данные!D17</f>
        <v>4000</v>
      </c>
    </row>
    <row r="25" spans="1:21" x14ac:dyDescent="0.2">
      <c r="A25" s="37" t="s">
        <v>57</v>
      </c>
      <c r="B25" s="3"/>
      <c r="C25" s="64">
        <f>Данные!B17*Данные!C17</f>
        <v>5000</v>
      </c>
      <c r="D25" s="71" t="s">
        <v>65</v>
      </c>
      <c r="E25" s="38"/>
      <c r="F25" s="38"/>
      <c r="G25" s="45">
        <f>C29-G24</f>
        <v>48538.875</v>
      </c>
    </row>
    <row r="26" spans="1:21" x14ac:dyDescent="0.2">
      <c r="A26" s="37" t="s">
        <v>58</v>
      </c>
      <c r="B26" s="39"/>
      <c r="C26" s="66">
        <f>ROUNDUP(MAX(D9-Данные!B17,0),0)*Данные!C18</f>
        <v>0</v>
      </c>
      <c r="D26" s="72" t="s">
        <v>70</v>
      </c>
      <c r="E26" s="46"/>
      <c r="F26" s="46"/>
      <c r="G26" s="47"/>
    </row>
    <row r="27" spans="1:21" s="12" customFormat="1" x14ac:dyDescent="0.2">
      <c r="A27" s="37" t="s">
        <v>59</v>
      </c>
      <c r="B27" s="3"/>
      <c r="C27" s="64">
        <f>SUM(E16:E19,G16:G19)/2*Данные!E17</f>
        <v>461.12499999999994</v>
      </c>
      <c r="D27" s="71" t="s">
        <v>55</v>
      </c>
      <c r="E27" s="38"/>
      <c r="F27" s="38"/>
      <c r="G27" s="43">
        <f>G20</f>
        <v>4380</v>
      </c>
      <c r="I27" s="7"/>
      <c r="M27"/>
      <c r="P27"/>
    </row>
    <row r="28" spans="1:21" ht="13.5" x14ac:dyDescent="0.25">
      <c r="A28" s="60" t="s">
        <v>69</v>
      </c>
      <c r="B28" s="63"/>
      <c r="C28" s="67">
        <f>SUM(C25:C27)</f>
        <v>5461.125</v>
      </c>
      <c r="D28" s="73" t="s">
        <v>56</v>
      </c>
      <c r="E28" s="38"/>
      <c r="F28" s="38"/>
      <c r="G28" s="44">
        <f>G25</f>
        <v>48538.875</v>
      </c>
    </row>
    <row r="29" spans="1:21" ht="14.25" thickBot="1" x14ac:dyDescent="0.3">
      <c r="A29" s="61" t="s">
        <v>13</v>
      </c>
      <c r="B29" s="62"/>
      <c r="C29" s="68">
        <f>C23-C28</f>
        <v>52538.875</v>
      </c>
      <c r="D29" s="74" t="s">
        <v>54</v>
      </c>
      <c r="E29" s="62"/>
      <c r="F29" s="62"/>
      <c r="G29" s="54">
        <f>SUM(G27:G28)</f>
        <v>52918.875</v>
      </c>
    </row>
    <row r="32" spans="1:21" ht="15.75" x14ac:dyDescent="0.25">
      <c r="O32" s="59"/>
      <c r="P32" s="59"/>
      <c r="Q32" s="59"/>
      <c r="R32" s="59"/>
      <c r="S32" s="59"/>
      <c r="T32" s="59"/>
      <c r="U32" s="59"/>
    </row>
  </sheetData>
  <phoneticPr fontId="27" type="noConversion"/>
  <conditionalFormatting sqref="F5:F13">
    <cfRule type="expression" dxfId="5" priority="2">
      <formula>$F5&lt;0</formula>
    </cfRule>
  </conditionalFormatting>
  <conditionalFormatting sqref="A5:A13">
    <cfRule type="expression" dxfId="4" priority="1">
      <formula>$F5&lt;0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0"/>
  <sheetViews>
    <sheetView zoomScaleNormal="100" zoomScaleSheetLayoutView="100" workbookViewId="0">
      <selection activeCell="L9" sqref="L9"/>
    </sheetView>
  </sheetViews>
  <sheetFormatPr defaultRowHeight="12.75" x14ac:dyDescent="0.2"/>
  <cols>
    <col min="1" max="1" width="19.33203125" style="35" customWidth="1"/>
    <col min="2" max="3" width="11.83203125" customWidth="1"/>
    <col min="4" max="4" width="13.1640625" customWidth="1"/>
    <col min="5" max="5" width="9.83203125" customWidth="1"/>
    <col min="6" max="6" width="10.33203125" customWidth="1"/>
    <col min="7" max="8" width="9.83203125" customWidth="1"/>
    <col min="9" max="9" width="11.33203125" customWidth="1"/>
  </cols>
  <sheetData>
    <row r="1" spans="1:9" ht="19.5" customHeight="1" thickBot="1" x14ac:dyDescent="0.35">
      <c r="A1" s="141" t="s">
        <v>100</v>
      </c>
      <c r="B1" s="2"/>
      <c r="C1" s="2"/>
      <c r="D1" s="2"/>
      <c r="E1" s="2"/>
      <c r="F1" s="2"/>
      <c r="G1" s="2"/>
      <c r="H1" s="2"/>
    </row>
    <row r="2" spans="1:9" s="147" customFormat="1" ht="26.25" thickBot="1" x14ac:dyDescent="0.25">
      <c r="A2" s="142" t="s">
        <v>103</v>
      </c>
      <c r="B2" s="143" t="str">
        <f>Данные!D3</f>
        <v>В 1 кг 
Печенья</v>
      </c>
      <c r="C2" s="143" t="str">
        <f>Данные!E3</f>
        <v>В 1 кг 
Бисквитов</v>
      </c>
      <c r="D2" s="153" t="s">
        <v>102</v>
      </c>
      <c r="E2" s="144" t="s">
        <v>112</v>
      </c>
      <c r="F2" s="144"/>
      <c r="G2" s="144" t="s">
        <v>113</v>
      </c>
      <c r="H2" s="145"/>
    </row>
    <row r="3" spans="1:9" s="147" customFormat="1" ht="12.75" customHeight="1" thickTop="1" thickBot="1" x14ac:dyDescent="0.25">
      <c r="A3" s="148" t="str">
        <f>'Период 1'!A4</f>
        <v>Выручка</v>
      </c>
      <c r="B3" s="120">
        <f>'Период 1'!B4</f>
        <v>32</v>
      </c>
      <c r="C3" s="120">
        <f>'Период 1'!C4</f>
        <v>27</v>
      </c>
      <c r="D3" s="154">
        <f>C22*C21</f>
        <v>58000</v>
      </c>
      <c r="E3" s="126">
        <f>D3/B3</f>
        <v>1812.5</v>
      </c>
      <c r="F3" s="120">
        <v>0</v>
      </c>
      <c r="G3" s="125">
        <v>0</v>
      </c>
      <c r="H3" s="128">
        <f>D3/C3</f>
        <v>2148.1481481481483</v>
      </c>
      <c r="I3" s="139"/>
    </row>
    <row r="4" spans="1:9" ht="12.75" customHeight="1" x14ac:dyDescent="0.2">
      <c r="A4" s="148" t="str">
        <f>'Период 1'!A5</f>
        <v>Мука</v>
      </c>
      <c r="B4" s="120">
        <f>'Период 1'!B5</f>
        <v>0.5</v>
      </c>
      <c r="C4" s="120">
        <f>'Период 1'!C5</f>
        <v>0.3</v>
      </c>
      <c r="D4" s="120">
        <f>'Период 1'!E5</f>
        <v>825</v>
      </c>
      <c r="E4" s="126">
        <f>D4/B4</f>
        <v>1650</v>
      </c>
      <c r="F4" s="120">
        <v>0</v>
      </c>
      <c r="G4" s="125">
        <v>0</v>
      </c>
      <c r="H4" s="128">
        <f>D4/C4</f>
        <v>2750</v>
      </c>
    </row>
    <row r="5" spans="1:9" ht="12.75" customHeight="1" x14ac:dyDescent="0.2">
      <c r="A5" s="148" t="str">
        <f>'Период 1'!A6</f>
        <v>Масло</v>
      </c>
      <c r="B5" s="120">
        <f>'Период 1'!B6</f>
        <v>0.3</v>
      </c>
      <c r="C5" s="120">
        <f>'Период 1'!C6</f>
        <v>0.06</v>
      </c>
      <c r="D5" s="120">
        <f>'Период 1'!E6</f>
        <v>480</v>
      </c>
      <c r="E5" s="126">
        <f t="shared" ref="E5:E10" si="0">D5/B5</f>
        <v>1600</v>
      </c>
      <c r="F5" s="120">
        <v>0</v>
      </c>
      <c r="G5" s="125">
        <v>0</v>
      </c>
      <c r="H5" s="128">
        <f t="shared" ref="H5:H10" si="1">D5/C5</f>
        <v>8000</v>
      </c>
    </row>
    <row r="6" spans="1:9" ht="12.75" customHeight="1" x14ac:dyDescent="0.2">
      <c r="A6" s="148" t="str">
        <f>'Период 1'!A7</f>
        <v>Яйцо</v>
      </c>
      <c r="B6" s="120">
        <f>'Период 1'!B7</f>
        <v>0.18</v>
      </c>
      <c r="C6" s="120">
        <f>'Период 1'!C7</f>
        <v>0.6</v>
      </c>
      <c r="D6" s="120">
        <f>'Период 1'!E7</f>
        <v>720</v>
      </c>
      <c r="E6" s="126">
        <f t="shared" si="0"/>
        <v>4000</v>
      </c>
      <c r="F6" s="120">
        <v>0</v>
      </c>
      <c r="G6" s="125">
        <v>0</v>
      </c>
      <c r="H6" s="128">
        <f t="shared" si="1"/>
        <v>1200</v>
      </c>
    </row>
    <row r="7" spans="1:9" ht="12.75" customHeight="1" x14ac:dyDescent="0.2">
      <c r="A7" s="148" t="str">
        <f>'Период 1'!A8</f>
        <v>Сахар</v>
      </c>
      <c r="B7" s="120">
        <f>'Период 1'!B8</f>
        <v>0.2</v>
      </c>
      <c r="C7" s="120">
        <f>'Период 1'!C8</f>
        <v>0.3</v>
      </c>
      <c r="D7" s="120">
        <f>'Период 1'!E8</f>
        <v>450</v>
      </c>
      <c r="E7" s="126">
        <f t="shared" si="0"/>
        <v>2250</v>
      </c>
      <c r="F7" s="120">
        <v>0</v>
      </c>
      <c r="G7" s="125">
        <v>0</v>
      </c>
      <c r="H7" s="128">
        <f t="shared" si="1"/>
        <v>1500</v>
      </c>
    </row>
    <row r="8" spans="1:9" ht="12.75" customHeight="1" x14ac:dyDescent="0.2">
      <c r="A8" s="148" t="str">
        <f>'Период 1'!A9</f>
        <v>Труд</v>
      </c>
      <c r="B8" s="120">
        <f>'Период 1'!B9</f>
        <v>7.0000000000000007E-2</v>
      </c>
      <c r="C8" s="120">
        <f>'Период 1'!C9</f>
        <v>0.09</v>
      </c>
      <c r="D8" s="120">
        <f>'Период 1'!E9</f>
        <v>200</v>
      </c>
      <c r="E8" s="126">
        <f t="shared" si="0"/>
        <v>2857.1428571428569</v>
      </c>
      <c r="F8" s="120">
        <v>0</v>
      </c>
      <c r="G8" s="125">
        <v>0</v>
      </c>
      <c r="H8" s="128">
        <f t="shared" si="1"/>
        <v>2222.2222222222222</v>
      </c>
    </row>
    <row r="9" spans="1:9" ht="12.75" customHeight="1" x14ac:dyDescent="0.2">
      <c r="A9" s="148" t="str">
        <f>'Период 1'!A10</f>
        <v>Оборуд. по тесту</v>
      </c>
      <c r="B9" s="120">
        <f>'Период 1'!B10</f>
        <v>1.4999999999999999E-2</v>
      </c>
      <c r="C9" s="120">
        <f>'Период 1'!C10</f>
        <v>6.0000000000000001E-3</v>
      </c>
      <c r="D9" s="120">
        <f>'Период 1'!E10</f>
        <v>40</v>
      </c>
      <c r="E9" s="126">
        <f t="shared" si="0"/>
        <v>2666.666666666667</v>
      </c>
      <c r="F9" s="120">
        <v>0</v>
      </c>
      <c r="G9" s="125">
        <v>0</v>
      </c>
      <c r="H9" s="128">
        <f t="shared" si="1"/>
        <v>6666.666666666667</v>
      </c>
    </row>
    <row r="10" spans="1:9" ht="12.75" customHeight="1" thickBot="1" x14ac:dyDescent="0.25">
      <c r="A10" s="149" t="str">
        <f>'Период 1'!A11</f>
        <v>Оборуд. по выпечке</v>
      </c>
      <c r="B10" s="121">
        <f>'Период 1'!B11</f>
        <v>7.4999999999999997E-3</v>
      </c>
      <c r="C10" s="121">
        <f>'Период 1'!C11</f>
        <v>1.4999999999999999E-2</v>
      </c>
      <c r="D10" s="121">
        <f>'Период 1'!E11</f>
        <v>40</v>
      </c>
      <c r="E10" s="124">
        <f t="shared" si="0"/>
        <v>5333.3333333333339</v>
      </c>
      <c r="F10" s="121">
        <v>0</v>
      </c>
      <c r="G10" s="127">
        <v>0</v>
      </c>
      <c r="H10" s="129">
        <f t="shared" si="1"/>
        <v>2666.666666666667</v>
      </c>
    </row>
    <row r="11" spans="1:9" ht="12.75" customHeight="1" thickTop="1" x14ac:dyDescent="0.2">
      <c r="A11" s="148" t="str">
        <f>'Период 1'!A12</f>
        <v>Спрос на печенье</v>
      </c>
      <c r="B11" s="120">
        <f>'Период 1'!B12</f>
        <v>1</v>
      </c>
      <c r="C11" s="120">
        <f>'Период 1'!C12</f>
        <v>0</v>
      </c>
      <c r="D11" s="120">
        <f>'Период 1'!E12</f>
        <v>3000</v>
      </c>
      <c r="E11" s="126"/>
      <c r="F11" s="120"/>
      <c r="G11" s="125"/>
      <c r="H11" s="128"/>
    </row>
    <row r="12" spans="1:9" ht="12.75" customHeight="1" thickBot="1" x14ac:dyDescent="0.25">
      <c r="A12" s="149" t="str">
        <f>'Период 1'!A13</f>
        <v>Спрос на бисквиты</v>
      </c>
      <c r="B12" s="121">
        <f>'Период 1'!B13</f>
        <v>0</v>
      </c>
      <c r="C12" s="121">
        <f>'Период 1'!C13</f>
        <v>1</v>
      </c>
      <c r="D12" s="121">
        <f>'Период 1'!E13</f>
        <v>3000</v>
      </c>
      <c r="E12" s="124"/>
      <c r="F12" s="121"/>
      <c r="G12" s="127"/>
      <c r="H12" s="129"/>
    </row>
    <row r="13" spans="1:9" ht="12.75" customHeight="1" thickTop="1" x14ac:dyDescent="0.2">
      <c r="A13" s="148" t="s">
        <v>125</v>
      </c>
      <c r="B13" s="120">
        <v>1</v>
      </c>
      <c r="C13" s="120">
        <v>0</v>
      </c>
      <c r="D13" s="120">
        <v>0</v>
      </c>
      <c r="E13" s="120"/>
      <c r="F13" s="120"/>
      <c r="G13" s="120"/>
      <c r="H13" s="215"/>
    </row>
    <row r="14" spans="1:9" ht="12.75" customHeight="1" thickBot="1" x14ac:dyDescent="0.25">
      <c r="A14" s="216" t="s">
        <v>126</v>
      </c>
      <c r="B14" s="122">
        <v>0</v>
      </c>
      <c r="C14" s="122">
        <v>1</v>
      </c>
      <c r="D14" s="122">
        <v>0</v>
      </c>
      <c r="E14" s="122"/>
      <c r="F14" s="122"/>
      <c r="G14" s="122"/>
      <c r="H14" s="123"/>
    </row>
    <row r="15" spans="1:9" ht="7.5" customHeight="1" x14ac:dyDescent="0.2">
      <c r="A15" s="214"/>
      <c r="B15" s="120"/>
      <c r="C15" s="120"/>
      <c r="D15" s="120"/>
      <c r="E15" s="120"/>
      <c r="F15" s="120"/>
      <c r="G15" s="120"/>
      <c r="H15" s="120"/>
    </row>
    <row r="16" spans="1:9" ht="15" customHeight="1" thickBot="1" x14ac:dyDescent="0.25">
      <c r="A16" s="230" t="s">
        <v>99</v>
      </c>
      <c r="B16" s="146"/>
      <c r="C16" s="146"/>
      <c r="D16" s="146"/>
      <c r="E16" s="120"/>
      <c r="F16" s="200" t="s">
        <v>98</v>
      </c>
      <c r="G16" s="137"/>
      <c r="H16" s="138"/>
    </row>
    <row r="17" spans="1:8" ht="12.75" customHeight="1" thickBot="1" x14ac:dyDescent="0.25">
      <c r="A17" s="231" t="s">
        <v>101</v>
      </c>
      <c r="B17" s="200" t="s">
        <v>97</v>
      </c>
      <c r="C17" s="137"/>
      <c r="D17" s="138"/>
      <c r="E17" s="120"/>
      <c r="F17" s="361" t="s">
        <v>30</v>
      </c>
      <c r="G17" s="201" t="s">
        <v>0</v>
      </c>
      <c r="H17" s="151">
        <f ca="1">(D18*C19-D19*C18)/(B18*C19-B19*C18)</f>
        <v>1250</v>
      </c>
    </row>
    <row r="18" spans="1:8" ht="12.75" customHeight="1" thickBot="1" x14ac:dyDescent="0.25">
      <c r="A18" s="140" t="s">
        <v>3</v>
      </c>
      <c r="B18" s="130">
        <f ca="1">OFFSET(B$3,MATCH($A18,$A$4:$A$14,0),0)</f>
        <v>0.5</v>
      </c>
      <c r="C18" s="131">
        <f t="shared" ref="C18:D19" ca="1" si="2">OFFSET(C$3,MATCH($A18,$A$4:$A$14,0),0)</f>
        <v>0.3</v>
      </c>
      <c r="D18" s="132">
        <f t="shared" ca="1" si="2"/>
        <v>825</v>
      </c>
      <c r="E18" s="120"/>
      <c r="F18" s="362"/>
      <c r="G18" s="202" t="s">
        <v>95</v>
      </c>
      <c r="H18" s="152">
        <f ca="1">(D19*B18-D18*B19)/(C19*B18-C18*B19)</f>
        <v>666.66666666666674</v>
      </c>
    </row>
    <row r="19" spans="1:8" ht="12.75" customHeight="1" thickBot="1" x14ac:dyDescent="0.25">
      <c r="A19" s="140" t="s">
        <v>7</v>
      </c>
      <c r="B19" s="133">
        <f ca="1">OFFSET(B$3,MATCH($A19,$A$4:$A$14,0),0)</f>
        <v>0.2</v>
      </c>
      <c r="C19" s="134">
        <f t="shared" ca="1" si="2"/>
        <v>0.3</v>
      </c>
      <c r="D19" s="135">
        <f t="shared" ca="1" si="2"/>
        <v>450</v>
      </c>
      <c r="E19" s="120"/>
      <c r="F19" s="225" t="s">
        <v>96</v>
      </c>
      <c r="G19" s="226" t="s">
        <v>47</v>
      </c>
      <c r="H19" s="227">
        <f ca="1">B3*H17+C3*H18</f>
        <v>58000</v>
      </c>
    </row>
    <row r="20" spans="1:8" ht="8.25" customHeight="1" x14ac:dyDescent="0.2">
      <c r="A20"/>
      <c r="E20" s="120"/>
    </row>
    <row r="21" spans="1:8" ht="12.75" customHeight="1" x14ac:dyDescent="0.2">
      <c r="A21" s="199" t="s">
        <v>105</v>
      </c>
      <c r="B21" s="136"/>
      <c r="C21" s="155">
        <v>1000</v>
      </c>
      <c r="F21" s="224" t="s">
        <v>128</v>
      </c>
      <c r="G21" s="198"/>
      <c r="H21" s="198"/>
    </row>
    <row r="22" spans="1:8" ht="12.75" customHeight="1" x14ac:dyDescent="0.25">
      <c r="A22" s="199" t="s">
        <v>129</v>
      </c>
      <c r="B22" s="136"/>
      <c r="C22" s="232">
        <v>58</v>
      </c>
      <c r="E22" s="120"/>
    </row>
    <row r="23" spans="1:8" ht="8.25" customHeight="1" x14ac:dyDescent="0.2">
      <c r="A23"/>
      <c r="E23" s="120"/>
    </row>
    <row r="25" spans="1:8" ht="13.5" thickBot="1" x14ac:dyDescent="0.25"/>
    <row r="26" spans="1:8" x14ac:dyDescent="0.2">
      <c r="B26" s="339" t="s">
        <v>152</v>
      </c>
      <c r="C26" s="340" t="s">
        <v>153</v>
      </c>
      <c r="D26" s="341" t="s">
        <v>154</v>
      </c>
      <c r="E26" s="345" t="s">
        <v>156</v>
      </c>
      <c r="F26" s="347" t="s">
        <v>155</v>
      </c>
    </row>
    <row r="27" spans="1:8" ht="13.5" thickBot="1" x14ac:dyDescent="0.25">
      <c r="B27" s="342" t="s">
        <v>155</v>
      </c>
      <c r="C27" s="343" t="s">
        <v>156</v>
      </c>
      <c r="D27" s="344" t="s">
        <v>157</v>
      </c>
      <c r="E27" s="345" t="s">
        <v>153</v>
      </c>
      <c r="F27" s="347" t="s">
        <v>152</v>
      </c>
    </row>
    <row r="29" spans="1:8" x14ac:dyDescent="0.2">
      <c r="B29" s="346" t="s">
        <v>158</v>
      </c>
      <c r="C29" s="346">
        <v>0</v>
      </c>
      <c r="D29" s="346" t="s">
        <v>159</v>
      </c>
    </row>
    <row r="30" spans="1:8" x14ac:dyDescent="0.2">
      <c r="B30" s="348">
        <v>0</v>
      </c>
      <c r="C30" s="349" t="s">
        <v>160</v>
      </c>
      <c r="D30" s="349" t="s">
        <v>161</v>
      </c>
    </row>
  </sheetData>
  <mergeCells count="1">
    <mergeCell ref="F17:F18"/>
  </mergeCells>
  <phoneticPr fontId="0" type="noConversion"/>
  <dataValidations count="1">
    <dataValidation type="list" allowBlank="1" showInputMessage="1" showErrorMessage="1" errorTitle="Неправильно" error="Есть только параметры:_x000a_Мука;_x000a_Яйцо;_x000a_Сахар;_x000a_Труд;_x000a_Оборуд. по тесту;_x000a_Оборуд. по выпечке;" promptTitle="Параметры" prompt="Мука;_x000a_Яйцо;_x000a_Сахар;_x000a_Труд;_x000a_Оборуд. по тесту;_x000a_Оборуд. по выпечке;" sqref="A18:A19" xr:uid="{C06C6FE2-AF36-4647-A0D0-A297EF38AC94}">
      <formula1>$A$4:$A$14</formula1>
    </dataValidation>
  </dataValidations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96" orientation="portrait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67" r:id="rId4" name="Scroll Bar 15">
              <controlPr defaultSize="0" autoPict="0">
                <anchor moveWithCells="1">
                  <from>
                    <xdr:col>4</xdr:col>
                    <xdr:colOff>552450</xdr:colOff>
                    <xdr:row>21</xdr:row>
                    <xdr:rowOff>0</xdr:rowOff>
                  </from>
                  <to>
                    <xdr:col>7</xdr:col>
                    <xdr:colOff>561975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zoomScaleNormal="100" workbookViewId="0">
      <selection activeCell="E32" sqref="E32"/>
    </sheetView>
  </sheetViews>
  <sheetFormatPr defaultRowHeight="12.75" x14ac:dyDescent="0.2"/>
  <cols>
    <col min="1" max="1" width="10" customWidth="1"/>
    <col min="2" max="2" width="12.33203125" customWidth="1"/>
    <col min="3" max="3" width="12.83203125" customWidth="1"/>
    <col min="4" max="4" width="17.6640625" customWidth="1"/>
    <col min="5" max="5" width="18" customWidth="1"/>
    <col min="6" max="6" width="22.33203125" customWidth="1"/>
    <col min="7" max="7" width="31" customWidth="1"/>
    <col min="8" max="8" width="29.33203125" customWidth="1"/>
  </cols>
  <sheetData>
    <row r="1" spans="1:8" ht="29.25" customHeight="1" thickTop="1" thickBot="1" x14ac:dyDescent="0.3">
      <c r="A1" s="83" t="s">
        <v>74</v>
      </c>
      <c r="B1" s="84"/>
      <c r="C1" s="84"/>
      <c r="D1" s="84"/>
      <c r="E1" s="84"/>
      <c r="F1" s="84"/>
      <c r="G1" s="85"/>
      <c r="H1" s="86"/>
    </row>
    <row r="2" spans="1:8" ht="38.25" customHeight="1" x14ac:dyDescent="0.2">
      <c r="A2" s="170" t="s">
        <v>34</v>
      </c>
      <c r="B2" s="28" t="s">
        <v>43</v>
      </c>
      <c r="C2" s="28" t="s">
        <v>46</v>
      </c>
      <c r="D2" s="28" t="s">
        <v>44</v>
      </c>
      <c r="E2" s="28" t="s">
        <v>45</v>
      </c>
      <c r="F2" s="82" t="s">
        <v>73</v>
      </c>
      <c r="G2" s="28" t="s">
        <v>72</v>
      </c>
      <c r="H2" s="42" t="s">
        <v>71</v>
      </c>
    </row>
    <row r="3" spans="1:8" x14ac:dyDescent="0.2">
      <c r="A3" s="171" t="s">
        <v>3</v>
      </c>
      <c r="B3" s="19"/>
      <c r="C3" s="81"/>
      <c r="D3" s="81"/>
      <c r="E3" s="29"/>
      <c r="F3" s="29"/>
      <c r="G3" s="29"/>
      <c r="H3" s="172"/>
    </row>
    <row r="4" spans="1:8" x14ac:dyDescent="0.2">
      <c r="A4" s="171" t="s">
        <v>4</v>
      </c>
      <c r="B4" s="19"/>
      <c r="C4" s="81"/>
      <c r="D4" s="81"/>
      <c r="E4" s="29"/>
      <c r="F4" s="29"/>
      <c r="G4" s="29"/>
      <c r="H4" s="172"/>
    </row>
    <row r="5" spans="1:8" x14ac:dyDescent="0.2">
      <c r="A5" s="171" t="s">
        <v>14</v>
      </c>
      <c r="B5" s="19"/>
      <c r="C5" s="81"/>
      <c r="D5" s="81"/>
      <c r="E5" s="29"/>
      <c r="F5" s="29"/>
      <c r="G5" s="29"/>
      <c r="H5" s="172"/>
    </row>
    <row r="6" spans="1:8" ht="13.5" thickBot="1" x14ac:dyDescent="0.25">
      <c r="A6" s="171" t="s">
        <v>7</v>
      </c>
      <c r="B6" s="19"/>
      <c r="C6" s="81"/>
      <c r="D6" s="81"/>
      <c r="E6" s="30"/>
      <c r="F6" s="30"/>
      <c r="G6" s="30"/>
      <c r="H6" s="173"/>
    </row>
    <row r="7" spans="1:8" ht="16.5" thickTop="1" thickBot="1" x14ac:dyDescent="0.3">
      <c r="A7" s="174"/>
      <c r="B7" s="175"/>
      <c r="C7" s="175"/>
      <c r="D7" s="175"/>
      <c r="E7" s="176" t="s">
        <v>12</v>
      </c>
      <c r="F7" s="177"/>
      <c r="G7" s="177"/>
      <c r="H7" s="178"/>
    </row>
    <row r="8" spans="1:8" ht="8.25" customHeight="1" thickBot="1" x14ac:dyDescent="0.3">
      <c r="A8" s="19"/>
      <c r="B8" s="19"/>
      <c r="C8" s="19"/>
      <c r="D8" s="19"/>
      <c r="E8" s="179"/>
      <c r="F8" s="29"/>
      <c r="G8" s="29"/>
      <c r="H8" s="29"/>
    </row>
    <row r="9" spans="1:8" ht="17.25" customHeight="1" thickBot="1" x14ac:dyDescent="0.35">
      <c r="A9" s="31"/>
      <c r="B9" s="32"/>
      <c r="C9" s="32"/>
      <c r="D9" s="32"/>
      <c r="E9" s="6"/>
      <c r="F9" s="6"/>
      <c r="G9" s="182" t="s">
        <v>109</v>
      </c>
      <c r="H9" s="183" t="s">
        <v>110</v>
      </c>
    </row>
    <row r="10" spans="1:8" ht="27.75" x14ac:dyDescent="0.3">
      <c r="A10" s="159" t="s">
        <v>106</v>
      </c>
      <c r="B10" s="160"/>
      <c r="C10" s="160"/>
      <c r="D10" s="160"/>
      <c r="E10" s="160"/>
      <c r="F10" s="161"/>
      <c r="G10" s="180"/>
      <c r="H10" s="181"/>
    </row>
    <row r="11" spans="1:8" ht="27.75" x14ac:dyDescent="0.3">
      <c r="A11" s="162" t="s">
        <v>107</v>
      </c>
      <c r="B11" s="157"/>
      <c r="C11" s="157"/>
      <c r="D11" s="157"/>
      <c r="E11" s="157"/>
      <c r="F11" s="158"/>
      <c r="G11" s="168"/>
      <c r="H11" s="163"/>
    </row>
    <row r="12" spans="1:8" ht="28.5" thickBot="1" x14ac:dyDescent="0.35">
      <c r="A12" s="164" t="s">
        <v>108</v>
      </c>
      <c r="B12" s="165"/>
      <c r="C12" s="165"/>
      <c r="D12" s="165"/>
      <c r="E12" s="165"/>
      <c r="F12" s="166"/>
      <c r="G12" s="169"/>
      <c r="H12" s="167"/>
    </row>
  </sheetData>
  <phoneticPr fontId="27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>
    <oddHeader>&amp;LУправление операциями 
- темы 17 - 20&amp;CРоссийско-французская программа МВА
"Управление предприятием"&amp;RЧернов В.П., Чернов А.В.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6D6F-D58D-4ACA-B378-13C151A5FB03}">
  <dimension ref="A1:H20"/>
  <sheetViews>
    <sheetView showGridLines="0" workbookViewId="0">
      <selection activeCell="K7" sqref="K7"/>
    </sheetView>
  </sheetViews>
  <sheetFormatPr defaultRowHeight="12.75" x14ac:dyDescent="0.2"/>
  <cols>
    <col min="1" max="1" width="2.33203125" customWidth="1"/>
    <col min="2" max="2" width="8.1640625" bestFit="1" customWidth="1"/>
    <col min="3" max="3" width="33" bestFit="1" customWidth="1"/>
    <col min="4" max="4" width="16" bestFit="1" customWidth="1"/>
    <col min="5" max="5" width="12.1640625" bestFit="1" customWidth="1"/>
    <col min="6" max="6" width="18.33203125" bestFit="1" customWidth="1"/>
    <col min="7" max="7" width="12.83203125" bestFit="1" customWidth="1"/>
    <col min="8" max="8" width="13.83203125" bestFit="1" customWidth="1"/>
  </cols>
  <sheetData>
    <row r="1" spans="1:8" x14ac:dyDescent="0.2">
      <c r="A1" s="350" t="s">
        <v>221</v>
      </c>
    </row>
    <row r="2" spans="1:8" x14ac:dyDescent="0.2">
      <c r="A2" s="350" t="s">
        <v>244</v>
      </c>
    </row>
    <row r="3" spans="1:8" x14ac:dyDescent="0.2">
      <c r="A3" s="350" t="s">
        <v>245</v>
      </c>
    </row>
    <row r="6" spans="1:8" ht="13.5" thickBot="1" x14ac:dyDescent="0.25">
      <c r="A6" t="s">
        <v>178</v>
      </c>
    </row>
    <row r="7" spans="1:8" x14ac:dyDescent="0.2">
      <c r="B7" s="356"/>
      <c r="C7" s="356"/>
      <c r="D7" s="356" t="s">
        <v>222</v>
      </c>
      <c r="E7" s="356" t="s">
        <v>224</v>
      </c>
      <c r="F7" s="356" t="s">
        <v>226</v>
      </c>
      <c r="G7" s="356" t="s">
        <v>228</v>
      </c>
      <c r="H7" s="356" t="s">
        <v>228</v>
      </c>
    </row>
    <row r="8" spans="1:8" ht="13.5" thickBot="1" x14ac:dyDescent="0.25">
      <c r="B8" s="357" t="s">
        <v>174</v>
      </c>
      <c r="C8" s="357" t="s">
        <v>175</v>
      </c>
      <c r="D8" s="357" t="s">
        <v>223</v>
      </c>
      <c r="E8" s="357" t="s">
        <v>225</v>
      </c>
      <c r="F8" s="357" t="s">
        <v>227</v>
      </c>
      <c r="G8" s="357" t="s">
        <v>229</v>
      </c>
      <c r="H8" s="357" t="s">
        <v>230</v>
      </c>
    </row>
    <row r="9" spans="1:8" x14ac:dyDescent="0.2">
      <c r="B9" s="353" t="s">
        <v>187</v>
      </c>
      <c r="C9" s="353" t="s">
        <v>188</v>
      </c>
      <c r="D9" s="353">
        <v>1753.4873188405791</v>
      </c>
      <c r="E9" s="353">
        <v>0</v>
      </c>
      <c r="F9" s="353">
        <v>32</v>
      </c>
      <c r="G9" s="353">
        <v>1.9374999999999969</v>
      </c>
      <c r="H9" s="353">
        <v>10.999999999999995</v>
      </c>
    </row>
    <row r="10" spans="1:8" ht="13.5" thickBot="1" x14ac:dyDescent="0.25">
      <c r="B10" s="351" t="s">
        <v>190</v>
      </c>
      <c r="C10" s="351" t="s">
        <v>191</v>
      </c>
      <c r="D10" s="351">
        <v>858.39875201288282</v>
      </c>
      <c r="E10" s="351">
        <v>0</v>
      </c>
      <c r="F10" s="351">
        <v>27</v>
      </c>
      <c r="G10" s="351">
        <v>14.142857142857135</v>
      </c>
      <c r="H10" s="351">
        <v>1.5414364640883953</v>
      </c>
    </row>
    <row r="12" spans="1:8" ht="13.5" thickBot="1" x14ac:dyDescent="0.25">
      <c r="A12" t="s">
        <v>180</v>
      </c>
    </row>
    <row r="13" spans="1:8" x14ac:dyDescent="0.2">
      <c r="B13" s="356"/>
      <c r="C13" s="356"/>
      <c r="D13" s="356" t="s">
        <v>222</v>
      </c>
      <c r="E13" s="356" t="s">
        <v>231</v>
      </c>
      <c r="F13" s="356" t="s">
        <v>233</v>
      </c>
      <c r="G13" s="356" t="s">
        <v>228</v>
      </c>
      <c r="H13" s="356" t="s">
        <v>228</v>
      </c>
    </row>
    <row r="14" spans="1:8" ht="13.5" thickBot="1" x14ac:dyDescent="0.25">
      <c r="B14" s="357" t="s">
        <v>174</v>
      </c>
      <c r="C14" s="357" t="s">
        <v>175</v>
      </c>
      <c r="D14" s="357" t="s">
        <v>223</v>
      </c>
      <c r="E14" s="357" t="s">
        <v>232</v>
      </c>
      <c r="F14" s="357" t="s">
        <v>234</v>
      </c>
      <c r="G14" s="357" t="s">
        <v>229</v>
      </c>
      <c r="H14" s="357" t="s">
        <v>230</v>
      </c>
    </row>
    <row r="15" spans="1:8" x14ac:dyDescent="0.2">
      <c r="B15" s="353" t="s">
        <v>192</v>
      </c>
      <c r="C15" s="353" t="s">
        <v>246</v>
      </c>
      <c r="D15" s="353">
        <v>52918.874999999993</v>
      </c>
      <c r="E15" s="376">
        <v>1.3285024154589373</v>
      </c>
      <c r="F15" s="353">
        <v>52918.875</v>
      </c>
      <c r="G15" s="353">
        <v>6848.8669354838767</v>
      </c>
      <c r="H15" s="353">
        <v>14518.874999999987</v>
      </c>
    </row>
    <row r="16" spans="1:8" x14ac:dyDescent="0.2">
      <c r="B16" s="353" t="s">
        <v>196</v>
      </c>
      <c r="C16" s="353" t="s">
        <v>207</v>
      </c>
      <c r="D16" s="353">
        <v>200</v>
      </c>
      <c r="E16" s="376">
        <v>44.927536231884005</v>
      </c>
      <c r="F16" s="353">
        <v>200</v>
      </c>
      <c r="G16" s="353">
        <v>53.071244266055032</v>
      </c>
      <c r="H16" s="353">
        <v>29.45113950276243</v>
      </c>
    </row>
    <row r="17" spans="2:8" x14ac:dyDescent="0.2">
      <c r="B17" s="353" t="s">
        <v>200</v>
      </c>
      <c r="C17" s="353" t="s">
        <v>210</v>
      </c>
      <c r="D17" s="353">
        <v>31.452702294685981</v>
      </c>
      <c r="E17" s="353">
        <v>0</v>
      </c>
      <c r="F17" s="353">
        <v>40</v>
      </c>
      <c r="G17" s="353">
        <v>1E+30</v>
      </c>
      <c r="H17" s="353">
        <v>8.5472977053140191</v>
      </c>
    </row>
    <row r="18" spans="2:8" x14ac:dyDescent="0.2">
      <c r="B18" s="353" t="s">
        <v>203</v>
      </c>
      <c r="C18" s="353" t="s">
        <v>213</v>
      </c>
      <c r="D18" s="353">
        <v>26.027136171497585</v>
      </c>
      <c r="E18" s="353">
        <v>0</v>
      </c>
      <c r="F18" s="353">
        <v>40</v>
      </c>
      <c r="G18" s="353">
        <v>1E+30</v>
      </c>
      <c r="H18" s="353">
        <v>13.972863828502415</v>
      </c>
    </row>
    <row r="19" spans="2:8" x14ac:dyDescent="0.2">
      <c r="B19" s="353" t="s">
        <v>206</v>
      </c>
      <c r="C19" s="353" t="s">
        <v>216</v>
      </c>
      <c r="D19" s="353">
        <v>1753.4873188405791</v>
      </c>
      <c r="E19" s="353">
        <v>0</v>
      </c>
      <c r="F19" s="353">
        <v>3000</v>
      </c>
      <c r="G19" s="353">
        <v>1E+30</v>
      </c>
      <c r="H19" s="353">
        <v>1246.5126811594209</v>
      </c>
    </row>
    <row r="20" spans="2:8" ht="13.5" thickBot="1" x14ac:dyDescent="0.25">
      <c r="B20" s="351" t="s">
        <v>209</v>
      </c>
      <c r="C20" s="351" t="s">
        <v>219</v>
      </c>
      <c r="D20" s="351">
        <v>858.39875201288282</v>
      </c>
      <c r="E20" s="351">
        <v>0</v>
      </c>
      <c r="F20" s="351">
        <v>3000</v>
      </c>
      <c r="G20" s="351">
        <v>1E+30</v>
      </c>
      <c r="H20" s="351">
        <v>2141.6012479871169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26</vt:i4>
      </vt:variant>
      <vt:variant>
        <vt:lpstr>Именованные диапазоны</vt:lpstr>
      </vt:variant>
      <vt:variant>
        <vt:i4>12</vt:i4>
      </vt:variant>
    </vt:vector>
  </HeadingPairs>
  <TitlesOfParts>
    <vt:vector size="38" baseType="lpstr">
      <vt:lpstr>Тит. лист</vt:lpstr>
      <vt:lpstr>Данные</vt:lpstr>
      <vt:lpstr>Отчет о результатах 1</vt:lpstr>
      <vt:lpstr>Отчет об устойчивости 1</vt:lpstr>
      <vt:lpstr>Отчет о пределах 1</vt:lpstr>
      <vt:lpstr>Период 1</vt:lpstr>
      <vt:lpstr>Граф. реш. 1</vt:lpstr>
      <vt:lpstr>Сырье</vt:lpstr>
      <vt:lpstr>Отчет об устойчивости 2</vt:lpstr>
      <vt:lpstr>Период 2</vt:lpstr>
      <vt:lpstr>Граф. реш. 2</vt:lpstr>
      <vt:lpstr>Отчет об устойч 3 без св-ур</vt:lpstr>
      <vt:lpstr>Отчет об устойч 3 со св-ур</vt:lpstr>
      <vt:lpstr>Период 3</vt:lpstr>
      <vt:lpstr>Граф. реш. 3</vt:lpstr>
      <vt:lpstr>Отчет об устойч 4 без св-ур</vt:lpstr>
      <vt:lpstr>Отчет об устойч 4 со св-ур</vt:lpstr>
      <vt:lpstr>Период 4</vt:lpstr>
      <vt:lpstr>Граф. реш. 4</vt:lpstr>
      <vt:lpstr>Отчет об устойч 5 без св-ур</vt:lpstr>
      <vt:lpstr>Отчет об устойч 5 со св-ур</vt:lpstr>
      <vt:lpstr>Период 5</vt:lpstr>
      <vt:lpstr>Граф. реш. 5</vt:lpstr>
      <vt:lpstr>Трансп.</vt:lpstr>
      <vt:lpstr>Назнач</vt:lpstr>
      <vt:lpstr>Прибыль</vt:lpstr>
      <vt:lpstr>'Граф. реш. 1'!Область_печати</vt:lpstr>
      <vt:lpstr>'Граф. реш. 2'!Область_печати</vt:lpstr>
      <vt:lpstr>'Граф. реш. 3'!Область_печати</vt:lpstr>
      <vt:lpstr>'Граф. реш. 4'!Область_печати</vt:lpstr>
      <vt:lpstr>'Граф. реш. 5'!Область_печати</vt:lpstr>
      <vt:lpstr>Данные!Область_печати</vt:lpstr>
      <vt:lpstr>'Период 1'!Область_печати</vt:lpstr>
      <vt:lpstr>'Период 2'!Область_печати</vt:lpstr>
      <vt:lpstr>'Период 3'!Область_печати</vt:lpstr>
      <vt:lpstr>'Период 4'!Область_печати</vt:lpstr>
      <vt:lpstr>'Период 5'!Область_печати</vt:lpstr>
      <vt:lpstr>Прибыль!Область_печати</vt:lpstr>
    </vt:vector>
  </TitlesOfParts>
  <Manager>президент</Manager>
  <Company>ФИНЭК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Чернов</dc:creator>
  <cp:lastModifiedBy>Bronnikov Egor</cp:lastModifiedBy>
  <cp:lastPrinted>2008-01-08T16:23:00Z</cp:lastPrinted>
  <dcterms:created xsi:type="dcterms:W3CDTF">1996-12-27T07:03:47Z</dcterms:created>
  <dcterms:modified xsi:type="dcterms:W3CDTF">2022-02-22T12:50:06Z</dcterms:modified>
</cp:coreProperties>
</file>