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g\Downloads\"/>
    </mc:Choice>
  </mc:AlternateContent>
  <xr:revisionPtr revIDLastSave="0" documentId="13_ncr:1_{093B69B0-1238-4570-8899-4BE67FD281D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М1" sheetId="1" r:id="rId1"/>
    <sheet name="ОП1" sheetId="3" r:id="rId2"/>
    <sheet name="Д1" sheetId="2" r:id="rId3"/>
  </sheets>
  <externalReferences>
    <externalReference r:id="rId4"/>
  </externalReferences>
  <definedNames>
    <definedName name="ansc" hidden="1">14</definedName>
    <definedName name="anscount" hidden="1">25</definedName>
    <definedName name="limc" hidden="1">14</definedName>
    <definedName name="limcount" hidden="1">26</definedName>
    <definedName name="senc" hidden="1">14</definedName>
    <definedName name="sencount" hidden="1">41</definedName>
    <definedName name="solver_adj" localSheetId="0" hidden="1">М1!$G$7:$G$56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М1!$M$7:$M$56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М1!$F$36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_xlnm.Print_Area" localSheetId="0">М1!$A$1:$V$27</definedName>
    <definedName name="Сумм_затр">#REF!</definedName>
    <definedName name="Сумм_затраты">'[1]Трансп. з-ча после реш.'!$B$3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  <c r="D4" i="3"/>
  <c r="D5" i="3"/>
  <c r="D6" i="3"/>
  <c r="D7" i="3"/>
  <c r="D8" i="3"/>
  <c r="D9" i="3"/>
  <c r="D10" i="3"/>
  <c r="D11" i="3"/>
  <c r="D12" i="3"/>
  <c r="D13" i="3"/>
  <c r="D3" i="3"/>
  <c r="C4" i="3"/>
  <c r="E4" i="3" s="1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3" i="3"/>
  <c r="E3" i="3" s="1"/>
  <c r="F3" i="3" s="1"/>
  <c r="H9" i="1"/>
  <c r="P7" i="1"/>
  <c r="H8" i="1"/>
  <c r="H7" i="1"/>
  <c r="J7" i="1"/>
  <c r="R7" i="1"/>
  <c r="J8" i="1"/>
  <c r="P8" i="1"/>
  <c r="R8" i="1"/>
  <c r="J9" i="1"/>
  <c r="R9" i="1"/>
  <c r="J10" i="1"/>
  <c r="R10" i="1"/>
  <c r="J11" i="1"/>
  <c r="R11" i="1"/>
  <c r="J12" i="1"/>
  <c r="R12" i="1"/>
  <c r="J13" i="1"/>
  <c r="R13" i="1"/>
  <c r="J14" i="1"/>
  <c r="R14" i="1"/>
  <c r="J15" i="1"/>
  <c r="R15" i="1"/>
  <c r="J16" i="1"/>
  <c r="R16" i="1"/>
  <c r="J17" i="1"/>
  <c r="R17" i="1"/>
  <c r="J18" i="1"/>
  <c r="R18" i="1"/>
  <c r="J19" i="1"/>
  <c r="R19" i="1"/>
  <c r="J20" i="1"/>
  <c r="R20" i="1"/>
  <c r="J21" i="1"/>
  <c r="R21" i="1"/>
  <c r="J22" i="1"/>
  <c r="R22" i="1"/>
  <c r="J23" i="1"/>
  <c r="R23" i="1"/>
  <c r="J24" i="1"/>
  <c r="R24" i="1"/>
  <c r="J25" i="1"/>
  <c r="R25" i="1"/>
  <c r="J26" i="1"/>
  <c r="R26" i="1"/>
  <c r="J27" i="1"/>
  <c r="R27" i="1"/>
  <c r="J28" i="1"/>
  <c r="R28" i="1"/>
  <c r="J29" i="1"/>
  <c r="R29" i="1"/>
  <c r="J30" i="1"/>
  <c r="R30" i="1"/>
  <c r="J31" i="1"/>
  <c r="R31" i="1"/>
  <c r="J32" i="1"/>
  <c r="R32" i="1"/>
  <c r="J33" i="1"/>
  <c r="R33" i="1"/>
  <c r="J34" i="1"/>
  <c r="R34" i="1"/>
  <c r="J35" i="1"/>
  <c r="R35" i="1"/>
  <c r="J36" i="1"/>
  <c r="R36" i="1"/>
  <c r="J37" i="1"/>
  <c r="R37" i="1"/>
  <c r="J38" i="1"/>
  <c r="R38" i="1"/>
  <c r="J39" i="1"/>
  <c r="R39" i="1"/>
  <c r="J40" i="1"/>
  <c r="R40" i="1"/>
  <c r="J41" i="1"/>
  <c r="R41" i="1"/>
  <c r="J42" i="1"/>
  <c r="R42" i="1"/>
  <c r="J43" i="1"/>
  <c r="R43" i="1"/>
  <c r="J44" i="1"/>
  <c r="R44" i="1"/>
  <c r="J45" i="1"/>
  <c r="R45" i="1"/>
  <c r="J46" i="1"/>
  <c r="R46" i="1"/>
  <c r="J47" i="1"/>
  <c r="R47" i="1"/>
  <c r="J48" i="1"/>
  <c r="R48" i="1"/>
  <c r="J49" i="1"/>
  <c r="R49" i="1"/>
  <c r="J50" i="1"/>
  <c r="R50" i="1"/>
  <c r="J51" i="1"/>
  <c r="R51" i="1"/>
  <c r="J52" i="1"/>
  <c r="R52" i="1"/>
  <c r="J53" i="1"/>
  <c r="R53" i="1"/>
  <c r="J54" i="1"/>
  <c r="R54" i="1"/>
  <c r="J55" i="1"/>
  <c r="R55" i="1"/>
  <c r="J56" i="1"/>
  <c r="R56" i="1"/>
  <c r="F12" i="3" l="1"/>
  <c r="F8" i="3"/>
  <c r="F4" i="3"/>
  <c r="F14" i="3"/>
  <c r="F10" i="3"/>
  <c r="F6" i="3"/>
  <c r="F11" i="3"/>
  <c r="F7" i="3"/>
  <c r="F13" i="3"/>
  <c r="F9" i="3"/>
  <c r="F5" i="3"/>
  <c r="O8" i="1"/>
  <c r="O7" i="1"/>
  <c r="R6" i="1"/>
  <c r="R5" i="1"/>
  <c r="P6" i="1"/>
  <c r="P5" i="1"/>
  <c r="O5" i="1"/>
  <c r="O6" i="1"/>
  <c r="J5" i="1"/>
  <c r="J6" i="1"/>
  <c r="I5" i="1"/>
  <c r="H6" i="1"/>
  <c r="K5" i="1" l="1"/>
  <c r="L5" i="1" l="1"/>
  <c r="N5" i="1"/>
  <c r="M5" i="1"/>
  <c r="Q5" i="1" l="1"/>
  <c r="S5" i="1" s="1"/>
  <c r="T5" i="1" s="1"/>
  <c r="U5" i="1" s="1"/>
  <c r="V5" i="1" s="1"/>
  <c r="F6" i="1"/>
  <c r="I6" i="1" s="1"/>
  <c r="K6" i="1" l="1"/>
  <c r="L6" i="1" l="1"/>
  <c r="N6" i="1"/>
  <c r="M6" i="1"/>
  <c r="F7" i="1" l="1"/>
  <c r="I7" i="1" s="1"/>
  <c r="Q6" i="1"/>
  <c r="S6" i="1" s="1"/>
  <c r="T6" i="1" s="1"/>
  <c r="U6" i="1" s="1"/>
  <c r="V6" i="1" s="1"/>
  <c r="K7" i="1" l="1"/>
  <c r="L7" i="1"/>
  <c r="F8" i="1" s="1"/>
  <c r="I8" i="1" s="1"/>
  <c r="K8" i="1" s="1"/>
  <c r="M8" i="1" s="1"/>
  <c r="Q7" i="1"/>
  <c r="S7" i="1" s="1"/>
  <c r="L8" i="1"/>
  <c r="N8" i="1" l="1"/>
  <c r="M7" i="1"/>
  <c r="N7" i="1"/>
  <c r="T7" i="1" s="1"/>
  <c r="U7" i="1" s="1"/>
  <c r="V7" i="1" s="1"/>
  <c r="F9" i="1"/>
  <c r="I9" i="1" s="1"/>
  <c r="Q8" i="1"/>
  <c r="S8" i="1" s="1"/>
  <c r="T8" i="1" s="1"/>
  <c r="U8" i="1" l="1"/>
  <c r="V8" i="1" s="1"/>
  <c r="K9" i="1"/>
  <c r="H10" i="1" l="1"/>
  <c r="O9" i="1"/>
  <c r="P9" i="1"/>
  <c r="L9" i="1"/>
  <c r="N9" i="1"/>
  <c r="M9" i="1"/>
  <c r="F10" i="1" l="1"/>
  <c r="I10" i="1" s="1"/>
  <c r="Q9" i="1"/>
  <c r="S9" i="1" s="1"/>
  <c r="T9" i="1" s="1"/>
  <c r="U9" i="1" s="1"/>
  <c r="V9" i="1" s="1"/>
  <c r="K10" i="1" l="1"/>
  <c r="P10" i="1" l="1"/>
  <c r="H11" i="1"/>
  <c r="O10" i="1"/>
  <c r="L10" i="1"/>
  <c r="N10" i="1"/>
  <c r="M10" i="1"/>
  <c r="F11" i="1" l="1"/>
  <c r="I11" i="1" s="1"/>
  <c r="Q10" i="1"/>
  <c r="S10" i="1" s="1"/>
  <c r="T10" i="1" s="1"/>
  <c r="U10" i="1" s="1"/>
  <c r="V10" i="1" s="1"/>
  <c r="K11" i="1" l="1"/>
  <c r="O11" i="1" l="1"/>
  <c r="P11" i="1"/>
  <c r="H12" i="1"/>
  <c r="N11" i="1"/>
  <c r="M11" i="1"/>
  <c r="L11" i="1"/>
  <c r="F12" i="1" l="1"/>
  <c r="I12" i="1" s="1"/>
  <c r="Q11" i="1"/>
  <c r="S11" i="1" s="1"/>
  <c r="T11" i="1" s="1"/>
  <c r="U11" i="1" s="1"/>
  <c r="V11" i="1" s="1"/>
  <c r="K12" i="1" l="1"/>
  <c r="L12" i="1" l="1"/>
  <c r="Q12" i="1" s="1"/>
  <c r="P12" i="1"/>
  <c r="H13" i="1"/>
  <c r="O12" i="1"/>
  <c r="N12" i="1"/>
  <c r="M12" i="1"/>
  <c r="F13" i="1" l="1"/>
  <c r="I13" i="1" s="1"/>
  <c r="K13" i="1" s="1"/>
  <c r="S12" i="1"/>
  <c r="T12" i="1" s="1"/>
  <c r="U12" i="1" s="1"/>
  <c r="V12" i="1" s="1"/>
  <c r="L13" i="1" l="1"/>
  <c r="Q13" i="1" s="1"/>
  <c r="P13" i="1"/>
  <c r="H14" i="1"/>
  <c r="O13" i="1"/>
  <c r="M13" i="1"/>
  <c r="N13" i="1"/>
  <c r="F14" i="1" l="1"/>
  <c r="I14" i="1" s="1"/>
  <c r="S13" i="1"/>
  <c r="T13" i="1" s="1"/>
  <c r="U13" i="1" s="1"/>
  <c r="V13" i="1" s="1"/>
  <c r="K14" i="1" l="1"/>
  <c r="P14" i="1" l="1"/>
  <c r="O14" i="1"/>
  <c r="H15" i="1"/>
  <c r="L14" i="1"/>
  <c r="N14" i="1"/>
  <c r="M14" i="1"/>
  <c r="F15" i="1" l="1"/>
  <c r="I15" i="1" s="1"/>
  <c r="Q14" i="1"/>
  <c r="S14" i="1" s="1"/>
  <c r="T14" i="1" s="1"/>
  <c r="U14" i="1" s="1"/>
  <c r="V14" i="1" s="1"/>
  <c r="K15" i="1" l="1"/>
  <c r="L15" i="1" l="1"/>
  <c r="F16" i="1" s="1"/>
  <c r="H16" i="1"/>
  <c r="O15" i="1"/>
  <c r="P15" i="1"/>
  <c r="N15" i="1"/>
  <c r="M15" i="1"/>
  <c r="Q15" i="1" l="1"/>
  <c r="S15" i="1" s="1"/>
  <c r="T15" i="1" s="1"/>
  <c r="U15" i="1" s="1"/>
  <c r="V15" i="1" s="1"/>
  <c r="I16" i="1"/>
  <c r="K16" i="1" s="1"/>
  <c r="H17" i="1" l="1"/>
  <c r="O16" i="1"/>
  <c r="P16" i="1"/>
  <c r="L16" i="1"/>
  <c r="M16" i="1"/>
  <c r="N16" i="1"/>
  <c r="F17" i="1" l="1"/>
  <c r="I17" i="1" s="1"/>
  <c r="Q16" i="1"/>
  <c r="S16" i="1" s="1"/>
  <c r="T16" i="1" s="1"/>
  <c r="U16" i="1" s="1"/>
  <c r="V16" i="1" s="1"/>
  <c r="K17" i="1" l="1"/>
  <c r="L17" i="1" s="1"/>
  <c r="F18" i="1" s="1"/>
  <c r="H18" i="1" l="1"/>
  <c r="I18" i="1" s="1"/>
  <c r="O17" i="1"/>
  <c r="P17" i="1"/>
  <c r="N17" i="1"/>
  <c r="M17" i="1"/>
  <c r="Q17" i="1"/>
  <c r="S17" i="1" l="1"/>
  <c r="T17" i="1" s="1"/>
  <c r="U17" i="1" s="1"/>
  <c r="V17" i="1" s="1"/>
  <c r="K18" i="1"/>
  <c r="P18" i="1" l="1"/>
  <c r="H19" i="1"/>
  <c r="O18" i="1"/>
  <c r="L18" i="1"/>
  <c r="N18" i="1"/>
  <c r="M18" i="1"/>
  <c r="F19" i="1" l="1"/>
  <c r="I19" i="1" s="1"/>
  <c r="Q18" i="1"/>
  <c r="S18" i="1" s="1"/>
  <c r="T18" i="1" s="1"/>
  <c r="U18" i="1" s="1"/>
  <c r="V18" i="1" s="1"/>
  <c r="K19" i="1" l="1"/>
  <c r="L19" i="1" s="1"/>
  <c r="F20" i="1" s="1"/>
  <c r="O19" i="1" l="1"/>
  <c r="P19" i="1"/>
  <c r="H20" i="1"/>
  <c r="I20" i="1" s="1"/>
  <c r="Q19" i="1"/>
  <c r="M19" i="1"/>
  <c r="N19" i="1"/>
  <c r="K20" i="1" l="1"/>
  <c r="S19" i="1"/>
  <c r="T19" i="1" s="1"/>
  <c r="U19" i="1" s="1"/>
  <c r="V19" i="1" s="1"/>
  <c r="L20" i="1" l="1"/>
  <c r="F21" i="1" s="1"/>
  <c r="P20" i="1"/>
  <c r="N20" i="1"/>
  <c r="M20" i="1"/>
  <c r="H21" i="1"/>
  <c r="O20" i="1"/>
  <c r="Q20" i="1" l="1"/>
  <c r="S20" i="1" s="1"/>
  <c r="T20" i="1" s="1"/>
  <c r="U20" i="1" s="1"/>
  <c r="V20" i="1" s="1"/>
  <c r="I21" i="1"/>
  <c r="K21" i="1" l="1"/>
  <c r="L21" i="1" l="1"/>
  <c r="Q21" i="1" s="1"/>
  <c r="H22" i="1"/>
  <c r="O21" i="1"/>
  <c r="P21" i="1"/>
  <c r="M21" i="1"/>
  <c r="N21" i="1"/>
  <c r="F22" i="1" l="1"/>
  <c r="I22" i="1" s="1"/>
  <c r="S21" i="1"/>
  <c r="T21" i="1" s="1"/>
  <c r="U21" i="1" s="1"/>
  <c r="V21" i="1" s="1"/>
  <c r="K22" i="1" l="1"/>
  <c r="L22" i="1" l="1"/>
  <c r="F23" i="1" s="1"/>
  <c r="H23" i="1"/>
  <c r="N22" i="1"/>
  <c r="M22" i="1"/>
  <c r="P22" i="1"/>
  <c r="O22" i="1"/>
  <c r="Q22" i="1" l="1"/>
  <c r="S22" i="1" s="1"/>
  <c r="T22" i="1" s="1"/>
  <c r="U22" i="1" s="1"/>
  <c r="V22" i="1" s="1"/>
  <c r="I23" i="1"/>
  <c r="K23" i="1" l="1"/>
  <c r="L23" i="1" l="1"/>
  <c r="F24" i="1" s="1"/>
  <c r="H24" i="1"/>
  <c r="M23" i="1"/>
  <c r="N23" i="1"/>
  <c r="O23" i="1"/>
  <c r="P23" i="1"/>
  <c r="Q23" i="1" l="1"/>
  <c r="S23" i="1" s="1"/>
  <c r="T23" i="1" s="1"/>
  <c r="U23" i="1" s="1"/>
  <c r="V23" i="1" s="1"/>
  <c r="I24" i="1"/>
  <c r="K24" i="1" l="1"/>
  <c r="L24" i="1" l="1"/>
  <c r="F25" i="1" s="1"/>
  <c r="H25" i="1"/>
  <c r="O24" i="1"/>
  <c r="P24" i="1"/>
  <c r="N24" i="1"/>
  <c r="M24" i="1"/>
  <c r="Q24" i="1" l="1"/>
  <c r="S24" i="1" s="1"/>
  <c r="T24" i="1" s="1"/>
  <c r="U24" i="1" s="1"/>
  <c r="V24" i="1" s="1"/>
  <c r="I25" i="1"/>
  <c r="K25" i="1" l="1"/>
  <c r="L25" i="1" l="1"/>
  <c r="F26" i="1" s="1"/>
  <c r="P25" i="1"/>
  <c r="H26" i="1"/>
  <c r="O25" i="1"/>
  <c r="M25" i="1"/>
  <c r="N25" i="1"/>
  <c r="Q25" i="1" l="1"/>
  <c r="S25" i="1" s="1"/>
  <c r="T25" i="1" s="1"/>
  <c r="U25" i="1" s="1"/>
  <c r="V25" i="1" s="1"/>
  <c r="I26" i="1"/>
  <c r="K26" i="1" s="1"/>
  <c r="L26" i="1" l="1"/>
  <c r="F27" i="1" s="1"/>
  <c r="P26" i="1"/>
  <c r="H27" i="1"/>
  <c r="O26" i="1"/>
  <c r="M26" i="1"/>
  <c r="N26" i="1"/>
  <c r="Q26" i="1" l="1"/>
  <c r="S26" i="1" s="1"/>
  <c r="T26" i="1" s="1"/>
  <c r="U26" i="1" s="1"/>
  <c r="V26" i="1" s="1"/>
  <c r="I27" i="1"/>
  <c r="K27" i="1" l="1"/>
  <c r="O27" i="1" l="1"/>
  <c r="P27" i="1"/>
  <c r="H28" i="1"/>
  <c r="N27" i="1"/>
  <c r="M27" i="1"/>
  <c r="L27" i="1"/>
  <c r="F28" i="1" l="1"/>
  <c r="I28" i="1" s="1"/>
  <c r="Q27" i="1"/>
  <c r="S27" i="1" s="1"/>
  <c r="T27" i="1" s="1"/>
  <c r="U27" i="1" s="1"/>
  <c r="V27" i="1" s="1"/>
  <c r="K28" i="1" l="1"/>
  <c r="L28" i="1" s="1"/>
  <c r="F29" i="1" s="1"/>
  <c r="H29" i="1" l="1"/>
  <c r="I29" i="1" s="1"/>
  <c r="O28" i="1"/>
  <c r="P28" i="1"/>
  <c r="N28" i="1"/>
  <c r="M28" i="1"/>
  <c r="Q28" i="1"/>
  <c r="S28" i="1" l="1"/>
  <c r="T28" i="1" s="1"/>
  <c r="U28" i="1" s="1"/>
  <c r="V28" i="1" s="1"/>
  <c r="K29" i="1"/>
  <c r="L29" i="1" s="1"/>
  <c r="F30" i="1" s="1"/>
  <c r="H30" i="1" l="1"/>
  <c r="I30" i="1" s="1"/>
  <c r="O29" i="1"/>
  <c r="P29" i="1"/>
  <c r="M29" i="1"/>
  <c r="N29" i="1"/>
  <c r="Q29" i="1"/>
  <c r="K30" i="1" l="1"/>
  <c r="L30" i="1" s="1"/>
  <c r="S29" i="1"/>
  <c r="T29" i="1" s="1"/>
  <c r="U29" i="1" s="1"/>
  <c r="V29" i="1" s="1"/>
  <c r="F31" i="1" l="1"/>
  <c r="Q30" i="1"/>
  <c r="M30" i="1"/>
  <c r="N30" i="1"/>
  <c r="P30" i="1"/>
  <c r="O30" i="1"/>
  <c r="H31" i="1"/>
  <c r="S30" i="1" l="1"/>
  <c r="T30" i="1" s="1"/>
  <c r="U30" i="1" s="1"/>
  <c r="V30" i="1" s="1"/>
  <c r="I31" i="1"/>
  <c r="K31" i="1" s="1"/>
  <c r="M31" i="1" l="1"/>
  <c r="O31" i="1"/>
  <c r="N31" i="1"/>
  <c r="L31" i="1"/>
  <c r="Q31" i="1" s="1"/>
  <c r="P31" i="1"/>
  <c r="H32" i="1"/>
  <c r="F32" i="1" l="1"/>
  <c r="I32" i="1" s="1"/>
  <c r="K32" i="1" s="1"/>
  <c r="S31" i="1"/>
  <c r="T31" i="1" s="1"/>
  <c r="U31" i="1" s="1"/>
  <c r="V31" i="1" s="1"/>
  <c r="H33" i="1" l="1"/>
  <c r="O32" i="1"/>
  <c r="P32" i="1"/>
  <c r="N32" i="1"/>
  <c r="M32" i="1"/>
  <c r="L32" i="1"/>
  <c r="F33" i="1" l="1"/>
  <c r="I33" i="1" s="1"/>
  <c r="Q32" i="1"/>
  <c r="S32" i="1" s="1"/>
  <c r="T32" i="1" s="1"/>
  <c r="U32" i="1" s="1"/>
  <c r="V32" i="1" s="1"/>
  <c r="K33" i="1" l="1"/>
  <c r="H34" i="1" l="1"/>
  <c r="O33" i="1"/>
  <c r="P33" i="1"/>
  <c r="N33" i="1"/>
  <c r="M33" i="1"/>
  <c r="L33" i="1"/>
  <c r="F34" i="1" l="1"/>
  <c r="I34" i="1" s="1"/>
  <c r="Q33" i="1"/>
  <c r="S33" i="1" s="1"/>
  <c r="T33" i="1" s="1"/>
  <c r="U33" i="1" s="1"/>
  <c r="V33" i="1" s="1"/>
  <c r="K34" i="1" l="1"/>
  <c r="P34" i="1" l="1"/>
  <c r="H35" i="1"/>
  <c r="O34" i="1"/>
  <c r="N34" i="1"/>
  <c r="M34" i="1"/>
  <c r="L34" i="1"/>
  <c r="F35" i="1" l="1"/>
  <c r="I35" i="1" s="1"/>
  <c r="Q34" i="1"/>
  <c r="S34" i="1" s="1"/>
  <c r="T34" i="1" s="1"/>
  <c r="U34" i="1" s="1"/>
  <c r="V34" i="1" s="1"/>
  <c r="K35" i="1" l="1"/>
  <c r="L35" i="1" l="1"/>
  <c r="F36" i="1" s="1"/>
  <c r="H36" i="1"/>
  <c r="O35" i="1"/>
  <c r="P35" i="1"/>
  <c r="Q35" i="1"/>
  <c r="N35" i="1"/>
  <c r="M35" i="1"/>
  <c r="I36" i="1" l="1"/>
  <c r="K36" i="1" s="1"/>
  <c r="S35" i="1"/>
  <c r="T35" i="1" s="1"/>
  <c r="U35" i="1" s="1"/>
  <c r="V35" i="1" s="1"/>
  <c r="M36" i="1" l="1"/>
  <c r="H37" i="1"/>
  <c r="N36" i="1"/>
  <c r="L36" i="1"/>
  <c r="Q36" i="1" s="1"/>
  <c r="O36" i="1"/>
  <c r="P36" i="1"/>
  <c r="F37" i="1" l="1"/>
  <c r="I37" i="1" s="1"/>
  <c r="K37" i="1" s="1"/>
  <c r="S36" i="1"/>
  <c r="T36" i="1" s="1"/>
  <c r="U36" i="1" s="1"/>
  <c r="V36" i="1" s="1"/>
  <c r="H38" i="1" l="1"/>
  <c r="O37" i="1"/>
  <c r="P37" i="1"/>
  <c r="N37" i="1"/>
  <c r="M37" i="1"/>
  <c r="L37" i="1"/>
  <c r="F38" i="1" l="1"/>
  <c r="I38" i="1" s="1"/>
  <c r="Q37" i="1"/>
  <c r="S37" i="1" s="1"/>
  <c r="T37" i="1" s="1"/>
  <c r="U37" i="1" s="1"/>
  <c r="V37" i="1" s="1"/>
  <c r="K38" i="1" l="1"/>
  <c r="L38" i="1" l="1"/>
  <c r="F39" i="1" s="1"/>
  <c r="H39" i="1"/>
  <c r="P38" i="1"/>
  <c r="O38" i="1"/>
  <c r="N38" i="1"/>
  <c r="M38" i="1"/>
  <c r="Q38" i="1" l="1"/>
  <c r="S38" i="1" s="1"/>
  <c r="T38" i="1" s="1"/>
  <c r="U38" i="1" s="1"/>
  <c r="V38" i="1" s="1"/>
  <c r="I39" i="1"/>
  <c r="K39" i="1" s="1"/>
  <c r="N39" i="1" s="1"/>
  <c r="M39" i="1" l="1"/>
  <c r="L39" i="1"/>
  <c r="H40" i="1"/>
  <c r="O39" i="1"/>
  <c r="P39" i="1"/>
  <c r="F40" i="1" l="1"/>
  <c r="I40" i="1" s="1"/>
  <c r="K40" i="1" s="1"/>
  <c r="Q39" i="1"/>
  <c r="S39" i="1" s="1"/>
  <c r="T39" i="1" s="1"/>
  <c r="U39" i="1" s="1"/>
  <c r="V39" i="1" s="1"/>
  <c r="N40" i="1" l="1"/>
  <c r="M40" i="1"/>
  <c r="L40" i="1"/>
  <c r="H41" i="1"/>
  <c r="O40" i="1"/>
  <c r="P40" i="1"/>
  <c r="F41" i="1" l="1"/>
  <c r="I41" i="1" s="1"/>
  <c r="Q40" i="1"/>
  <c r="S40" i="1" s="1"/>
  <c r="T40" i="1" s="1"/>
  <c r="U40" i="1" s="1"/>
  <c r="V40" i="1" s="1"/>
  <c r="K41" i="1" l="1"/>
  <c r="L41" i="1" l="1"/>
  <c r="M41" i="1"/>
  <c r="N41" i="1"/>
  <c r="H42" i="1"/>
  <c r="P41" i="1"/>
  <c r="O41" i="1"/>
  <c r="Q41" i="1" l="1"/>
  <c r="S41" i="1" s="1"/>
  <c r="T41" i="1" s="1"/>
  <c r="U41" i="1" s="1"/>
  <c r="V41" i="1" s="1"/>
  <c r="F42" i="1"/>
  <c r="I42" i="1" s="1"/>
  <c r="K42" i="1" l="1"/>
  <c r="L42" i="1" l="1"/>
  <c r="N42" i="1"/>
  <c r="M42" i="1"/>
  <c r="P42" i="1"/>
  <c r="H43" i="1"/>
  <c r="O42" i="1"/>
  <c r="F43" i="1" l="1"/>
  <c r="I43" i="1" s="1"/>
  <c r="Q42" i="1"/>
  <c r="S42" i="1" s="1"/>
  <c r="T42" i="1" s="1"/>
  <c r="U42" i="1" s="1"/>
  <c r="V42" i="1" s="1"/>
  <c r="K43" i="1" l="1"/>
  <c r="L43" i="1" s="1"/>
  <c r="F44" i="1" s="1"/>
  <c r="O43" i="1" l="1"/>
  <c r="H44" i="1"/>
  <c r="I44" i="1" s="1"/>
  <c r="P43" i="1"/>
  <c r="N43" i="1"/>
  <c r="M43" i="1"/>
  <c r="Q43" i="1"/>
  <c r="K44" i="1" l="1"/>
  <c r="S43" i="1"/>
  <c r="T43" i="1" s="1"/>
  <c r="U43" i="1" s="1"/>
  <c r="V43" i="1" s="1"/>
  <c r="L44" i="1" l="1"/>
  <c r="F45" i="1" s="1"/>
  <c r="H45" i="1"/>
  <c r="P44" i="1"/>
  <c r="O44" i="1"/>
  <c r="N44" i="1"/>
  <c r="M44" i="1"/>
  <c r="Q44" i="1" l="1"/>
  <c r="S44" i="1" s="1"/>
  <c r="T44" i="1" s="1"/>
  <c r="U44" i="1" s="1"/>
  <c r="V44" i="1" s="1"/>
  <c r="I45" i="1"/>
  <c r="K45" i="1" l="1"/>
  <c r="M45" i="1" l="1"/>
  <c r="N45" i="1"/>
  <c r="L45" i="1"/>
  <c r="P45" i="1"/>
  <c r="O45" i="1"/>
  <c r="H46" i="1"/>
  <c r="F46" i="1" l="1"/>
  <c r="I46" i="1" s="1"/>
  <c r="Q45" i="1"/>
  <c r="S45" i="1" s="1"/>
  <c r="T45" i="1" s="1"/>
  <c r="U45" i="1" s="1"/>
  <c r="V45" i="1" s="1"/>
  <c r="K46" i="1" l="1"/>
  <c r="L46" i="1" l="1"/>
  <c r="N46" i="1"/>
  <c r="M46" i="1"/>
  <c r="P46" i="1"/>
  <c r="O46" i="1"/>
  <c r="H47" i="1"/>
  <c r="F47" i="1" l="1"/>
  <c r="I47" i="1" s="1"/>
  <c r="Q46" i="1"/>
  <c r="S46" i="1" s="1"/>
  <c r="T46" i="1" s="1"/>
  <c r="U46" i="1" s="1"/>
  <c r="V46" i="1" s="1"/>
  <c r="K47" i="1" l="1"/>
  <c r="L47" i="1" l="1"/>
  <c r="F48" i="1" s="1"/>
  <c r="H48" i="1"/>
  <c r="M47" i="1"/>
  <c r="N47" i="1"/>
  <c r="O47" i="1"/>
  <c r="P47" i="1"/>
  <c r="Q47" i="1" l="1"/>
  <c r="S47" i="1" s="1"/>
  <c r="T47" i="1" s="1"/>
  <c r="U47" i="1" s="1"/>
  <c r="V47" i="1" s="1"/>
  <c r="I48" i="1"/>
  <c r="K48" i="1" l="1"/>
  <c r="L48" i="1" l="1"/>
  <c r="F49" i="1" s="1"/>
  <c r="H49" i="1"/>
  <c r="O48" i="1"/>
  <c r="P48" i="1"/>
  <c r="M48" i="1"/>
  <c r="N48" i="1"/>
  <c r="Q48" i="1" l="1"/>
  <c r="S48" i="1" s="1"/>
  <c r="T48" i="1" s="1"/>
  <c r="U48" i="1" s="1"/>
  <c r="V48" i="1" s="1"/>
  <c r="I49" i="1"/>
  <c r="K49" i="1" l="1"/>
  <c r="M49" i="1" l="1"/>
  <c r="N49" i="1"/>
  <c r="O49" i="1"/>
  <c r="P49" i="1"/>
  <c r="H50" i="1"/>
  <c r="L49" i="1"/>
  <c r="F50" i="1" l="1"/>
  <c r="I50" i="1" s="1"/>
  <c r="Q49" i="1"/>
  <c r="S49" i="1" s="1"/>
  <c r="T49" i="1" s="1"/>
  <c r="U49" i="1" s="1"/>
  <c r="V49" i="1" s="1"/>
  <c r="K50" i="1" l="1"/>
  <c r="P50" i="1" l="1"/>
  <c r="O50" i="1"/>
  <c r="H51" i="1"/>
  <c r="L50" i="1"/>
  <c r="N50" i="1"/>
  <c r="M50" i="1"/>
  <c r="F51" i="1" l="1"/>
  <c r="I51" i="1" s="1"/>
  <c r="Q50" i="1"/>
  <c r="S50" i="1" s="1"/>
  <c r="T50" i="1" s="1"/>
  <c r="U50" i="1" s="1"/>
  <c r="V50" i="1" s="1"/>
  <c r="K51" i="1" l="1"/>
  <c r="L51" i="1" l="1"/>
  <c r="F52" i="1" s="1"/>
  <c r="H52" i="1"/>
  <c r="N51" i="1"/>
  <c r="M51" i="1"/>
  <c r="O51" i="1"/>
  <c r="P51" i="1"/>
  <c r="Q51" i="1" l="1"/>
  <c r="S51" i="1" s="1"/>
  <c r="T51" i="1" s="1"/>
  <c r="U51" i="1" s="1"/>
  <c r="V51" i="1" s="1"/>
  <c r="I52" i="1"/>
  <c r="K52" i="1" l="1"/>
  <c r="L52" i="1" l="1"/>
  <c r="F53" i="1" s="1"/>
  <c r="P52" i="1"/>
  <c r="N52" i="1"/>
  <c r="M52" i="1"/>
  <c r="H53" i="1"/>
  <c r="O52" i="1"/>
  <c r="Q52" i="1" l="1"/>
  <c r="S52" i="1" s="1"/>
  <c r="T52" i="1" s="1"/>
  <c r="U52" i="1" s="1"/>
  <c r="V52" i="1" s="1"/>
  <c r="I53" i="1"/>
  <c r="K53" i="1" l="1"/>
  <c r="L53" i="1" l="1"/>
  <c r="F54" i="1" s="1"/>
  <c r="N53" i="1"/>
  <c r="M53" i="1"/>
  <c r="H54" i="1"/>
  <c r="O53" i="1"/>
  <c r="P53" i="1"/>
  <c r="I54" i="1" l="1"/>
  <c r="K54" i="1" s="1"/>
  <c r="Q53" i="1"/>
  <c r="S53" i="1" s="1"/>
  <c r="T53" i="1" s="1"/>
  <c r="U53" i="1" s="1"/>
  <c r="V53" i="1" s="1"/>
  <c r="L54" i="1" l="1"/>
  <c r="M54" i="1"/>
  <c r="N54" i="1"/>
  <c r="P54" i="1"/>
  <c r="H55" i="1"/>
  <c r="O54" i="1"/>
  <c r="F55" i="1" l="1"/>
  <c r="I55" i="1" s="1"/>
  <c r="Q54" i="1"/>
  <c r="S54" i="1" s="1"/>
  <c r="T54" i="1" s="1"/>
  <c r="U54" i="1" s="1"/>
  <c r="V54" i="1" s="1"/>
  <c r="K55" i="1" l="1"/>
  <c r="L55" i="1" l="1"/>
  <c r="F56" i="1" s="1"/>
  <c r="O55" i="1"/>
  <c r="H56" i="1"/>
  <c r="P55" i="1"/>
  <c r="N55" i="1"/>
  <c r="M55" i="1"/>
  <c r="Q55" i="1" l="1"/>
  <c r="S55" i="1" s="1"/>
  <c r="T55" i="1" s="1"/>
  <c r="U55" i="1" s="1"/>
  <c r="V55" i="1" s="1"/>
  <c r="I56" i="1"/>
  <c r="K56" i="1" l="1"/>
  <c r="L56" i="1" l="1"/>
  <c r="Q56" i="1" s="1"/>
  <c r="P56" i="1"/>
  <c r="O56" i="1"/>
  <c r="N56" i="1"/>
  <c r="M56" i="1"/>
  <c r="S56" i="1" l="1"/>
  <c r="T56" i="1" s="1"/>
  <c r="U56" i="1" s="1"/>
  <c r="V56" i="1" s="1"/>
</calcChain>
</file>

<file path=xl/sharedStrings.xml><?xml version="1.0" encoding="utf-8"?>
<sst xmlns="http://schemas.openxmlformats.org/spreadsheetml/2006/main" count="72" uniqueCount="70">
  <si>
    <t>Модель 1 - Определение оптимальной стратегии пополнения запасов в условиях полной определенности (период - неделя)</t>
  </si>
  <si>
    <t>Заказы, запасы спрос, дефицит (т)</t>
  </si>
  <si>
    <t>Выручка, затраты, прибыль (тыс. руб.)</t>
  </si>
  <si>
    <t>Исходные данные</t>
  </si>
  <si>
    <t>Неделя</t>
  </si>
  <si>
    <t>Запасы в начале</t>
  </si>
  <si>
    <t>Новый заказ</t>
  </si>
  <si>
    <t>Приход</t>
  </si>
  <si>
    <t>Для продажи</t>
  </si>
  <si>
    <t>Объем спроса</t>
  </si>
  <si>
    <t>Объем продаж</t>
  </si>
  <si>
    <t>Запасы в конце</t>
  </si>
  <si>
    <t>Объем дефицита</t>
  </si>
  <si>
    <t>Выручка от продаж</t>
  </si>
  <si>
    <t>Затраты на закупку</t>
  </si>
  <si>
    <t>Затраты на доставку</t>
  </si>
  <si>
    <t>Затраты на хранение</t>
  </si>
  <si>
    <t>Прочие затраты</t>
  </si>
  <si>
    <t>Сумм. затраты</t>
  </si>
  <si>
    <t>Прибыль</t>
  </si>
  <si>
    <t>Нараст. прибыль</t>
  </si>
  <si>
    <t>Касса</t>
  </si>
  <si>
    <t>Деньги, цены и затраты</t>
  </si>
  <si>
    <t>Начальные ден. ср-ва (тыс. руб.)</t>
  </si>
  <si>
    <t>Закупочная цена (руб./ кг)</t>
  </si>
  <si>
    <t>Отпускная цена (руб./ кг)</t>
  </si>
  <si>
    <t>Доставка (тыс. руб)</t>
  </si>
  <si>
    <t>Хранение (% в неделю)</t>
  </si>
  <si>
    <t>Прочие затраты (тыс. руб. / нед.)</t>
  </si>
  <si>
    <t>Заказы, запасы, сроки</t>
  </si>
  <si>
    <t>Объем заказа (т)</t>
  </si>
  <si>
    <t>Период проверки (нед)</t>
  </si>
  <si>
    <t>Часть периода (%)</t>
  </si>
  <si>
    <t>Срок поставки (нед)</t>
  </si>
  <si>
    <t>Расчетный срок (нед)</t>
  </si>
  <si>
    <t>Средний спрос (т)</t>
  </si>
  <si>
    <t>За неделю</t>
  </si>
  <si>
    <t>За расч. срок</t>
  </si>
  <si>
    <t>Станд. отклон. спроса (т)</t>
  </si>
  <si>
    <t>Надежность работы системы (%)</t>
  </si>
  <si>
    <t>Страховой запас (т)</t>
  </si>
  <si>
    <t>Расчетный</t>
  </si>
  <si>
    <t>Назначенный</t>
  </si>
  <si>
    <t>Критич. уровень (т)</t>
  </si>
  <si>
    <t>Грузоподъемность транспорта (т)</t>
  </si>
  <si>
    <t>х</t>
  </si>
  <si>
    <t>Для сброса статистики на начало введите 1:</t>
  </si>
  <si>
    <t>Статистические результаты</t>
  </si>
  <si>
    <t>СТАТИСТИКА</t>
  </si>
  <si>
    <t>В данном году</t>
  </si>
  <si>
    <t>В сумме за все годы</t>
  </si>
  <si>
    <t>В среднем за год</t>
  </si>
  <si>
    <t>Число лет</t>
  </si>
  <si>
    <t>Сумм. дефицит (т)</t>
  </si>
  <si>
    <t>Число дефицит. циклов</t>
  </si>
  <si>
    <t>Общее число циклов</t>
  </si>
  <si>
    <t>Число дефицит. дней</t>
  </si>
  <si>
    <t>Общее число дней</t>
  </si>
  <si>
    <t>Уровень обслуживания</t>
  </si>
  <si>
    <t>Надежность</t>
  </si>
  <si>
    <t>Итог. прибыль (т. руб)</t>
  </si>
  <si>
    <t>Доля (+) итог. приб.</t>
  </si>
  <si>
    <t>Доля (-) итог. приб.</t>
  </si>
  <si>
    <t>Расчёт оптимальных поставок</t>
  </si>
  <si>
    <t>№</t>
  </si>
  <si>
    <t>Длина цикла</t>
  </si>
  <si>
    <t>Размер партий</t>
  </si>
  <si>
    <t>Ср. затраты на хранение</t>
  </si>
  <si>
    <t>Ср. затраты на доставку</t>
  </si>
  <si>
    <t>Суммарные ср. 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</si>
</sst>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name val="Times New Roman Cyr"/>
      <family val="1"/>
      <charset val="204"/>
    </font>
    <font>
      <b/>
      <i/>
      <sz val="11"/>
      <color indexed="61"/>
      <name val="Arial"/>
      <family val="2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i/>
      <sz val="10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1"/>
      <color indexed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1"/>
      <color indexed="12"/>
      <name val="Arial"/>
      <family val="2"/>
      <charset val="204"/>
    </font>
    <font>
      <b/>
      <sz val="10"/>
      <name val="Times New Roman Cyr"/>
      <charset val="204"/>
    </font>
    <font>
      <b/>
      <sz val="10"/>
      <color rgb="FFFF0000"/>
      <name val="Times New Roman Cyr"/>
      <charset val="204"/>
    </font>
    <font>
      <sz val="10"/>
      <name val="Times New Roman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6" fillId="0" borderId="0"/>
  </cellStyleXfs>
  <cellXfs count="121">
    <xf numFmtId="0" fontId="0" fillId="0" borderId="0" xfId="0"/>
    <xf numFmtId="0" fontId="1" fillId="0" borderId="0" xfId="0" applyFont="1" applyAlignment="1">
      <alignment horizontal="centerContinuous" wrapText="1"/>
    </xf>
    <xf numFmtId="0" fontId="2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4" fillId="0" borderId="0" xfId="0" applyFont="1" applyAlignment="1">
      <alignment horizontal="centerContinuous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1" xfId="2" applyFont="1" applyBorder="1" applyAlignment="1">
      <alignment horizontal="centerContinuous" wrapText="1"/>
    </xf>
    <xf numFmtId="0" fontId="7" fillId="0" borderId="2" xfId="2" applyFont="1" applyBorder="1" applyAlignment="1">
      <alignment horizontal="centerContinuous" wrapText="1"/>
    </xf>
    <xf numFmtId="0" fontId="7" fillId="0" borderId="3" xfId="2" applyFont="1" applyBorder="1" applyAlignment="1">
      <alignment horizontal="centerContinuous" wrapText="1"/>
    </xf>
    <xf numFmtId="0" fontId="7" fillId="2" borderId="1" xfId="2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8" fillId="0" borderId="0" xfId="2" applyFont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0" xfId="2" applyFont="1"/>
    <xf numFmtId="0" fontId="9" fillId="0" borderId="0" xfId="2" applyFont="1" applyAlignment="1">
      <alignment horizontal="center"/>
    </xf>
    <xf numFmtId="2" fontId="8" fillId="3" borderId="0" xfId="2" applyNumberFormat="1" applyFont="1" applyFill="1" applyAlignment="1">
      <alignment horizontal="center"/>
    </xf>
    <xf numFmtId="2" fontId="8" fillId="0" borderId="0" xfId="2" applyNumberFormat="1" applyFont="1" applyAlignment="1">
      <alignment horizontal="center"/>
    </xf>
    <xf numFmtId="164" fontId="8" fillId="0" borderId="0" xfId="2" applyNumberFormat="1" applyFont="1" applyAlignment="1">
      <alignment horizontal="center"/>
    </xf>
    <xf numFmtId="164" fontId="8" fillId="0" borderId="0" xfId="2" applyNumberFormat="1" applyFont="1" applyFill="1" applyAlignment="1">
      <alignment horizontal="center"/>
    </xf>
    <xf numFmtId="0" fontId="9" fillId="2" borderId="7" xfId="2" applyFont="1" applyFill="1" applyBorder="1" applyAlignment="1">
      <alignment horizontal="centerContinuous"/>
    </xf>
    <xf numFmtId="0" fontId="5" fillId="2" borderId="8" xfId="0" applyFont="1" applyFill="1" applyBorder="1" applyAlignment="1">
      <alignment horizontal="centerContinuous"/>
    </xf>
    <xf numFmtId="0" fontId="5" fillId="2" borderId="9" xfId="0" applyFont="1" applyFill="1" applyBorder="1" applyAlignment="1">
      <alignment horizontal="centerContinuous"/>
    </xf>
    <xf numFmtId="0" fontId="8" fillId="3" borderId="10" xfId="2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centerContinuous"/>
    </xf>
    <xf numFmtId="0" fontId="8" fillId="3" borderId="12" xfId="2" applyFont="1" applyFill="1" applyBorder="1" applyAlignment="1">
      <alignment horizontal="center"/>
    </xf>
    <xf numFmtId="0" fontId="8" fillId="3" borderId="13" xfId="2" applyFont="1" applyFill="1" applyBorder="1" applyAlignment="1">
      <alignment horizontal="centerContinuous" wrapText="1"/>
    </xf>
    <xf numFmtId="0" fontId="5" fillId="3" borderId="14" xfId="0" applyFont="1" applyFill="1" applyBorder="1" applyAlignment="1">
      <alignment horizontal="centerContinuous"/>
    </xf>
    <xf numFmtId="0" fontId="8" fillId="3" borderId="15" xfId="2" applyFont="1" applyFill="1" applyBorder="1" applyAlignment="1">
      <alignment horizontal="center"/>
    </xf>
    <xf numFmtId="2" fontId="8" fillId="3" borderId="15" xfId="2" applyNumberFormat="1" applyFont="1" applyFill="1" applyBorder="1" applyAlignment="1">
      <alignment horizontal="center"/>
    </xf>
    <xf numFmtId="10" fontId="8" fillId="3" borderId="15" xfId="1" applyNumberFormat="1" applyFont="1" applyFill="1" applyBorder="1" applyAlignment="1">
      <alignment horizontal="center"/>
    </xf>
    <xf numFmtId="0" fontId="8" fillId="3" borderId="16" xfId="2" applyFont="1" applyFill="1" applyBorder="1" applyAlignment="1">
      <alignment horizontal="centerContinuous" wrapText="1"/>
    </xf>
    <xf numFmtId="0" fontId="5" fillId="3" borderId="17" xfId="0" applyFont="1" applyFill="1" applyBorder="1" applyAlignment="1">
      <alignment horizontal="centerContinuous"/>
    </xf>
    <xf numFmtId="0" fontId="8" fillId="3" borderId="18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Continuous"/>
    </xf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11" fillId="4" borderId="13" xfId="2" applyFont="1" applyFill="1" applyBorder="1" applyAlignment="1">
      <alignment horizontal="centerContinuous" wrapText="1"/>
    </xf>
    <xf numFmtId="0" fontId="5" fillId="4" borderId="14" xfId="0" applyFont="1" applyFill="1" applyBorder="1" applyAlignment="1">
      <alignment horizontal="centerContinuous"/>
    </xf>
    <xf numFmtId="0" fontId="11" fillId="4" borderId="15" xfId="2" applyFont="1" applyFill="1" applyBorder="1" applyAlignment="1">
      <alignment horizontal="center"/>
    </xf>
    <xf numFmtId="9" fontId="8" fillId="3" borderId="15" xfId="1" applyFont="1" applyFill="1" applyBorder="1" applyAlignment="1">
      <alignment horizontal="center"/>
    </xf>
    <xf numFmtId="0" fontId="8" fillId="5" borderId="13" xfId="2" applyFont="1" applyFill="1" applyBorder="1" applyAlignment="1">
      <alignment horizontal="centerContinuous" wrapText="1"/>
    </xf>
    <xf numFmtId="0" fontId="5" fillId="5" borderId="14" xfId="0" applyFont="1" applyFill="1" applyBorder="1" applyAlignment="1">
      <alignment horizontal="centerContinuous"/>
    </xf>
    <xf numFmtId="0" fontId="8" fillId="5" borderId="15" xfId="2" applyFont="1" applyFill="1" applyBorder="1" applyAlignment="1">
      <alignment horizontal="center"/>
    </xf>
    <xf numFmtId="0" fontId="8" fillId="3" borderId="14" xfId="2" applyFont="1" applyFill="1" applyBorder="1" applyAlignment="1">
      <alignment horizontal="center" wrapText="1"/>
    </xf>
    <xf numFmtId="0" fontId="8" fillId="5" borderId="14" xfId="2" applyFont="1" applyFill="1" applyBorder="1" applyAlignment="1">
      <alignment horizontal="center" wrapText="1"/>
    </xf>
    <xf numFmtId="9" fontId="8" fillId="3" borderId="15" xfId="2" applyNumberFormat="1" applyFont="1" applyFill="1" applyBorder="1" applyAlignment="1">
      <alignment horizontal="center"/>
    </xf>
    <xf numFmtId="2" fontId="8" fillId="5" borderId="15" xfId="2" applyNumberFormat="1" applyFont="1" applyFill="1" applyBorder="1" applyAlignment="1">
      <alignment horizontal="center"/>
    </xf>
    <xf numFmtId="0" fontId="8" fillId="4" borderId="14" xfId="2" applyFont="1" applyFill="1" applyBorder="1" applyAlignment="1">
      <alignment horizontal="center" wrapText="1"/>
    </xf>
    <xf numFmtId="2" fontId="5" fillId="4" borderId="21" xfId="0" applyNumberFormat="1" applyFont="1" applyFill="1" applyBorder="1" applyAlignment="1">
      <alignment horizontal="center"/>
    </xf>
    <xf numFmtId="0" fontId="11" fillId="5" borderId="16" xfId="2" applyFont="1" applyFill="1" applyBorder="1" applyAlignment="1">
      <alignment horizontal="centerContinuous" vertical="center" wrapText="1"/>
    </xf>
    <xf numFmtId="0" fontId="5" fillId="5" borderId="22" xfId="0" applyFont="1" applyFill="1" applyBorder="1" applyAlignment="1">
      <alignment horizontal="centerContinuous"/>
    </xf>
    <xf numFmtId="2" fontId="8" fillId="5" borderId="18" xfId="2" applyNumberFormat="1" applyFont="1" applyFill="1" applyBorder="1" applyAlignment="1">
      <alignment horizontal="center"/>
    </xf>
    <xf numFmtId="0" fontId="9" fillId="3" borderId="4" xfId="2" applyFont="1" applyFill="1" applyBorder="1" applyAlignment="1">
      <alignment horizontal="centerContinuous" wrapText="1"/>
    </xf>
    <xf numFmtId="0" fontId="5" fillId="3" borderId="5" xfId="0" applyFont="1" applyFill="1" applyBorder="1" applyAlignment="1">
      <alignment horizontal="centerContinuous"/>
    </xf>
    <xf numFmtId="0" fontId="8" fillId="3" borderId="6" xfId="2" applyFont="1" applyFill="1" applyBorder="1" applyAlignment="1">
      <alignment horizontal="center"/>
    </xf>
    <xf numFmtId="0" fontId="12" fillId="0" borderId="0" xfId="0" applyFont="1" applyAlignment="1">
      <alignment horizontal="fill"/>
    </xf>
    <xf numFmtId="0" fontId="13" fillId="0" borderId="0" xfId="0" applyFont="1" applyAlignment="1">
      <alignment horizontal="fill"/>
    </xf>
    <xf numFmtId="0" fontId="3" fillId="0" borderId="0" xfId="0" applyFont="1" applyAlignment="1">
      <alignment horizontal="right" vertical="center"/>
    </xf>
    <xf numFmtId="0" fontId="14" fillId="4" borderId="23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Continuous"/>
    </xf>
    <xf numFmtId="0" fontId="16" fillId="7" borderId="2" xfId="0" applyFont="1" applyFill="1" applyBorder="1" applyAlignment="1">
      <alignment horizontal="centerContinuous"/>
    </xf>
    <xf numFmtId="0" fontId="16" fillId="7" borderId="3" xfId="0" applyFont="1" applyFill="1" applyBorder="1" applyAlignment="1">
      <alignment horizontal="centerContinuous"/>
    </xf>
    <xf numFmtId="0" fontId="8" fillId="5" borderId="24" xfId="2" applyFont="1" applyFill="1" applyBorder="1" applyAlignment="1">
      <alignment horizontal="center" vertical="center"/>
    </xf>
    <xf numFmtId="0" fontId="8" fillId="5" borderId="25" xfId="2" applyFont="1" applyFill="1" applyBorder="1" applyAlignment="1">
      <alignment horizontal="center" vertical="center"/>
    </xf>
    <xf numFmtId="2" fontId="8" fillId="5" borderId="14" xfId="2" applyNumberFormat="1" applyFont="1" applyFill="1" applyBorder="1" applyAlignment="1">
      <alignment horizontal="center" vertical="center"/>
    </xf>
    <xf numFmtId="2" fontId="8" fillId="5" borderId="15" xfId="2" applyNumberFormat="1" applyFont="1" applyFill="1" applyBorder="1" applyAlignment="1">
      <alignment horizontal="center" vertical="center"/>
    </xf>
    <xf numFmtId="0" fontId="8" fillId="5" borderId="14" xfId="2" applyFont="1" applyFill="1" applyBorder="1" applyAlignment="1">
      <alignment horizontal="center" vertical="center"/>
    </xf>
    <xf numFmtId="0" fontId="8" fillId="5" borderId="26" xfId="2" applyFont="1" applyFill="1" applyBorder="1" applyAlignment="1">
      <alignment horizontal="center" vertical="center"/>
    </xf>
    <xf numFmtId="2" fontId="8" fillId="5" borderId="27" xfId="2" applyNumberFormat="1" applyFont="1" applyFill="1" applyBorder="1" applyAlignment="1">
      <alignment horizontal="center" vertical="center"/>
    </xf>
    <xf numFmtId="10" fontId="8" fillId="5" borderId="14" xfId="1" applyNumberFormat="1" applyFont="1" applyFill="1" applyBorder="1" applyAlignment="1">
      <alignment horizontal="center" vertical="center"/>
    </xf>
    <xf numFmtId="9" fontId="18" fillId="5" borderId="23" xfId="1" applyFont="1" applyFill="1" applyBorder="1" applyAlignment="1">
      <alignment horizontal="center" vertical="center"/>
    </xf>
    <xf numFmtId="2" fontId="18" fillId="5" borderId="23" xfId="2" applyNumberFormat="1" applyFont="1" applyFill="1" applyBorder="1" applyAlignment="1">
      <alignment horizontal="center" vertical="center"/>
    </xf>
    <xf numFmtId="9" fontId="8" fillId="5" borderId="14" xfId="1" applyFont="1" applyFill="1" applyBorder="1" applyAlignment="1">
      <alignment horizontal="center" vertical="center"/>
    </xf>
    <xf numFmtId="9" fontId="8" fillId="5" borderId="25" xfId="1" applyFont="1" applyFill="1" applyBorder="1" applyAlignment="1">
      <alignment horizontal="center" vertical="center"/>
    </xf>
    <xf numFmtId="9" fontId="8" fillId="5" borderId="17" xfId="1" applyFont="1" applyFill="1" applyBorder="1" applyAlignment="1">
      <alignment horizontal="center" vertical="center"/>
    </xf>
    <xf numFmtId="9" fontId="8" fillId="5" borderId="18" xfId="1" applyFont="1" applyFill="1" applyBorder="1" applyAlignment="1">
      <alignment horizontal="center" vertical="center"/>
    </xf>
    <xf numFmtId="0" fontId="8" fillId="5" borderId="20" xfId="2" applyFont="1" applyFill="1" applyBorder="1" applyAlignment="1">
      <alignment horizontal="left" vertical="center"/>
    </xf>
    <xf numFmtId="0" fontId="8" fillId="5" borderId="13" xfId="2" applyFont="1" applyFill="1" applyBorder="1" applyAlignment="1">
      <alignment horizontal="left" vertical="center"/>
    </xf>
    <xf numFmtId="0" fontId="8" fillId="5" borderId="19" xfId="2" applyFont="1" applyFill="1" applyBorder="1" applyAlignment="1">
      <alignment horizontal="left" vertical="center"/>
    </xf>
    <xf numFmtId="0" fontId="8" fillId="5" borderId="16" xfId="2" applyFont="1" applyFill="1" applyBorder="1" applyAlignment="1">
      <alignment horizontal="left" vertical="center"/>
    </xf>
    <xf numFmtId="164" fontId="8" fillId="3" borderId="15" xfId="2" applyNumberFormat="1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9" fillId="6" borderId="13" xfId="2" applyFont="1" applyFill="1" applyBorder="1" applyAlignment="1">
      <alignment horizontal="center" vertical="center" wrapText="1"/>
    </xf>
    <xf numFmtId="0" fontId="8" fillId="5" borderId="19" xfId="2" applyFont="1" applyFill="1" applyBorder="1" applyAlignment="1">
      <alignment horizontal="center" vertical="center" wrapText="1"/>
    </xf>
    <xf numFmtId="0" fontId="8" fillId="5" borderId="20" xfId="2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164" fontId="0" fillId="0" borderId="14" xfId="0" applyNumberFormat="1" applyBorder="1"/>
    <xf numFmtId="0" fontId="20" fillId="0" borderId="14" xfId="0" applyFont="1" applyBorder="1"/>
    <xf numFmtId="164" fontId="20" fillId="0" borderId="14" xfId="0" applyNumberFormat="1" applyFont="1" applyBorder="1"/>
    <xf numFmtId="0" fontId="0" fillId="0" borderId="24" xfId="0" applyBorder="1"/>
    <xf numFmtId="164" fontId="0" fillId="0" borderId="24" xfId="0" applyNumberFormat="1" applyBorder="1"/>
    <xf numFmtId="0" fontId="0" fillId="0" borderId="20" xfId="0" applyBorder="1"/>
    <xf numFmtId="164" fontId="0" fillId="0" borderId="25" xfId="0" applyNumberFormat="1" applyBorder="1"/>
    <xf numFmtId="0" fontId="0" fillId="0" borderId="13" xfId="0" applyBorder="1"/>
    <xf numFmtId="164" fontId="0" fillId="0" borderId="15" xfId="0" applyNumberFormat="1" applyBorder="1"/>
    <xf numFmtId="0" fontId="20" fillId="0" borderId="13" xfId="0" applyFont="1" applyBorder="1"/>
    <xf numFmtId="164" fontId="20" fillId="0" borderId="15" xfId="0" applyNumberFormat="1" applyFont="1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/>
    <xf numFmtId="164" fontId="0" fillId="0" borderId="18" xfId="0" applyNumberFormat="1" applyBorder="1"/>
    <xf numFmtId="0" fontId="21" fillId="8" borderId="4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1" fillId="8" borderId="6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/>
    </xf>
    <xf numFmtId="0" fontId="19" fillId="8" borderId="2" xfId="0" applyFont="1" applyFill="1" applyBorder="1" applyAlignment="1">
      <alignment horizontal="center"/>
    </xf>
    <xf numFmtId="0" fontId="19" fillId="8" borderId="3" xfId="0" applyFont="1" applyFill="1" applyBorder="1" applyAlignment="1">
      <alignment horizontal="center"/>
    </xf>
  </cellXfs>
  <cellStyles count="3">
    <cellStyle name="Обычный" xfId="0" builtinId="0"/>
    <cellStyle name="Обычный_Модели М1-М6" xfId="2" xr:uid="{00000000-0005-0000-0000-000001000000}"/>
    <cellStyle name="Процентный" xfId="1" builtinId="5"/>
  </cellStyles>
  <dxfs count="2"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ОП1!$D$2</c:f>
              <c:strCache>
                <c:ptCount val="1"/>
                <c:pt idx="0">
                  <c:v>Ср. затраты на доставку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ОП1!$D$3:$D$14</c:f>
              <c:numCache>
                <c:formatCode>General</c:formatCode>
                <c:ptCount val="12"/>
                <c:pt idx="0">
                  <c:v>15.68</c:v>
                </c:pt>
                <c:pt idx="1">
                  <c:v>7.84</c:v>
                </c:pt>
                <c:pt idx="2">
                  <c:v>5.2266666666666666</c:v>
                </c:pt>
                <c:pt idx="3">
                  <c:v>3.92</c:v>
                </c:pt>
                <c:pt idx="4">
                  <c:v>3.1360000000000001</c:v>
                </c:pt>
                <c:pt idx="5">
                  <c:v>2.6133333333333333</c:v>
                </c:pt>
                <c:pt idx="6">
                  <c:v>2.2399999999999998</c:v>
                </c:pt>
                <c:pt idx="7">
                  <c:v>1.96</c:v>
                </c:pt>
                <c:pt idx="8">
                  <c:v>1.7422222222222221</c:v>
                </c:pt>
                <c:pt idx="9">
                  <c:v>1.5680000000000001</c:v>
                </c:pt>
                <c:pt idx="10">
                  <c:v>1.4254545454545455</c:v>
                </c:pt>
                <c:pt idx="11">
                  <c:v>1.3066666666666666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0-429F-860F-F5FF68E6E000}"/>
            </c:ext>
          </c:extLst>
        </c:ser>
        <c:ser>
          <c:idx val="1"/>
          <c:order val="1"/>
          <c:tx>
            <c:strRef>
              <c:f>ОП1!$E$2</c:f>
              <c:strCache>
                <c:ptCount val="1"/>
                <c:pt idx="0">
                  <c:v>Ср. затраты на хранение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ОП1!$E$3:$E$14</c:f>
              <c:numCache>
                <c:formatCode>0.000</c:formatCode>
                <c:ptCount val="12"/>
                <c:pt idx="0">
                  <c:v>0.98000000000000009</c:v>
                </c:pt>
                <c:pt idx="1">
                  <c:v>1.9600000000000002</c:v>
                </c:pt>
                <c:pt idx="2">
                  <c:v>2.9400000000000004</c:v>
                </c:pt>
                <c:pt idx="3">
                  <c:v>3.9200000000000004</c:v>
                </c:pt>
                <c:pt idx="4">
                  <c:v>4.9000000000000004</c:v>
                </c:pt>
                <c:pt idx="5">
                  <c:v>5.8800000000000008</c:v>
                </c:pt>
                <c:pt idx="6">
                  <c:v>6.86</c:v>
                </c:pt>
                <c:pt idx="7">
                  <c:v>7.8400000000000007</c:v>
                </c:pt>
                <c:pt idx="8">
                  <c:v>8.82</c:v>
                </c:pt>
                <c:pt idx="9">
                  <c:v>9.8000000000000007</c:v>
                </c:pt>
                <c:pt idx="10">
                  <c:v>10.780000000000001</c:v>
                </c:pt>
                <c:pt idx="11">
                  <c:v>11.760000000000002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80-429F-860F-F5FF68E6E000}"/>
            </c:ext>
          </c:extLst>
        </c:ser>
        <c:ser>
          <c:idx val="2"/>
          <c:order val="2"/>
          <c:tx>
            <c:strRef>
              <c:f>ОП1!$F$2</c:f>
              <c:strCache>
                <c:ptCount val="1"/>
                <c:pt idx="0">
                  <c:v>Суммарные ср. затраты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ОП1!$F$3:$F$14</c:f>
              <c:numCache>
                <c:formatCode>0.000</c:formatCode>
                <c:ptCount val="12"/>
                <c:pt idx="0">
                  <c:v>16.66</c:v>
                </c:pt>
                <c:pt idx="1">
                  <c:v>9.8000000000000007</c:v>
                </c:pt>
                <c:pt idx="2">
                  <c:v>8.1666666666666679</c:v>
                </c:pt>
                <c:pt idx="3">
                  <c:v>7.84</c:v>
                </c:pt>
                <c:pt idx="4">
                  <c:v>8.0360000000000014</c:v>
                </c:pt>
                <c:pt idx="5">
                  <c:v>8.4933333333333341</c:v>
                </c:pt>
                <c:pt idx="6">
                  <c:v>9.1</c:v>
                </c:pt>
                <c:pt idx="7">
                  <c:v>9.8000000000000007</c:v>
                </c:pt>
                <c:pt idx="8">
                  <c:v>10.562222222222223</c:v>
                </c:pt>
                <c:pt idx="9">
                  <c:v>11.368</c:v>
                </c:pt>
                <c:pt idx="10">
                  <c:v>12.205454545454547</c:v>
                </c:pt>
                <c:pt idx="11">
                  <c:v>13.066666666666668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80-429F-860F-F5FF68E6E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107520"/>
        <c:axId val="576103584"/>
      </c:lineChart>
      <c:catAx>
        <c:axId val="57610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103584"/>
        <c:crosses val="autoZero"/>
        <c:auto val="1"/>
        <c:lblAlgn val="ctr"/>
        <c:lblOffset val="100"/>
        <c:noMultiLvlLbl val="0"/>
      </c:catAx>
      <c:valAx>
        <c:axId val="5761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10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М1!$V$4</c:f>
              <c:strCache>
                <c:ptCount val="1"/>
                <c:pt idx="0">
                  <c:v>Касса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М1!$V$5:$V$56</c:f>
              <c:numCache>
                <c:formatCode>0.000</c:formatCode>
                <c:ptCount val="52"/>
                <c:pt idx="0">
                  <c:v>281.5</c:v>
                </c:pt>
                <c:pt idx="1">
                  <c:v>342.4</c:v>
                </c:pt>
                <c:pt idx="2">
                  <c:v>165.57999999999998</c:v>
                </c:pt>
                <c:pt idx="3">
                  <c:v>222.55999999999997</c:v>
                </c:pt>
                <c:pt idx="4">
                  <c:v>281.49999999999994</c:v>
                </c:pt>
                <c:pt idx="5">
                  <c:v>342.4</c:v>
                </c:pt>
                <c:pt idx="6">
                  <c:v>165.57999999999996</c:v>
                </c:pt>
                <c:pt idx="7">
                  <c:v>222.55999999999995</c:v>
                </c:pt>
                <c:pt idx="8">
                  <c:v>281.49999999999994</c:v>
                </c:pt>
                <c:pt idx="9">
                  <c:v>342.39999999999992</c:v>
                </c:pt>
                <c:pt idx="10">
                  <c:v>165.57999999999993</c:v>
                </c:pt>
                <c:pt idx="11">
                  <c:v>222.55999999999992</c:v>
                </c:pt>
                <c:pt idx="12">
                  <c:v>281.49999999999989</c:v>
                </c:pt>
                <c:pt idx="13">
                  <c:v>342.39999999999992</c:v>
                </c:pt>
                <c:pt idx="14">
                  <c:v>165.5799999999999</c:v>
                </c:pt>
                <c:pt idx="15">
                  <c:v>222.55999999999989</c:v>
                </c:pt>
                <c:pt idx="16">
                  <c:v>281.49999999999989</c:v>
                </c:pt>
                <c:pt idx="17">
                  <c:v>342.39999999999986</c:v>
                </c:pt>
                <c:pt idx="18">
                  <c:v>165.57999999999987</c:v>
                </c:pt>
                <c:pt idx="19">
                  <c:v>222.55999999999986</c:v>
                </c:pt>
                <c:pt idx="20">
                  <c:v>281.49999999999983</c:v>
                </c:pt>
                <c:pt idx="21">
                  <c:v>342.39999999999986</c:v>
                </c:pt>
                <c:pt idx="22">
                  <c:v>165.57999999999984</c:v>
                </c:pt>
                <c:pt idx="23">
                  <c:v>222.55999999999983</c:v>
                </c:pt>
                <c:pt idx="24">
                  <c:v>281.49999999999983</c:v>
                </c:pt>
                <c:pt idx="25">
                  <c:v>342.39999999999981</c:v>
                </c:pt>
                <c:pt idx="26">
                  <c:v>165.57999999999981</c:v>
                </c:pt>
                <c:pt idx="27">
                  <c:v>222.5599999999998</c:v>
                </c:pt>
                <c:pt idx="28">
                  <c:v>281.49999999999977</c:v>
                </c:pt>
                <c:pt idx="29">
                  <c:v>342.39999999999981</c:v>
                </c:pt>
                <c:pt idx="30">
                  <c:v>165.57999999999979</c:v>
                </c:pt>
                <c:pt idx="31">
                  <c:v>222.55999999999977</c:v>
                </c:pt>
                <c:pt idx="32">
                  <c:v>281.49999999999977</c:v>
                </c:pt>
                <c:pt idx="33">
                  <c:v>342.39999999999975</c:v>
                </c:pt>
                <c:pt idx="34">
                  <c:v>165.57999999999976</c:v>
                </c:pt>
                <c:pt idx="35">
                  <c:v>222.55999999999975</c:v>
                </c:pt>
                <c:pt idx="36">
                  <c:v>281.49999999999972</c:v>
                </c:pt>
                <c:pt idx="37">
                  <c:v>342.39999999999975</c:v>
                </c:pt>
                <c:pt idx="38">
                  <c:v>165.57999999999973</c:v>
                </c:pt>
                <c:pt idx="39">
                  <c:v>222.55999999999972</c:v>
                </c:pt>
                <c:pt idx="40">
                  <c:v>281.49999999999972</c:v>
                </c:pt>
                <c:pt idx="41">
                  <c:v>342.39999999999969</c:v>
                </c:pt>
                <c:pt idx="42">
                  <c:v>165.5799999999997</c:v>
                </c:pt>
                <c:pt idx="43">
                  <c:v>222.55999999999969</c:v>
                </c:pt>
                <c:pt idx="44">
                  <c:v>281.49999999999966</c:v>
                </c:pt>
                <c:pt idx="45">
                  <c:v>342.39999999999969</c:v>
                </c:pt>
                <c:pt idx="46">
                  <c:v>165.57999999999967</c:v>
                </c:pt>
                <c:pt idx="47">
                  <c:v>222.55999999999966</c:v>
                </c:pt>
                <c:pt idx="48">
                  <c:v>281.49999999999966</c:v>
                </c:pt>
                <c:pt idx="49">
                  <c:v>342.39999999999964</c:v>
                </c:pt>
                <c:pt idx="50">
                  <c:v>165.57999999999964</c:v>
                </c:pt>
                <c:pt idx="51">
                  <c:v>222.55999999999963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B-4511-8196-42184B17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283192"/>
        <c:axId val="574277944"/>
      </c:lineChart>
      <c:lineChart>
        <c:grouping val="standard"/>
        <c:varyColors val="0"/>
        <c:ser>
          <c:idx val="1"/>
          <c:order val="1"/>
          <c:tx>
            <c:strRef>
              <c:f>М1!$M$4</c:f>
              <c:strCache>
                <c:ptCount val="1"/>
                <c:pt idx="0">
                  <c:v>Объем дефицита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М1!$M$5:$M$56</c:f>
              <c:numCache>
                <c:formatCode>0.00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B-4511-8196-42184B17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29088"/>
        <c:axId val="576327448"/>
      </c:lineChart>
      <c:catAx>
        <c:axId val="574283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277944"/>
        <c:crosses val="autoZero"/>
        <c:auto val="1"/>
        <c:lblAlgn val="ctr"/>
        <c:lblOffset val="100"/>
        <c:noMultiLvlLbl val="0"/>
      </c:catAx>
      <c:valAx>
        <c:axId val="57427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283192"/>
        <c:crosses val="autoZero"/>
        <c:crossBetween val="between"/>
      </c:valAx>
      <c:valAx>
        <c:axId val="57632744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329088"/>
        <c:crosses val="max"/>
        <c:crossBetween val="between"/>
      </c:valAx>
      <c:catAx>
        <c:axId val="576329088"/>
        <c:scaling>
          <c:orientation val="minMax"/>
        </c:scaling>
        <c:delete val="1"/>
        <c:axPos val="b"/>
        <c:majorTickMark val="out"/>
        <c:minorTickMark val="none"/>
        <c:tickLblPos val="nextTo"/>
        <c:crossAx val="576327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29D4C2-2B63-46A0-9BCA-A10BE0088A2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0</xdr:row>
      <xdr:rowOff>173106</xdr:rowOff>
    </xdr:from>
    <xdr:to>
      <xdr:col>16</xdr:col>
      <xdr:colOff>8282</xdr:colOff>
      <xdr:row>16</xdr:row>
      <xdr:rowOff>149088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3C40357-A7A1-481E-8FF3-8F1BF6ECD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5ECC20-CBA7-4C88-A00F-A65607C7AF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050;&#1072;&#1079;&#1072;&#1085;&#1100;\&#1058;&#1088;&#1072;&#1085;&#1089;&#1087;.%20&#1084;&#1086;&#1076;&#1077;&#1083;&#110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рансп. з-ча до реш."/>
      <sheetName val="Трансп. з-ча после реш."/>
      <sheetName val="Отчет по результатам 1"/>
      <sheetName val="Отчет по устойчивости 1"/>
      <sheetName val="Отчет по пределам 1"/>
    </sheetNames>
    <sheetDataSet>
      <sheetData sheetId="0"/>
      <sheetData sheetId="1">
        <row r="3">
          <cell r="B3">
            <v>239730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V57"/>
  <sheetViews>
    <sheetView tabSelected="1" zoomScaleNormal="100" zoomScaleSheetLayoutView="100" workbookViewId="0">
      <selection activeCell="Y19" sqref="Y19"/>
    </sheetView>
  </sheetViews>
  <sheetFormatPr defaultColWidth="9.33203125" defaultRowHeight="12.75" x14ac:dyDescent="0.2"/>
  <cols>
    <col min="1" max="1" width="25" style="6" customWidth="1"/>
    <col min="2" max="2" width="12.83203125" style="6" customWidth="1"/>
    <col min="3" max="3" width="11.1640625" style="6" customWidth="1"/>
    <col min="4" max="4" width="3.6640625" style="6" customWidth="1"/>
    <col min="5" max="5" width="9.33203125" style="5"/>
    <col min="6" max="6" width="11" style="5" customWidth="1"/>
    <col min="7" max="7" width="9.5" style="5" customWidth="1"/>
    <col min="8" max="8" width="9.33203125" style="5"/>
    <col min="9" max="9" width="9.83203125" style="5" bestFit="1" customWidth="1"/>
    <col min="10" max="10" width="8.83203125" style="5" customWidth="1"/>
    <col min="11" max="11" width="8.5" style="5" customWidth="1"/>
    <col min="12" max="12" width="9.1640625" style="5" customWidth="1"/>
    <col min="13" max="13" width="12.1640625" style="5" bestFit="1" customWidth="1"/>
    <col min="14" max="14" width="11.33203125" style="5" bestFit="1" customWidth="1"/>
    <col min="15" max="17" width="12.1640625" style="5" customWidth="1"/>
    <col min="18" max="18" width="9.6640625" style="5" customWidth="1"/>
    <col min="19" max="19" width="10.5" style="5" customWidth="1"/>
    <col min="20" max="21" width="10" style="5" bestFit="1" customWidth="1"/>
    <col min="22" max="22" width="10.6640625" style="5" customWidth="1"/>
    <col min="23" max="16384" width="9.33203125" style="6"/>
  </cols>
  <sheetData>
    <row r="1" spans="1:22" ht="29.25" x14ac:dyDescent="0.25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</row>
    <row r="2" spans="1:22" ht="13.5" thickBot="1" x14ac:dyDescent="0.25"/>
    <row r="3" spans="1:22" ht="18" customHeight="1" thickBot="1" x14ac:dyDescent="0.3">
      <c r="E3" s="7" t="s">
        <v>1</v>
      </c>
      <c r="F3" s="8"/>
      <c r="G3" s="8"/>
      <c r="H3" s="8"/>
      <c r="I3" s="8"/>
      <c r="J3" s="8"/>
      <c r="K3" s="8"/>
      <c r="L3" s="8"/>
      <c r="M3" s="8"/>
      <c r="N3" s="7" t="s">
        <v>2</v>
      </c>
      <c r="O3" s="8"/>
      <c r="P3" s="8"/>
      <c r="Q3" s="8"/>
      <c r="R3" s="8"/>
      <c r="S3" s="8"/>
      <c r="T3" s="8"/>
      <c r="U3" s="8"/>
      <c r="V3" s="9"/>
    </row>
    <row r="4" spans="1:22" s="20" customFormat="1" ht="33.75" customHeight="1" thickBot="1" x14ac:dyDescent="0.25">
      <c r="A4" s="10" t="s">
        <v>3</v>
      </c>
      <c r="B4" s="11"/>
      <c r="C4" s="12"/>
      <c r="D4" s="13"/>
      <c r="E4" s="14" t="s">
        <v>4</v>
      </c>
      <c r="F4" s="15" t="s">
        <v>5</v>
      </c>
      <c r="G4" s="16" t="s">
        <v>6</v>
      </c>
      <c r="H4" s="17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8" t="s">
        <v>13</v>
      </c>
      <c r="O4" s="15" t="s">
        <v>14</v>
      </c>
      <c r="P4" s="15" t="s">
        <v>15</v>
      </c>
      <c r="Q4" s="15" t="s">
        <v>16</v>
      </c>
      <c r="R4" s="17" t="s">
        <v>17</v>
      </c>
      <c r="S4" s="15" t="s">
        <v>18</v>
      </c>
      <c r="T4" s="15" t="s">
        <v>19</v>
      </c>
      <c r="U4" s="15" t="s">
        <v>20</v>
      </c>
      <c r="V4" s="19" t="s">
        <v>21</v>
      </c>
    </row>
    <row r="5" spans="1:22" ht="12.75" customHeight="1" thickBot="1" x14ac:dyDescent="0.25">
      <c r="D5" s="21"/>
      <c r="E5" s="22">
        <v>1</v>
      </c>
      <c r="F5" s="23">
        <v>6.5</v>
      </c>
      <c r="G5" s="23">
        <v>4</v>
      </c>
      <c r="H5" s="23">
        <v>0</v>
      </c>
      <c r="I5" s="24">
        <f>F5+H5</f>
        <v>6.5</v>
      </c>
      <c r="J5" s="24">
        <f>C$20</f>
        <v>3.5</v>
      </c>
      <c r="K5" s="24">
        <f>MIN(J5,I5)</f>
        <v>3.5</v>
      </c>
      <c r="L5" s="24">
        <f>I5-K5</f>
        <v>3</v>
      </c>
      <c r="M5" s="24">
        <f>J5-K5</f>
        <v>0</v>
      </c>
      <c r="N5" s="25">
        <f>K5*C$9</f>
        <v>77.839999999999989</v>
      </c>
      <c r="O5" s="24">
        <f>G5*C$8</f>
        <v>64</v>
      </c>
      <c r="P5" s="24">
        <f>IF(G5&gt;0,C$10,0)</f>
        <v>15.68</v>
      </c>
      <c r="Q5" s="25">
        <f>AVERAGE(I5,L5)*C$8*C$11</f>
        <v>2.66</v>
      </c>
      <c r="R5" s="26">
        <f>C$12</f>
        <v>14</v>
      </c>
      <c r="S5" s="25">
        <f>SUM(O5:R5)</f>
        <v>96.34</v>
      </c>
      <c r="T5" s="25">
        <f>N5-S5</f>
        <v>-18.500000000000014</v>
      </c>
      <c r="U5" s="25">
        <f>T5</f>
        <v>-18.500000000000014</v>
      </c>
      <c r="V5" s="25">
        <f>U5+C$7</f>
        <v>281.5</v>
      </c>
    </row>
    <row r="6" spans="1:22" ht="12.75" customHeight="1" thickBot="1" x14ac:dyDescent="0.25">
      <c r="A6" s="27" t="s">
        <v>22</v>
      </c>
      <c r="B6" s="28"/>
      <c r="C6" s="29"/>
      <c r="D6" s="21"/>
      <c r="E6" s="22">
        <v>2</v>
      </c>
      <c r="F6" s="24">
        <f>L5</f>
        <v>3</v>
      </c>
      <c r="G6" s="23">
        <v>0</v>
      </c>
      <c r="H6" s="24">
        <f>G5</f>
        <v>4</v>
      </c>
      <c r="I6" s="24">
        <f>F6+H6</f>
        <v>7</v>
      </c>
      <c r="J6" s="24">
        <f>C$20</f>
        <v>3.5</v>
      </c>
      <c r="K6" s="24">
        <f>MIN(J6,I6)</f>
        <v>3.5</v>
      </c>
      <c r="L6" s="24">
        <f>I6-K6</f>
        <v>3.5</v>
      </c>
      <c r="M6" s="24">
        <f>J6-K6</f>
        <v>0</v>
      </c>
      <c r="N6" s="25">
        <f>K6*C$9</f>
        <v>77.839999999999989</v>
      </c>
      <c r="O6" s="24">
        <f>G6*C$8</f>
        <v>0</v>
      </c>
      <c r="P6" s="24">
        <f>IF(G6&gt;0,C$10,0)</f>
        <v>0</v>
      </c>
      <c r="Q6" s="25">
        <f>AVERAGE(I6,L6)*C$8*C$11</f>
        <v>2.9400000000000004</v>
      </c>
      <c r="R6" s="26">
        <f>C$12</f>
        <v>14</v>
      </c>
      <c r="S6" s="25">
        <f>SUM(O6:R6)</f>
        <v>16.940000000000001</v>
      </c>
      <c r="T6" s="25">
        <f>N6-S6</f>
        <v>60.899999999999991</v>
      </c>
      <c r="U6" s="25">
        <f>T6+U5</f>
        <v>42.399999999999977</v>
      </c>
      <c r="V6" s="25">
        <f>U6+C$7</f>
        <v>342.4</v>
      </c>
    </row>
    <row r="7" spans="1:22" ht="12.75" customHeight="1" x14ac:dyDescent="0.2">
      <c r="A7" s="30" t="s">
        <v>23</v>
      </c>
      <c r="B7" s="31"/>
      <c r="C7" s="32">
        <v>300</v>
      </c>
      <c r="D7" s="21"/>
      <c r="E7" s="22">
        <v>3</v>
      </c>
      <c r="F7" s="24">
        <f t="shared" ref="F7:F56" si="0">L6</f>
        <v>3.5</v>
      </c>
      <c r="G7" s="23">
        <v>14</v>
      </c>
      <c r="H7" s="24">
        <f t="shared" ref="H7:H56" si="1">G6</f>
        <v>0</v>
      </c>
      <c r="I7" s="24">
        <f t="shared" ref="I7:I56" si="2">F7+H7</f>
        <v>3.5</v>
      </c>
      <c r="J7" s="24">
        <f t="shared" ref="J7:J56" si="3">C$20</f>
        <v>3.5</v>
      </c>
      <c r="K7" s="24">
        <f t="shared" ref="K7:K56" si="4">MIN(J7,I7)</f>
        <v>3.5</v>
      </c>
      <c r="L7" s="24">
        <f t="shared" ref="L7:L56" si="5">I7-K7</f>
        <v>0</v>
      </c>
      <c r="M7" s="24">
        <f t="shared" ref="M7:M56" si="6">J7-K7</f>
        <v>0</v>
      </c>
      <c r="N7" s="25">
        <f t="shared" ref="N7:N56" si="7">K7*C$9</f>
        <v>77.839999999999989</v>
      </c>
      <c r="O7" s="24">
        <f t="shared" ref="O7:O56" si="8">G7*C$8</f>
        <v>224</v>
      </c>
      <c r="P7" s="24">
        <f t="shared" ref="P7:P56" si="9">IF(G7&gt;0,C$10,0)</f>
        <v>15.68</v>
      </c>
      <c r="Q7" s="25">
        <f t="shared" ref="Q7:Q56" si="10">AVERAGE(I7,L7)*C$8*C$11</f>
        <v>0.98000000000000009</v>
      </c>
      <c r="R7" s="26">
        <f t="shared" ref="R7:R56" si="11">C$12</f>
        <v>14</v>
      </c>
      <c r="S7" s="25">
        <f t="shared" ref="S7:S56" si="12">SUM(O7:R7)</f>
        <v>254.66</v>
      </c>
      <c r="T7" s="25">
        <f t="shared" ref="T7:T56" si="13">N7-S7</f>
        <v>-176.82</v>
      </c>
      <c r="U7" s="25">
        <f t="shared" ref="U7:U56" si="14">T7+U6</f>
        <v>-134.42000000000002</v>
      </c>
      <c r="V7" s="25">
        <f t="shared" ref="V7:V56" si="15">U7+C$7</f>
        <v>165.57999999999998</v>
      </c>
    </row>
    <row r="8" spans="1:22" ht="12.75" customHeight="1" x14ac:dyDescent="0.2">
      <c r="A8" s="33" t="s">
        <v>24</v>
      </c>
      <c r="B8" s="34"/>
      <c r="C8" s="35">
        <v>16</v>
      </c>
      <c r="D8" s="21"/>
      <c r="E8" s="22">
        <v>4</v>
      </c>
      <c r="F8" s="24">
        <f t="shared" si="0"/>
        <v>0</v>
      </c>
      <c r="G8" s="23">
        <v>0</v>
      </c>
      <c r="H8" s="24">
        <f t="shared" si="1"/>
        <v>14</v>
      </c>
      <c r="I8" s="24">
        <f t="shared" si="2"/>
        <v>14</v>
      </c>
      <c r="J8" s="24">
        <f t="shared" si="3"/>
        <v>3.5</v>
      </c>
      <c r="K8" s="24">
        <f t="shared" si="4"/>
        <v>3.5</v>
      </c>
      <c r="L8" s="24">
        <f t="shared" si="5"/>
        <v>10.5</v>
      </c>
      <c r="M8" s="24">
        <f t="shared" si="6"/>
        <v>0</v>
      </c>
      <c r="N8" s="25">
        <f t="shared" si="7"/>
        <v>77.839999999999989</v>
      </c>
      <c r="O8" s="24">
        <f t="shared" si="8"/>
        <v>0</v>
      </c>
      <c r="P8" s="24">
        <f t="shared" si="9"/>
        <v>0</v>
      </c>
      <c r="Q8" s="25">
        <f t="shared" si="10"/>
        <v>6.86</v>
      </c>
      <c r="R8" s="26">
        <f t="shared" si="11"/>
        <v>14</v>
      </c>
      <c r="S8" s="25">
        <f t="shared" si="12"/>
        <v>20.86</v>
      </c>
      <c r="T8" s="25">
        <f t="shared" si="13"/>
        <v>56.97999999999999</v>
      </c>
      <c r="U8" s="25">
        <f t="shared" si="14"/>
        <v>-77.440000000000026</v>
      </c>
      <c r="V8" s="25">
        <f t="shared" si="15"/>
        <v>222.55999999999997</v>
      </c>
    </row>
    <row r="9" spans="1:22" ht="12.75" customHeight="1" x14ac:dyDescent="0.2">
      <c r="A9" s="33" t="s">
        <v>25</v>
      </c>
      <c r="B9" s="34"/>
      <c r="C9" s="36">
        <v>22.24</v>
      </c>
      <c r="D9" s="21"/>
      <c r="E9" s="22">
        <v>5</v>
      </c>
      <c r="F9" s="24">
        <f t="shared" si="0"/>
        <v>10.5</v>
      </c>
      <c r="G9" s="23">
        <v>0</v>
      </c>
      <c r="H9" s="24">
        <f t="shared" si="1"/>
        <v>0</v>
      </c>
      <c r="I9" s="24">
        <f t="shared" si="2"/>
        <v>10.5</v>
      </c>
      <c r="J9" s="24">
        <f t="shared" si="3"/>
        <v>3.5</v>
      </c>
      <c r="K9" s="24">
        <f t="shared" si="4"/>
        <v>3.5</v>
      </c>
      <c r="L9" s="24">
        <f t="shared" si="5"/>
        <v>7</v>
      </c>
      <c r="M9" s="24">
        <f t="shared" si="6"/>
        <v>0</v>
      </c>
      <c r="N9" s="25">
        <f t="shared" si="7"/>
        <v>77.839999999999989</v>
      </c>
      <c r="O9" s="24">
        <f t="shared" si="8"/>
        <v>0</v>
      </c>
      <c r="P9" s="24">
        <f t="shared" si="9"/>
        <v>0</v>
      </c>
      <c r="Q9" s="25">
        <f t="shared" si="10"/>
        <v>4.9000000000000004</v>
      </c>
      <c r="R9" s="26">
        <f t="shared" si="11"/>
        <v>14</v>
      </c>
      <c r="S9" s="25">
        <f t="shared" si="12"/>
        <v>18.899999999999999</v>
      </c>
      <c r="T9" s="25">
        <f t="shared" si="13"/>
        <v>58.939999999999991</v>
      </c>
      <c r="U9" s="25">
        <f t="shared" si="14"/>
        <v>-18.500000000000036</v>
      </c>
      <c r="V9" s="25">
        <f t="shared" si="15"/>
        <v>281.49999999999994</v>
      </c>
    </row>
    <row r="10" spans="1:22" ht="12.75" customHeight="1" x14ac:dyDescent="0.2">
      <c r="A10" s="33" t="s">
        <v>26</v>
      </c>
      <c r="B10" s="34"/>
      <c r="C10" s="88">
        <v>15.68</v>
      </c>
      <c r="D10" s="21"/>
      <c r="E10" s="22">
        <v>6</v>
      </c>
      <c r="F10" s="24">
        <f t="shared" si="0"/>
        <v>7</v>
      </c>
      <c r="G10" s="23">
        <v>0</v>
      </c>
      <c r="H10" s="24">
        <f t="shared" si="1"/>
        <v>0</v>
      </c>
      <c r="I10" s="24">
        <f t="shared" si="2"/>
        <v>7</v>
      </c>
      <c r="J10" s="24">
        <f t="shared" si="3"/>
        <v>3.5</v>
      </c>
      <c r="K10" s="24">
        <f t="shared" si="4"/>
        <v>3.5</v>
      </c>
      <c r="L10" s="24">
        <f t="shared" si="5"/>
        <v>3.5</v>
      </c>
      <c r="M10" s="24">
        <f t="shared" si="6"/>
        <v>0</v>
      </c>
      <c r="N10" s="25">
        <f t="shared" si="7"/>
        <v>77.839999999999989</v>
      </c>
      <c r="O10" s="24">
        <f t="shared" si="8"/>
        <v>0</v>
      </c>
      <c r="P10" s="24">
        <f t="shared" si="9"/>
        <v>0</v>
      </c>
      <c r="Q10" s="25">
        <f t="shared" si="10"/>
        <v>2.9400000000000004</v>
      </c>
      <c r="R10" s="26">
        <f t="shared" si="11"/>
        <v>14</v>
      </c>
      <c r="S10" s="25">
        <f t="shared" si="12"/>
        <v>16.940000000000001</v>
      </c>
      <c r="T10" s="25">
        <f t="shared" si="13"/>
        <v>60.899999999999991</v>
      </c>
      <c r="U10" s="25">
        <f t="shared" si="14"/>
        <v>42.399999999999956</v>
      </c>
      <c r="V10" s="25">
        <f t="shared" si="15"/>
        <v>342.4</v>
      </c>
    </row>
    <row r="11" spans="1:22" ht="12.75" customHeight="1" x14ac:dyDescent="0.2">
      <c r="A11" s="33" t="s">
        <v>27</v>
      </c>
      <c r="B11" s="34"/>
      <c r="C11" s="37">
        <v>3.5000000000000003E-2</v>
      </c>
      <c r="D11" s="21"/>
      <c r="E11" s="22">
        <v>7</v>
      </c>
      <c r="F11" s="24">
        <f t="shared" si="0"/>
        <v>3.5</v>
      </c>
      <c r="G11" s="23">
        <v>14</v>
      </c>
      <c r="H11" s="24">
        <f t="shared" si="1"/>
        <v>0</v>
      </c>
      <c r="I11" s="24">
        <f t="shared" si="2"/>
        <v>3.5</v>
      </c>
      <c r="J11" s="24">
        <f t="shared" si="3"/>
        <v>3.5</v>
      </c>
      <c r="K11" s="24">
        <f t="shared" si="4"/>
        <v>3.5</v>
      </c>
      <c r="L11" s="24">
        <f t="shared" si="5"/>
        <v>0</v>
      </c>
      <c r="M11" s="24">
        <f t="shared" si="6"/>
        <v>0</v>
      </c>
      <c r="N11" s="25">
        <f t="shared" si="7"/>
        <v>77.839999999999989</v>
      </c>
      <c r="O11" s="24">
        <f t="shared" si="8"/>
        <v>224</v>
      </c>
      <c r="P11" s="24">
        <f t="shared" si="9"/>
        <v>15.68</v>
      </c>
      <c r="Q11" s="25">
        <f t="shared" si="10"/>
        <v>0.98000000000000009</v>
      </c>
      <c r="R11" s="26">
        <f t="shared" si="11"/>
        <v>14</v>
      </c>
      <c r="S11" s="25">
        <f t="shared" si="12"/>
        <v>254.66</v>
      </c>
      <c r="T11" s="25">
        <f t="shared" si="13"/>
        <v>-176.82</v>
      </c>
      <c r="U11" s="25">
        <f t="shared" si="14"/>
        <v>-134.42000000000004</v>
      </c>
      <c r="V11" s="25">
        <f t="shared" si="15"/>
        <v>165.57999999999996</v>
      </c>
    </row>
    <row r="12" spans="1:22" ht="12.75" customHeight="1" thickBot="1" x14ac:dyDescent="0.25">
      <c r="A12" s="38" t="s">
        <v>28</v>
      </c>
      <c r="B12" s="39"/>
      <c r="C12" s="40">
        <v>14</v>
      </c>
      <c r="D12" s="21"/>
      <c r="E12" s="22">
        <v>8</v>
      </c>
      <c r="F12" s="24">
        <f t="shared" si="0"/>
        <v>0</v>
      </c>
      <c r="G12" s="23">
        <v>0</v>
      </c>
      <c r="H12" s="24">
        <f t="shared" si="1"/>
        <v>14</v>
      </c>
      <c r="I12" s="24">
        <f t="shared" si="2"/>
        <v>14</v>
      </c>
      <c r="J12" s="24">
        <f t="shared" si="3"/>
        <v>3.5</v>
      </c>
      <c r="K12" s="24">
        <f t="shared" si="4"/>
        <v>3.5</v>
      </c>
      <c r="L12" s="24">
        <f t="shared" si="5"/>
        <v>10.5</v>
      </c>
      <c r="M12" s="24">
        <f t="shared" si="6"/>
        <v>0</v>
      </c>
      <c r="N12" s="25">
        <f t="shared" si="7"/>
        <v>77.839999999999989</v>
      </c>
      <c r="O12" s="24">
        <f t="shared" si="8"/>
        <v>0</v>
      </c>
      <c r="P12" s="24">
        <f t="shared" si="9"/>
        <v>0</v>
      </c>
      <c r="Q12" s="25">
        <f t="shared" si="10"/>
        <v>6.86</v>
      </c>
      <c r="R12" s="26">
        <f t="shared" si="11"/>
        <v>14</v>
      </c>
      <c r="S12" s="25">
        <f t="shared" si="12"/>
        <v>20.86</v>
      </c>
      <c r="T12" s="25">
        <f t="shared" si="13"/>
        <v>56.97999999999999</v>
      </c>
      <c r="U12" s="25">
        <f t="shared" si="14"/>
        <v>-77.440000000000055</v>
      </c>
      <c r="V12" s="25">
        <f t="shared" si="15"/>
        <v>222.55999999999995</v>
      </c>
    </row>
    <row r="13" spans="1:22" ht="12.75" customHeight="1" thickBot="1" x14ac:dyDescent="0.25">
      <c r="D13" s="21"/>
      <c r="E13" s="22">
        <v>9</v>
      </c>
      <c r="F13" s="24">
        <f t="shared" si="0"/>
        <v>10.5</v>
      </c>
      <c r="G13" s="23">
        <v>0</v>
      </c>
      <c r="H13" s="24">
        <f t="shared" si="1"/>
        <v>0</v>
      </c>
      <c r="I13" s="24">
        <f t="shared" si="2"/>
        <v>10.5</v>
      </c>
      <c r="J13" s="24">
        <f t="shared" si="3"/>
        <v>3.5</v>
      </c>
      <c r="K13" s="24">
        <f t="shared" si="4"/>
        <v>3.5</v>
      </c>
      <c r="L13" s="24">
        <f t="shared" si="5"/>
        <v>7</v>
      </c>
      <c r="M13" s="24">
        <f t="shared" si="6"/>
        <v>0</v>
      </c>
      <c r="N13" s="25">
        <f t="shared" si="7"/>
        <v>77.839999999999989</v>
      </c>
      <c r="O13" s="24">
        <f t="shared" si="8"/>
        <v>0</v>
      </c>
      <c r="P13" s="24">
        <f t="shared" si="9"/>
        <v>0</v>
      </c>
      <c r="Q13" s="25">
        <f t="shared" si="10"/>
        <v>4.9000000000000004</v>
      </c>
      <c r="R13" s="26">
        <f t="shared" si="11"/>
        <v>14</v>
      </c>
      <c r="S13" s="25">
        <f t="shared" si="12"/>
        <v>18.899999999999999</v>
      </c>
      <c r="T13" s="25">
        <f t="shared" si="13"/>
        <v>58.939999999999991</v>
      </c>
      <c r="U13" s="25">
        <f t="shared" si="14"/>
        <v>-18.500000000000064</v>
      </c>
      <c r="V13" s="25">
        <f t="shared" si="15"/>
        <v>281.49999999999994</v>
      </c>
    </row>
    <row r="14" spans="1:22" ht="12.75" customHeight="1" thickBot="1" x14ac:dyDescent="0.25">
      <c r="A14" s="41" t="s">
        <v>29</v>
      </c>
      <c r="B14" s="42"/>
      <c r="C14" s="43"/>
      <c r="D14" s="21"/>
      <c r="E14" s="22">
        <v>10</v>
      </c>
      <c r="F14" s="24">
        <f t="shared" si="0"/>
        <v>7</v>
      </c>
      <c r="G14" s="23">
        <v>0</v>
      </c>
      <c r="H14" s="24">
        <f t="shared" si="1"/>
        <v>0</v>
      </c>
      <c r="I14" s="24">
        <f t="shared" si="2"/>
        <v>7</v>
      </c>
      <c r="J14" s="24">
        <f t="shared" si="3"/>
        <v>3.5</v>
      </c>
      <c r="K14" s="24">
        <f t="shared" si="4"/>
        <v>3.5</v>
      </c>
      <c r="L14" s="24">
        <f t="shared" si="5"/>
        <v>3.5</v>
      </c>
      <c r="M14" s="24">
        <f t="shared" si="6"/>
        <v>0</v>
      </c>
      <c r="N14" s="25">
        <f t="shared" si="7"/>
        <v>77.839999999999989</v>
      </c>
      <c r="O14" s="24">
        <f t="shared" si="8"/>
        <v>0</v>
      </c>
      <c r="P14" s="24">
        <f t="shared" si="9"/>
        <v>0</v>
      </c>
      <c r="Q14" s="25">
        <f t="shared" si="10"/>
        <v>2.9400000000000004</v>
      </c>
      <c r="R14" s="26">
        <f t="shared" si="11"/>
        <v>14</v>
      </c>
      <c r="S14" s="25">
        <f t="shared" si="12"/>
        <v>16.940000000000001</v>
      </c>
      <c r="T14" s="25">
        <f t="shared" si="13"/>
        <v>60.899999999999991</v>
      </c>
      <c r="U14" s="25">
        <f t="shared" si="14"/>
        <v>42.399999999999928</v>
      </c>
      <c r="V14" s="25">
        <f t="shared" si="15"/>
        <v>342.39999999999992</v>
      </c>
    </row>
    <row r="15" spans="1:22" ht="12.75" customHeight="1" x14ac:dyDescent="0.2">
      <c r="A15" s="44" t="s">
        <v>30</v>
      </c>
      <c r="B15" s="45"/>
      <c r="C15" s="46"/>
      <c r="E15" s="22">
        <v>11</v>
      </c>
      <c r="F15" s="24">
        <f t="shared" si="0"/>
        <v>3.5</v>
      </c>
      <c r="G15" s="23">
        <v>14</v>
      </c>
      <c r="H15" s="24">
        <f t="shared" si="1"/>
        <v>0</v>
      </c>
      <c r="I15" s="24">
        <f t="shared" si="2"/>
        <v>3.5</v>
      </c>
      <c r="J15" s="24">
        <f t="shared" si="3"/>
        <v>3.5</v>
      </c>
      <c r="K15" s="24">
        <f t="shared" si="4"/>
        <v>3.5</v>
      </c>
      <c r="L15" s="24">
        <f t="shared" si="5"/>
        <v>0</v>
      </c>
      <c r="M15" s="24">
        <f t="shared" si="6"/>
        <v>0</v>
      </c>
      <c r="N15" s="25">
        <f t="shared" si="7"/>
        <v>77.839999999999989</v>
      </c>
      <c r="O15" s="24">
        <f t="shared" si="8"/>
        <v>224</v>
      </c>
      <c r="P15" s="24">
        <f t="shared" si="9"/>
        <v>15.68</v>
      </c>
      <c r="Q15" s="25">
        <f t="shared" si="10"/>
        <v>0.98000000000000009</v>
      </c>
      <c r="R15" s="26">
        <f t="shared" si="11"/>
        <v>14</v>
      </c>
      <c r="S15" s="25">
        <f t="shared" si="12"/>
        <v>254.66</v>
      </c>
      <c r="T15" s="25">
        <f t="shared" si="13"/>
        <v>-176.82</v>
      </c>
      <c r="U15" s="25">
        <f t="shared" si="14"/>
        <v>-134.42000000000007</v>
      </c>
      <c r="V15" s="25">
        <f t="shared" si="15"/>
        <v>165.57999999999993</v>
      </c>
    </row>
    <row r="16" spans="1:22" x14ac:dyDescent="0.2">
      <c r="A16" s="33" t="s">
        <v>31</v>
      </c>
      <c r="B16" s="34"/>
      <c r="C16" s="35">
        <v>1</v>
      </c>
      <c r="E16" s="22">
        <v>12</v>
      </c>
      <c r="F16" s="24">
        <f t="shared" si="0"/>
        <v>0</v>
      </c>
      <c r="G16" s="23">
        <v>0</v>
      </c>
      <c r="H16" s="24">
        <f t="shared" si="1"/>
        <v>14</v>
      </c>
      <c r="I16" s="24">
        <f t="shared" si="2"/>
        <v>14</v>
      </c>
      <c r="J16" s="24">
        <f t="shared" si="3"/>
        <v>3.5</v>
      </c>
      <c r="K16" s="24">
        <f t="shared" si="4"/>
        <v>3.5</v>
      </c>
      <c r="L16" s="24">
        <f t="shared" si="5"/>
        <v>10.5</v>
      </c>
      <c r="M16" s="24">
        <f t="shared" si="6"/>
        <v>0</v>
      </c>
      <c r="N16" s="25">
        <f t="shared" si="7"/>
        <v>77.839999999999989</v>
      </c>
      <c r="O16" s="24">
        <f t="shared" si="8"/>
        <v>0</v>
      </c>
      <c r="P16" s="24">
        <f t="shared" si="9"/>
        <v>0</v>
      </c>
      <c r="Q16" s="25">
        <f t="shared" si="10"/>
        <v>6.86</v>
      </c>
      <c r="R16" s="26">
        <f t="shared" si="11"/>
        <v>14</v>
      </c>
      <c r="S16" s="25">
        <f t="shared" si="12"/>
        <v>20.86</v>
      </c>
      <c r="T16" s="25">
        <f t="shared" si="13"/>
        <v>56.97999999999999</v>
      </c>
      <c r="U16" s="25">
        <f t="shared" si="14"/>
        <v>-77.440000000000083</v>
      </c>
      <c r="V16" s="25">
        <f t="shared" si="15"/>
        <v>222.55999999999992</v>
      </c>
    </row>
    <row r="17" spans="1:22" x14ac:dyDescent="0.2">
      <c r="A17" s="33" t="s">
        <v>32</v>
      </c>
      <c r="B17" s="34"/>
      <c r="C17" s="47">
        <v>0</v>
      </c>
      <c r="E17" s="22">
        <v>13</v>
      </c>
      <c r="F17" s="24">
        <f t="shared" si="0"/>
        <v>10.5</v>
      </c>
      <c r="G17" s="23">
        <v>0</v>
      </c>
      <c r="H17" s="24">
        <f t="shared" si="1"/>
        <v>0</v>
      </c>
      <c r="I17" s="24">
        <f t="shared" si="2"/>
        <v>10.5</v>
      </c>
      <c r="J17" s="24">
        <f t="shared" si="3"/>
        <v>3.5</v>
      </c>
      <c r="K17" s="24">
        <f t="shared" si="4"/>
        <v>3.5</v>
      </c>
      <c r="L17" s="24">
        <f t="shared" si="5"/>
        <v>7</v>
      </c>
      <c r="M17" s="24">
        <f t="shared" si="6"/>
        <v>0</v>
      </c>
      <c r="N17" s="25">
        <f t="shared" si="7"/>
        <v>77.839999999999989</v>
      </c>
      <c r="O17" s="24">
        <f t="shared" si="8"/>
        <v>0</v>
      </c>
      <c r="P17" s="24">
        <f t="shared" si="9"/>
        <v>0</v>
      </c>
      <c r="Q17" s="25">
        <f t="shared" si="10"/>
        <v>4.9000000000000004</v>
      </c>
      <c r="R17" s="26">
        <f t="shared" si="11"/>
        <v>14</v>
      </c>
      <c r="S17" s="25">
        <f t="shared" si="12"/>
        <v>18.899999999999999</v>
      </c>
      <c r="T17" s="25">
        <f t="shared" si="13"/>
        <v>58.939999999999991</v>
      </c>
      <c r="U17" s="25">
        <f t="shared" si="14"/>
        <v>-18.500000000000092</v>
      </c>
      <c r="V17" s="25">
        <f t="shared" si="15"/>
        <v>281.49999999999989</v>
      </c>
    </row>
    <row r="18" spans="1:22" x14ac:dyDescent="0.2">
      <c r="A18" s="33" t="s">
        <v>33</v>
      </c>
      <c r="B18" s="34"/>
      <c r="C18" s="35">
        <v>1</v>
      </c>
      <c r="E18" s="22">
        <v>14</v>
      </c>
      <c r="F18" s="24">
        <f t="shared" si="0"/>
        <v>7</v>
      </c>
      <c r="G18" s="23">
        <v>0</v>
      </c>
      <c r="H18" s="24">
        <f t="shared" si="1"/>
        <v>0</v>
      </c>
      <c r="I18" s="24">
        <f t="shared" si="2"/>
        <v>7</v>
      </c>
      <c r="J18" s="24">
        <f t="shared" si="3"/>
        <v>3.5</v>
      </c>
      <c r="K18" s="24">
        <f t="shared" si="4"/>
        <v>3.5</v>
      </c>
      <c r="L18" s="24">
        <f t="shared" si="5"/>
        <v>3.5</v>
      </c>
      <c r="M18" s="24">
        <f t="shared" si="6"/>
        <v>0</v>
      </c>
      <c r="N18" s="25">
        <f t="shared" si="7"/>
        <v>77.839999999999989</v>
      </c>
      <c r="O18" s="24">
        <f t="shared" si="8"/>
        <v>0</v>
      </c>
      <c r="P18" s="24">
        <f t="shared" si="9"/>
        <v>0</v>
      </c>
      <c r="Q18" s="25">
        <f t="shared" si="10"/>
        <v>2.9400000000000004</v>
      </c>
      <c r="R18" s="26">
        <f t="shared" si="11"/>
        <v>14</v>
      </c>
      <c r="S18" s="25">
        <f t="shared" si="12"/>
        <v>16.940000000000001</v>
      </c>
      <c r="T18" s="25">
        <f t="shared" si="13"/>
        <v>60.899999999999991</v>
      </c>
      <c r="U18" s="25">
        <f t="shared" si="14"/>
        <v>42.399999999999899</v>
      </c>
      <c r="V18" s="25">
        <f t="shared" si="15"/>
        <v>342.39999999999992</v>
      </c>
    </row>
    <row r="19" spans="1:22" ht="12.75" customHeight="1" x14ac:dyDescent="0.2">
      <c r="A19" s="48" t="s">
        <v>34</v>
      </c>
      <c r="B19" s="49"/>
      <c r="C19" s="50"/>
      <c r="E19" s="22">
        <v>15</v>
      </c>
      <c r="F19" s="24">
        <f t="shared" si="0"/>
        <v>3.5</v>
      </c>
      <c r="G19" s="23">
        <v>14</v>
      </c>
      <c r="H19" s="24">
        <f t="shared" si="1"/>
        <v>0</v>
      </c>
      <c r="I19" s="24">
        <f t="shared" si="2"/>
        <v>3.5</v>
      </c>
      <c r="J19" s="24">
        <f t="shared" si="3"/>
        <v>3.5</v>
      </c>
      <c r="K19" s="24">
        <f t="shared" si="4"/>
        <v>3.5</v>
      </c>
      <c r="L19" s="24">
        <f t="shared" si="5"/>
        <v>0</v>
      </c>
      <c r="M19" s="24">
        <f t="shared" si="6"/>
        <v>0</v>
      </c>
      <c r="N19" s="25">
        <f t="shared" si="7"/>
        <v>77.839999999999989</v>
      </c>
      <c r="O19" s="24">
        <f t="shared" si="8"/>
        <v>224</v>
      </c>
      <c r="P19" s="24">
        <f t="shared" si="9"/>
        <v>15.68</v>
      </c>
      <c r="Q19" s="25">
        <f t="shared" si="10"/>
        <v>0.98000000000000009</v>
      </c>
      <c r="R19" s="26">
        <f t="shared" si="11"/>
        <v>14</v>
      </c>
      <c r="S19" s="25">
        <f t="shared" si="12"/>
        <v>254.66</v>
      </c>
      <c r="T19" s="25">
        <f t="shared" si="13"/>
        <v>-176.82</v>
      </c>
      <c r="U19" s="25">
        <f t="shared" si="14"/>
        <v>-134.4200000000001</v>
      </c>
      <c r="V19" s="25">
        <f t="shared" si="15"/>
        <v>165.5799999999999</v>
      </c>
    </row>
    <row r="20" spans="1:22" ht="12.75" customHeight="1" x14ac:dyDescent="0.2">
      <c r="A20" s="93" t="s">
        <v>35</v>
      </c>
      <c r="B20" s="51" t="s">
        <v>36</v>
      </c>
      <c r="C20" s="36">
        <v>3.5</v>
      </c>
      <c r="E20" s="22">
        <v>16</v>
      </c>
      <c r="F20" s="24">
        <f t="shared" si="0"/>
        <v>0</v>
      </c>
      <c r="G20" s="23">
        <v>0</v>
      </c>
      <c r="H20" s="24">
        <f t="shared" si="1"/>
        <v>14</v>
      </c>
      <c r="I20" s="24">
        <f t="shared" si="2"/>
        <v>14</v>
      </c>
      <c r="J20" s="24">
        <f t="shared" si="3"/>
        <v>3.5</v>
      </c>
      <c r="K20" s="24">
        <f t="shared" si="4"/>
        <v>3.5</v>
      </c>
      <c r="L20" s="24">
        <f t="shared" si="5"/>
        <v>10.5</v>
      </c>
      <c r="M20" s="24">
        <f t="shared" si="6"/>
        <v>0</v>
      </c>
      <c r="N20" s="25">
        <f t="shared" si="7"/>
        <v>77.839999999999989</v>
      </c>
      <c r="O20" s="24">
        <f t="shared" si="8"/>
        <v>0</v>
      </c>
      <c r="P20" s="24">
        <f t="shared" si="9"/>
        <v>0</v>
      </c>
      <c r="Q20" s="25">
        <f t="shared" si="10"/>
        <v>6.86</v>
      </c>
      <c r="R20" s="26">
        <f t="shared" si="11"/>
        <v>14</v>
      </c>
      <c r="S20" s="25">
        <f t="shared" si="12"/>
        <v>20.86</v>
      </c>
      <c r="T20" s="25">
        <f t="shared" si="13"/>
        <v>56.97999999999999</v>
      </c>
      <c r="U20" s="25">
        <f t="shared" si="14"/>
        <v>-77.440000000000111</v>
      </c>
      <c r="V20" s="25">
        <f t="shared" si="15"/>
        <v>222.55999999999989</v>
      </c>
    </row>
    <row r="21" spans="1:22" ht="12.75" customHeight="1" x14ac:dyDescent="0.2">
      <c r="A21" s="93"/>
      <c r="B21" s="52" t="s">
        <v>37</v>
      </c>
      <c r="C21" s="50"/>
      <c r="E21" s="22">
        <v>17</v>
      </c>
      <c r="F21" s="24">
        <f t="shared" si="0"/>
        <v>10.5</v>
      </c>
      <c r="G21" s="23">
        <v>0</v>
      </c>
      <c r="H21" s="24">
        <f t="shared" si="1"/>
        <v>0</v>
      </c>
      <c r="I21" s="24">
        <f t="shared" si="2"/>
        <v>10.5</v>
      </c>
      <c r="J21" s="24">
        <f t="shared" si="3"/>
        <v>3.5</v>
      </c>
      <c r="K21" s="24">
        <f t="shared" si="4"/>
        <v>3.5</v>
      </c>
      <c r="L21" s="24">
        <f t="shared" si="5"/>
        <v>7</v>
      </c>
      <c r="M21" s="24">
        <f t="shared" si="6"/>
        <v>0</v>
      </c>
      <c r="N21" s="25">
        <f t="shared" si="7"/>
        <v>77.839999999999989</v>
      </c>
      <c r="O21" s="24">
        <f t="shared" si="8"/>
        <v>0</v>
      </c>
      <c r="P21" s="24">
        <f t="shared" si="9"/>
        <v>0</v>
      </c>
      <c r="Q21" s="25">
        <f t="shared" si="10"/>
        <v>4.9000000000000004</v>
      </c>
      <c r="R21" s="26">
        <f t="shared" si="11"/>
        <v>14</v>
      </c>
      <c r="S21" s="25">
        <f t="shared" si="12"/>
        <v>18.899999999999999</v>
      </c>
      <c r="T21" s="25">
        <f t="shared" si="13"/>
        <v>58.939999999999991</v>
      </c>
      <c r="U21" s="25">
        <f t="shared" si="14"/>
        <v>-18.500000000000121</v>
      </c>
      <c r="V21" s="25">
        <f t="shared" si="15"/>
        <v>281.49999999999989</v>
      </c>
    </row>
    <row r="22" spans="1:22" ht="12.75" customHeight="1" x14ac:dyDescent="0.2">
      <c r="A22" s="93" t="s">
        <v>38</v>
      </c>
      <c r="B22" s="51" t="s">
        <v>36</v>
      </c>
      <c r="C22" s="35"/>
      <c r="E22" s="22">
        <v>18</v>
      </c>
      <c r="F22" s="24">
        <f t="shared" si="0"/>
        <v>7</v>
      </c>
      <c r="G22" s="23">
        <v>0</v>
      </c>
      <c r="H22" s="24">
        <f t="shared" si="1"/>
        <v>0</v>
      </c>
      <c r="I22" s="24">
        <f t="shared" si="2"/>
        <v>7</v>
      </c>
      <c r="J22" s="24">
        <f t="shared" si="3"/>
        <v>3.5</v>
      </c>
      <c r="K22" s="24">
        <f t="shared" si="4"/>
        <v>3.5</v>
      </c>
      <c r="L22" s="24">
        <f t="shared" si="5"/>
        <v>3.5</v>
      </c>
      <c r="M22" s="24">
        <f t="shared" si="6"/>
        <v>0</v>
      </c>
      <c r="N22" s="25">
        <f t="shared" si="7"/>
        <v>77.839999999999989</v>
      </c>
      <c r="O22" s="24">
        <f t="shared" si="8"/>
        <v>0</v>
      </c>
      <c r="P22" s="24">
        <f t="shared" si="9"/>
        <v>0</v>
      </c>
      <c r="Q22" s="25">
        <f t="shared" si="10"/>
        <v>2.9400000000000004</v>
      </c>
      <c r="R22" s="26">
        <f t="shared" si="11"/>
        <v>14</v>
      </c>
      <c r="S22" s="25">
        <f t="shared" si="12"/>
        <v>16.940000000000001</v>
      </c>
      <c r="T22" s="25">
        <f t="shared" si="13"/>
        <v>60.899999999999991</v>
      </c>
      <c r="U22" s="25">
        <f t="shared" si="14"/>
        <v>42.399999999999871</v>
      </c>
      <c r="V22" s="25">
        <f t="shared" si="15"/>
        <v>342.39999999999986</v>
      </c>
    </row>
    <row r="23" spans="1:22" ht="25.5" x14ac:dyDescent="0.2">
      <c r="A23" s="93"/>
      <c r="B23" s="52" t="s">
        <v>37</v>
      </c>
      <c r="C23" s="50"/>
      <c r="E23" s="22">
        <v>19</v>
      </c>
      <c r="F23" s="24">
        <f t="shared" si="0"/>
        <v>3.5</v>
      </c>
      <c r="G23" s="23">
        <v>14</v>
      </c>
      <c r="H23" s="24">
        <f t="shared" si="1"/>
        <v>0</v>
      </c>
      <c r="I23" s="24">
        <f t="shared" si="2"/>
        <v>3.5</v>
      </c>
      <c r="J23" s="24">
        <f t="shared" si="3"/>
        <v>3.5</v>
      </c>
      <c r="K23" s="24">
        <f t="shared" si="4"/>
        <v>3.5</v>
      </c>
      <c r="L23" s="24">
        <f t="shared" si="5"/>
        <v>0</v>
      </c>
      <c r="M23" s="24">
        <f t="shared" si="6"/>
        <v>0</v>
      </c>
      <c r="N23" s="25">
        <f t="shared" si="7"/>
        <v>77.839999999999989</v>
      </c>
      <c r="O23" s="24">
        <f t="shared" si="8"/>
        <v>224</v>
      </c>
      <c r="P23" s="24">
        <f t="shared" si="9"/>
        <v>15.68</v>
      </c>
      <c r="Q23" s="25">
        <f t="shared" si="10"/>
        <v>0.98000000000000009</v>
      </c>
      <c r="R23" s="26">
        <f t="shared" si="11"/>
        <v>14</v>
      </c>
      <c r="S23" s="25">
        <f t="shared" si="12"/>
        <v>254.66</v>
      </c>
      <c r="T23" s="25">
        <f t="shared" si="13"/>
        <v>-176.82</v>
      </c>
      <c r="U23" s="25">
        <f t="shared" si="14"/>
        <v>-134.42000000000013</v>
      </c>
      <c r="V23" s="25">
        <f t="shared" si="15"/>
        <v>165.57999999999987</v>
      </c>
    </row>
    <row r="24" spans="1:22" ht="12.75" customHeight="1" x14ac:dyDescent="0.2">
      <c r="A24" s="33" t="s">
        <v>39</v>
      </c>
      <c r="B24" s="34"/>
      <c r="C24" s="53">
        <v>1</v>
      </c>
      <c r="D24" s="21"/>
      <c r="E24" s="22">
        <v>20</v>
      </c>
      <c r="F24" s="24">
        <f t="shared" si="0"/>
        <v>0</v>
      </c>
      <c r="G24" s="23">
        <v>0</v>
      </c>
      <c r="H24" s="24">
        <f t="shared" si="1"/>
        <v>14</v>
      </c>
      <c r="I24" s="24">
        <f t="shared" si="2"/>
        <v>14</v>
      </c>
      <c r="J24" s="24">
        <f t="shared" si="3"/>
        <v>3.5</v>
      </c>
      <c r="K24" s="24">
        <f t="shared" si="4"/>
        <v>3.5</v>
      </c>
      <c r="L24" s="24">
        <f t="shared" si="5"/>
        <v>10.5</v>
      </c>
      <c r="M24" s="24">
        <f t="shared" si="6"/>
        <v>0</v>
      </c>
      <c r="N24" s="25">
        <f t="shared" si="7"/>
        <v>77.839999999999989</v>
      </c>
      <c r="O24" s="24">
        <f t="shared" si="8"/>
        <v>0</v>
      </c>
      <c r="P24" s="24">
        <f t="shared" si="9"/>
        <v>0</v>
      </c>
      <c r="Q24" s="25">
        <f t="shared" si="10"/>
        <v>6.86</v>
      </c>
      <c r="R24" s="26">
        <f t="shared" si="11"/>
        <v>14</v>
      </c>
      <c r="S24" s="25">
        <f t="shared" si="12"/>
        <v>20.86</v>
      </c>
      <c r="T24" s="25">
        <f t="shared" si="13"/>
        <v>56.97999999999999</v>
      </c>
      <c r="U24" s="25">
        <f t="shared" si="14"/>
        <v>-77.44000000000014</v>
      </c>
      <c r="V24" s="25">
        <f t="shared" si="15"/>
        <v>222.55999999999986</v>
      </c>
    </row>
    <row r="25" spans="1:22" ht="12.75" customHeight="1" x14ac:dyDescent="0.2">
      <c r="A25" s="94" t="s">
        <v>40</v>
      </c>
      <c r="B25" s="52" t="s">
        <v>41</v>
      </c>
      <c r="C25" s="54"/>
      <c r="D25" s="21"/>
      <c r="E25" s="22">
        <v>21</v>
      </c>
      <c r="F25" s="24">
        <f t="shared" si="0"/>
        <v>10.5</v>
      </c>
      <c r="G25" s="23">
        <v>0</v>
      </c>
      <c r="H25" s="24">
        <f t="shared" si="1"/>
        <v>0</v>
      </c>
      <c r="I25" s="24">
        <f t="shared" si="2"/>
        <v>10.5</v>
      </c>
      <c r="J25" s="24">
        <f t="shared" si="3"/>
        <v>3.5</v>
      </c>
      <c r="K25" s="24">
        <f t="shared" si="4"/>
        <v>3.5</v>
      </c>
      <c r="L25" s="24">
        <f t="shared" si="5"/>
        <v>7</v>
      </c>
      <c r="M25" s="24">
        <f t="shared" si="6"/>
        <v>0</v>
      </c>
      <c r="N25" s="25">
        <f t="shared" si="7"/>
        <v>77.839999999999989</v>
      </c>
      <c r="O25" s="24">
        <f t="shared" si="8"/>
        <v>0</v>
      </c>
      <c r="P25" s="24">
        <f t="shared" si="9"/>
        <v>0</v>
      </c>
      <c r="Q25" s="25">
        <f t="shared" si="10"/>
        <v>4.9000000000000004</v>
      </c>
      <c r="R25" s="26">
        <f t="shared" si="11"/>
        <v>14</v>
      </c>
      <c r="S25" s="25">
        <f t="shared" si="12"/>
        <v>18.899999999999999</v>
      </c>
      <c r="T25" s="25">
        <f t="shared" si="13"/>
        <v>58.939999999999991</v>
      </c>
      <c r="U25" s="25">
        <f t="shared" si="14"/>
        <v>-18.500000000000149</v>
      </c>
      <c r="V25" s="25">
        <f t="shared" si="15"/>
        <v>281.49999999999983</v>
      </c>
    </row>
    <row r="26" spans="1:22" ht="25.5" x14ac:dyDescent="0.2">
      <c r="A26" s="95"/>
      <c r="B26" s="55" t="s">
        <v>42</v>
      </c>
      <c r="C26" s="56"/>
      <c r="D26" s="21"/>
      <c r="E26" s="22">
        <v>22</v>
      </c>
      <c r="F26" s="24">
        <f t="shared" si="0"/>
        <v>7</v>
      </c>
      <c r="G26" s="23">
        <v>0</v>
      </c>
      <c r="H26" s="24">
        <f t="shared" si="1"/>
        <v>0</v>
      </c>
      <c r="I26" s="24">
        <f t="shared" si="2"/>
        <v>7</v>
      </c>
      <c r="J26" s="24">
        <f t="shared" si="3"/>
        <v>3.5</v>
      </c>
      <c r="K26" s="24">
        <f t="shared" si="4"/>
        <v>3.5</v>
      </c>
      <c r="L26" s="24">
        <f t="shared" si="5"/>
        <v>3.5</v>
      </c>
      <c r="M26" s="24">
        <f t="shared" si="6"/>
        <v>0</v>
      </c>
      <c r="N26" s="25">
        <f t="shared" si="7"/>
        <v>77.839999999999989</v>
      </c>
      <c r="O26" s="24">
        <f t="shared" si="8"/>
        <v>0</v>
      </c>
      <c r="P26" s="24">
        <f t="shared" si="9"/>
        <v>0</v>
      </c>
      <c r="Q26" s="25">
        <f t="shared" si="10"/>
        <v>2.9400000000000004</v>
      </c>
      <c r="R26" s="26">
        <f t="shared" si="11"/>
        <v>14</v>
      </c>
      <c r="S26" s="25">
        <f t="shared" si="12"/>
        <v>16.940000000000001</v>
      </c>
      <c r="T26" s="25">
        <f t="shared" si="13"/>
        <v>60.899999999999991</v>
      </c>
      <c r="U26" s="25">
        <f t="shared" si="14"/>
        <v>42.399999999999842</v>
      </c>
      <c r="V26" s="25">
        <f t="shared" si="15"/>
        <v>342.39999999999986</v>
      </c>
    </row>
    <row r="27" spans="1:22" ht="13.5" thickBot="1" x14ac:dyDescent="0.25">
      <c r="A27" s="57" t="s">
        <v>43</v>
      </c>
      <c r="B27" s="58"/>
      <c r="C27" s="59"/>
      <c r="D27" s="21"/>
      <c r="E27" s="22">
        <v>23</v>
      </c>
      <c r="F27" s="24">
        <f t="shared" si="0"/>
        <v>3.5</v>
      </c>
      <c r="G27" s="23">
        <v>14</v>
      </c>
      <c r="H27" s="24">
        <f t="shared" si="1"/>
        <v>0</v>
      </c>
      <c r="I27" s="24">
        <f t="shared" si="2"/>
        <v>3.5</v>
      </c>
      <c r="J27" s="24">
        <f t="shared" si="3"/>
        <v>3.5</v>
      </c>
      <c r="K27" s="24">
        <f t="shared" si="4"/>
        <v>3.5</v>
      </c>
      <c r="L27" s="24">
        <f t="shared" si="5"/>
        <v>0</v>
      </c>
      <c r="M27" s="24">
        <f t="shared" si="6"/>
        <v>0</v>
      </c>
      <c r="N27" s="25">
        <f t="shared" si="7"/>
        <v>77.839999999999989</v>
      </c>
      <c r="O27" s="24">
        <f t="shared" si="8"/>
        <v>224</v>
      </c>
      <c r="P27" s="24">
        <f t="shared" si="9"/>
        <v>15.68</v>
      </c>
      <c r="Q27" s="25">
        <f t="shared" si="10"/>
        <v>0.98000000000000009</v>
      </c>
      <c r="R27" s="26">
        <f t="shared" si="11"/>
        <v>14</v>
      </c>
      <c r="S27" s="25">
        <f t="shared" si="12"/>
        <v>254.66</v>
      </c>
      <c r="T27" s="25">
        <f t="shared" si="13"/>
        <v>-176.82</v>
      </c>
      <c r="U27" s="25">
        <f t="shared" si="14"/>
        <v>-134.42000000000016</v>
      </c>
      <c r="V27" s="25">
        <f t="shared" si="15"/>
        <v>165.57999999999984</v>
      </c>
    </row>
    <row r="28" spans="1:22" ht="13.5" thickBot="1" x14ac:dyDescent="0.25">
      <c r="D28" s="21"/>
      <c r="E28" s="22">
        <v>24</v>
      </c>
      <c r="F28" s="24">
        <f t="shared" si="0"/>
        <v>0</v>
      </c>
      <c r="G28" s="23">
        <v>0</v>
      </c>
      <c r="H28" s="24">
        <f t="shared" si="1"/>
        <v>14</v>
      </c>
      <c r="I28" s="24">
        <f t="shared" si="2"/>
        <v>14</v>
      </c>
      <c r="J28" s="24">
        <f t="shared" si="3"/>
        <v>3.5</v>
      </c>
      <c r="K28" s="24">
        <f t="shared" si="4"/>
        <v>3.5</v>
      </c>
      <c r="L28" s="24">
        <f t="shared" si="5"/>
        <v>10.5</v>
      </c>
      <c r="M28" s="24">
        <f t="shared" si="6"/>
        <v>0</v>
      </c>
      <c r="N28" s="25">
        <f t="shared" si="7"/>
        <v>77.839999999999989</v>
      </c>
      <c r="O28" s="24">
        <f t="shared" si="8"/>
        <v>0</v>
      </c>
      <c r="P28" s="24">
        <f t="shared" si="9"/>
        <v>0</v>
      </c>
      <c r="Q28" s="25">
        <f t="shared" si="10"/>
        <v>6.86</v>
      </c>
      <c r="R28" s="26">
        <f t="shared" si="11"/>
        <v>14</v>
      </c>
      <c r="S28" s="25">
        <f t="shared" si="12"/>
        <v>20.86</v>
      </c>
      <c r="T28" s="25">
        <f t="shared" si="13"/>
        <v>56.97999999999999</v>
      </c>
      <c r="U28" s="25">
        <f t="shared" si="14"/>
        <v>-77.440000000000168</v>
      </c>
      <c r="V28" s="25">
        <f t="shared" si="15"/>
        <v>222.55999999999983</v>
      </c>
    </row>
    <row r="29" spans="1:22" ht="12.75" customHeight="1" thickBot="1" x14ac:dyDescent="0.25">
      <c r="A29" s="60" t="s">
        <v>44</v>
      </c>
      <c r="B29" s="61"/>
      <c r="C29" s="62"/>
      <c r="D29" s="21"/>
      <c r="E29" s="22">
        <v>25</v>
      </c>
      <c r="F29" s="24">
        <f t="shared" si="0"/>
        <v>10.5</v>
      </c>
      <c r="G29" s="23">
        <v>0</v>
      </c>
      <c r="H29" s="24">
        <f t="shared" si="1"/>
        <v>0</v>
      </c>
      <c r="I29" s="24">
        <f t="shared" si="2"/>
        <v>10.5</v>
      </c>
      <c r="J29" s="24">
        <f t="shared" si="3"/>
        <v>3.5</v>
      </c>
      <c r="K29" s="24">
        <f t="shared" si="4"/>
        <v>3.5</v>
      </c>
      <c r="L29" s="24">
        <f t="shared" si="5"/>
        <v>7</v>
      </c>
      <c r="M29" s="24">
        <f t="shared" si="6"/>
        <v>0</v>
      </c>
      <c r="N29" s="25">
        <f t="shared" si="7"/>
        <v>77.839999999999989</v>
      </c>
      <c r="O29" s="24">
        <f t="shared" si="8"/>
        <v>0</v>
      </c>
      <c r="P29" s="24">
        <f t="shared" si="9"/>
        <v>0</v>
      </c>
      <c r="Q29" s="25">
        <f t="shared" si="10"/>
        <v>4.9000000000000004</v>
      </c>
      <c r="R29" s="26">
        <f t="shared" si="11"/>
        <v>14</v>
      </c>
      <c r="S29" s="25">
        <f t="shared" si="12"/>
        <v>18.899999999999999</v>
      </c>
      <c r="T29" s="25">
        <f t="shared" si="13"/>
        <v>58.939999999999991</v>
      </c>
      <c r="U29" s="25">
        <f t="shared" si="14"/>
        <v>-18.500000000000178</v>
      </c>
      <c r="V29" s="25">
        <f t="shared" si="15"/>
        <v>281.49999999999983</v>
      </c>
    </row>
    <row r="30" spans="1:22" x14ac:dyDescent="0.2">
      <c r="D30" s="21"/>
      <c r="E30" s="22">
        <v>26</v>
      </c>
      <c r="F30" s="24">
        <f t="shared" si="0"/>
        <v>7</v>
      </c>
      <c r="G30" s="23">
        <v>0</v>
      </c>
      <c r="H30" s="24">
        <f t="shared" si="1"/>
        <v>0</v>
      </c>
      <c r="I30" s="24">
        <f t="shared" si="2"/>
        <v>7</v>
      </c>
      <c r="J30" s="24">
        <f t="shared" si="3"/>
        <v>3.5</v>
      </c>
      <c r="K30" s="24">
        <f t="shared" si="4"/>
        <v>3.5</v>
      </c>
      <c r="L30" s="24">
        <f t="shared" si="5"/>
        <v>3.5</v>
      </c>
      <c r="M30" s="24">
        <f t="shared" si="6"/>
        <v>0</v>
      </c>
      <c r="N30" s="25">
        <f t="shared" si="7"/>
        <v>77.839999999999989</v>
      </c>
      <c r="O30" s="24">
        <f t="shared" si="8"/>
        <v>0</v>
      </c>
      <c r="P30" s="24">
        <f t="shared" si="9"/>
        <v>0</v>
      </c>
      <c r="Q30" s="25">
        <f t="shared" si="10"/>
        <v>2.9400000000000004</v>
      </c>
      <c r="R30" s="26">
        <f t="shared" si="11"/>
        <v>14</v>
      </c>
      <c r="S30" s="25">
        <f t="shared" si="12"/>
        <v>16.940000000000001</v>
      </c>
      <c r="T30" s="25">
        <f t="shared" si="13"/>
        <v>60.899999999999991</v>
      </c>
      <c r="U30" s="25">
        <f t="shared" si="14"/>
        <v>42.399999999999814</v>
      </c>
      <c r="V30" s="25">
        <f t="shared" si="15"/>
        <v>342.39999999999981</v>
      </c>
    </row>
    <row r="31" spans="1:22" ht="16.5" thickBot="1" x14ac:dyDescent="0.3">
      <c r="A31" s="63" t="s">
        <v>45</v>
      </c>
      <c r="B31" s="64"/>
      <c r="C31" s="64"/>
      <c r="D31" s="64"/>
      <c r="E31" s="22">
        <v>27</v>
      </c>
      <c r="F31" s="24">
        <f t="shared" si="0"/>
        <v>3.5</v>
      </c>
      <c r="G31" s="23">
        <v>14</v>
      </c>
      <c r="H31" s="24">
        <f t="shared" si="1"/>
        <v>0</v>
      </c>
      <c r="I31" s="24">
        <f t="shared" si="2"/>
        <v>3.5</v>
      </c>
      <c r="J31" s="24">
        <f t="shared" si="3"/>
        <v>3.5</v>
      </c>
      <c r="K31" s="24">
        <f t="shared" si="4"/>
        <v>3.5</v>
      </c>
      <c r="L31" s="24">
        <f t="shared" si="5"/>
        <v>0</v>
      </c>
      <c r="M31" s="24">
        <f t="shared" si="6"/>
        <v>0</v>
      </c>
      <c r="N31" s="25">
        <f t="shared" si="7"/>
        <v>77.839999999999989</v>
      </c>
      <c r="O31" s="24">
        <f t="shared" si="8"/>
        <v>224</v>
      </c>
      <c r="P31" s="24">
        <f t="shared" si="9"/>
        <v>15.68</v>
      </c>
      <c r="Q31" s="25">
        <f t="shared" si="10"/>
        <v>0.98000000000000009</v>
      </c>
      <c r="R31" s="26">
        <f t="shared" si="11"/>
        <v>14</v>
      </c>
      <c r="S31" s="25">
        <f t="shared" si="12"/>
        <v>254.66</v>
      </c>
      <c r="T31" s="25">
        <f t="shared" si="13"/>
        <v>-176.82</v>
      </c>
      <c r="U31" s="25">
        <f t="shared" si="14"/>
        <v>-134.42000000000019</v>
      </c>
      <c r="V31" s="25">
        <f t="shared" si="15"/>
        <v>165.57999999999981</v>
      </c>
    </row>
    <row r="32" spans="1:22" ht="15.75" thickBot="1" x14ac:dyDescent="0.25">
      <c r="A32" s="20"/>
      <c r="B32" s="20"/>
      <c r="C32" s="65" t="s">
        <v>46</v>
      </c>
      <c r="D32" s="66"/>
      <c r="E32" s="22">
        <v>28</v>
      </c>
      <c r="F32" s="24">
        <f t="shared" si="0"/>
        <v>0</v>
      </c>
      <c r="G32" s="23">
        <v>0</v>
      </c>
      <c r="H32" s="24">
        <f t="shared" si="1"/>
        <v>14</v>
      </c>
      <c r="I32" s="24">
        <f t="shared" si="2"/>
        <v>14</v>
      </c>
      <c r="J32" s="24">
        <f t="shared" si="3"/>
        <v>3.5</v>
      </c>
      <c r="K32" s="24">
        <f t="shared" si="4"/>
        <v>3.5</v>
      </c>
      <c r="L32" s="24">
        <f t="shared" si="5"/>
        <v>10.5</v>
      </c>
      <c r="M32" s="24">
        <f t="shared" si="6"/>
        <v>0</v>
      </c>
      <c r="N32" s="25">
        <f t="shared" si="7"/>
        <v>77.839999999999989</v>
      </c>
      <c r="O32" s="24">
        <f t="shared" si="8"/>
        <v>0</v>
      </c>
      <c r="P32" s="24">
        <f t="shared" si="9"/>
        <v>0</v>
      </c>
      <c r="Q32" s="25">
        <f t="shared" si="10"/>
        <v>6.86</v>
      </c>
      <c r="R32" s="26">
        <f t="shared" si="11"/>
        <v>14</v>
      </c>
      <c r="S32" s="25">
        <f t="shared" si="12"/>
        <v>20.86</v>
      </c>
      <c r="T32" s="25">
        <f t="shared" si="13"/>
        <v>56.97999999999999</v>
      </c>
      <c r="U32" s="25">
        <f t="shared" si="14"/>
        <v>-77.440000000000197</v>
      </c>
      <c r="V32" s="25">
        <f t="shared" si="15"/>
        <v>222.5599999999998</v>
      </c>
    </row>
    <row r="33" spans="1:22" ht="16.5" thickBot="1" x14ac:dyDescent="0.3">
      <c r="A33" s="67" t="s">
        <v>47</v>
      </c>
      <c r="B33" s="68"/>
      <c r="C33" s="68"/>
      <c r="D33" s="69"/>
      <c r="E33" s="22">
        <v>29</v>
      </c>
      <c r="F33" s="24">
        <f t="shared" si="0"/>
        <v>10.5</v>
      </c>
      <c r="G33" s="23">
        <v>0</v>
      </c>
      <c r="H33" s="24">
        <f t="shared" si="1"/>
        <v>0</v>
      </c>
      <c r="I33" s="24">
        <f t="shared" si="2"/>
        <v>10.5</v>
      </c>
      <c r="J33" s="24">
        <f t="shared" si="3"/>
        <v>3.5</v>
      </c>
      <c r="K33" s="24">
        <f t="shared" si="4"/>
        <v>3.5</v>
      </c>
      <c r="L33" s="24">
        <f t="shared" si="5"/>
        <v>7</v>
      </c>
      <c r="M33" s="24">
        <f t="shared" si="6"/>
        <v>0</v>
      </c>
      <c r="N33" s="25">
        <f t="shared" si="7"/>
        <v>77.839999999999989</v>
      </c>
      <c r="O33" s="24">
        <f t="shared" si="8"/>
        <v>0</v>
      </c>
      <c r="P33" s="24">
        <f t="shared" si="9"/>
        <v>0</v>
      </c>
      <c r="Q33" s="25">
        <f t="shared" si="10"/>
        <v>4.9000000000000004</v>
      </c>
      <c r="R33" s="26">
        <f t="shared" si="11"/>
        <v>14</v>
      </c>
      <c r="S33" s="25">
        <f t="shared" si="12"/>
        <v>18.899999999999999</v>
      </c>
      <c r="T33" s="25">
        <f t="shared" si="13"/>
        <v>58.939999999999991</v>
      </c>
      <c r="U33" s="25">
        <f t="shared" si="14"/>
        <v>-18.500000000000206</v>
      </c>
      <c r="V33" s="25">
        <f t="shared" si="15"/>
        <v>281.49999999999977</v>
      </c>
    </row>
    <row r="34" spans="1:22" ht="12.75" customHeight="1" x14ac:dyDescent="0.2">
      <c r="A34" s="96" t="s">
        <v>48</v>
      </c>
      <c r="B34" s="89" t="s">
        <v>49</v>
      </c>
      <c r="C34" s="89" t="s">
        <v>50</v>
      </c>
      <c r="D34" s="91" t="s">
        <v>51</v>
      </c>
      <c r="E34" s="22">
        <v>30</v>
      </c>
      <c r="F34" s="24">
        <f t="shared" si="0"/>
        <v>7</v>
      </c>
      <c r="G34" s="23">
        <v>0</v>
      </c>
      <c r="H34" s="24">
        <f t="shared" si="1"/>
        <v>0</v>
      </c>
      <c r="I34" s="24">
        <f t="shared" si="2"/>
        <v>7</v>
      </c>
      <c r="J34" s="24">
        <f t="shared" si="3"/>
        <v>3.5</v>
      </c>
      <c r="K34" s="24">
        <f t="shared" si="4"/>
        <v>3.5</v>
      </c>
      <c r="L34" s="24">
        <f t="shared" si="5"/>
        <v>3.5</v>
      </c>
      <c r="M34" s="24">
        <f t="shared" si="6"/>
        <v>0</v>
      </c>
      <c r="N34" s="25">
        <f t="shared" si="7"/>
        <v>77.839999999999989</v>
      </c>
      <c r="O34" s="24">
        <f t="shared" si="8"/>
        <v>0</v>
      </c>
      <c r="P34" s="24">
        <f t="shared" si="9"/>
        <v>0</v>
      </c>
      <c r="Q34" s="25">
        <f t="shared" si="10"/>
        <v>2.9400000000000004</v>
      </c>
      <c r="R34" s="26">
        <f t="shared" si="11"/>
        <v>14</v>
      </c>
      <c r="S34" s="25">
        <f t="shared" si="12"/>
        <v>16.940000000000001</v>
      </c>
      <c r="T34" s="25">
        <f t="shared" si="13"/>
        <v>60.899999999999991</v>
      </c>
      <c r="U34" s="25">
        <f t="shared" si="14"/>
        <v>42.399999999999785</v>
      </c>
      <c r="V34" s="25">
        <f t="shared" si="15"/>
        <v>342.39999999999981</v>
      </c>
    </row>
    <row r="35" spans="1:22" ht="13.5" thickBot="1" x14ac:dyDescent="0.25">
      <c r="A35" s="97"/>
      <c r="B35" s="90"/>
      <c r="C35" s="90"/>
      <c r="D35" s="92"/>
      <c r="E35" s="22">
        <v>31</v>
      </c>
      <c r="F35" s="24">
        <f t="shared" si="0"/>
        <v>3.5</v>
      </c>
      <c r="G35" s="23">
        <v>14</v>
      </c>
      <c r="H35" s="24">
        <f t="shared" si="1"/>
        <v>0</v>
      </c>
      <c r="I35" s="24">
        <f t="shared" si="2"/>
        <v>3.5</v>
      </c>
      <c r="J35" s="24">
        <f t="shared" si="3"/>
        <v>3.5</v>
      </c>
      <c r="K35" s="24">
        <f t="shared" si="4"/>
        <v>3.5</v>
      </c>
      <c r="L35" s="24">
        <f t="shared" si="5"/>
        <v>0</v>
      </c>
      <c r="M35" s="24">
        <f t="shared" si="6"/>
        <v>0</v>
      </c>
      <c r="N35" s="25">
        <f t="shared" si="7"/>
        <v>77.839999999999989</v>
      </c>
      <c r="O35" s="24">
        <f t="shared" si="8"/>
        <v>224</v>
      </c>
      <c r="P35" s="24">
        <f t="shared" si="9"/>
        <v>15.68</v>
      </c>
      <c r="Q35" s="25">
        <f t="shared" si="10"/>
        <v>0.98000000000000009</v>
      </c>
      <c r="R35" s="26">
        <f t="shared" si="11"/>
        <v>14</v>
      </c>
      <c r="S35" s="25">
        <f t="shared" si="12"/>
        <v>254.66</v>
      </c>
      <c r="T35" s="25">
        <f t="shared" si="13"/>
        <v>-176.82</v>
      </c>
      <c r="U35" s="25">
        <f t="shared" si="14"/>
        <v>-134.42000000000021</v>
      </c>
      <c r="V35" s="25">
        <f t="shared" si="15"/>
        <v>165.57999999999979</v>
      </c>
    </row>
    <row r="36" spans="1:22" ht="12.75" customHeight="1" x14ac:dyDescent="0.2">
      <c r="A36" s="84" t="s">
        <v>52</v>
      </c>
      <c r="B36" s="70"/>
      <c r="C36" s="70"/>
      <c r="D36" s="71"/>
      <c r="E36" s="22">
        <v>32</v>
      </c>
      <c r="F36" s="24">
        <f t="shared" si="0"/>
        <v>0</v>
      </c>
      <c r="G36" s="23">
        <v>0</v>
      </c>
      <c r="H36" s="24">
        <f t="shared" si="1"/>
        <v>14</v>
      </c>
      <c r="I36" s="24">
        <f t="shared" si="2"/>
        <v>14</v>
      </c>
      <c r="J36" s="24">
        <f t="shared" si="3"/>
        <v>3.5</v>
      </c>
      <c r="K36" s="24">
        <f t="shared" si="4"/>
        <v>3.5</v>
      </c>
      <c r="L36" s="24">
        <f t="shared" si="5"/>
        <v>10.5</v>
      </c>
      <c r="M36" s="24">
        <f t="shared" si="6"/>
        <v>0</v>
      </c>
      <c r="N36" s="25">
        <f t="shared" si="7"/>
        <v>77.839999999999989</v>
      </c>
      <c r="O36" s="24">
        <f t="shared" si="8"/>
        <v>0</v>
      </c>
      <c r="P36" s="24">
        <f t="shared" si="9"/>
        <v>0</v>
      </c>
      <c r="Q36" s="25">
        <f t="shared" si="10"/>
        <v>6.86</v>
      </c>
      <c r="R36" s="26">
        <f t="shared" si="11"/>
        <v>14</v>
      </c>
      <c r="S36" s="25">
        <f t="shared" si="12"/>
        <v>20.86</v>
      </c>
      <c r="T36" s="25">
        <f t="shared" si="13"/>
        <v>56.97999999999999</v>
      </c>
      <c r="U36" s="25">
        <f t="shared" si="14"/>
        <v>-77.440000000000225</v>
      </c>
      <c r="V36" s="25">
        <f t="shared" si="15"/>
        <v>222.55999999999977</v>
      </c>
    </row>
    <row r="37" spans="1:22" x14ac:dyDescent="0.2">
      <c r="A37" s="85" t="s">
        <v>53</v>
      </c>
      <c r="B37" s="72"/>
      <c r="C37" s="72"/>
      <c r="D37" s="73"/>
      <c r="E37" s="22">
        <v>33</v>
      </c>
      <c r="F37" s="24">
        <f t="shared" si="0"/>
        <v>10.5</v>
      </c>
      <c r="G37" s="23">
        <v>0</v>
      </c>
      <c r="H37" s="24">
        <f t="shared" si="1"/>
        <v>0</v>
      </c>
      <c r="I37" s="24">
        <f t="shared" si="2"/>
        <v>10.5</v>
      </c>
      <c r="J37" s="24">
        <f t="shared" si="3"/>
        <v>3.5</v>
      </c>
      <c r="K37" s="24">
        <f t="shared" si="4"/>
        <v>3.5</v>
      </c>
      <c r="L37" s="24">
        <f t="shared" si="5"/>
        <v>7</v>
      </c>
      <c r="M37" s="24">
        <f t="shared" si="6"/>
        <v>0</v>
      </c>
      <c r="N37" s="25">
        <f t="shared" si="7"/>
        <v>77.839999999999989</v>
      </c>
      <c r="O37" s="24">
        <f t="shared" si="8"/>
        <v>0</v>
      </c>
      <c r="P37" s="24">
        <f t="shared" si="9"/>
        <v>0</v>
      </c>
      <c r="Q37" s="25">
        <f t="shared" si="10"/>
        <v>4.9000000000000004</v>
      </c>
      <c r="R37" s="26">
        <f t="shared" si="11"/>
        <v>14</v>
      </c>
      <c r="S37" s="25">
        <f t="shared" si="12"/>
        <v>18.899999999999999</v>
      </c>
      <c r="T37" s="25">
        <f t="shared" si="13"/>
        <v>58.939999999999991</v>
      </c>
      <c r="U37" s="25">
        <f t="shared" si="14"/>
        <v>-18.500000000000234</v>
      </c>
      <c r="V37" s="25">
        <f t="shared" si="15"/>
        <v>281.49999999999977</v>
      </c>
    </row>
    <row r="38" spans="1:22" x14ac:dyDescent="0.2">
      <c r="A38" s="85" t="s">
        <v>54</v>
      </c>
      <c r="B38" s="74"/>
      <c r="C38" s="74"/>
      <c r="D38" s="73"/>
      <c r="E38" s="22">
        <v>34</v>
      </c>
      <c r="F38" s="24">
        <f t="shared" si="0"/>
        <v>7</v>
      </c>
      <c r="G38" s="23">
        <v>0</v>
      </c>
      <c r="H38" s="24">
        <f t="shared" si="1"/>
        <v>0</v>
      </c>
      <c r="I38" s="24">
        <f t="shared" si="2"/>
        <v>7</v>
      </c>
      <c r="J38" s="24">
        <f t="shared" si="3"/>
        <v>3.5</v>
      </c>
      <c r="K38" s="24">
        <f t="shared" si="4"/>
        <v>3.5</v>
      </c>
      <c r="L38" s="24">
        <f t="shared" si="5"/>
        <v>3.5</v>
      </c>
      <c r="M38" s="24">
        <f t="shared" si="6"/>
        <v>0</v>
      </c>
      <c r="N38" s="25">
        <f t="shared" si="7"/>
        <v>77.839999999999989</v>
      </c>
      <c r="O38" s="24">
        <f t="shared" si="8"/>
        <v>0</v>
      </c>
      <c r="P38" s="24">
        <f t="shared" si="9"/>
        <v>0</v>
      </c>
      <c r="Q38" s="25">
        <f t="shared" si="10"/>
        <v>2.9400000000000004</v>
      </c>
      <c r="R38" s="26">
        <f t="shared" si="11"/>
        <v>14</v>
      </c>
      <c r="S38" s="25">
        <f t="shared" si="12"/>
        <v>16.940000000000001</v>
      </c>
      <c r="T38" s="25">
        <f t="shared" si="13"/>
        <v>60.899999999999991</v>
      </c>
      <c r="U38" s="25">
        <f t="shared" si="14"/>
        <v>42.399999999999757</v>
      </c>
      <c r="V38" s="25">
        <f t="shared" si="15"/>
        <v>342.39999999999975</v>
      </c>
    </row>
    <row r="39" spans="1:22" ht="12.75" customHeight="1" x14ac:dyDescent="0.2">
      <c r="A39" s="85" t="s">
        <v>55</v>
      </c>
      <c r="B39" s="74"/>
      <c r="C39" s="74"/>
      <c r="D39" s="73"/>
      <c r="E39" s="22">
        <v>35</v>
      </c>
      <c r="F39" s="24">
        <f t="shared" si="0"/>
        <v>3.5</v>
      </c>
      <c r="G39" s="23">
        <v>14</v>
      </c>
      <c r="H39" s="24">
        <f t="shared" si="1"/>
        <v>0</v>
      </c>
      <c r="I39" s="24">
        <f t="shared" si="2"/>
        <v>3.5</v>
      </c>
      <c r="J39" s="24">
        <f t="shared" si="3"/>
        <v>3.5</v>
      </c>
      <c r="K39" s="24">
        <f t="shared" si="4"/>
        <v>3.5</v>
      </c>
      <c r="L39" s="24">
        <f t="shared" si="5"/>
        <v>0</v>
      </c>
      <c r="M39" s="24">
        <f t="shared" si="6"/>
        <v>0</v>
      </c>
      <c r="N39" s="25">
        <f t="shared" si="7"/>
        <v>77.839999999999989</v>
      </c>
      <c r="O39" s="24">
        <f t="shared" si="8"/>
        <v>224</v>
      </c>
      <c r="P39" s="24">
        <f t="shared" si="9"/>
        <v>15.68</v>
      </c>
      <c r="Q39" s="25">
        <f t="shared" si="10"/>
        <v>0.98000000000000009</v>
      </c>
      <c r="R39" s="26">
        <f t="shared" si="11"/>
        <v>14</v>
      </c>
      <c r="S39" s="25">
        <f t="shared" si="12"/>
        <v>254.66</v>
      </c>
      <c r="T39" s="25">
        <f t="shared" si="13"/>
        <v>-176.82</v>
      </c>
      <c r="U39" s="25">
        <f t="shared" si="14"/>
        <v>-134.42000000000024</v>
      </c>
      <c r="V39" s="25">
        <f t="shared" si="15"/>
        <v>165.57999999999976</v>
      </c>
    </row>
    <row r="40" spans="1:22" x14ac:dyDescent="0.2">
      <c r="A40" s="85" t="s">
        <v>56</v>
      </c>
      <c r="B40" s="74"/>
      <c r="C40" s="74"/>
      <c r="D40" s="73"/>
      <c r="E40" s="22">
        <v>36</v>
      </c>
      <c r="F40" s="24">
        <f t="shared" si="0"/>
        <v>0</v>
      </c>
      <c r="G40" s="23">
        <v>0</v>
      </c>
      <c r="H40" s="24">
        <f t="shared" si="1"/>
        <v>14</v>
      </c>
      <c r="I40" s="24">
        <f t="shared" si="2"/>
        <v>14</v>
      </c>
      <c r="J40" s="24">
        <f t="shared" si="3"/>
        <v>3.5</v>
      </c>
      <c r="K40" s="24">
        <f t="shared" si="4"/>
        <v>3.5</v>
      </c>
      <c r="L40" s="24">
        <f t="shared" si="5"/>
        <v>10.5</v>
      </c>
      <c r="M40" s="24">
        <f t="shared" si="6"/>
        <v>0</v>
      </c>
      <c r="N40" s="25">
        <f t="shared" si="7"/>
        <v>77.839999999999989</v>
      </c>
      <c r="O40" s="24">
        <f t="shared" si="8"/>
        <v>0</v>
      </c>
      <c r="P40" s="24">
        <f t="shared" si="9"/>
        <v>0</v>
      </c>
      <c r="Q40" s="25">
        <f t="shared" si="10"/>
        <v>6.86</v>
      </c>
      <c r="R40" s="26">
        <f t="shared" si="11"/>
        <v>14</v>
      </c>
      <c r="S40" s="25">
        <f t="shared" si="12"/>
        <v>20.86</v>
      </c>
      <c r="T40" s="25">
        <f t="shared" si="13"/>
        <v>56.97999999999999</v>
      </c>
      <c r="U40" s="25">
        <f t="shared" si="14"/>
        <v>-77.440000000000254</v>
      </c>
      <c r="V40" s="25">
        <f t="shared" si="15"/>
        <v>222.55999999999975</v>
      </c>
    </row>
    <row r="41" spans="1:22" ht="12.75" customHeight="1" thickBot="1" x14ac:dyDescent="0.25">
      <c r="A41" s="86" t="s">
        <v>57</v>
      </c>
      <c r="B41" s="75"/>
      <c r="C41" s="75"/>
      <c r="D41" s="76"/>
      <c r="E41" s="22">
        <v>37</v>
      </c>
      <c r="F41" s="24">
        <f t="shared" si="0"/>
        <v>10.5</v>
      </c>
      <c r="G41" s="23">
        <v>0</v>
      </c>
      <c r="H41" s="24">
        <f t="shared" si="1"/>
        <v>0</v>
      </c>
      <c r="I41" s="24">
        <f t="shared" si="2"/>
        <v>10.5</v>
      </c>
      <c r="J41" s="24">
        <f t="shared" si="3"/>
        <v>3.5</v>
      </c>
      <c r="K41" s="24">
        <f t="shared" si="4"/>
        <v>3.5</v>
      </c>
      <c r="L41" s="24">
        <f t="shared" si="5"/>
        <v>7</v>
      </c>
      <c r="M41" s="24">
        <f t="shared" si="6"/>
        <v>0</v>
      </c>
      <c r="N41" s="25">
        <f t="shared" si="7"/>
        <v>77.839999999999989</v>
      </c>
      <c r="O41" s="24">
        <f t="shared" si="8"/>
        <v>0</v>
      </c>
      <c r="P41" s="24">
        <f t="shared" si="9"/>
        <v>0</v>
      </c>
      <c r="Q41" s="25">
        <f t="shared" si="10"/>
        <v>4.9000000000000004</v>
      </c>
      <c r="R41" s="26">
        <f t="shared" si="11"/>
        <v>14</v>
      </c>
      <c r="S41" s="25">
        <f t="shared" si="12"/>
        <v>18.899999999999999</v>
      </c>
      <c r="T41" s="25">
        <f t="shared" si="13"/>
        <v>58.939999999999991</v>
      </c>
      <c r="U41" s="25">
        <f t="shared" si="14"/>
        <v>-18.500000000000263</v>
      </c>
      <c r="V41" s="25">
        <f t="shared" si="15"/>
        <v>281.49999999999972</v>
      </c>
    </row>
    <row r="42" spans="1:22" ht="15" thickBot="1" x14ac:dyDescent="0.25">
      <c r="A42" s="85" t="s">
        <v>58</v>
      </c>
      <c r="B42" s="77"/>
      <c r="C42" s="77"/>
      <c r="D42" s="78"/>
      <c r="E42" s="22">
        <v>38</v>
      </c>
      <c r="F42" s="24">
        <f t="shared" si="0"/>
        <v>7</v>
      </c>
      <c r="G42" s="23">
        <v>0</v>
      </c>
      <c r="H42" s="24">
        <f t="shared" si="1"/>
        <v>0</v>
      </c>
      <c r="I42" s="24">
        <f t="shared" si="2"/>
        <v>7</v>
      </c>
      <c r="J42" s="24">
        <f t="shared" si="3"/>
        <v>3.5</v>
      </c>
      <c r="K42" s="24">
        <f t="shared" si="4"/>
        <v>3.5</v>
      </c>
      <c r="L42" s="24">
        <f t="shared" si="5"/>
        <v>3.5</v>
      </c>
      <c r="M42" s="24">
        <f t="shared" si="6"/>
        <v>0</v>
      </c>
      <c r="N42" s="25">
        <f t="shared" si="7"/>
        <v>77.839999999999989</v>
      </c>
      <c r="O42" s="24">
        <f t="shared" si="8"/>
        <v>0</v>
      </c>
      <c r="P42" s="24">
        <f t="shared" si="9"/>
        <v>0</v>
      </c>
      <c r="Q42" s="25">
        <f t="shared" si="10"/>
        <v>2.9400000000000004</v>
      </c>
      <c r="R42" s="26">
        <f t="shared" si="11"/>
        <v>14</v>
      </c>
      <c r="S42" s="25">
        <f t="shared" si="12"/>
        <v>16.940000000000001</v>
      </c>
      <c r="T42" s="25">
        <f t="shared" si="13"/>
        <v>60.899999999999991</v>
      </c>
      <c r="U42" s="25">
        <f t="shared" si="14"/>
        <v>42.399999999999729</v>
      </c>
      <c r="V42" s="25">
        <f t="shared" si="15"/>
        <v>342.39999999999975</v>
      </c>
    </row>
    <row r="43" spans="1:22" ht="15" thickBot="1" x14ac:dyDescent="0.25">
      <c r="A43" s="85" t="s">
        <v>59</v>
      </c>
      <c r="B43" s="77"/>
      <c r="C43" s="77"/>
      <c r="D43" s="78"/>
      <c r="E43" s="22">
        <v>39</v>
      </c>
      <c r="F43" s="24">
        <f t="shared" si="0"/>
        <v>3.5</v>
      </c>
      <c r="G43" s="23">
        <v>14</v>
      </c>
      <c r="H43" s="24">
        <f t="shared" si="1"/>
        <v>0</v>
      </c>
      <c r="I43" s="24">
        <f t="shared" si="2"/>
        <v>3.5</v>
      </c>
      <c r="J43" s="24">
        <f t="shared" si="3"/>
        <v>3.5</v>
      </c>
      <c r="K43" s="24">
        <f t="shared" si="4"/>
        <v>3.5</v>
      </c>
      <c r="L43" s="24">
        <f t="shared" si="5"/>
        <v>0</v>
      </c>
      <c r="M43" s="24">
        <f t="shared" si="6"/>
        <v>0</v>
      </c>
      <c r="N43" s="25">
        <f t="shared" si="7"/>
        <v>77.839999999999989</v>
      </c>
      <c r="O43" s="24">
        <f t="shared" si="8"/>
        <v>224</v>
      </c>
      <c r="P43" s="24">
        <f t="shared" si="9"/>
        <v>15.68</v>
      </c>
      <c r="Q43" s="25">
        <f t="shared" si="10"/>
        <v>0.98000000000000009</v>
      </c>
      <c r="R43" s="26">
        <f t="shared" si="11"/>
        <v>14</v>
      </c>
      <c r="S43" s="25">
        <f t="shared" si="12"/>
        <v>254.66</v>
      </c>
      <c r="T43" s="25">
        <f t="shared" si="13"/>
        <v>-176.82</v>
      </c>
      <c r="U43" s="25">
        <f t="shared" si="14"/>
        <v>-134.42000000000027</v>
      </c>
      <c r="V43" s="25">
        <f t="shared" si="15"/>
        <v>165.57999999999973</v>
      </c>
    </row>
    <row r="44" spans="1:22" ht="12.75" customHeight="1" thickBot="1" x14ac:dyDescent="0.25">
      <c r="A44" s="85" t="s">
        <v>60</v>
      </c>
      <c r="B44" s="72"/>
      <c r="C44" s="72"/>
      <c r="D44" s="79"/>
      <c r="E44" s="22">
        <v>40</v>
      </c>
      <c r="F44" s="24">
        <f t="shared" si="0"/>
        <v>0</v>
      </c>
      <c r="G44" s="23">
        <v>0</v>
      </c>
      <c r="H44" s="24">
        <f t="shared" si="1"/>
        <v>14</v>
      </c>
      <c r="I44" s="24">
        <f t="shared" si="2"/>
        <v>14</v>
      </c>
      <c r="J44" s="24">
        <f t="shared" si="3"/>
        <v>3.5</v>
      </c>
      <c r="K44" s="24">
        <f t="shared" si="4"/>
        <v>3.5</v>
      </c>
      <c r="L44" s="24">
        <f t="shared" si="5"/>
        <v>10.5</v>
      </c>
      <c r="M44" s="24">
        <f t="shared" si="6"/>
        <v>0</v>
      </c>
      <c r="N44" s="25">
        <f t="shared" si="7"/>
        <v>77.839999999999989</v>
      </c>
      <c r="O44" s="24">
        <f t="shared" si="8"/>
        <v>0</v>
      </c>
      <c r="P44" s="24">
        <f t="shared" si="9"/>
        <v>0</v>
      </c>
      <c r="Q44" s="25">
        <f t="shared" si="10"/>
        <v>6.86</v>
      </c>
      <c r="R44" s="26">
        <f t="shared" si="11"/>
        <v>14</v>
      </c>
      <c r="S44" s="25">
        <f t="shared" si="12"/>
        <v>20.86</v>
      </c>
      <c r="T44" s="25">
        <f t="shared" si="13"/>
        <v>56.97999999999999</v>
      </c>
      <c r="U44" s="25">
        <f t="shared" si="14"/>
        <v>-77.440000000000282</v>
      </c>
      <c r="V44" s="25">
        <f t="shared" si="15"/>
        <v>222.55999999999972</v>
      </c>
    </row>
    <row r="45" spans="1:22" x14ac:dyDescent="0.2">
      <c r="A45" s="85" t="s">
        <v>61</v>
      </c>
      <c r="B45" s="80"/>
      <c r="C45" s="80"/>
      <c r="D45" s="81"/>
      <c r="E45" s="22">
        <v>41</v>
      </c>
      <c r="F45" s="24">
        <f t="shared" si="0"/>
        <v>10.5</v>
      </c>
      <c r="G45" s="23">
        <v>0</v>
      </c>
      <c r="H45" s="24">
        <f t="shared" si="1"/>
        <v>0</v>
      </c>
      <c r="I45" s="24">
        <f t="shared" si="2"/>
        <v>10.5</v>
      </c>
      <c r="J45" s="24">
        <f t="shared" si="3"/>
        <v>3.5</v>
      </c>
      <c r="K45" s="24">
        <f t="shared" si="4"/>
        <v>3.5</v>
      </c>
      <c r="L45" s="24">
        <f t="shared" si="5"/>
        <v>7</v>
      </c>
      <c r="M45" s="24">
        <f t="shared" si="6"/>
        <v>0</v>
      </c>
      <c r="N45" s="25">
        <f t="shared" si="7"/>
        <v>77.839999999999989</v>
      </c>
      <c r="O45" s="24">
        <f t="shared" si="8"/>
        <v>0</v>
      </c>
      <c r="P45" s="24">
        <f t="shared" si="9"/>
        <v>0</v>
      </c>
      <c r="Q45" s="25">
        <f t="shared" si="10"/>
        <v>4.9000000000000004</v>
      </c>
      <c r="R45" s="26">
        <f t="shared" si="11"/>
        <v>14</v>
      </c>
      <c r="S45" s="25">
        <f t="shared" si="12"/>
        <v>18.899999999999999</v>
      </c>
      <c r="T45" s="25">
        <f t="shared" si="13"/>
        <v>58.939999999999991</v>
      </c>
      <c r="U45" s="25">
        <f t="shared" si="14"/>
        <v>-18.500000000000291</v>
      </c>
      <c r="V45" s="25">
        <f t="shared" si="15"/>
        <v>281.49999999999972</v>
      </c>
    </row>
    <row r="46" spans="1:22" ht="13.5" thickBot="1" x14ac:dyDescent="0.25">
      <c r="A46" s="87" t="s">
        <v>62</v>
      </c>
      <c r="B46" s="82"/>
      <c r="C46" s="82"/>
      <c r="D46" s="83"/>
      <c r="E46" s="22">
        <v>42</v>
      </c>
      <c r="F46" s="24">
        <f t="shared" si="0"/>
        <v>7</v>
      </c>
      <c r="G46" s="23">
        <v>0</v>
      </c>
      <c r="H46" s="24">
        <f t="shared" si="1"/>
        <v>0</v>
      </c>
      <c r="I46" s="24">
        <f t="shared" si="2"/>
        <v>7</v>
      </c>
      <c r="J46" s="24">
        <f t="shared" si="3"/>
        <v>3.5</v>
      </c>
      <c r="K46" s="24">
        <f t="shared" si="4"/>
        <v>3.5</v>
      </c>
      <c r="L46" s="24">
        <f t="shared" si="5"/>
        <v>3.5</v>
      </c>
      <c r="M46" s="24">
        <f t="shared" si="6"/>
        <v>0</v>
      </c>
      <c r="N46" s="25">
        <f t="shared" si="7"/>
        <v>77.839999999999989</v>
      </c>
      <c r="O46" s="24">
        <f t="shared" si="8"/>
        <v>0</v>
      </c>
      <c r="P46" s="24">
        <f t="shared" si="9"/>
        <v>0</v>
      </c>
      <c r="Q46" s="25">
        <f t="shared" si="10"/>
        <v>2.9400000000000004</v>
      </c>
      <c r="R46" s="26">
        <f t="shared" si="11"/>
        <v>14</v>
      </c>
      <c r="S46" s="25">
        <f t="shared" si="12"/>
        <v>16.940000000000001</v>
      </c>
      <c r="T46" s="25">
        <f t="shared" si="13"/>
        <v>60.899999999999991</v>
      </c>
      <c r="U46" s="25">
        <f t="shared" si="14"/>
        <v>42.3999999999997</v>
      </c>
      <c r="V46" s="25">
        <f t="shared" si="15"/>
        <v>342.39999999999969</v>
      </c>
    </row>
    <row r="47" spans="1:22" x14ac:dyDescent="0.2">
      <c r="E47" s="22">
        <v>43</v>
      </c>
      <c r="F47" s="24">
        <f t="shared" si="0"/>
        <v>3.5</v>
      </c>
      <c r="G47" s="23">
        <v>14</v>
      </c>
      <c r="H47" s="24">
        <f t="shared" si="1"/>
        <v>0</v>
      </c>
      <c r="I47" s="24">
        <f t="shared" si="2"/>
        <v>3.5</v>
      </c>
      <c r="J47" s="24">
        <f t="shared" si="3"/>
        <v>3.5</v>
      </c>
      <c r="K47" s="24">
        <f t="shared" si="4"/>
        <v>3.5</v>
      </c>
      <c r="L47" s="24">
        <f t="shared" si="5"/>
        <v>0</v>
      </c>
      <c r="M47" s="24">
        <f t="shared" si="6"/>
        <v>0</v>
      </c>
      <c r="N47" s="25">
        <f t="shared" si="7"/>
        <v>77.839999999999989</v>
      </c>
      <c r="O47" s="24">
        <f t="shared" si="8"/>
        <v>224</v>
      </c>
      <c r="P47" s="24">
        <f t="shared" si="9"/>
        <v>15.68</v>
      </c>
      <c r="Q47" s="25">
        <f t="shared" si="10"/>
        <v>0.98000000000000009</v>
      </c>
      <c r="R47" s="26">
        <f t="shared" si="11"/>
        <v>14</v>
      </c>
      <c r="S47" s="25">
        <f t="shared" si="12"/>
        <v>254.66</v>
      </c>
      <c r="T47" s="25">
        <f t="shared" si="13"/>
        <v>-176.82</v>
      </c>
      <c r="U47" s="25">
        <f t="shared" si="14"/>
        <v>-134.4200000000003</v>
      </c>
      <c r="V47" s="25">
        <f t="shared" si="15"/>
        <v>165.5799999999997</v>
      </c>
    </row>
    <row r="48" spans="1:22" x14ac:dyDescent="0.2">
      <c r="E48" s="22">
        <v>44</v>
      </c>
      <c r="F48" s="24">
        <f t="shared" si="0"/>
        <v>0</v>
      </c>
      <c r="G48" s="23">
        <v>0</v>
      </c>
      <c r="H48" s="24">
        <f t="shared" si="1"/>
        <v>14</v>
      </c>
      <c r="I48" s="24">
        <f t="shared" si="2"/>
        <v>14</v>
      </c>
      <c r="J48" s="24">
        <f t="shared" si="3"/>
        <v>3.5</v>
      </c>
      <c r="K48" s="24">
        <f t="shared" si="4"/>
        <v>3.5</v>
      </c>
      <c r="L48" s="24">
        <f t="shared" si="5"/>
        <v>10.5</v>
      </c>
      <c r="M48" s="24">
        <f t="shared" si="6"/>
        <v>0</v>
      </c>
      <c r="N48" s="25">
        <f t="shared" si="7"/>
        <v>77.839999999999989</v>
      </c>
      <c r="O48" s="24">
        <f t="shared" si="8"/>
        <v>0</v>
      </c>
      <c r="P48" s="24">
        <f t="shared" si="9"/>
        <v>0</v>
      </c>
      <c r="Q48" s="25">
        <f t="shared" si="10"/>
        <v>6.86</v>
      </c>
      <c r="R48" s="26">
        <f t="shared" si="11"/>
        <v>14</v>
      </c>
      <c r="S48" s="25">
        <f t="shared" si="12"/>
        <v>20.86</v>
      </c>
      <c r="T48" s="25">
        <f t="shared" si="13"/>
        <v>56.97999999999999</v>
      </c>
      <c r="U48" s="25">
        <f t="shared" si="14"/>
        <v>-77.44000000000031</v>
      </c>
      <c r="V48" s="25">
        <f t="shared" si="15"/>
        <v>222.55999999999969</v>
      </c>
    </row>
    <row r="49" spans="5:22" x14ac:dyDescent="0.2">
      <c r="E49" s="22">
        <v>45</v>
      </c>
      <c r="F49" s="24">
        <f t="shared" si="0"/>
        <v>10.5</v>
      </c>
      <c r="G49" s="23">
        <v>0</v>
      </c>
      <c r="H49" s="24">
        <f t="shared" si="1"/>
        <v>0</v>
      </c>
      <c r="I49" s="24">
        <f t="shared" si="2"/>
        <v>10.5</v>
      </c>
      <c r="J49" s="24">
        <f t="shared" si="3"/>
        <v>3.5</v>
      </c>
      <c r="K49" s="24">
        <f t="shared" si="4"/>
        <v>3.5</v>
      </c>
      <c r="L49" s="24">
        <f t="shared" si="5"/>
        <v>7</v>
      </c>
      <c r="M49" s="24">
        <f t="shared" si="6"/>
        <v>0</v>
      </c>
      <c r="N49" s="25">
        <f t="shared" si="7"/>
        <v>77.839999999999989</v>
      </c>
      <c r="O49" s="24">
        <f t="shared" si="8"/>
        <v>0</v>
      </c>
      <c r="P49" s="24">
        <f t="shared" si="9"/>
        <v>0</v>
      </c>
      <c r="Q49" s="25">
        <f t="shared" si="10"/>
        <v>4.9000000000000004</v>
      </c>
      <c r="R49" s="26">
        <f t="shared" si="11"/>
        <v>14</v>
      </c>
      <c r="S49" s="25">
        <f t="shared" si="12"/>
        <v>18.899999999999999</v>
      </c>
      <c r="T49" s="25">
        <f t="shared" si="13"/>
        <v>58.939999999999991</v>
      </c>
      <c r="U49" s="25">
        <f t="shared" si="14"/>
        <v>-18.50000000000032</v>
      </c>
      <c r="V49" s="25">
        <f t="shared" si="15"/>
        <v>281.49999999999966</v>
      </c>
    </row>
    <row r="50" spans="5:22" x14ac:dyDescent="0.2">
      <c r="E50" s="22">
        <v>46</v>
      </c>
      <c r="F50" s="24">
        <f t="shared" si="0"/>
        <v>7</v>
      </c>
      <c r="G50" s="23">
        <v>0</v>
      </c>
      <c r="H50" s="24">
        <f t="shared" si="1"/>
        <v>0</v>
      </c>
      <c r="I50" s="24">
        <f t="shared" si="2"/>
        <v>7</v>
      </c>
      <c r="J50" s="24">
        <f t="shared" si="3"/>
        <v>3.5</v>
      </c>
      <c r="K50" s="24">
        <f t="shared" si="4"/>
        <v>3.5</v>
      </c>
      <c r="L50" s="24">
        <f t="shared" si="5"/>
        <v>3.5</v>
      </c>
      <c r="M50" s="24">
        <f t="shared" si="6"/>
        <v>0</v>
      </c>
      <c r="N50" s="25">
        <f t="shared" si="7"/>
        <v>77.839999999999989</v>
      </c>
      <c r="O50" s="24">
        <f t="shared" si="8"/>
        <v>0</v>
      </c>
      <c r="P50" s="24">
        <f t="shared" si="9"/>
        <v>0</v>
      </c>
      <c r="Q50" s="25">
        <f t="shared" si="10"/>
        <v>2.9400000000000004</v>
      </c>
      <c r="R50" s="26">
        <f t="shared" si="11"/>
        <v>14</v>
      </c>
      <c r="S50" s="25">
        <f t="shared" si="12"/>
        <v>16.940000000000001</v>
      </c>
      <c r="T50" s="25">
        <f t="shared" si="13"/>
        <v>60.899999999999991</v>
      </c>
      <c r="U50" s="25">
        <f t="shared" si="14"/>
        <v>42.399999999999672</v>
      </c>
      <c r="V50" s="25">
        <f t="shared" si="15"/>
        <v>342.39999999999969</v>
      </c>
    </row>
    <row r="51" spans="5:22" x14ac:dyDescent="0.2">
      <c r="E51" s="22">
        <v>47</v>
      </c>
      <c r="F51" s="24">
        <f t="shared" si="0"/>
        <v>3.5</v>
      </c>
      <c r="G51" s="23">
        <v>14</v>
      </c>
      <c r="H51" s="24">
        <f t="shared" si="1"/>
        <v>0</v>
      </c>
      <c r="I51" s="24">
        <f t="shared" si="2"/>
        <v>3.5</v>
      </c>
      <c r="J51" s="24">
        <f t="shared" si="3"/>
        <v>3.5</v>
      </c>
      <c r="K51" s="24">
        <f t="shared" si="4"/>
        <v>3.5</v>
      </c>
      <c r="L51" s="24">
        <f t="shared" si="5"/>
        <v>0</v>
      </c>
      <c r="M51" s="24">
        <f t="shared" si="6"/>
        <v>0</v>
      </c>
      <c r="N51" s="25">
        <f t="shared" si="7"/>
        <v>77.839999999999989</v>
      </c>
      <c r="O51" s="24">
        <f t="shared" si="8"/>
        <v>224</v>
      </c>
      <c r="P51" s="24">
        <f t="shared" si="9"/>
        <v>15.68</v>
      </c>
      <c r="Q51" s="25">
        <f t="shared" si="10"/>
        <v>0.98000000000000009</v>
      </c>
      <c r="R51" s="26">
        <f t="shared" si="11"/>
        <v>14</v>
      </c>
      <c r="S51" s="25">
        <f t="shared" si="12"/>
        <v>254.66</v>
      </c>
      <c r="T51" s="25">
        <f t="shared" si="13"/>
        <v>-176.82</v>
      </c>
      <c r="U51" s="25">
        <f t="shared" si="14"/>
        <v>-134.42000000000033</v>
      </c>
      <c r="V51" s="25">
        <f t="shared" si="15"/>
        <v>165.57999999999967</v>
      </c>
    </row>
    <row r="52" spans="5:22" x14ac:dyDescent="0.2">
      <c r="E52" s="22">
        <v>48</v>
      </c>
      <c r="F52" s="24">
        <f t="shared" si="0"/>
        <v>0</v>
      </c>
      <c r="G52" s="23">
        <v>0</v>
      </c>
      <c r="H52" s="24">
        <f t="shared" si="1"/>
        <v>14</v>
      </c>
      <c r="I52" s="24">
        <f t="shared" si="2"/>
        <v>14</v>
      </c>
      <c r="J52" s="24">
        <f t="shared" si="3"/>
        <v>3.5</v>
      </c>
      <c r="K52" s="24">
        <f t="shared" si="4"/>
        <v>3.5</v>
      </c>
      <c r="L52" s="24">
        <f t="shared" si="5"/>
        <v>10.5</v>
      </c>
      <c r="M52" s="24">
        <f t="shared" si="6"/>
        <v>0</v>
      </c>
      <c r="N52" s="25">
        <f t="shared" si="7"/>
        <v>77.839999999999989</v>
      </c>
      <c r="O52" s="24">
        <f t="shared" si="8"/>
        <v>0</v>
      </c>
      <c r="P52" s="24">
        <f t="shared" si="9"/>
        <v>0</v>
      </c>
      <c r="Q52" s="25">
        <f t="shared" si="10"/>
        <v>6.86</v>
      </c>
      <c r="R52" s="26">
        <f t="shared" si="11"/>
        <v>14</v>
      </c>
      <c r="S52" s="25">
        <f t="shared" si="12"/>
        <v>20.86</v>
      </c>
      <c r="T52" s="25">
        <f t="shared" si="13"/>
        <v>56.97999999999999</v>
      </c>
      <c r="U52" s="25">
        <f t="shared" si="14"/>
        <v>-77.440000000000339</v>
      </c>
      <c r="V52" s="25">
        <f t="shared" si="15"/>
        <v>222.55999999999966</v>
      </c>
    </row>
    <row r="53" spans="5:22" x14ac:dyDescent="0.2">
      <c r="E53" s="22">
        <v>49</v>
      </c>
      <c r="F53" s="24">
        <f t="shared" si="0"/>
        <v>10.5</v>
      </c>
      <c r="G53" s="23">
        <v>0</v>
      </c>
      <c r="H53" s="24">
        <f t="shared" si="1"/>
        <v>0</v>
      </c>
      <c r="I53" s="24">
        <f t="shared" si="2"/>
        <v>10.5</v>
      </c>
      <c r="J53" s="24">
        <f t="shared" si="3"/>
        <v>3.5</v>
      </c>
      <c r="K53" s="24">
        <f t="shared" si="4"/>
        <v>3.5</v>
      </c>
      <c r="L53" s="24">
        <f t="shared" si="5"/>
        <v>7</v>
      </c>
      <c r="M53" s="24">
        <f t="shared" si="6"/>
        <v>0</v>
      </c>
      <c r="N53" s="25">
        <f t="shared" si="7"/>
        <v>77.839999999999989</v>
      </c>
      <c r="O53" s="24">
        <f t="shared" si="8"/>
        <v>0</v>
      </c>
      <c r="P53" s="24">
        <f t="shared" si="9"/>
        <v>0</v>
      </c>
      <c r="Q53" s="25">
        <f t="shared" si="10"/>
        <v>4.9000000000000004</v>
      </c>
      <c r="R53" s="26">
        <f t="shared" si="11"/>
        <v>14</v>
      </c>
      <c r="S53" s="25">
        <f t="shared" si="12"/>
        <v>18.899999999999999</v>
      </c>
      <c r="T53" s="25">
        <f t="shared" si="13"/>
        <v>58.939999999999991</v>
      </c>
      <c r="U53" s="25">
        <f t="shared" si="14"/>
        <v>-18.500000000000348</v>
      </c>
      <c r="V53" s="25">
        <f t="shared" si="15"/>
        <v>281.49999999999966</v>
      </c>
    </row>
    <row r="54" spans="5:22" x14ac:dyDescent="0.2">
      <c r="E54" s="22">
        <v>50</v>
      </c>
      <c r="F54" s="24">
        <f t="shared" si="0"/>
        <v>7</v>
      </c>
      <c r="G54" s="23">
        <v>0</v>
      </c>
      <c r="H54" s="24">
        <f t="shared" si="1"/>
        <v>0</v>
      </c>
      <c r="I54" s="24">
        <f t="shared" si="2"/>
        <v>7</v>
      </c>
      <c r="J54" s="24">
        <f t="shared" si="3"/>
        <v>3.5</v>
      </c>
      <c r="K54" s="24">
        <f t="shared" si="4"/>
        <v>3.5</v>
      </c>
      <c r="L54" s="24">
        <f t="shared" si="5"/>
        <v>3.5</v>
      </c>
      <c r="M54" s="24">
        <f t="shared" si="6"/>
        <v>0</v>
      </c>
      <c r="N54" s="25">
        <f t="shared" si="7"/>
        <v>77.839999999999989</v>
      </c>
      <c r="O54" s="24">
        <f t="shared" si="8"/>
        <v>0</v>
      </c>
      <c r="P54" s="24">
        <f t="shared" si="9"/>
        <v>0</v>
      </c>
      <c r="Q54" s="25">
        <f t="shared" si="10"/>
        <v>2.9400000000000004</v>
      </c>
      <c r="R54" s="26">
        <f t="shared" si="11"/>
        <v>14</v>
      </c>
      <c r="S54" s="25">
        <f t="shared" si="12"/>
        <v>16.940000000000001</v>
      </c>
      <c r="T54" s="25">
        <f t="shared" si="13"/>
        <v>60.899999999999991</v>
      </c>
      <c r="U54" s="25">
        <f t="shared" si="14"/>
        <v>42.399999999999643</v>
      </c>
      <c r="V54" s="25">
        <f t="shared" si="15"/>
        <v>342.39999999999964</v>
      </c>
    </row>
    <row r="55" spans="5:22" x14ac:dyDescent="0.2">
      <c r="E55" s="22">
        <v>51</v>
      </c>
      <c r="F55" s="24">
        <f t="shared" si="0"/>
        <v>3.5</v>
      </c>
      <c r="G55" s="23">
        <v>14</v>
      </c>
      <c r="H55" s="24">
        <f t="shared" si="1"/>
        <v>0</v>
      </c>
      <c r="I55" s="24">
        <f t="shared" si="2"/>
        <v>3.5</v>
      </c>
      <c r="J55" s="24">
        <f t="shared" si="3"/>
        <v>3.5</v>
      </c>
      <c r="K55" s="24">
        <f t="shared" si="4"/>
        <v>3.5</v>
      </c>
      <c r="L55" s="24">
        <f t="shared" si="5"/>
        <v>0</v>
      </c>
      <c r="M55" s="24">
        <f t="shared" si="6"/>
        <v>0</v>
      </c>
      <c r="N55" s="25">
        <f t="shared" si="7"/>
        <v>77.839999999999989</v>
      </c>
      <c r="O55" s="24">
        <f t="shared" si="8"/>
        <v>224</v>
      </c>
      <c r="P55" s="24">
        <f t="shared" si="9"/>
        <v>15.68</v>
      </c>
      <c r="Q55" s="25">
        <f t="shared" si="10"/>
        <v>0.98000000000000009</v>
      </c>
      <c r="R55" s="26">
        <f t="shared" si="11"/>
        <v>14</v>
      </c>
      <c r="S55" s="25">
        <f t="shared" si="12"/>
        <v>254.66</v>
      </c>
      <c r="T55" s="25">
        <f t="shared" si="13"/>
        <v>-176.82</v>
      </c>
      <c r="U55" s="25">
        <f t="shared" si="14"/>
        <v>-134.42000000000036</v>
      </c>
      <c r="V55" s="25">
        <f t="shared" si="15"/>
        <v>165.57999999999964</v>
      </c>
    </row>
    <row r="56" spans="5:22" x14ac:dyDescent="0.2">
      <c r="E56" s="22">
        <v>52</v>
      </c>
      <c r="F56" s="24">
        <f t="shared" si="0"/>
        <v>0</v>
      </c>
      <c r="G56" s="23">
        <v>0</v>
      </c>
      <c r="H56" s="24">
        <f t="shared" si="1"/>
        <v>14</v>
      </c>
      <c r="I56" s="24">
        <f t="shared" si="2"/>
        <v>14</v>
      </c>
      <c r="J56" s="24">
        <f t="shared" si="3"/>
        <v>3.5</v>
      </c>
      <c r="K56" s="24">
        <f t="shared" si="4"/>
        <v>3.5</v>
      </c>
      <c r="L56" s="24">
        <f t="shared" si="5"/>
        <v>10.5</v>
      </c>
      <c r="M56" s="24">
        <f t="shared" si="6"/>
        <v>0</v>
      </c>
      <c r="N56" s="25">
        <f t="shared" si="7"/>
        <v>77.839999999999989</v>
      </c>
      <c r="O56" s="24">
        <f t="shared" si="8"/>
        <v>0</v>
      </c>
      <c r="P56" s="24">
        <f t="shared" si="9"/>
        <v>0</v>
      </c>
      <c r="Q56" s="25">
        <f t="shared" si="10"/>
        <v>6.86</v>
      </c>
      <c r="R56" s="26">
        <f t="shared" si="11"/>
        <v>14</v>
      </c>
      <c r="S56" s="25">
        <f t="shared" si="12"/>
        <v>20.86</v>
      </c>
      <c r="T56" s="25">
        <f t="shared" si="13"/>
        <v>56.97999999999999</v>
      </c>
      <c r="U56" s="25">
        <f t="shared" si="14"/>
        <v>-77.440000000000367</v>
      </c>
      <c r="V56" s="25">
        <f t="shared" si="15"/>
        <v>222.55999999999963</v>
      </c>
    </row>
    <row r="57" spans="5:22" x14ac:dyDescent="0.2">
      <c r="F57" s="24"/>
      <c r="G57" s="24"/>
    </row>
  </sheetData>
  <mergeCells count="7">
    <mergeCell ref="C34:C35"/>
    <mergeCell ref="D34:D35"/>
    <mergeCell ref="A20:A21"/>
    <mergeCell ref="A22:A23"/>
    <mergeCell ref="A25:A26"/>
    <mergeCell ref="A34:A35"/>
    <mergeCell ref="B34:B35"/>
  </mergeCells>
  <conditionalFormatting sqref="M5:M56">
    <cfRule type="expression" dxfId="0" priority="1">
      <formula>M5&lt;&gt;0</formula>
    </cfRule>
  </conditionalFormatting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scale="92" orientation="landscape" r:id="rId1"/>
  <headerFooter alignWithMargins="0">
    <oddHeader>&amp;LОперационный и
 производственный менеджмент
 - Темы 13 - 16&amp;CРоссийско-французская программа МВА
"Управление предприятием"&amp;RЧернов В.П., Чернов А.В.</oddHeader>
    <oddFooter>&amp;A&amp;RСтраница &amp;P</oddFooter>
  </headerFooter>
  <rowBreaks count="1" manualBreakCount="1">
    <brk id="29" max="16383" man="1"/>
  </rowBreaks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390B-18F8-43B3-84AA-C77FEF630E12}">
  <dimension ref="A1:F14"/>
  <sheetViews>
    <sheetView zoomScale="115" zoomScaleNormal="115" workbookViewId="0">
      <selection activeCell="G27" sqref="G27"/>
    </sheetView>
  </sheetViews>
  <sheetFormatPr defaultRowHeight="12.75" x14ac:dyDescent="0.2"/>
  <cols>
    <col min="1" max="1" width="5.83203125" customWidth="1"/>
    <col min="2" max="2" width="12" customWidth="1"/>
    <col min="3" max="3" width="13" customWidth="1"/>
    <col min="4" max="4" width="15.1640625" customWidth="1"/>
    <col min="5" max="5" width="13" customWidth="1"/>
    <col min="6" max="6" width="13.83203125" customWidth="1"/>
  </cols>
  <sheetData>
    <row r="1" spans="1:6" ht="13.5" thickBot="1" x14ac:dyDescent="0.25">
      <c r="A1" s="118" t="s">
        <v>63</v>
      </c>
      <c r="B1" s="119"/>
      <c r="C1" s="119"/>
      <c r="D1" s="119"/>
      <c r="E1" s="119"/>
      <c r="F1" s="120"/>
    </row>
    <row r="2" spans="1:6" s="98" customFormat="1" ht="32.25" customHeight="1" thickBot="1" x14ac:dyDescent="0.25">
      <c r="A2" s="115" t="s">
        <v>64</v>
      </c>
      <c r="B2" s="116" t="s">
        <v>65</v>
      </c>
      <c r="C2" s="116" t="s">
        <v>66</v>
      </c>
      <c r="D2" s="116" t="s">
        <v>68</v>
      </c>
      <c r="E2" s="116" t="s">
        <v>67</v>
      </c>
      <c r="F2" s="117" t="s">
        <v>69</v>
      </c>
    </row>
    <row r="3" spans="1:6" x14ac:dyDescent="0.2">
      <c r="A3" s="105">
        <v>1</v>
      </c>
      <c r="B3" s="103">
        <v>1</v>
      </c>
      <c r="C3" s="103">
        <f>B3*М1!C$20</f>
        <v>3.5</v>
      </c>
      <c r="D3" s="103">
        <f>М1!C$10/ОП1!B3</f>
        <v>15.68</v>
      </c>
      <c r="E3" s="104">
        <f>(C3/2)*М1!C$8*М1!C$11</f>
        <v>0.98000000000000009</v>
      </c>
      <c r="F3" s="106">
        <f>D3+E3</f>
        <v>16.66</v>
      </c>
    </row>
    <row r="4" spans="1:6" x14ac:dyDescent="0.2">
      <c r="A4" s="107">
        <v>2</v>
      </c>
      <c r="B4" s="99">
        <v>2</v>
      </c>
      <c r="C4" s="99">
        <f>B4*М1!C$20</f>
        <v>7</v>
      </c>
      <c r="D4" s="99">
        <f>М1!C$10/ОП1!B4</f>
        <v>7.84</v>
      </c>
      <c r="E4" s="100">
        <f>(C4/2)*М1!C$8*М1!C$11</f>
        <v>1.9600000000000002</v>
      </c>
      <c r="F4" s="108">
        <f t="shared" ref="F4:F14" si="0">D4+E4</f>
        <v>9.8000000000000007</v>
      </c>
    </row>
    <row r="5" spans="1:6" x14ac:dyDescent="0.2">
      <c r="A5" s="107">
        <v>3</v>
      </c>
      <c r="B5" s="99">
        <v>3</v>
      </c>
      <c r="C5" s="99">
        <f>B5*М1!C$20</f>
        <v>10.5</v>
      </c>
      <c r="D5" s="99">
        <f>М1!C$10/ОП1!B5</f>
        <v>5.2266666666666666</v>
      </c>
      <c r="E5" s="100">
        <f>(C5/2)*М1!C$8*М1!C$11</f>
        <v>2.9400000000000004</v>
      </c>
      <c r="F5" s="108">
        <f t="shared" si="0"/>
        <v>8.1666666666666679</v>
      </c>
    </row>
    <row r="6" spans="1:6" x14ac:dyDescent="0.2">
      <c r="A6" s="109">
        <v>4</v>
      </c>
      <c r="B6" s="101">
        <v>4</v>
      </c>
      <c r="C6" s="101">
        <f>B6*М1!C$20</f>
        <v>14</v>
      </c>
      <c r="D6" s="101">
        <f>М1!C$10/ОП1!B6</f>
        <v>3.92</v>
      </c>
      <c r="E6" s="102">
        <f>(C6/2)*М1!C$8*М1!C$11</f>
        <v>3.9200000000000004</v>
      </c>
      <c r="F6" s="110">
        <f t="shared" si="0"/>
        <v>7.84</v>
      </c>
    </row>
    <row r="7" spans="1:6" x14ac:dyDescent="0.2">
      <c r="A7" s="107">
        <v>5</v>
      </c>
      <c r="B7" s="99">
        <v>5</v>
      </c>
      <c r="C7" s="99">
        <f>B7*М1!C$20</f>
        <v>17.5</v>
      </c>
      <c r="D7" s="99">
        <f>М1!C$10/ОП1!B7</f>
        <v>3.1360000000000001</v>
      </c>
      <c r="E7" s="100">
        <f>(C7/2)*М1!C$8*М1!C$11</f>
        <v>4.9000000000000004</v>
      </c>
      <c r="F7" s="108">
        <f t="shared" si="0"/>
        <v>8.0360000000000014</v>
      </c>
    </row>
    <row r="8" spans="1:6" x14ac:dyDescent="0.2">
      <c r="A8" s="107">
        <v>6</v>
      </c>
      <c r="B8" s="99">
        <v>6</v>
      </c>
      <c r="C8" s="99">
        <f>B8*М1!C$20</f>
        <v>21</v>
      </c>
      <c r="D8" s="99">
        <f>М1!C$10/ОП1!B8</f>
        <v>2.6133333333333333</v>
      </c>
      <c r="E8" s="100">
        <f>(C8/2)*М1!C$8*М1!C$11</f>
        <v>5.8800000000000008</v>
      </c>
      <c r="F8" s="108">
        <f t="shared" si="0"/>
        <v>8.4933333333333341</v>
      </c>
    </row>
    <row r="9" spans="1:6" x14ac:dyDescent="0.2">
      <c r="A9" s="107">
        <v>7</v>
      </c>
      <c r="B9" s="99">
        <v>7</v>
      </c>
      <c r="C9" s="99">
        <f>B9*М1!C$20</f>
        <v>24.5</v>
      </c>
      <c r="D9" s="99">
        <f>М1!C$10/ОП1!B9</f>
        <v>2.2399999999999998</v>
      </c>
      <c r="E9" s="100">
        <f>(C9/2)*М1!C$8*М1!C$11</f>
        <v>6.86</v>
      </c>
      <c r="F9" s="108">
        <f t="shared" si="0"/>
        <v>9.1</v>
      </c>
    </row>
    <row r="10" spans="1:6" x14ac:dyDescent="0.2">
      <c r="A10" s="107">
        <v>8</v>
      </c>
      <c r="B10" s="99">
        <v>8</v>
      </c>
      <c r="C10" s="99">
        <f>B10*М1!C$20</f>
        <v>28</v>
      </c>
      <c r="D10" s="99">
        <f>М1!C$10/ОП1!B10</f>
        <v>1.96</v>
      </c>
      <c r="E10" s="100">
        <f>(C10/2)*М1!C$8*М1!C$11</f>
        <v>7.8400000000000007</v>
      </c>
      <c r="F10" s="108">
        <f t="shared" si="0"/>
        <v>9.8000000000000007</v>
      </c>
    </row>
    <row r="11" spans="1:6" x14ac:dyDescent="0.2">
      <c r="A11" s="107">
        <v>9</v>
      </c>
      <c r="B11" s="99">
        <v>9</v>
      </c>
      <c r="C11" s="99">
        <f>B11*М1!C$20</f>
        <v>31.5</v>
      </c>
      <c r="D11" s="99">
        <f>М1!C$10/ОП1!B11</f>
        <v>1.7422222222222221</v>
      </c>
      <c r="E11" s="100">
        <f>(C11/2)*М1!C$8*М1!C$11</f>
        <v>8.82</v>
      </c>
      <c r="F11" s="108">
        <f t="shared" si="0"/>
        <v>10.562222222222223</v>
      </c>
    </row>
    <row r="12" spans="1:6" x14ac:dyDescent="0.2">
      <c r="A12" s="107">
        <v>10</v>
      </c>
      <c r="B12" s="99">
        <v>10</v>
      </c>
      <c r="C12" s="99">
        <f>B12*М1!C$20</f>
        <v>35</v>
      </c>
      <c r="D12" s="99">
        <f>М1!C$10/ОП1!B12</f>
        <v>1.5680000000000001</v>
      </c>
      <c r="E12" s="100">
        <f>(C12/2)*М1!C$8*М1!C$11</f>
        <v>9.8000000000000007</v>
      </c>
      <c r="F12" s="108">
        <f t="shared" si="0"/>
        <v>11.368</v>
      </c>
    </row>
    <row r="13" spans="1:6" x14ac:dyDescent="0.2">
      <c r="A13" s="107">
        <v>11</v>
      </c>
      <c r="B13" s="99">
        <v>11</v>
      </c>
      <c r="C13" s="99">
        <f>B13*М1!C$20</f>
        <v>38.5</v>
      </c>
      <c r="D13" s="99">
        <f>М1!C$10/ОП1!B13</f>
        <v>1.4254545454545455</v>
      </c>
      <c r="E13" s="100">
        <f>(C13/2)*М1!C$8*М1!C$11</f>
        <v>10.780000000000001</v>
      </c>
      <c r="F13" s="108">
        <f t="shared" si="0"/>
        <v>12.205454545454547</v>
      </c>
    </row>
    <row r="14" spans="1:6" ht="13.5" thickBot="1" x14ac:dyDescent="0.25">
      <c r="A14" s="111">
        <v>12</v>
      </c>
      <c r="B14" s="112">
        <v>12</v>
      </c>
      <c r="C14" s="112">
        <f>B14*М1!C$20</f>
        <v>42</v>
      </c>
      <c r="D14" s="112">
        <f>М1!C$10/ОП1!B14</f>
        <v>1.3066666666666666</v>
      </c>
      <c r="E14" s="113">
        <f>(C14/2)*М1!C$8*М1!C$11</f>
        <v>11.760000000000002</v>
      </c>
      <c r="F14" s="114">
        <f t="shared" si="0"/>
        <v>13.066666666666668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М1</vt:lpstr>
      <vt:lpstr>ОП1</vt:lpstr>
      <vt:lpstr>Д1</vt:lpstr>
      <vt:lpstr>М1!Область_печати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Студент</cp:lastModifiedBy>
  <dcterms:created xsi:type="dcterms:W3CDTF">2017-09-08T11:44:22Z</dcterms:created>
  <dcterms:modified xsi:type="dcterms:W3CDTF">2022-03-09T11:19:08Z</dcterms:modified>
</cp:coreProperties>
</file>