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bronn\Documents\github\university\3-course-6-semester\econometrics\task-5\"/>
    </mc:Choice>
  </mc:AlternateContent>
  <xr:revisionPtr revIDLastSave="0" documentId="13_ncr:1_{D4AAD6A6-F57C-4B5E-87E4-91E131AD9C31}" xr6:coauthVersionLast="47" xr6:coauthVersionMax="47" xr10:uidLastSave="{00000000-0000-0000-0000-000000000000}"/>
  <bookViews>
    <workbookView xWindow="2355" yWindow="4440" windowWidth="15375" windowHeight="8085" tabRatio="553" activeTab="4" xr2:uid="{00000000-000D-0000-FFFF-FFFF00000000}"/>
  </bookViews>
  <sheets>
    <sheet name="Задача 2" sheetId="1" r:id="rId1"/>
    <sheet name="Задача 5" sheetId="7" r:id="rId2"/>
    <sheet name="Лист1" sheetId="8" r:id="rId3"/>
    <sheet name="Лист2" sheetId="9" r:id="rId4"/>
    <sheet name="Лист3" sheetId="10" r:id="rId5"/>
    <sheet name="Лист4" sheetId="11" r:id="rId6"/>
  </sheets>
  <definedNames>
    <definedName name="_xlnm._FilterDatabase" localSheetId="0" hidden="1">'Задача 2'!$F$43:$I$52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2" i="10" l="1"/>
  <c r="E26" i="10"/>
  <c r="E24" i="10"/>
  <c r="E6" i="10"/>
  <c r="E7" i="10"/>
  <c r="E8" i="10"/>
  <c r="E9" i="10"/>
  <c r="E10" i="10"/>
  <c r="E11" i="10"/>
  <c r="E12" i="10"/>
  <c r="E13" i="10"/>
  <c r="E14" i="10"/>
  <c r="E15" i="10"/>
  <c r="E16" i="10"/>
  <c r="E5" i="10"/>
  <c r="D6" i="10"/>
  <c r="D7" i="10"/>
  <c r="D8" i="10"/>
  <c r="D9" i="10"/>
  <c r="D10" i="10"/>
  <c r="D11" i="10"/>
  <c r="D12" i="10"/>
  <c r="D13" i="10"/>
  <c r="D14" i="10"/>
  <c r="D15" i="10"/>
  <c r="D16" i="10"/>
  <c r="D5" i="10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6" i="9"/>
  <c r="C69" i="8" l="1"/>
  <c r="C61" i="8"/>
  <c r="C60" i="8"/>
  <c r="K48" i="8"/>
  <c r="G56" i="8"/>
  <c r="G55" i="8"/>
  <c r="G51" i="8"/>
  <c r="G50" i="8"/>
  <c r="G44" i="8"/>
  <c r="G43" i="8"/>
  <c r="G37" i="8"/>
  <c r="C30" i="8"/>
  <c r="C28" i="8"/>
  <c r="C26" i="8"/>
  <c r="C23" i="8"/>
  <c r="C20" i="8"/>
  <c r="M84" i="7"/>
  <c r="M82" i="7"/>
  <c r="O76" i="7"/>
  <c r="O69" i="7"/>
  <c r="O70" i="7"/>
  <c r="O71" i="7"/>
  <c r="O72" i="7"/>
  <c r="O73" i="7"/>
  <c r="O74" i="7"/>
  <c r="O75" i="7"/>
  <c r="O68" i="7"/>
  <c r="O36" i="7"/>
  <c r="O29" i="7"/>
  <c r="O30" i="7"/>
  <c r="O31" i="7"/>
  <c r="O32" i="7"/>
  <c r="O33" i="7"/>
  <c r="O34" i="7"/>
  <c r="O35" i="7"/>
  <c r="O28" i="7"/>
  <c r="M38" i="1"/>
  <c r="M37" i="1"/>
  <c r="M35" i="1"/>
  <c r="W32" i="1"/>
  <c r="W31" i="1"/>
  <c r="N32" i="1"/>
  <c r="O32" i="1"/>
  <c r="P32" i="1"/>
  <c r="Q32" i="1"/>
  <c r="R32" i="1"/>
  <c r="S32" i="1"/>
  <c r="T32" i="1"/>
  <c r="U32" i="1"/>
  <c r="V32" i="1"/>
  <c r="M32" i="1"/>
  <c r="N31" i="1"/>
  <c r="O31" i="1"/>
  <c r="P31" i="1"/>
  <c r="Q31" i="1"/>
  <c r="R31" i="1"/>
  <c r="S31" i="1"/>
  <c r="T31" i="1"/>
  <c r="U31" i="1"/>
  <c r="V31" i="1"/>
  <c r="M31" i="1"/>
  <c r="I28" i="1"/>
  <c r="I29" i="1"/>
  <c r="I30" i="1"/>
  <c r="I31" i="1"/>
  <c r="I32" i="1"/>
  <c r="I33" i="1"/>
  <c r="I34" i="1"/>
  <c r="I35" i="1"/>
  <c r="I36" i="1"/>
  <c r="I27" i="1"/>
</calcChain>
</file>

<file path=xl/sharedStrings.xml><?xml version="1.0" encoding="utf-8"?>
<sst xmlns="http://schemas.openxmlformats.org/spreadsheetml/2006/main" count="306" uniqueCount="71">
  <si>
    <t>x</t>
  </si>
  <si>
    <t>y</t>
  </si>
  <si>
    <t>ВЫВОД ИТОГОВ</t>
  </si>
  <si>
    <t>Регрессионная статистика</t>
  </si>
  <si>
    <t>Множественный R</t>
  </si>
  <si>
    <t>R-квадрат</t>
  </si>
  <si>
    <t>Нормированный R-квадрат</t>
  </si>
  <si>
    <t>Стандартная ошибка</t>
  </si>
  <si>
    <t>Наблюдения</t>
  </si>
  <si>
    <t>Дисперсионный анализ</t>
  </si>
  <si>
    <t>Регрессия</t>
  </si>
  <si>
    <t>Остаток</t>
  </si>
  <si>
    <t>Итого</t>
  </si>
  <si>
    <t>Y-пересечение</t>
  </si>
  <si>
    <t>df</t>
  </si>
  <si>
    <t>SS</t>
  </si>
  <si>
    <t>MS</t>
  </si>
  <si>
    <t>F</t>
  </si>
  <si>
    <t>Значимость F</t>
  </si>
  <si>
    <t>Коэффициенты</t>
  </si>
  <si>
    <t>t-статистика</t>
  </si>
  <si>
    <t>P-Значение</t>
  </si>
  <si>
    <t>Нижние 95%</t>
  </si>
  <si>
    <t>Верхние 95%</t>
  </si>
  <si>
    <t>Нижние 95,0%</t>
  </si>
  <si>
    <t>Верхние 95,0%</t>
  </si>
  <si>
    <t>ВЫВОД ОСТАТКА</t>
  </si>
  <si>
    <t>Наблюдение</t>
  </si>
  <si>
    <t>Предсказанное y</t>
  </si>
  <si>
    <t>Остатки</t>
  </si>
  <si>
    <t>Точка</t>
  </si>
  <si>
    <t>Ранг</t>
  </si>
  <si>
    <t>Процент</t>
  </si>
  <si>
    <t>|e|</t>
  </si>
  <si>
    <t>Остатки e</t>
  </si>
  <si>
    <t>Ранг по x</t>
  </si>
  <si>
    <t>Ранг по e</t>
  </si>
  <si>
    <t>Разность рангов d</t>
  </si>
  <si>
    <r>
      <t>d</t>
    </r>
    <r>
      <rPr>
        <vertAlign val="superscript"/>
        <sz val="11"/>
        <color theme="1"/>
        <rFont val="Calibri"/>
        <family val="2"/>
        <scheme val="minor"/>
      </rPr>
      <t>2</t>
    </r>
  </si>
  <si>
    <t>Сумма</t>
  </si>
  <si>
    <t>-</t>
  </si>
  <si>
    <t>R =</t>
  </si>
  <si>
    <t>t =</t>
  </si>
  <si>
    <t>e^2</t>
  </si>
  <si>
    <t>S1</t>
  </si>
  <si>
    <t>S3</t>
  </si>
  <si>
    <t>F =</t>
  </si>
  <si>
    <r>
      <t>F</t>
    </r>
    <r>
      <rPr>
        <vertAlign val="subscript"/>
        <sz val="11"/>
        <color theme="1"/>
        <rFont val="Calibri"/>
        <family val="2"/>
        <scheme val="minor"/>
      </rPr>
      <t>табл.</t>
    </r>
    <r>
      <rPr>
        <sz val="11"/>
        <color theme="1"/>
        <rFont val="Calibri"/>
        <family val="2"/>
        <scheme val="minor"/>
      </rPr>
      <t xml:space="preserve"> =</t>
    </r>
  </si>
  <si>
    <t>R^2</t>
  </si>
  <si>
    <t>F факт</t>
  </si>
  <si>
    <t>t табл</t>
  </si>
  <si>
    <t>t</t>
  </si>
  <si>
    <t>mrxy</t>
  </si>
  <si>
    <t>a</t>
  </si>
  <si>
    <t>da</t>
  </si>
  <si>
    <t>db</t>
  </si>
  <si>
    <t>b</t>
  </si>
  <si>
    <t>dz</t>
  </si>
  <si>
    <t>z</t>
  </si>
  <si>
    <t>ta</t>
  </si>
  <si>
    <t>tb</t>
  </si>
  <si>
    <t>tc</t>
  </si>
  <si>
    <t>t tabl</t>
  </si>
  <si>
    <t>№</t>
  </si>
  <si>
    <t>пол</t>
  </si>
  <si>
    <t>наклон</t>
  </si>
  <si>
    <t>технология</t>
  </si>
  <si>
    <t>lny</t>
  </si>
  <si>
    <t>lnx</t>
  </si>
  <si>
    <t>Предсказанное lny</t>
  </si>
  <si>
    <t>ДЗ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</si>
</sst>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0" fillId="0" borderId="0" xfId="0" applyFill="1" applyBorder="1" applyAlignment="1"/>
    <xf numFmtId="0" fontId="0" fillId="0" borderId="12" xfId="0" applyFill="1" applyBorder="1" applyAlignment="1"/>
    <xf numFmtId="0" fontId="2" fillId="0" borderId="13" xfId="0" applyFont="1" applyFill="1" applyBorder="1" applyAlignment="1">
      <alignment horizontal="center"/>
    </xf>
    <xf numFmtId="0" fontId="2" fillId="0" borderId="13" xfId="0" applyFont="1" applyFill="1" applyBorder="1" applyAlignment="1">
      <alignment horizontal="centerContinuous"/>
    </xf>
    <xf numFmtId="0" fontId="0" fillId="0" borderId="0" xfId="0" applyNumberFormat="1" applyFill="1" applyBorder="1" applyAlignment="1"/>
    <xf numFmtId="10" fontId="0" fillId="0" borderId="0" xfId="0" applyNumberFormat="1" applyFill="1" applyBorder="1" applyAlignment="1"/>
    <xf numFmtId="0" fontId="0" fillId="0" borderId="12" xfId="0" applyNumberFormat="1" applyFill="1" applyBorder="1" applyAlignment="1"/>
    <xf numFmtId="10" fontId="0" fillId="0" borderId="12" xfId="0" applyNumberFormat="1" applyFill="1" applyBorder="1" applyAlignment="1"/>
    <xf numFmtId="0" fontId="0" fillId="0" borderId="12" xfId="0" applyBorder="1"/>
    <xf numFmtId="0" fontId="0" fillId="0" borderId="1" xfId="0" applyBorder="1"/>
    <xf numFmtId="0" fontId="0" fillId="0" borderId="3" xfId="0" applyBorder="1"/>
    <xf numFmtId="0" fontId="0" fillId="0" borderId="14" xfId="0" applyBorder="1"/>
    <xf numFmtId="0" fontId="0" fillId="0" borderId="4" xfId="0" applyBorder="1"/>
    <xf numFmtId="0" fontId="0" fillId="0" borderId="6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Fill="1" applyBorder="1" applyAlignment="1">
      <alignment horizontal="center"/>
    </xf>
    <xf numFmtId="0" fontId="0" fillId="0" borderId="20" xfId="0" applyFill="1" applyBorder="1" applyAlignment="1">
      <alignment horizontal="center"/>
    </xf>
    <xf numFmtId="0" fontId="0" fillId="0" borderId="21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22" xfId="0" applyBorder="1" applyAlignment="1">
      <alignment horizontal="right"/>
    </xf>
    <xf numFmtId="0" fontId="0" fillId="0" borderId="23" xfId="0" applyBorder="1"/>
    <xf numFmtId="0" fontId="1" fillId="0" borderId="22" xfId="0" applyFont="1" applyBorder="1" applyAlignment="1">
      <alignment horizontal="right"/>
    </xf>
    <xf numFmtId="0" fontId="1" fillId="0" borderId="23" xfId="0" applyFont="1" applyBorder="1" applyAlignment="1">
      <alignment horizontal="right"/>
    </xf>
    <xf numFmtId="0" fontId="0" fillId="0" borderId="23" xfId="0" applyBorder="1" applyAlignment="1">
      <alignment horizontal="left"/>
    </xf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</a:t>
            </a:r>
            <a:r>
              <a:rPr lang="ru-RU"/>
              <a:t>График остатков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'Задача 2'!$A$4:$A$13</c:f>
              <c:numCache>
                <c:formatCode>General</c:formatCode>
                <c:ptCount val="10"/>
                <c:pt idx="0">
                  <c:v>7</c:v>
                </c:pt>
                <c:pt idx="1">
                  <c:v>8</c:v>
                </c:pt>
                <c:pt idx="2">
                  <c:v>14</c:v>
                </c:pt>
                <c:pt idx="3">
                  <c:v>16</c:v>
                </c:pt>
                <c:pt idx="4">
                  <c:v>19</c:v>
                </c:pt>
                <c:pt idx="5">
                  <c:v>21</c:v>
                </c:pt>
                <c:pt idx="6">
                  <c:v>20</c:v>
                </c:pt>
                <c:pt idx="7">
                  <c:v>32</c:v>
                </c:pt>
                <c:pt idx="8">
                  <c:v>42</c:v>
                </c:pt>
                <c:pt idx="9">
                  <c:v>22</c:v>
                </c:pt>
              </c:numCache>
            </c:numRef>
          </c:xVal>
          <c:yVal>
            <c:numRef>
              <c:f>'Задача 2'!$H$27:$H$36</c:f>
              <c:numCache>
                <c:formatCode>General</c:formatCode>
                <c:ptCount val="10"/>
                <c:pt idx="0">
                  <c:v>4.2820102112323575</c:v>
                </c:pt>
                <c:pt idx="1">
                  <c:v>-1.5868455300830897</c:v>
                </c:pt>
                <c:pt idx="2">
                  <c:v>-0.79997997797577192</c:v>
                </c:pt>
                <c:pt idx="3">
                  <c:v>6.4623085393933337</c:v>
                </c:pt>
                <c:pt idx="4">
                  <c:v>-4.1442586845530069</c:v>
                </c:pt>
                <c:pt idx="5">
                  <c:v>-4.8819701671839031</c:v>
                </c:pt>
                <c:pt idx="6">
                  <c:v>-2.0131144258684532</c:v>
                </c:pt>
                <c:pt idx="7">
                  <c:v>1.5606166783461788</c:v>
                </c:pt>
                <c:pt idx="8">
                  <c:v>1.8720592651917087</c:v>
                </c:pt>
                <c:pt idx="9">
                  <c:v>-0.75082590849934938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E92-4F33-B7E0-5E6D76D899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1072800"/>
        <c:axId val="1841070720"/>
      </c:scatterChart>
      <c:valAx>
        <c:axId val="1841072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41070720"/>
        <c:crosses val="autoZero"/>
        <c:crossBetween val="midCat"/>
      </c:valAx>
      <c:valAx>
        <c:axId val="18410707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4107280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пол График остатков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Лист2!$E$6:$E$25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</c:numCache>
            </c:numRef>
          </c:xVal>
          <c:yVal>
            <c:numRef>
              <c:f>Лист2!$C$159:$C$178</c:f>
              <c:numCache>
                <c:formatCode>General</c:formatCode>
                <c:ptCount val="20"/>
                <c:pt idx="0">
                  <c:v>3.3136852895950781</c:v>
                </c:pt>
                <c:pt idx="1">
                  <c:v>4.2113581104550235</c:v>
                </c:pt>
                <c:pt idx="2">
                  <c:v>-0.98821117375705114</c:v>
                </c:pt>
                <c:pt idx="3">
                  <c:v>3.4700153767298829</c:v>
                </c:pt>
                <c:pt idx="4">
                  <c:v>-3.5567905522750962</c:v>
                </c:pt>
                <c:pt idx="5">
                  <c:v>-1.5192209123526368</c:v>
                </c:pt>
                <c:pt idx="6">
                  <c:v>2.7826755509994854</c:v>
                </c:pt>
                <c:pt idx="7">
                  <c:v>4.2113581104550235</c:v>
                </c:pt>
                <c:pt idx="8">
                  <c:v>-4.9838485585272636</c:v>
                </c:pt>
                <c:pt idx="9">
                  <c:v>-0.82528655783257676</c:v>
                </c:pt>
                <c:pt idx="10">
                  <c:v>-1.0717580727831901</c:v>
                </c:pt>
                <c:pt idx="11">
                  <c:v>6.4065647794373035</c:v>
                </c:pt>
                <c:pt idx="12">
                  <c:v>-4.9958318860715565</c:v>
                </c:pt>
                <c:pt idx="13">
                  <c:v>-1.5448072247308104</c:v>
                </c:pt>
                <c:pt idx="14">
                  <c:v>-5.3008713480266536</c:v>
                </c:pt>
                <c:pt idx="15">
                  <c:v>-3.7886418895449765</c:v>
                </c:pt>
                <c:pt idx="16">
                  <c:v>3.2113581104550235</c:v>
                </c:pt>
                <c:pt idx="17">
                  <c:v>1.6503994442514767</c:v>
                </c:pt>
                <c:pt idx="18">
                  <c:v>-0.68631471040492187</c:v>
                </c:pt>
                <c:pt idx="19">
                  <c:v>4.1681139284435176E-3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E00-422A-9A36-FE750AE0D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3937760"/>
        <c:axId val="1523918624"/>
      </c:scatterChart>
      <c:valAx>
        <c:axId val="1523937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пол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23918624"/>
        <c:crosses val="autoZero"/>
        <c:crossBetween val="midCat"/>
      </c:valAx>
      <c:valAx>
        <c:axId val="15239186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2393776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lnx </a:t>
            </a:r>
            <a:r>
              <a:rPr lang="ru-RU"/>
              <a:t>График остатков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Лист3!$E$5:$E$16</c:f>
              <c:numCache>
                <c:formatCode>General</c:formatCode>
                <c:ptCount val="12"/>
                <c:pt idx="0">
                  <c:v>1.0413926851582251</c:v>
                </c:pt>
                <c:pt idx="1">
                  <c:v>1.0413926851582251</c:v>
                </c:pt>
                <c:pt idx="2">
                  <c:v>1.0791812460476249</c:v>
                </c:pt>
                <c:pt idx="3">
                  <c:v>1.1139433523068367</c:v>
                </c:pt>
                <c:pt idx="4">
                  <c:v>1.1760912590556813</c:v>
                </c:pt>
                <c:pt idx="5">
                  <c:v>1.2304489213782739</c:v>
                </c:pt>
                <c:pt idx="6">
                  <c:v>1.2304489213782739</c:v>
                </c:pt>
                <c:pt idx="7">
                  <c:v>1.255272505103306</c:v>
                </c:pt>
                <c:pt idx="8">
                  <c:v>1.255272505103306</c:v>
                </c:pt>
                <c:pt idx="9">
                  <c:v>1.2787536009528289</c:v>
                </c:pt>
                <c:pt idx="10">
                  <c:v>1.2787536009528289</c:v>
                </c:pt>
                <c:pt idx="11">
                  <c:v>1.3424226808222062</c:v>
                </c:pt>
              </c:numCache>
            </c:numRef>
          </c:xVal>
          <c:yVal>
            <c:numRef>
              <c:f>Лист3!$C$158:$C$169</c:f>
              <c:numCache>
                <c:formatCode>General</c:formatCode>
                <c:ptCount val="12"/>
                <c:pt idx="0">
                  <c:v>-9.448056234166935E-2</c:v>
                </c:pt>
                <c:pt idx="1">
                  <c:v>-2.1929895193057769E-2</c:v>
                </c:pt>
                <c:pt idx="2">
                  <c:v>5.6033598994009726E-3</c:v>
                </c:pt>
                <c:pt idx="3">
                  <c:v>0.12406829988248957</c:v>
                </c:pt>
                <c:pt idx="4">
                  <c:v>2.1043613251092275E-2</c:v>
                </c:pt>
                <c:pt idx="5">
                  <c:v>-3.4304815498254815E-2</c:v>
                </c:pt>
                <c:pt idx="6">
                  <c:v>2.8090458570659615E-2</c:v>
                </c:pt>
                <c:pt idx="7">
                  <c:v>-1.4785630628957325E-3</c:v>
                </c:pt>
                <c:pt idx="8">
                  <c:v>9.8024473467932527E-3</c:v>
                </c:pt>
                <c:pt idx="9">
                  <c:v>1.3280889265748552E-2</c:v>
                </c:pt>
                <c:pt idx="10">
                  <c:v>1.3280889265748552E-2</c:v>
                </c:pt>
                <c:pt idx="11">
                  <c:v>-6.2976121386053574E-2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38-4288-A95A-3A4748AF87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8402816"/>
        <c:axId val="1588400320"/>
      </c:scatterChart>
      <c:valAx>
        <c:axId val="1588402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88400320"/>
        <c:crosses val="autoZero"/>
        <c:crossBetween val="midCat"/>
      </c:valAx>
      <c:valAx>
        <c:axId val="15884003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8840281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z </a:t>
            </a:r>
            <a:r>
              <a:rPr lang="ru-RU"/>
              <a:t>График остатков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Лист3!$F$5:$F$16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xVal>
          <c:yVal>
            <c:numRef>
              <c:f>Лист3!$C$158:$C$169</c:f>
              <c:numCache>
                <c:formatCode>General</c:formatCode>
                <c:ptCount val="12"/>
                <c:pt idx="0">
                  <c:v>-9.448056234166935E-2</c:v>
                </c:pt>
                <c:pt idx="1">
                  <c:v>-2.1929895193057769E-2</c:v>
                </c:pt>
                <c:pt idx="2">
                  <c:v>5.6033598994009726E-3</c:v>
                </c:pt>
                <c:pt idx="3">
                  <c:v>0.12406829988248957</c:v>
                </c:pt>
                <c:pt idx="4">
                  <c:v>2.1043613251092275E-2</c:v>
                </c:pt>
                <c:pt idx="5">
                  <c:v>-3.4304815498254815E-2</c:v>
                </c:pt>
                <c:pt idx="6">
                  <c:v>2.8090458570659615E-2</c:v>
                </c:pt>
                <c:pt idx="7">
                  <c:v>-1.4785630628957325E-3</c:v>
                </c:pt>
                <c:pt idx="8">
                  <c:v>9.8024473467932527E-3</c:v>
                </c:pt>
                <c:pt idx="9">
                  <c:v>1.3280889265748552E-2</c:v>
                </c:pt>
                <c:pt idx="10">
                  <c:v>1.3280889265748552E-2</c:v>
                </c:pt>
                <c:pt idx="11">
                  <c:v>-6.2976121386053574E-2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23-4655-B9A2-9D40E8A256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6800848"/>
        <c:axId val="896800432"/>
      </c:scatterChart>
      <c:valAx>
        <c:axId val="896800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z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96800432"/>
        <c:crosses val="autoZero"/>
        <c:crossBetween val="midCat"/>
      </c:valAx>
      <c:valAx>
        <c:axId val="8968004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9680084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lnx </a:t>
            </a:r>
            <a:r>
              <a:rPr lang="ru-RU"/>
              <a:t>График остатков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Лист3!$E$5:$E$16</c:f>
              <c:numCache>
                <c:formatCode>General</c:formatCode>
                <c:ptCount val="12"/>
                <c:pt idx="0">
                  <c:v>1.0413926851582251</c:v>
                </c:pt>
                <c:pt idx="1">
                  <c:v>1.0413926851582251</c:v>
                </c:pt>
                <c:pt idx="2">
                  <c:v>1.0791812460476249</c:v>
                </c:pt>
                <c:pt idx="3">
                  <c:v>1.1139433523068367</c:v>
                </c:pt>
                <c:pt idx="4">
                  <c:v>1.1760912590556813</c:v>
                </c:pt>
                <c:pt idx="5">
                  <c:v>1.2304489213782739</c:v>
                </c:pt>
                <c:pt idx="6">
                  <c:v>1.2304489213782739</c:v>
                </c:pt>
                <c:pt idx="7">
                  <c:v>1.255272505103306</c:v>
                </c:pt>
                <c:pt idx="8">
                  <c:v>1.255272505103306</c:v>
                </c:pt>
                <c:pt idx="9">
                  <c:v>1.2787536009528289</c:v>
                </c:pt>
                <c:pt idx="10">
                  <c:v>1.2787536009528289</c:v>
                </c:pt>
                <c:pt idx="11">
                  <c:v>1.3424226808222062</c:v>
                </c:pt>
              </c:numCache>
            </c:numRef>
          </c:xVal>
          <c:yVal>
            <c:numRef>
              <c:f>Лист3!$K$45:$K$56</c:f>
              <c:numCache>
                <c:formatCode>General</c:formatCode>
                <c:ptCount val="12"/>
                <c:pt idx="0">
                  <c:v>-9.448056234166935E-2</c:v>
                </c:pt>
                <c:pt idx="1">
                  <c:v>-2.1929895193057769E-2</c:v>
                </c:pt>
                <c:pt idx="2">
                  <c:v>5.6033598994009726E-3</c:v>
                </c:pt>
                <c:pt idx="3">
                  <c:v>0.12406829988248957</c:v>
                </c:pt>
                <c:pt idx="4">
                  <c:v>2.1043613251092275E-2</c:v>
                </c:pt>
                <c:pt idx="5">
                  <c:v>-3.4304815498254815E-2</c:v>
                </c:pt>
                <c:pt idx="6">
                  <c:v>2.8090458570659615E-2</c:v>
                </c:pt>
                <c:pt idx="7">
                  <c:v>-1.4785630628957325E-3</c:v>
                </c:pt>
                <c:pt idx="8">
                  <c:v>9.8024473467932527E-3</c:v>
                </c:pt>
                <c:pt idx="9">
                  <c:v>1.3280889265748552E-2</c:v>
                </c:pt>
                <c:pt idx="10">
                  <c:v>1.3280889265748552E-2</c:v>
                </c:pt>
                <c:pt idx="11">
                  <c:v>-6.2976121386053574E-2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50C-4D73-8681-58D7F43448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3923616"/>
        <c:axId val="1523929440"/>
      </c:scatterChart>
      <c:valAx>
        <c:axId val="1523923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23929440"/>
        <c:crosses val="autoZero"/>
        <c:crossBetween val="midCat"/>
      </c:valAx>
      <c:valAx>
        <c:axId val="15239294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2392361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z </a:t>
            </a:r>
            <a:r>
              <a:rPr lang="ru-RU"/>
              <a:t>График остатков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Лист3!$F$5:$F$16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xVal>
          <c:yVal>
            <c:numRef>
              <c:f>Лист3!$K$45:$K$56</c:f>
              <c:numCache>
                <c:formatCode>General</c:formatCode>
                <c:ptCount val="12"/>
                <c:pt idx="0">
                  <c:v>-9.448056234166935E-2</c:v>
                </c:pt>
                <c:pt idx="1">
                  <c:v>-2.1929895193057769E-2</c:v>
                </c:pt>
                <c:pt idx="2">
                  <c:v>5.6033598994009726E-3</c:v>
                </c:pt>
                <c:pt idx="3">
                  <c:v>0.12406829988248957</c:v>
                </c:pt>
                <c:pt idx="4">
                  <c:v>2.1043613251092275E-2</c:v>
                </c:pt>
                <c:pt idx="5">
                  <c:v>-3.4304815498254815E-2</c:v>
                </c:pt>
                <c:pt idx="6">
                  <c:v>2.8090458570659615E-2</c:v>
                </c:pt>
                <c:pt idx="7">
                  <c:v>-1.4785630628957325E-3</c:v>
                </c:pt>
                <c:pt idx="8">
                  <c:v>9.8024473467932527E-3</c:v>
                </c:pt>
                <c:pt idx="9">
                  <c:v>1.3280889265748552E-2</c:v>
                </c:pt>
                <c:pt idx="10">
                  <c:v>1.3280889265748552E-2</c:v>
                </c:pt>
                <c:pt idx="11">
                  <c:v>-6.2976121386053574E-2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B8-43EB-BB22-9C801693A1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3936928"/>
        <c:axId val="1523921120"/>
      </c:scatterChart>
      <c:valAx>
        <c:axId val="1523936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z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23921120"/>
        <c:crosses val="autoZero"/>
        <c:crossBetween val="midCat"/>
      </c:valAx>
      <c:valAx>
        <c:axId val="15239211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2393692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</a:t>
            </a:r>
            <a:r>
              <a:rPr lang="ru-RU"/>
              <a:t>График остатков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'Задача 5'!$B$5:$B$12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'Задача 5'!$N$28:$N$35</c:f>
              <c:numCache>
                <c:formatCode>General</c:formatCode>
                <c:ptCount val="8"/>
                <c:pt idx="0">
                  <c:v>0.24603174603174516</c:v>
                </c:pt>
                <c:pt idx="1">
                  <c:v>0.11111111111111072</c:v>
                </c:pt>
                <c:pt idx="2">
                  <c:v>1.1111111111111107</c:v>
                </c:pt>
                <c:pt idx="3">
                  <c:v>-2.3809523809523725E-2</c:v>
                </c:pt>
                <c:pt idx="4">
                  <c:v>-2.1587301587301582</c:v>
                </c:pt>
                <c:pt idx="5">
                  <c:v>-0.29365079365079438</c:v>
                </c:pt>
                <c:pt idx="6">
                  <c:v>-0.42857142857142705</c:v>
                </c:pt>
                <c:pt idx="7">
                  <c:v>1.4365079365079367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FB-4F7F-B18D-380C3CB642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1133952"/>
        <c:axId val="1841134368"/>
      </c:scatterChart>
      <c:valAx>
        <c:axId val="1841133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41134368"/>
        <c:crosses val="autoZero"/>
        <c:crossBetween val="midCat"/>
      </c:valAx>
      <c:valAx>
        <c:axId val="18411343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4113395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</a:t>
            </a:r>
            <a:r>
              <a:rPr lang="ru-RU"/>
              <a:t>График остатков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'Задача 5'!$F$5:$F$12</c:f>
              <c:numCache>
                <c:formatCode>General</c:formatCode>
                <c:ptCount val="8"/>
                <c:pt idx="0">
                  <c:v>14</c:v>
                </c:pt>
                <c:pt idx="1">
                  <c:v>16</c:v>
                </c:pt>
                <c:pt idx="2">
                  <c:v>16</c:v>
                </c:pt>
                <c:pt idx="3">
                  <c:v>17</c:v>
                </c:pt>
                <c:pt idx="4">
                  <c:v>17</c:v>
                </c:pt>
                <c:pt idx="5">
                  <c:v>18</c:v>
                </c:pt>
                <c:pt idx="6">
                  <c:v>18</c:v>
                </c:pt>
                <c:pt idx="7">
                  <c:v>19</c:v>
                </c:pt>
              </c:numCache>
            </c:numRef>
          </c:xVal>
          <c:yVal>
            <c:numRef>
              <c:f>'Задача 5'!$N$68:$N$75</c:f>
              <c:numCache>
                <c:formatCode>General</c:formatCode>
                <c:ptCount val="8"/>
                <c:pt idx="0">
                  <c:v>3.4222222222222243</c:v>
                </c:pt>
                <c:pt idx="1">
                  <c:v>-3.0888888888888886</c:v>
                </c:pt>
                <c:pt idx="2">
                  <c:v>-1.0888888888888886</c:v>
                </c:pt>
                <c:pt idx="3">
                  <c:v>-2.8444444444444414</c:v>
                </c:pt>
                <c:pt idx="4">
                  <c:v>-0.84444444444444144</c:v>
                </c:pt>
                <c:pt idx="5">
                  <c:v>0.39999999999999858</c:v>
                </c:pt>
                <c:pt idx="6">
                  <c:v>2.3999999999999986</c:v>
                </c:pt>
                <c:pt idx="7">
                  <c:v>1.6444444444444457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8EC-4D67-99F8-4472DA16AC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2907600"/>
        <c:axId val="1882908016"/>
      </c:scatterChart>
      <c:valAx>
        <c:axId val="1882907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82908016"/>
        <c:crosses val="autoZero"/>
        <c:crossBetween val="midCat"/>
      </c:valAx>
      <c:valAx>
        <c:axId val="18829080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8290760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</a:t>
            </a:r>
            <a:r>
              <a:rPr lang="ru-RU"/>
              <a:t>График остатков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Лист2!$C$6:$C$25</c:f>
              <c:numCache>
                <c:formatCode>General</c:formatCode>
                <c:ptCount val="20"/>
                <c:pt idx="0">
                  <c:v>29</c:v>
                </c:pt>
                <c:pt idx="1">
                  <c:v>40</c:v>
                </c:pt>
                <c:pt idx="2">
                  <c:v>36</c:v>
                </c:pt>
                <c:pt idx="3">
                  <c:v>32</c:v>
                </c:pt>
                <c:pt idx="4">
                  <c:v>23</c:v>
                </c:pt>
                <c:pt idx="5">
                  <c:v>45</c:v>
                </c:pt>
                <c:pt idx="6">
                  <c:v>38</c:v>
                </c:pt>
                <c:pt idx="7">
                  <c:v>40</c:v>
                </c:pt>
                <c:pt idx="8">
                  <c:v>50</c:v>
                </c:pt>
                <c:pt idx="9">
                  <c:v>47</c:v>
                </c:pt>
                <c:pt idx="10">
                  <c:v>28</c:v>
                </c:pt>
                <c:pt idx="11">
                  <c:v>30</c:v>
                </c:pt>
                <c:pt idx="12">
                  <c:v>25</c:v>
                </c:pt>
                <c:pt idx="13">
                  <c:v>48</c:v>
                </c:pt>
                <c:pt idx="14">
                  <c:v>30</c:v>
                </c:pt>
                <c:pt idx="15">
                  <c:v>40</c:v>
                </c:pt>
                <c:pt idx="16">
                  <c:v>40</c:v>
                </c:pt>
                <c:pt idx="17">
                  <c:v>38</c:v>
                </c:pt>
                <c:pt idx="18">
                  <c:v>29</c:v>
                </c:pt>
                <c:pt idx="19">
                  <c:v>25</c:v>
                </c:pt>
              </c:numCache>
            </c:numRef>
          </c:xVal>
          <c:yVal>
            <c:numRef>
              <c:f>Лист2!$I$51:$I$70</c:f>
              <c:numCache>
                <c:formatCode>General</c:formatCode>
                <c:ptCount val="20"/>
                <c:pt idx="0">
                  <c:v>3.6798511338064692</c:v>
                </c:pt>
                <c:pt idx="1">
                  <c:v>4.2716202181062854</c:v>
                </c:pt>
                <c:pt idx="2">
                  <c:v>-1.2079106802838879</c:v>
                </c:pt>
                <c:pt idx="3">
                  <c:v>3.5850960706248891</c:v>
                </c:pt>
                <c:pt idx="4">
                  <c:v>-3.8581010905314237</c:v>
                </c:pt>
                <c:pt idx="5">
                  <c:v>-2.4921758698286283</c:v>
                </c:pt>
                <c:pt idx="6">
                  <c:v>2.3955859442617253</c:v>
                </c:pt>
                <c:pt idx="7">
                  <c:v>4.2716202181062854</c:v>
                </c:pt>
                <c:pt idx="8">
                  <c:v>-4.7108966591656554</c:v>
                </c:pt>
                <c:pt idx="9">
                  <c:v>-0.61614159598407525</c:v>
                </c:pt>
                <c:pt idx="10">
                  <c:v>-0.62189717846633386</c:v>
                </c:pt>
                <c:pt idx="11">
                  <c:v>6.2541370953782192</c:v>
                </c:pt>
                <c:pt idx="12">
                  <c:v>-5.2546044659858104</c:v>
                </c:pt>
                <c:pt idx="13">
                  <c:v>-1.3143932837112686</c:v>
                </c:pt>
                <c:pt idx="14">
                  <c:v>-5.0184005539207241</c:v>
                </c:pt>
                <c:pt idx="15">
                  <c:v>-3.7283797818937146</c:v>
                </c:pt>
                <c:pt idx="16">
                  <c:v>3.2716202181062854</c:v>
                </c:pt>
                <c:pt idx="17">
                  <c:v>1.6681235935606722</c:v>
                </c:pt>
                <c:pt idx="18">
                  <c:v>-0.32014886619353078</c:v>
                </c:pt>
                <c:pt idx="19">
                  <c:v>-0.25460446598581044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59-475B-8644-5956E6C485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3929856"/>
        <c:axId val="1523917376"/>
      </c:scatterChart>
      <c:valAx>
        <c:axId val="1523929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23917376"/>
        <c:crosses val="autoZero"/>
        <c:crossBetween val="midCat"/>
      </c:valAx>
      <c:valAx>
        <c:axId val="15239173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2392985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пол График остатков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Лист2!$E$6:$E$25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</c:numCache>
            </c:numRef>
          </c:xVal>
          <c:yVal>
            <c:numRef>
              <c:f>Лист2!$I$51:$I$70</c:f>
              <c:numCache>
                <c:formatCode>General</c:formatCode>
                <c:ptCount val="20"/>
                <c:pt idx="0">
                  <c:v>3.6798511338064692</c:v>
                </c:pt>
                <c:pt idx="1">
                  <c:v>4.2716202181062854</c:v>
                </c:pt>
                <c:pt idx="2">
                  <c:v>-1.2079106802838879</c:v>
                </c:pt>
                <c:pt idx="3">
                  <c:v>3.5850960706248891</c:v>
                </c:pt>
                <c:pt idx="4">
                  <c:v>-3.8581010905314237</c:v>
                </c:pt>
                <c:pt idx="5">
                  <c:v>-2.4921758698286283</c:v>
                </c:pt>
                <c:pt idx="6">
                  <c:v>2.3955859442617253</c:v>
                </c:pt>
                <c:pt idx="7">
                  <c:v>4.2716202181062854</c:v>
                </c:pt>
                <c:pt idx="8">
                  <c:v>-4.7108966591656554</c:v>
                </c:pt>
                <c:pt idx="9">
                  <c:v>-0.61614159598407525</c:v>
                </c:pt>
                <c:pt idx="10">
                  <c:v>-0.62189717846633386</c:v>
                </c:pt>
                <c:pt idx="11">
                  <c:v>6.2541370953782192</c:v>
                </c:pt>
                <c:pt idx="12">
                  <c:v>-5.2546044659858104</c:v>
                </c:pt>
                <c:pt idx="13">
                  <c:v>-1.3143932837112686</c:v>
                </c:pt>
                <c:pt idx="14">
                  <c:v>-5.0184005539207241</c:v>
                </c:pt>
                <c:pt idx="15">
                  <c:v>-3.7283797818937146</c:v>
                </c:pt>
                <c:pt idx="16">
                  <c:v>3.2716202181062854</c:v>
                </c:pt>
                <c:pt idx="17">
                  <c:v>1.6681235935606722</c:v>
                </c:pt>
                <c:pt idx="18">
                  <c:v>-0.32014886619353078</c:v>
                </c:pt>
                <c:pt idx="19">
                  <c:v>-0.25460446598581044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D34-4219-BF66-0FBD980017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3924448"/>
        <c:axId val="1523916960"/>
      </c:scatterChart>
      <c:valAx>
        <c:axId val="1523924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пол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23916960"/>
        <c:crosses val="autoZero"/>
        <c:crossBetween val="midCat"/>
      </c:valAx>
      <c:valAx>
        <c:axId val="1523916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2392444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</a:t>
            </a:r>
            <a:r>
              <a:rPr lang="ru-RU"/>
              <a:t>График остатков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Лист2!$C$6:$C$25</c:f>
              <c:numCache>
                <c:formatCode>General</c:formatCode>
                <c:ptCount val="20"/>
                <c:pt idx="0">
                  <c:v>29</c:v>
                </c:pt>
                <c:pt idx="1">
                  <c:v>40</c:v>
                </c:pt>
                <c:pt idx="2">
                  <c:v>36</c:v>
                </c:pt>
                <c:pt idx="3">
                  <c:v>32</c:v>
                </c:pt>
                <c:pt idx="4">
                  <c:v>23</c:v>
                </c:pt>
                <c:pt idx="5">
                  <c:v>45</c:v>
                </c:pt>
                <c:pt idx="6">
                  <c:v>38</c:v>
                </c:pt>
                <c:pt idx="7">
                  <c:v>40</c:v>
                </c:pt>
                <c:pt idx="8">
                  <c:v>50</c:v>
                </c:pt>
                <c:pt idx="9">
                  <c:v>47</c:v>
                </c:pt>
                <c:pt idx="10">
                  <c:v>28</c:v>
                </c:pt>
                <c:pt idx="11">
                  <c:v>30</c:v>
                </c:pt>
                <c:pt idx="12">
                  <c:v>25</c:v>
                </c:pt>
                <c:pt idx="13">
                  <c:v>48</c:v>
                </c:pt>
                <c:pt idx="14">
                  <c:v>30</c:v>
                </c:pt>
                <c:pt idx="15">
                  <c:v>40</c:v>
                </c:pt>
                <c:pt idx="16">
                  <c:v>40</c:v>
                </c:pt>
                <c:pt idx="17">
                  <c:v>38</c:v>
                </c:pt>
                <c:pt idx="18">
                  <c:v>29</c:v>
                </c:pt>
                <c:pt idx="19">
                  <c:v>25</c:v>
                </c:pt>
              </c:numCache>
            </c:numRef>
          </c:xVal>
          <c:yVal>
            <c:numRef>
              <c:f>Лист2!$I$106:$I$125</c:f>
              <c:numCache>
                <c:formatCode>General</c:formatCode>
                <c:ptCount val="20"/>
                <c:pt idx="0">
                  <c:v>3.529848945711894</c:v>
                </c:pt>
                <c:pt idx="1">
                  <c:v>4.2192426652791966</c:v>
                </c:pt>
                <c:pt idx="2">
                  <c:v>-1.0581734902197866</c:v>
                </c:pt>
                <c:pt idx="3">
                  <c:v>3.563553616026887</c:v>
                </c:pt>
                <c:pt idx="4">
                  <c:v>-3.7455530194143449</c:v>
                </c:pt>
                <c:pt idx="5">
                  <c:v>-1.9570594792748039</c:v>
                </c:pt>
                <c:pt idx="6">
                  <c:v>2.6309629566568731</c:v>
                </c:pt>
                <c:pt idx="7">
                  <c:v>4.2192426652791966</c:v>
                </c:pt>
                <c:pt idx="8">
                  <c:v>-4.8602892849010786</c:v>
                </c:pt>
                <c:pt idx="9">
                  <c:v>-0.73642969984700102</c:v>
                </c:pt>
                <c:pt idx="10">
                  <c:v>-0.81471927772643937</c:v>
                </c:pt>
                <c:pt idx="11">
                  <c:v>6.2987746154594646</c:v>
                </c:pt>
                <c:pt idx="12">
                  <c:v>-5.1614594094503978</c:v>
                </c:pt>
                <c:pt idx="13">
                  <c:v>-1.4443828948650292</c:v>
                </c:pt>
                <c:pt idx="14">
                  <c:v>-5.1255828308497762</c:v>
                </c:pt>
                <c:pt idx="15">
                  <c:v>-3.7807573347208034</c:v>
                </c:pt>
                <c:pt idx="16">
                  <c:v>3.2192426652791966</c:v>
                </c:pt>
                <c:pt idx="17">
                  <c:v>1.6351490553152459</c:v>
                </c:pt>
                <c:pt idx="18">
                  <c:v>-0.470151054288106</c:v>
                </c:pt>
                <c:pt idx="19">
                  <c:v>-0.16145940945039783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46A-496C-8B11-200B5F8551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7406128"/>
        <c:axId val="1587407792"/>
      </c:scatterChart>
      <c:valAx>
        <c:axId val="1587406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87407792"/>
        <c:crosses val="autoZero"/>
        <c:crossBetween val="midCat"/>
      </c:valAx>
      <c:valAx>
        <c:axId val="15874077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8740612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наклон График остатков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Лист2!$D$6:$D$25</c:f>
              <c:numCache>
                <c:formatCode>General</c:formatCode>
                <c:ptCount val="20"/>
                <c:pt idx="0">
                  <c:v>0</c:v>
                </c:pt>
                <c:pt idx="1">
                  <c:v>40</c:v>
                </c:pt>
                <c:pt idx="2">
                  <c:v>0</c:v>
                </c:pt>
                <c:pt idx="3">
                  <c:v>0</c:v>
                </c:pt>
                <c:pt idx="4">
                  <c:v>23</c:v>
                </c:pt>
                <c:pt idx="5">
                  <c:v>0</c:v>
                </c:pt>
                <c:pt idx="6">
                  <c:v>0</c:v>
                </c:pt>
                <c:pt idx="7">
                  <c:v>40</c:v>
                </c:pt>
                <c:pt idx="8">
                  <c:v>50</c:v>
                </c:pt>
                <c:pt idx="9">
                  <c:v>47</c:v>
                </c:pt>
                <c:pt idx="10">
                  <c:v>0</c:v>
                </c:pt>
                <c:pt idx="11">
                  <c:v>30</c:v>
                </c:pt>
                <c:pt idx="12">
                  <c:v>25</c:v>
                </c:pt>
                <c:pt idx="13">
                  <c:v>48</c:v>
                </c:pt>
                <c:pt idx="14">
                  <c:v>0</c:v>
                </c:pt>
                <c:pt idx="15">
                  <c:v>40</c:v>
                </c:pt>
                <c:pt idx="16">
                  <c:v>40</c:v>
                </c:pt>
                <c:pt idx="17">
                  <c:v>38</c:v>
                </c:pt>
                <c:pt idx="18">
                  <c:v>0</c:v>
                </c:pt>
                <c:pt idx="19">
                  <c:v>25</c:v>
                </c:pt>
              </c:numCache>
            </c:numRef>
          </c:xVal>
          <c:yVal>
            <c:numRef>
              <c:f>Лист2!$I$106:$I$125</c:f>
              <c:numCache>
                <c:formatCode>General</c:formatCode>
                <c:ptCount val="20"/>
                <c:pt idx="0">
                  <c:v>3.529848945711894</c:v>
                </c:pt>
                <c:pt idx="1">
                  <c:v>4.2192426652791966</c:v>
                </c:pt>
                <c:pt idx="2">
                  <c:v>-1.0581734902197866</c:v>
                </c:pt>
                <c:pt idx="3">
                  <c:v>3.563553616026887</c:v>
                </c:pt>
                <c:pt idx="4">
                  <c:v>-3.7455530194143449</c:v>
                </c:pt>
                <c:pt idx="5">
                  <c:v>-1.9570594792748039</c:v>
                </c:pt>
                <c:pt idx="6">
                  <c:v>2.6309629566568731</c:v>
                </c:pt>
                <c:pt idx="7">
                  <c:v>4.2192426652791966</c:v>
                </c:pt>
                <c:pt idx="8">
                  <c:v>-4.8602892849010786</c:v>
                </c:pt>
                <c:pt idx="9">
                  <c:v>-0.73642969984700102</c:v>
                </c:pt>
                <c:pt idx="10">
                  <c:v>-0.81471927772643937</c:v>
                </c:pt>
                <c:pt idx="11">
                  <c:v>6.2987746154594646</c:v>
                </c:pt>
                <c:pt idx="12">
                  <c:v>-5.1614594094503978</c:v>
                </c:pt>
                <c:pt idx="13">
                  <c:v>-1.4443828948650292</c:v>
                </c:pt>
                <c:pt idx="14">
                  <c:v>-5.1255828308497762</c:v>
                </c:pt>
                <c:pt idx="15">
                  <c:v>-3.7807573347208034</c:v>
                </c:pt>
                <c:pt idx="16">
                  <c:v>3.2192426652791966</c:v>
                </c:pt>
                <c:pt idx="17">
                  <c:v>1.6351490553152459</c:v>
                </c:pt>
                <c:pt idx="18">
                  <c:v>-0.470151054288106</c:v>
                </c:pt>
                <c:pt idx="19">
                  <c:v>-0.16145940945039783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9D-449E-9081-7944275EEE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8520416"/>
        <c:axId val="1738521248"/>
      </c:scatterChart>
      <c:valAx>
        <c:axId val="1738520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наклон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38521248"/>
        <c:crosses val="autoZero"/>
        <c:crossBetween val="midCat"/>
      </c:valAx>
      <c:valAx>
        <c:axId val="17385212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3852041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</a:t>
            </a:r>
            <a:r>
              <a:rPr lang="ru-RU"/>
              <a:t>График остатков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Лист2!$C$6:$C$25</c:f>
              <c:numCache>
                <c:formatCode>General</c:formatCode>
                <c:ptCount val="20"/>
                <c:pt idx="0">
                  <c:v>29</c:v>
                </c:pt>
                <c:pt idx="1">
                  <c:v>40</c:v>
                </c:pt>
                <c:pt idx="2">
                  <c:v>36</c:v>
                </c:pt>
                <c:pt idx="3">
                  <c:v>32</c:v>
                </c:pt>
                <c:pt idx="4">
                  <c:v>23</c:v>
                </c:pt>
                <c:pt idx="5">
                  <c:v>45</c:v>
                </c:pt>
                <c:pt idx="6">
                  <c:v>38</c:v>
                </c:pt>
                <c:pt idx="7">
                  <c:v>40</c:v>
                </c:pt>
                <c:pt idx="8">
                  <c:v>50</c:v>
                </c:pt>
                <c:pt idx="9">
                  <c:v>47</c:v>
                </c:pt>
                <c:pt idx="10">
                  <c:v>28</c:v>
                </c:pt>
                <c:pt idx="11">
                  <c:v>30</c:v>
                </c:pt>
                <c:pt idx="12">
                  <c:v>25</c:v>
                </c:pt>
                <c:pt idx="13">
                  <c:v>48</c:v>
                </c:pt>
                <c:pt idx="14">
                  <c:v>30</c:v>
                </c:pt>
                <c:pt idx="15">
                  <c:v>40</c:v>
                </c:pt>
                <c:pt idx="16">
                  <c:v>40</c:v>
                </c:pt>
                <c:pt idx="17">
                  <c:v>38</c:v>
                </c:pt>
                <c:pt idx="18">
                  <c:v>29</c:v>
                </c:pt>
                <c:pt idx="19">
                  <c:v>25</c:v>
                </c:pt>
              </c:numCache>
            </c:numRef>
          </c:xVal>
          <c:yVal>
            <c:numRef>
              <c:f>Лист2!$C$159:$C$178</c:f>
              <c:numCache>
                <c:formatCode>General</c:formatCode>
                <c:ptCount val="20"/>
                <c:pt idx="0">
                  <c:v>3.3136852895950781</c:v>
                </c:pt>
                <c:pt idx="1">
                  <c:v>4.2113581104550235</c:v>
                </c:pt>
                <c:pt idx="2">
                  <c:v>-0.98821117375705114</c:v>
                </c:pt>
                <c:pt idx="3">
                  <c:v>3.4700153767298829</c:v>
                </c:pt>
                <c:pt idx="4">
                  <c:v>-3.5567905522750962</c:v>
                </c:pt>
                <c:pt idx="5">
                  <c:v>-1.5192209123526368</c:v>
                </c:pt>
                <c:pt idx="6">
                  <c:v>2.7826755509994854</c:v>
                </c:pt>
                <c:pt idx="7">
                  <c:v>4.2113581104550235</c:v>
                </c:pt>
                <c:pt idx="8">
                  <c:v>-4.9838485585272636</c:v>
                </c:pt>
                <c:pt idx="9">
                  <c:v>-0.82528655783257676</c:v>
                </c:pt>
                <c:pt idx="10">
                  <c:v>-1.0717580727831901</c:v>
                </c:pt>
                <c:pt idx="11">
                  <c:v>6.4065647794373035</c:v>
                </c:pt>
                <c:pt idx="12">
                  <c:v>-4.9958318860715565</c:v>
                </c:pt>
                <c:pt idx="13">
                  <c:v>-1.5448072247308104</c:v>
                </c:pt>
                <c:pt idx="14">
                  <c:v>-5.3008713480266536</c:v>
                </c:pt>
                <c:pt idx="15">
                  <c:v>-3.7886418895449765</c:v>
                </c:pt>
                <c:pt idx="16">
                  <c:v>3.2113581104550235</c:v>
                </c:pt>
                <c:pt idx="17">
                  <c:v>1.6503994442514767</c:v>
                </c:pt>
                <c:pt idx="18">
                  <c:v>-0.68631471040492187</c:v>
                </c:pt>
                <c:pt idx="19">
                  <c:v>4.1681139284435176E-3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93F-420D-9027-A14B5D3626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3931104"/>
        <c:axId val="1523922784"/>
      </c:scatterChart>
      <c:valAx>
        <c:axId val="1523931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23922784"/>
        <c:crosses val="autoZero"/>
        <c:crossBetween val="midCat"/>
      </c:valAx>
      <c:valAx>
        <c:axId val="15239227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2393110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наклон График остатков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Лист2!$D$6:$D$25</c:f>
              <c:numCache>
                <c:formatCode>General</c:formatCode>
                <c:ptCount val="20"/>
                <c:pt idx="0">
                  <c:v>0</c:v>
                </c:pt>
                <c:pt idx="1">
                  <c:v>40</c:v>
                </c:pt>
                <c:pt idx="2">
                  <c:v>0</c:v>
                </c:pt>
                <c:pt idx="3">
                  <c:v>0</c:v>
                </c:pt>
                <c:pt idx="4">
                  <c:v>23</c:v>
                </c:pt>
                <c:pt idx="5">
                  <c:v>0</c:v>
                </c:pt>
                <c:pt idx="6">
                  <c:v>0</c:v>
                </c:pt>
                <c:pt idx="7">
                  <c:v>40</c:v>
                </c:pt>
                <c:pt idx="8">
                  <c:v>50</c:v>
                </c:pt>
                <c:pt idx="9">
                  <c:v>47</c:v>
                </c:pt>
                <c:pt idx="10">
                  <c:v>0</c:v>
                </c:pt>
                <c:pt idx="11">
                  <c:v>30</c:v>
                </c:pt>
                <c:pt idx="12">
                  <c:v>25</c:v>
                </c:pt>
                <c:pt idx="13">
                  <c:v>48</c:v>
                </c:pt>
                <c:pt idx="14">
                  <c:v>0</c:v>
                </c:pt>
                <c:pt idx="15">
                  <c:v>40</c:v>
                </c:pt>
                <c:pt idx="16">
                  <c:v>40</c:v>
                </c:pt>
                <c:pt idx="17">
                  <c:v>38</c:v>
                </c:pt>
                <c:pt idx="18">
                  <c:v>0</c:v>
                </c:pt>
                <c:pt idx="19">
                  <c:v>25</c:v>
                </c:pt>
              </c:numCache>
            </c:numRef>
          </c:xVal>
          <c:yVal>
            <c:numRef>
              <c:f>Лист2!$C$159:$C$178</c:f>
              <c:numCache>
                <c:formatCode>General</c:formatCode>
                <c:ptCount val="20"/>
                <c:pt idx="0">
                  <c:v>3.3136852895950781</c:v>
                </c:pt>
                <c:pt idx="1">
                  <c:v>4.2113581104550235</c:v>
                </c:pt>
                <c:pt idx="2">
                  <c:v>-0.98821117375705114</c:v>
                </c:pt>
                <c:pt idx="3">
                  <c:v>3.4700153767298829</c:v>
                </c:pt>
                <c:pt idx="4">
                  <c:v>-3.5567905522750962</c:v>
                </c:pt>
                <c:pt idx="5">
                  <c:v>-1.5192209123526368</c:v>
                </c:pt>
                <c:pt idx="6">
                  <c:v>2.7826755509994854</c:v>
                </c:pt>
                <c:pt idx="7">
                  <c:v>4.2113581104550235</c:v>
                </c:pt>
                <c:pt idx="8">
                  <c:v>-4.9838485585272636</c:v>
                </c:pt>
                <c:pt idx="9">
                  <c:v>-0.82528655783257676</c:v>
                </c:pt>
                <c:pt idx="10">
                  <c:v>-1.0717580727831901</c:v>
                </c:pt>
                <c:pt idx="11">
                  <c:v>6.4065647794373035</c:v>
                </c:pt>
                <c:pt idx="12">
                  <c:v>-4.9958318860715565</c:v>
                </c:pt>
                <c:pt idx="13">
                  <c:v>-1.5448072247308104</c:v>
                </c:pt>
                <c:pt idx="14">
                  <c:v>-5.3008713480266536</c:v>
                </c:pt>
                <c:pt idx="15">
                  <c:v>-3.7886418895449765</c:v>
                </c:pt>
                <c:pt idx="16">
                  <c:v>3.2113581104550235</c:v>
                </c:pt>
                <c:pt idx="17">
                  <c:v>1.6503994442514767</c:v>
                </c:pt>
                <c:pt idx="18">
                  <c:v>-0.68631471040492187</c:v>
                </c:pt>
                <c:pt idx="19">
                  <c:v>4.1681139284435176E-3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5C-4A32-8ADD-CC20865E11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3934848"/>
        <c:axId val="1523935264"/>
      </c:scatterChart>
      <c:valAx>
        <c:axId val="1523934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наклон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23935264"/>
        <c:crosses val="autoZero"/>
        <c:crossBetween val="midCat"/>
      </c:valAx>
      <c:valAx>
        <c:axId val="15239352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2393484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704849</xdr:colOff>
      <xdr:row>1</xdr:row>
      <xdr:rowOff>133348</xdr:rowOff>
    </xdr:from>
    <xdr:to>
      <xdr:col>19</xdr:col>
      <xdr:colOff>247649</xdr:colOff>
      <xdr:row>15</xdr:row>
      <xdr:rowOff>57149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3BAC4EEF-8CB4-4835-B74B-44FD882868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9525</xdr:colOff>
      <xdr:row>39</xdr:row>
      <xdr:rowOff>57149</xdr:rowOff>
    </xdr:from>
    <xdr:to>
      <xdr:col>17</xdr:col>
      <xdr:colOff>457200</xdr:colOff>
      <xdr:row>42</xdr:row>
      <xdr:rowOff>95249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313E8E43-04B4-4672-92EB-1AF197B5198D}"/>
            </a:ext>
          </a:extLst>
        </xdr:cNvPr>
        <xdr:cNvSpPr txBox="1"/>
      </xdr:nvSpPr>
      <xdr:spPr>
        <a:xfrm>
          <a:off x="10325100" y="7677149"/>
          <a:ext cx="5410200" cy="6191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/>
            <a:t>Значение </a:t>
          </a:r>
          <a:r>
            <a:rPr lang="en-US" sz="1100"/>
            <a:t>t </a:t>
          </a:r>
          <a:r>
            <a:rPr lang="ru-RU" sz="1100"/>
            <a:t>статистики меньше чем табличного следовательно стоит признать отсутствие</a:t>
          </a:r>
          <a:r>
            <a:rPr lang="ru-RU" sz="1100" baseline="0"/>
            <a:t> гетероскедастичности. (то есть у нас </a:t>
          </a:r>
          <a:r>
            <a:rPr lang="ru-RU" sz="1100" b="1" baseline="0"/>
            <a:t>гомоскедастичность</a:t>
          </a:r>
          <a:r>
            <a:rPr lang="ru-RU" sz="1100" baseline="0"/>
            <a:t>)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238125</xdr:colOff>
      <xdr:row>3</xdr:row>
      <xdr:rowOff>180975</xdr:rowOff>
    </xdr:from>
    <xdr:to>
      <xdr:col>26</xdr:col>
      <xdr:colOff>238125</xdr:colOff>
      <xdr:row>13</xdr:row>
      <xdr:rowOff>180975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000EFD3-4154-408D-BA70-F429E058BA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485775</xdr:colOff>
      <xdr:row>44</xdr:row>
      <xdr:rowOff>123825</xdr:rowOff>
    </xdr:from>
    <xdr:to>
      <xdr:col>26</xdr:col>
      <xdr:colOff>485775</xdr:colOff>
      <xdr:row>54</xdr:row>
      <xdr:rowOff>123825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9F30F09-8386-426B-9666-EFB14BAE4F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590549</xdr:colOff>
      <xdr:row>80</xdr:row>
      <xdr:rowOff>171450</xdr:rowOff>
    </xdr:from>
    <xdr:to>
      <xdr:col>19</xdr:col>
      <xdr:colOff>133349</xdr:colOff>
      <xdr:row>83</xdr:row>
      <xdr:rowOff>38100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7BB8058C-0255-49C3-9F17-1D50D1FC8E3C}"/>
            </a:ext>
          </a:extLst>
        </xdr:cNvPr>
        <xdr:cNvSpPr txBox="1"/>
      </xdr:nvSpPr>
      <xdr:spPr>
        <a:xfrm>
          <a:off x="10191749" y="15611475"/>
          <a:ext cx="3762375" cy="4667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/>
            <a:t>Получается</a:t>
          </a:r>
          <a:r>
            <a:rPr lang="ru-RU" sz="1100" baseline="0"/>
            <a:t> что </a:t>
          </a:r>
          <a:r>
            <a:rPr lang="en-US" sz="1100" baseline="0"/>
            <a:t>F </a:t>
          </a:r>
          <a:r>
            <a:rPr lang="ru-RU" sz="1100" baseline="0"/>
            <a:t>расчётное получилось больше чем </a:t>
          </a:r>
          <a:r>
            <a:rPr lang="en-US" sz="1100" baseline="0"/>
            <a:t>F </a:t>
          </a:r>
          <a:r>
            <a:rPr lang="ru-RU" sz="1100" baseline="0"/>
            <a:t>табличное, следовательно у нас есть </a:t>
          </a:r>
          <a:r>
            <a:rPr lang="ru-RU" sz="1100" b="1" baseline="0"/>
            <a:t>гетерскидастичность</a:t>
          </a:r>
          <a:endParaRPr lang="ru-RU" sz="1100" b="1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57151</xdr:colOff>
      <xdr:row>1</xdr:row>
      <xdr:rowOff>104774</xdr:rowOff>
    </xdr:from>
    <xdr:to>
      <xdr:col>14</xdr:col>
      <xdr:colOff>38101</xdr:colOff>
      <xdr:row>32</xdr:row>
      <xdr:rowOff>19049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B70833D-3F89-4D81-A293-D7575C7D7467}"/>
            </a:ext>
          </a:extLst>
        </xdr:cNvPr>
        <xdr:cNvSpPr txBox="1"/>
      </xdr:nvSpPr>
      <xdr:spPr>
        <a:xfrm>
          <a:off x="2495551" y="295274"/>
          <a:ext cx="6076950" cy="58197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/>
            <a:t>По 20 студентам изучается зависимоть между результатами</a:t>
          </a:r>
          <a:r>
            <a:rPr lang="ru-RU" sz="1100" baseline="0"/>
            <a:t> зимней </a:t>
          </a:r>
          <a:r>
            <a:rPr lang="en-US" sz="1100" baseline="0"/>
            <a:t>(x) </a:t>
          </a:r>
          <a:r>
            <a:rPr lang="ru-RU" sz="1100" baseline="0"/>
            <a:t>и летней сессий (</a:t>
          </a:r>
          <a:r>
            <a:rPr lang="en-US" sz="1100" baseline="0"/>
            <a:t>y). </a:t>
          </a:r>
          <a:r>
            <a:rPr lang="ru-RU" sz="1100" baseline="0"/>
            <a:t>Указана принадлежность студента к группе </a:t>
          </a:r>
          <a:r>
            <a:rPr lang="en-US" sz="1100" baseline="0"/>
            <a:t>A </a:t>
          </a:r>
          <a:r>
            <a:rPr lang="ru-RU" sz="1100" baseline="0"/>
            <a:t>или </a:t>
          </a:r>
          <a:r>
            <a:rPr lang="en-US" sz="1100" baseline="0"/>
            <a:t>B</a:t>
          </a:r>
        </a:p>
        <a:p>
          <a:r>
            <a:rPr lang="ru-RU" sz="1100" baseline="0"/>
            <a:t>Линейная регрессия оказалась</a:t>
          </a:r>
          <a:r>
            <a:rPr lang="en-US" sz="1100" baseline="0"/>
            <a:t>: y = 3,2014 + 0,2085*x</a:t>
          </a:r>
        </a:p>
        <a:p>
          <a:r>
            <a:rPr lang="en-US" sz="1100" baseline="0"/>
            <a:t>x </a:t>
          </a:r>
          <a:r>
            <a:rPr lang="ru-RU" sz="1100" baseline="0"/>
            <a:t>и </a:t>
          </a:r>
          <a:r>
            <a:rPr lang="en-US" sz="1100" baseline="0"/>
            <a:t>y - </a:t>
          </a:r>
          <a:r>
            <a:rPr lang="ru-RU" sz="1100" baseline="0"/>
            <a:t>средний балл за экзамены у студента</a:t>
          </a:r>
        </a:p>
        <a:p>
          <a:endParaRPr lang="ru-RU" sz="1100" baseline="0"/>
        </a:p>
        <a:p>
          <a:r>
            <a:rPr lang="ru-RU" sz="1100" baseline="0"/>
            <a:t>Нужно сделать вывод</a:t>
          </a:r>
        </a:p>
        <a:p>
          <a:endParaRPr lang="ru-RU" sz="1100" baseline="0"/>
        </a:p>
        <a:p>
          <a:endParaRPr lang="ru-RU" sz="1100" baseline="0"/>
        </a:p>
        <a:p>
          <a:r>
            <a:rPr lang="en-US" sz="1100" baseline="0"/>
            <a:t>Ryx = 0,188</a:t>
          </a:r>
        </a:p>
        <a:p>
          <a:endParaRPr lang="en-US" sz="1100" baseline="0"/>
        </a:p>
        <a:p>
          <a:endParaRPr lang="en-US" sz="1100" baseline="0"/>
        </a:p>
        <a:p>
          <a:r>
            <a:rPr lang="ru-RU" sz="1100" baseline="0"/>
            <a:t>Строиться уравнение регрессии с учётом фиктивной переменной сдвига </a:t>
          </a:r>
        </a:p>
        <a:p>
          <a:endParaRPr lang="ru-RU" sz="1100" baseline="0"/>
        </a:p>
        <a:p>
          <a:r>
            <a:rPr lang="en-US" sz="1100"/>
            <a:t>y</a:t>
          </a:r>
          <a:r>
            <a:rPr lang="en-US" sz="1100" baseline="0"/>
            <a:t>xz = a + b*x + c*z + e</a:t>
          </a:r>
        </a:p>
        <a:p>
          <a:endParaRPr lang="en-US" sz="1100" baseline="0"/>
        </a:p>
        <a:p>
          <a:r>
            <a:rPr lang="en-US" sz="1100" baseline="0"/>
            <a:t>z = 1 </a:t>
          </a:r>
          <a:r>
            <a:rPr lang="ru-RU" sz="1100" baseline="0"/>
            <a:t>для группы Б</a:t>
          </a:r>
        </a:p>
        <a:p>
          <a:endParaRPr lang="ru-RU" sz="1100" baseline="0"/>
        </a:p>
        <a:p>
          <a:r>
            <a:rPr lang="ru-RU" sz="1100" baseline="0"/>
            <a:t>Найти систему нормальных уравнений если известно, что</a:t>
          </a:r>
          <a:endParaRPr lang="en-US" sz="1100" baseline="0"/>
        </a:p>
        <a:p>
          <a:r>
            <a:rPr lang="ru-RU" sz="1100" baseline="0"/>
            <a:t>сумма </a:t>
          </a:r>
          <a:r>
            <a:rPr lang="en-US" sz="1100" baseline="0"/>
            <a:t>y = 80,1</a:t>
          </a:r>
        </a:p>
        <a:p>
          <a:r>
            <a:rPr lang="ru-RU" sz="1100" baseline="0"/>
            <a:t>сумма </a:t>
          </a:r>
          <a:r>
            <a:rPr lang="en-US" sz="1100" baseline="0"/>
            <a:t>x = 77,1</a:t>
          </a:r>
          <a:endParaRPr lang="ru-RU" sz="1100" baseline="0"/>
        </a:p>
        <a:p>
          <a:r>
            <a:rPr lang="ru-RU" sz="1100" baseline="0"/>
            <a:t>сумма </a:t>
          </a:r>
          <a:r>
            <a:rPr lang="en-US" sz="1100" baseline="0"/>
            <a:t>z = 15</a:t>
          </a:r>
        </a:p>
        <a:p>
          <a:r>
            <a:rPr lang="ru-RU" sz="1100" baseline="0"/>
            <a:t>сумма </a:t>
          </a:r>
          <a:r>
            <a:rPr lang="en-US" sz="1100" baseline="0"/>
            <a:t>y x = 310,13</a:t>
          </a:r>
        </a:p>
        <a:p>
          <a:r>
            <a:rPr lang="ru-RU" sz="1100" baseline="0"/>
            <a:t>сумма </a:t>
          </a:r>
          <a:r>
            <a:rPr lang="en-US" sz="1100" baseline="0"/>
            <a:t>x^2 = 303,67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сумма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z x = 59,3</a:t>
          </a:r>
          <a:endParaRPr lang="en-US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сумма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 z = 58,5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сумма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z^2 = 15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>
              <a:effectLst/>
            </a:rPr>
            <a:t>80,1 = 20*a</a:t>
          </a:r>
          <a:r>
            <a:rPr lang="en-US" baseline="0">
              <a:effectLst/>
            </a:rPr>
            <a:t> + 77,1*b + 15*c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baseline="0">
              <a:effectLst/>
            </a:rPr>
            <a:t>310,13 = 77,1*a +303,67*b + 59,3*c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baseline="0">
              <a:effectLst/>
            </a:rPr>
            <a:t>58,5 = 15*a + 59,3*b + 15*c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baseline="0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baseline="0">
              <a:effectLst/>
            </a:rPr>
            <a:t>y  = 3,129 + 0,335*x - 0,552*z</a:t>
          </a:r>
          <a:endParaRPr lang="en-US">
            <a:effectLst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1</xdr:row>
      <xdr:rowOff>104774</xdr:rowOff>
    </xdr:from>
    <xdr:to>
      <xdr:col>16</xdr:col>
      <xdr:colOff>314325</xdr:colOff>
      <xdr:row>22</xdr:row>
      <xdr:rowOff>28575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D49BE4E-5E1A-426A-8733-439969BC1F85}"/>
            </a:ext>
          </a:extLst>
        </xdr:cNvPr>
        <xdr:cNvSpPr txBox="1"/>
      </xdr:nvSpPr>
      <xdr:spPr>
        <a:xfrm>
          <a:off x="3990975" y="295274"/>
          <a:ext cx="6076950" cy="392430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/>
            <a:t>По</a:t>
          </a:r>
          <a:r>
            <a:rPr lang="ru-RU" sz="1100" baseline="0"/>
            <a:t> 20 работникам строится регрессия заработной платы (</a:t>
          </a:r>
          <a:r>
            <a:rPr lang="en-US" sz="1100" baseline="0"/>
            <a:t>y, </a:t>
          </a:r>
          <a:r>
            <a:rPr lang="ru-RU" sz="1100" baseline="0"/>
            <a:t>тыс. руб</a:t>
          </a:r>
          <a:r>
            <a:rPr lang="en-US" sz="1100" baseline="0"/>
            <a:t>)</a:t>
          </a:r>
          <a:r>
            <a:rPr lang="ru-RU" sz="1100" baseline="0"/>
            <a:t>, возраста и пола работника</a:t>
          </a:r>
        </a:p>
        <a:p>
          <a:endParaRPr lang="ru-RU">
            <a:effectLst/>
          </a:endParaRPr>
        </a:p>
        <a:p>
          <a:r>
            <a:rPr lang="ru-RU">
              <a:effectLst/>
            </a:rPr>
            <a:t>С фиктивной сдвига</a:t>
          </a:r>
          <a:endParaRPr lang="en-US">
            <a:effectLst/>
          </a:endParaRPr>
        </a:p>
      </xdr:txBody>
    </xdr:sp>
    <xdr:clientData/>
  </xdr:twoCellAnchor>
  <xdr:twoCellAnchor>
    <xdr:from>
      <xdr:col>15</xdr:col>
      <xdr:colOff>238125</xdr:colOff>
      <xdr:row>25</xdr:row>
      <xdr:rowOff>180975</xdr:rowOff>
    </xdr:from>
    <xdr:to>
      <xdr:col>21</xdr:col>
      <xdr:colOff>238125</xdr:colOff>
      <xdr:row>35</xdr:row>
      <xdr:rowOff>180975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91B5FC35-1234-43A6-B146-5809A4D19B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19050</xdr:colOff>
      <xdr:row>39</xdr:row>
      <xdr:rowOff>38100</xdr:rowOff>
    </xdr:from>
    <xdr:to>
      <xdr:col>22</xdr:col>
      <xdr:colOff>19050</xdr:colOff>
      <xdr:row>49</xdr:row>
      <xdr:rowOff>28575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199179DD-055A-47DF-9640-377126B148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238125</xdr:colOff>
      <xdr:row>8</xdr:row>
      <xdr:rowOff>180975</xdr:rowOff>
    </xdr:from>
    <xdr:to>
      <xdr:col>21</xdr:col>
      <xdr:colOff>238125</xdr:colOff>
      <xdr:row>19</xdr:row>
      <xdr:rowOff>19050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237A4104-B6AF-45D7-B5FB-012B34BAA0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238125</xdr:colOff>
      <xdr:row>11</xdr:row>
      <xdr:rowOff>0</xdr:rowOff>
    </xdr:from>
    <xdr:to>
      <xdr:col>22</xdr:col>
      <xdr:colOff>238125</xdr:colOff>
      <xdr:row>21</xdr:row>
      <xdr:rowOff>19050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939935CF-E60C-4E38-B2E5-0EBDD1DAC4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238125</xdr:colOff>
      <xdr:row>16</xdr:row>
      <xdr:rowOff>0</xdr:rowOff>
    </xdr:from>
    <xdr:to>
      <xdr:col>15</xdr:col>
      <xdr:colOff>238125</xdr:colOff>
      <xdr:row>26</xdr:row>
      <xdr:rowOff>28575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73F04CC0-4BB5-4FE8-A194-D73B358D33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238125</xdr:colOff>
      <xdr:row>18</xdr:row>
      <xdr:rowOff>9525</xdr:rowOff>
    </xdr:from>
    <xdr:to>
      <xdr:col>16</xdr:col>
      <xdr:colOff>238125</xdr:colOff>
      <xdr:row>28</xdr:row>
      <xdr:rowOff>19050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835D35C9-2E00-4F3E-8AD5-FD7446CBC7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238125</xdr:colOff>
      <xdr:row>20</xdr:row>
      <xdr:rowOff>9525</xdr:rowOff>
    </xdr:from>
    <xdr:to>
      <xdr:col>17</xdr:col>
      <xdr:colOff>238125</xdr:colOff>
      <xdr:row>30</xdr:row>
      <xdr:rowOff>28575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A53DB496-92EA-41EC-80E4-68417A401D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419100</xdr:colOff>
      <xdr:row>0</xdr:row>
      <xdr:rowOff>171449</xdr:rowOff>
    </xdr:from>
    <xdr:to>
      <xdr:col>14</xdr:col>
      <xdr:colOff>47625</xdr:colOff>
      <xdr:row>27</xdr:row>
      <xdr:rowOff>85724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4AAB79E-65C5-4342-958F-D2AA1DB303BC}"/>
            </a:ext>
          </a:extLst>
        </xdr:cNvPr>
        <xdr:cNvSpPr txBox="1"/>
      </xdr:nvSpPr>
      <xdr:spPr>
        <a:xfrm>
          <a:off x="4229100" y="171449"/>
          <a:ext cx="5153025" cy="50768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>
              <a:effectLst/>
            </a:rPr>
            <a:t>Имеются</a:t>
          </a:r>
          <a:r>
            <a:rPr lang="ru-RU" baseline="0">
              <a:effectLst/>
            </a:rPr>
            <a:t> данные о производстве продукции (тыс. ед.) - </a:t>
          </a:r>
          <a:r>
            <a:rPr lang="en-US" baseline="0">
              <a:effectLst/>
            </a:rPr>
            <a:t>y</a:t>
          </a:r>
          <a:r>
            <a:rPr lang="ru-RU" baseline="0">
              <a:effectLst/>
            </a:rPr>
            <a:t>, производительностью труда</a:t>
          </a:r>
          <a:r>
            <a:rPr lang="en-US" baseline="0">
              <a:effectLst/>
            </a:rPr>
            <a:t> - x (</a:t>
          </a:r>
          <a:r>
            <a:rPr lang="ru-RU" baseline="0">
              <a:effectLst/>
            </a:rPr>
            <a:t>ед.</a:t>
          </a:r>
          <a:r>
            <a:rPr lang="en-US" baseline="0">
              <a:effectLst/>
            </a:rPr>
            <a:t>/</a:t>
          </a:r>
          <a:r>
            <a:rPr lang="ru-RU" baseline="0">
              <a:effectLst/>
            </a:rPr>
            <a:t>час) и используемое прогрессивной технологии по 12 заводам концерна.</a:t>
          </a:r>
        </a:p>
        <a:p>
          <a:endParaRPr lang="ru-RU" baseline="0">
            <a:effectLst/>
          </a:endParaRPr>
        </a:p>
        <a:p>
          <a:r>
            <a:rPr lang="ru-RU">
              <a:effectLst/>
            </a:rPr>
            <a:t>построить уравнение регрессии</a:t>
          </a:r>
          <a:r>
            <a:rPr lang="ru-RU" baseline="0">
              <a:effectLst/>
            </a:rPr>
            <a:t> с фиктивной переменной </a:t>
          </a:r>
          <a:r>
            <a:rPr lang="en-US" baseline="0">
              <a:effectLst/>
            </a:rPr>
            <a:t>z </a:t>
          </a:r>
          <a:r>
            <a:rPr lang="ru-RU" baseline="0">
              <a:effectLst/>
            </a:rPr>
            <a:t>в виде степенной функции</a:t>
          </a:r>
        </a:p>
        <a:p>
          <a:endParaRPr lang="ru-RU" baseline="0">
            <a:effectLst/>
          </a:endParaRPr>
        </a:p>
        <a:p>
          <a:endParaRPr lang="ru-RU" baseline="0">
            <a:effectLst/>
          </a:endParaRPr>
        </a:p>
        <a:p>
          <a:r>
            <a:rPr lang="en-US" baseline="0">
              <a:effectLst/>
            </a:rPr>
            <a:t>-1,3596+ </a:t>
          </a:r>
          <a:r>
            <a:rPr lang="ru-RU" baseline="0">
              <a:effectLst/>
            </a:rPr>
            <a:t>+0,2092</a:t>
          </a:r>
          <a:r>
            <a:rPr lang="en-US" baseline="0">
              <a:effectLst/>
            </a:rPr>
            <a:t>z</a:t>
          </a:r>
          <a:endParaRPr lang="ru-RU" baseline="0">
            <a:effectLst/>
          </a:endParaRPr>
        </a:p>
        <a:p>
          <a:endParaRPr lang="ru-RU" baseline="0">
            <a:effectLst/>
          </a:endParaRPr>
        </a:p>
        <a:p>
          <a:endParaRPr lang="ru-RU" baseline="0">
            <a:effectLst/>
          </a:endParaRPr>
        </a:p>
        <a:p>
          <a:r>
            <a:rPr lang="en-US" baseline="0">
              <a:effectLst/>
            </a:rPr>
            <a:t>y = 0,2567*X^(1,66)*c^(1,232692)</a:t>
          </a:r>
        </a:p>
        <a:p>
          <a:endParaRPr lang="en-US" baseline="0">
            <a:effectLst/>
          </a:endParaRPr>
        </a:p>
        <a:p>
          <a:r>
            <a:rPr lang="ru-RU" baseline="0">
              <a:effectLst/>
            </a:rPr>
            <a:t>Найти ранговый коэффициент корреляции спирмена</a:t>
          </a:r>
        </a:p>
        <a:p>
          <a:endParaRPr lang="ru-RU" baseline="0">
            <a:effectLst/>
          </a:endParaRPr>
        </a:p>
        <a:p>
          <a:r>
            <a:rPr lang="en-US">
              <a:effectLst/>
            </a:rPr>
            <a:t>R</a:t>
          </a:r>
          <a:r>
            <a:rPr lang="en-US" baseline="0">
              <a:effectLst/>
            </a:rPr>
            <a:t> = </a:t>
          </a:r>
          <a:r>
            <a:rPr lang="ru-RU">
              <a:effectLst/>
            </a:rPr>
            <a:t>0,792</a:t>
          </a:r>
          <a:endParaRPr lang="en-US">
            <a:effectLst/>
          </a:endParaRPr>
        </a:p>
        <a:p>
          <a:endParaRPr lang="en-US">
            <a:effectLst/>
          </a:endParaRPr>
        </a:p>
        <a:p>
          <a:endParaRPr lang="en-US">
            <a:effectLst/>
          </a:endParaRPr>
        </a:p>
        <a:p>
          <a:endParaRPr lang="ru-RU">
            <a:effectLst/>
          </a:endParaRPr>
        </a:p>
        <a:p>
          <a:r>
            <a:rPr lang="ru-RU" b="1">
              <a:effectLst/>
            </a:rPr>
            <a:t>ДЗ</a:t>
          </a:r>
        </a:p>
        <a:p>
          <a:r>
            <a:rPr lang="ru-RU">
              <a:effectLst/>
            </a:rPr>
            <a:t>По</a:t>
          </a:r>
          <a:r>
            <a:rPr lang="ru-RU" baseline="0">
              <a:effectLst/>
            </a:rPr>
            <a:t> 11 регионам зависимость ВРП (тыс. руб</a:t>
          </a:r>
          <a:r>
            <a:rPr lang="en-US" baseline="0">
              <a:effectLst/>
            </a:rPr>
            <a:t>/</a:t>
          </a:r>
          <a:r>
            <a:rPr lang="ru-RU" baseline="0">
              <a:effectLst/>
            </a:rPr>
            <a:t>душ населения) </a:t>
          </a:r>
          <a:r>
            <a:rPr lang="en-US" baseline="0">
              <a:effectLst/>
            </a:rPr>
            <a:t>y</a:t>
          </a:r>
          <a:r>
            <a:rPr lang="ru-RU" baseline="0">
              <a:effectLst/>
            </a:rPr>
            <a:t>, фонды</a:t>
          </a:r>
        </a:p>
        <a:p>
          <a:r>
            <a:rPr lang="en-US" baseline="0">
              <a:effectLst/>
            </a:rPr>
            <a:t>x</a:t>
          </a:r>
          <a:endParaRPr lang="ru-RU" baseline="0">
            <a:effectLst/>
          </a:endParaRPr>
        </a:p>
        <a:p>
          <a:endParaRPr lang="ru-RU" baseline="0">
            <a:effectLst/>
          </a:endParaRPr>
        </a:p>
        <a:p>
          <a:r>
            <a:rPr lang="ru-RU" baseline="0">
              <a:effectLst/>
            </a:rPr>
            <a:t>Построить линейное уравнение регрессии и оценить его качество</a:t>
          </a:r>
        </a:p>
        <a:p>
          <a:r>
            <a:rPr lang="ru-RU" baseline="0">
              <a:effectLst/>
            </a:rPr>
            <a:t>Дать график зависимоти остатков от значений </a:t>
          </a:r>
          <a:r>
            <a:rPr lang="en-US" baseline="0">
              <a:effectLst/>
            </a:rPr>
            <a:t>x</a:t>
          </a:r>
        </a:p>
        <a:p>
          <a:r>
            <a:rPr lang="ru-RU" baseline="0">
              <a:effectLst/>
            </a:rPr>
            <a:t>Применить тест Глейзера при </a:t>
          </a:r>
          <a:r>
            <a:rPr lang="en-US" baseline="0">
              <a:effectLst/>
            </a:rPr>
            <a:t>C = 0.5, 1, 2, -1, 0.5</a:t>
          </a:r>
        </a:p>
        <a:p>
          <a:r>
            <a:rPr lang="ru-RU" baseline="0">
              <a:effectLst/>
            </a:rPr>
            <a:t>Применить обобщённое МНК исходя из рузультатов пункта 3</a:t>
          </a:r>
          <a:endParaRPr lang="en-US" baseline="0">
            <a:effectLst/>
          </a:endParaRPr>
        </a:p>
      </xdr:txBody>
    </xdr:sp>
    <xdr:clientData/>
  </xdr:twoCellAnchor>
  <xdr:twoCellAnchor>
    <xdr:from>
      <xdr:col>9</xdr:col>
      <xdr:colOff>238125</xdr:colOff>
      <xdr:row>132</xdr:row>
      <xdr:rowOff>180975</xdr:rowOff>
    </xdr:from>
    <xdr:to>
      <xdr:col>15</xdr:col>
      <xdr:colOff>238125</xdr:colOff>
      <xdr:row>142</xdr:row>
      <xdr:rowOff>180975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7DFCC992-F3F0-437A-9730-F961660F88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134</xdr:row>
      <xdr:rowOff>180975</xdr:rowOff>
    </xdr:from>
    <xdr:to>
      <xdr:col>16</xdr:col>
      <xdr:colOff>238125</xdr:colOff>
      <xdr:row>144</xdr:row>
      <xdr:rowOff>180975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27D9EC4F-BDEA-4D37-B841-05F7CDA818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238125</xdr:colOff>
      <xdr:row>19</xdr:row>
      <xdr:rowOff>180975</xdr:rowOff>
    </xdr:from>
    <xdr:to>
      <xdr:col>23</xdr:col>
      <xdr:colOff>238125</xdr:colOff>
      <xdr:row>29</xdr:row>
      <xdr:rowOff>180975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D232A14A-56CD-4DD9-A447-15BA43E4E7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142875</xdr:colOff>
      <xdr:row>32</xdr:row>
      <xdr:rowOff>142875</xdr:rowOff>
    </xdr:from>
    <xdr:to>
      <xdr:col>24</xdr:col>
      <xdr:colOff>142875</xdr:colOff>
      <xdr:row>42</xdr:row>
      <xdr:rowOff>133350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2D43D961-9F9A-49F5-8CB8-87F90E5FE4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W67"/>
  <sheetViews>
    <sheetView topLeftCell="A19" zoomScale="85" zoomScaleNormal="85" workbookViewId="0">
      <selection activeCell="D60" sqref="D60"/>
    </sheetView>
  </sheetViews>
  <sheetFormatPr defaultRowHeight="15" x14ac:dyDescent="0.25"/>
  <cols>
    <col min="6" max="6" width="26.28515625" bestFit="1" customWidth="1"/>
    <col min="7" max="7" width="17.140625" bestFit="1" customWidth="1"/>
    <col min="8" max="8" width="23.28515625" bestFit="1" customWidth="1"/>
    <col min="9" max="9" width="15.5703125" bestFit="1" customWidth="1"/>
    <col min="10" max="10" width="12" bestFit="1" customWidth="1"/>
    <col min="11" max="11" width="14.7109375" bestFit="1" customWidth="1"/>
    <col min="12" max="12" width="17.42578125" bestFit="1" customWidth="1"/>
    <col min="13" max="13" width="14.7109375" bestFit="1" customWidth="1"/>
    <col min="14" max="14" width="14.85546875" bestFit="1" customWidth="1"/>
  </cols>
  <sheetData>
    <row r="2" spans="1:11" ht="15.75" thickBot="1" x14ac:dyDescent="0.3"/>
    <row r="3" spans="1:11" ht="15.75" thickBot="1" x14ac:dyDescent="0.3">
      <c r="A3" s="7" t="s">
        <v>0</v>
      </c>
      <c r="B3" s="8" t="s">
        <v>1</v>
      </c>
      <c r="F3" t="s">
        <v>2</v>
      </c>
    </row>
    <row r="4" spans="1:11" ht="15.75" thickBot="1" x14ac:dyDescent="0.3">
      <c r="A4" s="5">
        <v>7</v>
      </c>
      <c r="B4" s="6">
        <v>7</v>
      </c>
    </row>
    <row r="5" spans="1:11" x14ac:dyDescent="0.25">
      <c r="A5" s="1">
        <v>8</v>
      </c>
      <c r="B5" s="2">
        <v>2</v>
      </c>
      <c r="F5" s="12" t="s">
        <v>3</v>
      </c>
      <c r="G5" s="12"/>
    </row>
    <row r="6" spans="1:11" x14ac:dyDescent="0.25">
      <c r="A6" s="1">
        <v>14</v>
      </c>
      <c r="B6" s="2">
        <v>8</v>
      </c>
      <c r="F6" s="9" t="s">
        <v>4</v>
      </c>
      <c r="G6" s="9">
        <v>0.93158778021821476</v>
      </c>
    </row>
    <row r="7" spans="1:11" x14ac:dyDescent="0.25">
      <c r="A7" s="1">
        <v>16</v>
      </c>
      <c r="B7" s="2">
        <v>17</v>
      </c>
      <c r="F7" s="9" t="s">
        <v>5</v>
      </c>
      <c r="G7" s="9">
        <v>0.86785579225190079</v>
      </c>
    </row>
    <row r="8" spans="1:11" x14ac:dyDescent="0.25">
      <c r="A8" s="1">
        <v>19</v>
      </c>
      <c r="B8" s="2">
        <v>9</v>
      </c>
      <c r="F8" s="9" t="s">
        <v>6</v>
      </c>
      <c r="G8" s="9">
        <v>0.85133776628338842</v>
      </c>
    </row>
    <row r="9" spans="1:11" x14ac:dyDescent="0.25">
      <c r="A9" s="1">
        <v>21</v>
      </c>
      <c r="B9" s="2">
        <v>10</v>
      </c>
      <c r="F9" s="9" t="s">
        <v>7</v>
      </c>
      <c r="G9" s="9">
        <v>3.7884710324932445</v>
      </c>
    </row>
    <row r="10" spans="1:11" ht="15.75" thickBot="1" x14ac:dyDescent="0.3">
      <c r="A10" s="1">
        <v>20</v>
      </c>
      <c r="B10" s="2">
        <v>12</v>
      </c>
      <c r="F10" s="10" t="s">
        <v>8</v>
      </c>
      <c r="G10" s="10">
        <v>10</v>
      </c>
    </row>
    <row r="11" spans="1:11" x14ac:dyDescent="0.25">
      <c r="A11" s="1">
        <v>32</v>
      </c>
      <c r="B11" s="2">
        <v>26</v>
      </c>
    </row>
    <row r="12" spans="1:11" ht="15.75" thickBot="1" x14ac:dyDescent="0.3">
      <c r="A12" s="1">
        <v>42</v>
      </c>
      <c r="B12" s="2">
        <v>35</v>
      </c>
      <c r="F12" t="s">
        <v>9</v>
      </c>
    </row>
    <row r="13" spans="1:11" ht="15.75" thickBot="1" x14ac:dyDescent="0.3">
      <c r="A13" s="3">
        <v>22</v>
      </c>
      <c r="B13" s="4">
        <v>15</v>
      </c>
      <c r="F13" s="11"/>
      <c r="G13" s="11" t="s">
        <v>14</v>
      </c>
      <c r="H13" s="11" t="s">
        <v>15</v>
      </c>
      <c r="I13" s="11" t="s">
        <v>16</v>
      </c>
      <c r="J13" s="11" t="s">
        <v>17</v>
      </c>
      <c r="K13" s="11" t="s">
        <v>18</v>
      </c>
    </row>
    <row r="14" spans="1:11" x14ac:dyDescent="0.25">
      <c r="F14" s="9" t="s">
        <v>10</v>
      </c>
      <c r="G14" s="9">
        <v>1</v>
      </c>
      <c r="H14" s="9">
        <v>754.07989788767645</v>
      </c>
      <c r="I14" s="9">
        <v>754.07989788767645</v>
      </c>
      <c r="J14" s="9">
        <v>52.539921774324391</v>
      </c>
      <c r="K14" s="9">
        <v>8.8187224202037904E-5</v>
      </c>
    </row>
    <row r="15" spans="1:11" x14ac:dyDescent="0.25">
      <c r="F15" s="9" t="s">
        <v>11</v>
      </c>
      <c r="G15" s="9">
        <v>8</v>
      </c>
      <c r="H15" s="9">
        <v>114.82010211232343</v>
      </c>
      <c r="I15" s="9">
        <v>14.352512764040428</v>
      </c>
      <c r="J15" s="9"/>
      <c r="K15" s="9"/>
    </row>
    <row r="16" spans="1:11" ht="15.75" thickBot="1" x14ac:dyDescent="0.3">
      <c r="F16" s="10" t="s">
        <v>12</v>
      </c>
      <c r="G16" s="10">
        <v>9</v>
      </c>
      <c r="H16" s="10">
        <v>868.89999999999986</v>
      </c>
      <c r="I16" s="10"/>
      <c r="J16" s="10"/>
      <c r="K16" s="10"/>
    </row>
    <row r="17" spans="6:23" ht="15.75" thickBot="1" x14ac:dyDescent="0.3"/>
    <row r="18" spans="6:23" x14ac:dyDescent="0.25">
      <c r="F18" s="11"/>
      <c r="G18" s="11" t="s">
        <v>19</v>
      </c>
      <c r="H18" s="11" t="s">
        <v>7</v>
      </c>
      <c r="I18" s="11" t="s">
        <v>20</v>
      </c>
      <c r="J18" s="11" t="s">
        <v>21</v>
      </c>
      <c r="K18" s="11" t="s">
        <v>22</v>
      </c>
      <c r="L18" s="11" t="s">
        <v>23</v>
      </c>
      <c r="M18" s="11" t="s">
        <v>24</v>
      </c>
      <c r="N18" s="11" t="s">
        <v>25</v>
      </c>
    </row>
    <row r="19" spans="6:23" x14ac:dyDescent="0.25">
      <c r="F19" s="9" t="s">
        <v>13</v>
      </c>
      <c r="G19" s="9">
        <v>-3.3640004004404869</v>
      </c>
      <c r="H19" s="9">
        <v>2.6907611184823499</v>
      </c>
      <c r="I19" s="9">
        <v>-1.2502040323586432</v>
      </c>
      <c r="J19" s="9">
        <v>0.24655518007491356</v>
      </c>
      <c r="K19" s="9">
        <v>-9.5689066665073756</v>
      </c>
      <c r="L19" s="9">
        <v>2.8409058656264019</v>
      </c>
      <c r="M19" s="9">
        <v>-9.5689066665073756</v>
      </c>
      <c r="N19" s="9">
        <v>2.8409058656264019</v>
      </c>
    </row>
    <row r="20" spans="6:23" ht="15.75" thickBot="1" x14ac:dyDescent="0.3">
      <c r="F20" s="10" t="s">
        <v>0</v>
      </c>
      <c r="G20" s="10">
        <v>0.86885574131544707</v>
      </c>
      <c r="H20" s="10">
        <v>0.11986791861772503</v>
      </c>
      <c r="I20" s="10">
        <v>7.2484427137368197</v>
      </c>
      <c r="J20" s="10">
        <v>8.8187224202037904E-5</v>
      </c>
      <c r="K20" s="10">
        <v>0.59243982530465655</v>
      </c>
      <c r="L20" s="10">
        <v>1.1452716573262376</v>
      </c>
      <c r="M20" s="10">
        <v>0.59243982530465655</v>
      </c>
      <c r="N20" s="10">
        <v>1.1452716573262376</v>
      </c>
    </row>
    <row r="24" spans="6:23" x14ac:dyDescent="0.25">
      <c r="F24" t="s">
        <v>26</v>
      </c>
    </row>
    <row r="25" spans="6:23" ht="15.75" thickBot="1" x14ac:dyDescent="0.3"/>
    <row r="26" spans="6:23" x14ac:dyDescent="0.25">
      <c r="F26" s="11" t="s">
        <v>27</v>
      </c>
      <c r="G26" s="11" t="s">
        <v>28</v>
      </c>
      <c r="H26" s="11" t="s">
        <v>34</v>
      </c>
      <c r="I26" s="11" t="s">
        <v>33</v>
      </c>
    </row>
    <row r="27" spans="6:23" x14ac:dyDescent="0.25">
      <c r="F27" s="9">
        <v>1</v>
      </c>
      <c r="G27" s="9">
        <v>2.7179897887676425</v>
      </c>
      <c r="H27" s="9">
        <v>4.2820102112323575</v>
      </c>
      <c r="I27">
        <f>ABS(H27)</f>
        <v>4.2820102112323575</v>
      </c>
    </row>
    <row r="28" spans="6:23" ht="15.75" thickBot="1" x14ac:dyDescent="0.3">
      <c r="F28" s="9">
        <v>2</v>
      </c>
      <c r="G28" s="9">
        <v>3.5868455300830897</v>
      </c>
      <c r="H28" s="9">
        <v>-1.5868455300830897</v>
      </c>
      <c r="I28">
        <f t="shared" ref="I28:I36" si="0">ABS(H28)</f>
        <v>1.5868455300830897</v>
      </c>
    </row>
    <row r="29" spans="6:23" ht="15.75" thickBot="1" x14ac:dyDescent="0.3">
      <c r="F29" s="9">
        <v>3</v>
      </c>
      <c r="G29" s="9">
        <v>8.7999799779757719</v>
      </c>
      <c r="H29" s="9">
        <v>-0.79997997797577192</v>
      </c>
      <c r="I29">
        <f t="shared" si="0"/>
        <v>0.79997997797577192</v>
      </c>
      <c r="L29" s="19" t="s">
        <v>35</v>
      </c>
      <c r="M29" s="20">
        <v>1</v>
      </c>
      <c r="N29" s="20">
        <v>2</v>
      </c>
      <c r="O29" s="20">
        <v>3</v>
      </c>
      <c r="P29" s="20">
        <v>4</v>
      </c>
      <c r="Q29" s="20">
        <v>5</v>
      </c>
      <c r="R29" s="20">
        <v>7</v>
      </c>
      <c r="S29" s="20">
        <v>6</v>
      </c>
      <c r="T29" s="20">
        <v>9</v>
      </c>
      <c r="U29" s="20">
        <v>10</v>
      </c>
      <c r="V29" s="25">
        <v>8</v>
      </c>
      <c r="W29" s="30" t="s">
        <v>39</v>
      </c>
    </row>
    <row r="30" spans="6:23" x14ac:dyDescent="0.25">
      <c r="F30" s="9">
        <v>4</v>
      </c>
      <c r="G30" s="9">
        <v>10.537691460606666</v>
      </c>
      <c r="H30" s="9">
        <v>6.4623085393933337</v>
      </c>
      <c r="I30">
        <f t="shared" si="0"/>
        <v>6.4623085393933337</v>
      </c>
      <c r="L30" s="21" t="s">
        <v>36</v>
      </c>
      <c r="M30" s="18">
        <v>8</v>
      </c>
      <c r="N30" s="18">
        <v>4</v>
      </c>
      <c r="O30" s="18">
        <v>2</v>
      </c>
      <c r="P30" s="18">
        <v>10</v>
      </c>
      <c r="Q30" s="18">
        <v>7</v>
      </c>
      <c r="R30" s="18">
        <v>9</v>
      </c>
      <c r="S30" s="18">
        <v>6</v>
      </c>
      <c r="T30" s="18">
        <v>3</v>
      </c>
      <c r="U30" s="18">
        <v>5</v>
      </c>
      <c r="V30" s="26">
        <v>1</v>
      </c>
      <c r="W30" s="29" t="s">
        <v>40</v>
      </c>
    </row>
    <row r="31" spans="6:23" x14ac:dyDescent="0.25">
      <c r="F31" s="9">
        <v>5</v>
      </c>
      <c r="G31" s="9">
        <v>13.144258684553007</v>
      </c>
      <c r="H31" s="9">
        <v>-4.1442586845530069</v>
      </c>
      <c r="I31">
        <f t="shared" si="0"/>
        <v>4.1442586845530069</v>
      </c>
      <c r="L31" s="21" t="s">
        <v>37</v>
      </c>
      <c r="M31" s="18">
        <f>M29-M30</f>
        <v>-7</v>
      </c>
      <c r="N31" s="18">
        <f t="shared" ref="N31:V31" si="1">N29-N30</f>
        <v>-2</v>
      </c>
      <c r="O31" s="18">
        <f t="shared" si="1"/>
        <v>1</v>
      </c>
      <c r="P31" s="18">
        <f t="shared" si="1"/>
        <v>-6</v>
      </c>
      <c r="Q31" s="18">
        <f t="shared" si="1"/>
        <v>-2</v>
      </c>
      <c r="R31" s="18">
        <f t="shared" si="1"/>
        <v>-2</v>
      </c>
      <c r="S31" s="18">
        <f t="shared" si="1"/>
        <v>0</v>
      </c>
      <c r="T31" s="18">
        <f t="shared" si="1"/>
        <v>6</v>
      </c>
      <c r="U31" s="18">
        <f t="shared" si="1"/>
        <v>5</v>
      </c>
      <c r="V31" s="26">
        <f t="shared" si="1"/>
        <v>7</v>
      </c>
      <c r="W31" s="28">
        <f>SUM(M31:V31)</f>
        <v>0</v>
      </c>
    </row>
    <row r="32" spans="6:23" ht="18" thickBot="1" x14ac:dyDescent="0.3">
      <c r="F32" s="9">
        <v>6</v>
      </c>
      <c r="G32" s="9">
        <v>14.881970167183903</v>
      </c>
      <c r="H32" s="9">
        <v>-4.8819701671839031</v>
      </c>
      <c r="I32">
        <f t="shared" si="0"/>
        <v>4.8819701671839031</v>
      </c>
      <c r="L32" s="22" t="s">
        <v>38</v>
      </c>
      <c r="M32" s="23">
        <f>M31^2</f>
        <v>49</v>
      </c>
      <c r="N32" s="23">
        <f t="shared" ref="N32:V32" si="2">N31^2</f>
        <v>4</v>
      </c>
      <c r="O32" s="23">
        <f t="shared" si="2"/>
        <v>1</v>
      </c>
      <c r="P32" s="23">
        <f t="shared" si="2"/>
        <v>36</v>
      </c>
      <c r="Q32" s="23">
        <f t="shared" si="2"/>
        <v>4</v>
      </c>
      <c r="R32" s="23">
        <f t="shared" si="2"/>
        <v>4</v>
      </c>
      <c r="S32" s="23">
        <f t="shared" si="2"/>
        <v>0</v>
      </c>
      <c r="T32" s="23">
        <f t="shared" si="2"/>
        <v>36</v>
      </c>
      <c r="U32" s="23">
        <f t="shared" si="2"/>
        <v>25</v>
      </c>
      <c r="V32" s="24">
        <f t="shared" si="2"/>
        <v>49</v>
      </c>
      <c r="W32" s="27">
        <f>SUM(M32:V32)</f>
        <v>208</v>
      </c>
    </row>
    <row r="33" spans="6:13" x14ac:dyDescent="0.25">
      <c r="F33" s="9">
        <v>7</v>
      </c>
      <c r="G33" s="9">
        <v>14.013114425868453</v>
      </c>
      <c r="H33" s="9">
        <v>-2.0131144258684532</v>
      </c>
      <c r="I33">
        <f t="shared" si="0"/>
        <v>2.0131144258684532</v>
      </c>
    </row>
    <row r="34" spans="6:13" ht="15.75" thickBot="1" x14ac:dyDescent="0.3">
      <c r="F34" s="9">
        <v>8</v>
      </c>
      <c r="G34" s="9">
        <v>24.439383321653821</v>
      </c>
      <c r="H34" s="9">
        <v>1.5606166783461788</v>
      </c>
      <c r="I34">
        <f t="shared" si="0"/>
        <v>1.5606166783461788</v>
      </c>
    </row>
    <row r="35" spans="6:13" ht="15.75" thickBot="1" x14ac:dyDescent="0.3">
      <c r="F35" s="9">
        <v>9</v>
      </c>
      <c r="G35" s="9">
        <v>33.127940734808291</v>
      </c>
      <c r="H35" s="9">
        <v>1.8720592651917087</v>
      </c>
      <c r="I35">
        <f t="shared" si="0"/>
        <v>1.8720592651917087</v>
      </c>
      <c r="L35" s="31" t="s">
        <v>41</v>
      </c>
      <c r="M35" s="32">
        <f>1-((6*W32)/(G10*(G10^2-1)))</f>
        <v>-0.26060606060606051</v>
      </c>
    </row>
    <row r="36" spans="6:13" ht="15.75" thickBot="1" x14ac:dyDescent="0.3">
      <c r="F36" s="10">
        <v>10</v>
      </c>
      <c r="G36" s="10">
        <v>15.750825908499349</v>
      </c>
      <c r="H36" s="10">
        <v>-0.75082590849934938</v>
      </c>
      <c r="I36" s="17">
        <f t="shared" si="0"/>
        <v>0.75082590849934938</v>
      </c>
    </row>
    <row r="37" spans="6:13" ht="15.75" thickBot="1" x14ac:dyDescent="0.3">
      <c r="L37" s="31" t="s">
        <v>42</v>
      </c>
      <c r="M37" s="32">
        <f>(M35*SQRT(G10-2))/((1-M35^2)^0.5)</f>
        <v>-0.76348738604556743</v>
      </c>
    </row>
    <row r="38" spans="6:13" x14ac:dyDescent="0.25">
      <c r="M38">
        <f>ABS(M37)</f>
        <v>0.76348738604556743</v>
      </c>
    </row>
    <row r="41" spans="6:13" ht="15.75" thickBot="1" x14ac:dyDescent="0.3"/>
    <row r="42" spans="6:13" x14ac:dyDescent="0.25">
      <c r="F42" s="11" t="s">
        <v>30</v>
      </c>
      <c r="G42" s="11" t="s">
        <v>33</v>
      </c>
      <c r="H42" s="11" t="s">
        <v>31</v>
      </c>
      <c r="I42" s="11" t="s">
        <v>32</v>
      </c>
    </row>
    <row r="43" spans="6:13" x14ac:dyDescent="0.25">
      <c r="F43" s="9">
        <v>1</v>
      </c>
      <c r="G43" s="13">
        <v>4.2820102112323575</v>
      </c>
      <c r="H43" s="9">
        <v>8</v>
      </c>
      <c r="I43" s="14">
        <v>0.77700000000000002</v>
      </c>
    </row>
    <row r="44" spans="6:13" x14ac:dyDescent="0.25">
      <c r="F44" s="9">
        <v>2</v>
      </c>
      <c r="G44" s="13">
        <v>1.5868455300830897</v>
      </c>
      <c r="H44" s="9">
        <v>4</v>
      </c>
      <c r="I44" s="14">
        <v>0.33300000000000002</v>
      </c>
    </row>
    <row r="45" spans="6:13" x14ac:dyDescent="0.25">
      <c r="F45" s="9">
        <v>3</v>
      </c>
      <c r="G45" s="13">
        <v>0.79997997797577192</v>
      </c>
      <c r="H45" s="9">
        <v>2</v>
      </c>
      <c r="I45" s="14">
        <v>0.111</v>
      </c>
    </row>
    <row r="46" spans="6:13" x14ac:dyDescent="0.25">
      <c r="F46" s="9">
        <v>4</v>
      </c>
      <c r="G46" s="13">
        <v>6.4623085393933337</v>
      </c>
      <c r="H46" s="9">
        <v>10</v>
      </c>
      <c r="I46" s="14">
        <v>1</v>
      </c>
    </row>
    <row r="47" spans="6:13" x14ac:dyDescent="0.25">
      <c r="F47" s="9">
        <v>5</v>
      </c>
      <c r="G47" s="13">
        <v>4.1442586845530069</v>
      </c>
      <c r="H47" s="9">
        <v>7</v>
      </c>
      <c r="I47" s="14">
        <v>0.66600000000000004</v>
      </c>
    </row>
    <row r="48" spans="6:13" x14ac:dyDescent="0.25">
      <c r="F48" s="9">
        <v>6</v>
      </c>
      <c r="G48" s="13">
        <v>4.8819701671839031</v>
      </c>
      <c r="H48" s="9">
        <v>9</v>
      </c>
      <c r="I48" s="14">
        <v>0.88800000000000001</v>
      </c>
    </row>
    <row r="49" spans="6:9" x14ac:dyDescent="0.25">
      <c r="F49" s="9">
        <v>7</v>
      </c>
      <c r="G49" s="13">
        <v>2.0131144258684532</v>
      </c>
      <c r="H49" s="9">
        <v>6</v>
      </c>
      <c r="I49" s="14">
        <v>0.55500000000000005</v>
      </c>
    </row>
    <row r="50" spans="6:9" x14ac:dyDescent="0.25">
      <c r="F50" s="9">
        <v>8</v>
      </c>
      <c r="G50" s="13">
        <v>1.5606166783461788</v>
      </c>
      <c r="H50" s="9">
        <v>3</v>
      </c>
      <c r="I50" s="14">
        <v>0.222</v>
      </c>
    </row>
    <row r="51" spans="6:9" x14ac:dyDescent="0.25">
      <c r="F51" s="9">
        <v>9</v>
      </c>
      <c r="G51" s="13">
        <v>1.8720592651917087</v>
      </c>
      <c r="H51" s="9">
        <v>5</v>
      </c>
      <c r="I51" s="14">
        <v>0.44400000000000001</v>
      </c>
    </row>
    <row r="52" spans="6:9" ht="15.75" thickBot="1" x14ac:dyDescent="0.3">
      <c r="F52" s="10">
        <v>10</v>
      </c>
      <c r="G52" s="15">
        <v>0.75082590849934938</v>
      </c>
      <c r="H52" s="10">
        <v>1</v>
      </c>
      <c r="I52" s="16">
        <v>0</v>
      </c>
    </row>
    <row r="56" spans="6:9" ht="15.75" thickBot="1" x14ac:dyDescent="0.3"/>
    <row r="57" spans="6:9" x14ac:dyDescent="0.25">
      <c r="F57" s="11" t="s">
        <v>30</v>
      </c>
      <c r="G57" s="11" t="s">
        <v>0</v>
      </c>
      <c r="H57" s="11" t="s">
        <v>31</v>
      </c>
      <c r="I57" s="11" t="s">
        <v>32</v>
      </c>
    </row>
    <row r="58" spans="6:9" x14ac:dyDescent="0.25">
      <c r="F58" s="9">
        <v>1</v>
      </c>
      <c r="G58" s="13">
        <v>7</v>
      </c>
      <c r="H58" s="9">
        <v>1</v>
      </c>
      <c r="I58" s="14">
        <v>0</v>
      </c>
    </row>
    <row r="59" spans="6:9" x14ac:dyDescent="0.25">
      <c r="F59" s="9">
        <v>2</v>
      </c>
      <c r="G59" s="13">
        <v>8</v>
      </c>
      <c r="H59" s="9">
        <v>2</v>
      </c>
      <c r="I59" s="14">
        <v>0.111</v>
      </c>
    </row>
    <row r="60" spans="6:9" x14ac:dyDescent="0.25">
      <c r="F60" s="9">
        <v>3</v>
      </c>
      <c r="G60" s="13">
        <v>14</v>
      </c>
      <c r="H60" s="9">
        <v>3</v>
      </c>
      <c r="I60" s="14">
        <v>0.222</v>
      </c>
    </row>
    <row r="61" spans="6:9" x14ac:dyDescent="0.25">
      <c r="F61" s="9">
        <v>4</v>
      </c>
      <c r="G61" s="13">
        <v>16</v>
      </c>
      <c r="H61" s="9">
        <v>4</v>
      </c>
      <c r="I61" s="14">
        <v>0.33300000000000002</v>
      </c>
    </row>
    <row r="62" spans="6:9" x14ac:dyDescent="0.25">
      <c r="F62" s="9">
        <v>5</v>
      </c>
      <c r="G62" s="13">
        <v>19</v>
      </c>
      <c r="H62" s="9">
        <v>5</v>
      </c>
      <c r="I62" s="14">
        <v>0.44400000000000001</v>
      </c>
    </row>
    <row r="63" spans="6:9" x14ac:dyDescent="0.25">
      <c r="F63" s="9">
        <v>6</v>
      </c>
      <c r="G63" s="13">
        <v>21</v>
      </c>
      <c r="H63" s="9">
        <v>7</v>
      </c>
      <c r="I63" s="14">
        <v>0.66600000000000004</v>
      </c>
    </row>
    <row r="64" spans="6:9" x14ac:dyDescent="0.25">
      <c r="F64" s="9">
        <v>7</v>
      </c>
      <c r="G64" s="13">
        <v>20</v>
      </c>
      <c r="H64" s="9">
        <v>6</v>
      </c>
      <c r="I64" s="14">
        <v>0.55500000000000005</v>
      </c>
    </row>
    <row r="65" spans="6:9" x14ac:dyDescent="0.25">
      <c r="F65" s="9">
        <v>8</v>
      </c>
      <c r="G65" s="13">
        <v>32</v>
      </c>
      <c r="H65" s="9">
        <v>9</v>
      </c>
      <c r="I65" s="14">
        <v>0.88800000000000001</v>
      </c>
    </row>
    <row r="66" spans="6:9" x14ac:dyDescent="0.25">
      <c r="F66" s="9">
        <v>9</v>
      </c>
      <c r="G66" s="13">
        <v>42</v>
      </c>
      <c r="H66" s="9">
        <v>10</v>
      </c>
      <c r="I66" s="14">
        <v>1</v>
      </c>
    </row>
    <row r="67" spans="6:9" ht="15.75" thickBot="1" x14ac:dyDescent="0.3">
      <c r="F67" s="10">
        <v>10</v>
      </c>
      <c r="G67" s="15">
        <v>22</v>
      </c>
      <c r="H67" s="10">
        <v>8</v>
      </c>
      <c r="I67" s="16">
        <v>0.77700000000000002</v>
      </c>
    </row>
  </sheetData>
  <sortState xmlns:xlrd2="http://schemas.microsoft.com/office/spreadsheetml/2017/richdata2" ref="F58:I67">
    <sortCondition ref="F58:F67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D4895-2D3A-43BC-81A9-5EE1DF9E81C8}">
  <dimension ref="A3:T84"/>
  <sheetViews>
    <sheetView topLeftCell="A43" zoomScale="85" zoomScaleNormal="85" workbookViewId="0">
      <selection activeCell="M84" sqref="M84"/>
    </sheetView>
  </sheetViews>
  <sheetFormatPr defaultRowHeight="15" x14ac:dyDescent="0.25"/>
  <cols>
    <col min="12" max="12" width="26.28515625" bestFit="1" customWidth="1"/>
    <col min="13" max="13" width="17.140625" bestFit="1" customWidth="1"/>
    <col min="16" max="16" width="12" bestFit="1" customWidth="1"/>
    <col min="17" max="17" width="14.7109375" bestFit="1" customWidth="1"/>
  </cols>
  <sheetData>
    <row r="3" spans="1:17" ht="15.75" thickBot="1" x14ac:dyDescent="0.3"/>
    <row r="4" spans="1:17" ht="15.75" thickBot="1" x14ac:dyDescent="0.3">
      <c r="A4" s="7" t="s">
        <v>1</v>
      </c>
      <c r="B4" s="8" t="s">
        <v>0</v>
      </c>
      <c r="E4" s="7" t="s">
        <v>1</v>
      </c>
      <c r="F4" s="8" t="s">
        <v>0</v>
      </c>
      <c r="L4" t="s">
        <v>2</v>
      </c>
    </row>
    <row r="5" spans="1:17" ht="15.75" thickBot="1" x14ac:dyDescent="0.3">
      <c r="A5" s="5">
        <v>7</v>
      </c>
      <c r="B5" s="6">
        <v>2</v>
      </c>
      <c r="E5" s="5">
        <v>23</v>
      </c>
      <c r="F5" s="6">
        <v>14</v>
      </c>
    </row>
    <row r="6" spans="1:17" x14ac:dyDescent="0.25">
      <c r="A6" s="1">
        <v>8</v>
      </c>
      <c r="B6" s="2">
        <v>3</v>
      </c>
      <c r="E6" s="1">
        <v>22</v>
      </c>
      <c r="F6" s="2">
        <v>16</v>
      </c>
      <c r="L6" s="12" t="s">
        <v>3</v>
      </c>
      <c r="M6" s="12"/>
    </row>
    <row r="7" spans="1:17" x14ac:dyDescent="0.25">
      <c r="A7" s="1">
        <v>9</v>
      </c>
      <c r="B7" s="2">
        <v>3</v>
      </c>
      <c r="E7" s="1">
        <v>24</v>
      </c>
      <c r="F7" s="2">
        <v>16</v>
      </c>
      <c r="L7" s="9" t="s">
        <v>4</v>
      </c>
      <c r="M7" s="9">
        <v>0.91112378488006385</v>
      </c>
    </row>
    <row r="8" spans="1:17" x14ac:dyDescent="0.25">
      <c r="A8" s="1">
        <v>9</v>
      </c>
      <c r="B8" s="2">
        <v>4</v>
      </c>
      <c r="E8" s="1">
        <v>25</v>
      </c>
      <c r="F8" s="2">
        <v>17</v>
      </c>
      <c r="L8" s="9" t="s">
        <v>5</v>
      </c>
      <c r="M8" s="9">
        <v>0.83014655137417281</v>
      </c>
    </row>
    <row r="9" spans="1:17" x14ac:dyDescent="0.25">
      <c r="A9" s="1">
        <v>8</v>
      </c>
      <c r="B9" s="2">
        <v>5</v>
      </c>
      <c r="E9" s="1">
        <v>27</v>
      </c>
      <c r="F9" s="2">
        <v>17</v>
      </c>
      <c r="L9" s="9" t="s">
        <v>6</v>
      </c>
      <c r="M9" s="9">
        <v>0.80183764326986828</v>
      </c>
    </row>
    <row r="10" spans="1:17" x14ac:dyDescent="0.25">
      <c r="A10" s="1">
        <v>11</v>
      </c>
      <c r="B10" s="2">
        <v>6</v>
      </c>
      <c r="E10" s="1">
        <v>31</v>
      </c>
      <c r="F10" s="2">
        <v>18</v>
      </c>
      <c r="L10" s="9" t="s">
        <v>7</v>
      </c>
      <c r="M10" s="9">
        <v>1.1762643765743668</v>
      </c>
    </row>
    <row r="11" spans="1:17" ht="15.75" thickBot="1" x14ac:dyDescent="0.3">
      <c r="A11" s="1">
        <v>12</v>
      </c>
      <c r="B11" s="2">
        <v>7</v>
      </c>
      <c r="E11" s="1">
        <v>33</v>
      </c>
      <c r="F11" s="2">
        <v>18</v>
      </c>
      <c r="L11" s="10" t="s">
        <v>8</v>
      </c>
      <c r="M11" s="10">
        <v>8</v>
      </c>
    </row>
    <row r="12" spans="1:17" ht="15.75" thickBot="1" x14ac:dyDescent="0.3">
      <c r="A12" s="3">
        <v>15</v>
      </c>
      <c r="B12" s="4">
        <v>8</v>
      </c>
      <c r="E12" s="3">
        <v>35</v>
      </c>
      <c r="F12" s="4">
        <v>19</v>
      </c>
    </row>
    <row r="13" spans="1:17" ht="15.75" thickBot="1" x14ac:dyDescent="0.3">
      <c r="L13" t="s">
        <v>9</v>
      </c>
    </row>
    <row r="14" spans="1:17" x14ac:dyDescent="0.25">
      <c r="L14" s="11"/>
      <c r="M14" s="11" t="s">
        <v>14</v>
      </c>
      <c r="N14" s="11" t="s">
        <v>15</v>
      </c>
      <c r="O14" s="11" t="s">
        <v>16</v>
      </c>
      <c r="P14" s="11" t="s">
        <v>17</v>
      </c>
      <c r="Q14" s="11" t="s">
        <v>18</v>
      </c>
    </row>
    <row r="15" spans="1:17" x14ac:dyDescent="0.25">
      <c r="L15" s="9" t="s">
        <v>10</v>
      </c>
      <c r="M15" s="9">
        <v>1</v>
      </c>
      <c r="N15" s="9">
        <v>40.573412698412696</v>
      </c>
      <c r="O15" s="9">
        <v>40.573412698412696</v>
      </c>
      <c r="P15" s="9">
        <v>29.324569789674943</v>
      </c>
      <c r="Q15" s="9">
        <v>1.640169891115795E-3</v>
      </c>
    </row>
    <row r="16" spans="1:17" x14ac:dyDescent="0.25">
      <c r="L16" s="9" t="s">
        <v>11</v>
      </c>
      <c r="M16" s="9">
        <v>6</v>
      </c>
      <c r="N16" s="9">
        <v>8.3015873015873041</v>
      </c>
      <c r="O16" s="9">
        <v>1.3835978835978839</v>
      </c>
      <c r="P16" s="9"/>
      <c r="Q16" s="9"/>
    </row>
    <row r="17" spans="12:20" ht="15.75" thickBot="1" x14ac:dyDescent="0.3">
      <c r="L17" s="10" t="s">
        <v>12</v>
      </c>
      <c r="M17" s="10">
        <v>7</v>
      </c>
      <c r="N17" s="10">
        <v>48.875</v>
      </c>
      <c r="O17" s="10"/>
      <c r="P17" s="10"/>
      <c r="Q17" s="10"/>
    </row>
    <row r="18" spans="12:20" ht="15.75" thickBot="1" x14ac:dyDescent="0.3"/>
    <row r="19" spans="12:20" x14ac:dyDescent="0.25">
      <c r="L19" s="11"/>
      <c r="M19" s="11" t="s">
        <v>19</v>
      </c>
      <c r="N19" s="11" t="s">
        <v>7</v>
      </c>
      <c r="O19" s="11" t="s">
        <v>20</v>
      </c>
      <c r="P19" s="11" t="s">
        <v>21</v>
      </c>
      <c r="Q19" s="11" t="s">
        <v>22</v>
      </c>
      <c r="R19" s="11" t="s">
        <v>23</v>
      </c>
      <c r="S19" s="11" t="s">
        <v>24</v>
      </c>
      <c r="T19" s="11" t="s">
        <v>25</v>
      </c>
    </row>
    <row r="20" spans="12:20" x14ac:dyDescent="0.25">
      <c r="L20" s="9" t="s">
        <v>13</v>
      </c>
      <c r="M20" s="9">
        <v>4.4841269841269851</v>
      </c>
      <c r="N20" s="9">
        <v>1.0788786641303461</v>
      </c>
      <c r="O20" s="9">
        <v>4.1562847919895738</v>
      </c>
      <c r="P20" s="9">
        <v>5.9690795538872828E-3</v>
      </c>
      <c r="Q20" s="9">
        <v>1.8442059949189882</v>
      </c>
      <c r="R20" s="9">
        <v>7.1240479733349815</v>
      </c>
      <c r="S20" s="9">
        <v>1.8442059949189882</v>
      </c>
      <c r="T20" s="9">
        <v>7.1240479733349815</v>
      </c>
    </row>
    <row r="21" spans="12:20" ht="15.75" thickBot="1" x14ac:dyDescent="0.3">
      <c r="L21" s="10" t="s">
        <v>0</v>
      </c>
      <c r="M21" s="10">
        <v>1.1349206349206347</v>
      </c>
      <c r="N21" s="10">
        <v>0.20957991873373927</v>
      </c>
      <c r="O21" s="10">
        <v>5.4152165044137375</v>
      </c>
      <c r="P21" s="10">
        <v>1.640169891115795E-3</v>
      </c>
      <c r="Q21" s="10">
        <v>0.62209704800904841</v>
      </c>
      <c r="R21" s="10">
        <v>1.6477442218322209</v>
      </c>
      <c r="S21" s="10">
        <v>0.62209704800904841</v>
      </c>
      <c r="T21" s="10">
        <v>1.6477442218322209</v>
      </c>
    </row>
    <row r="25" spans="12:20" x14ac:dyDescent="0.25">
      <c r="L25" t="s">
        <v>26</v>
      </c>
    </row>
    <row r="26" spans="12:20" ht="15.75" thickBot="1" x14ac:dyDescent="0.3"/>
    <row r="27" spans="12:20" x14ac:dyDescent="0.25">
      <c r="L27" s="11" t="s">
        <v>27</v>
      </c>
      <c r="M27" s="11" t="s">
        <v>28</v>
      </c>
      <c r="N27" s="11" t="s">
        <v>29</v>
      </c>
      <c r="O27" s="11" t="s">
        <v>43</v>
      </c>
    </row>
    <row r="28" spans="12:20" x14ac:dyDescent="0.25">
      <c r="L28" s="9">
        <v>1</v>
      </c>
      <c r="M28" s="9">
        <v>6.7539682539682548</v>
      </c>
      <c r="N28" s="9">
        <v>0.24603174603174516</v>
      </c>
      <c r="O28">
        <f>N28^2</f>
        <v>6.0531620055429149E-2</v>
      </c>
    </row>
    <row r="29" spans="12:20" x14ac:dyDescent="0.25">
      <c r="L29" s="9">
        <v>2</v>
      </c>
      <c r="M29" s="9">
        <v>7.8888888888888893</v>
      </c>
      <c r="N29" s="9">
        <v>0.11111111111111072</v>
      </c>
      <c r="O29">
        <f t="shared" ref="O29:O35" si="0">N29^2</f>
        <v>1.2345679012345592E-2</v>
      </c>
    </row>
    <row r="30" spans="12:20" x14ac:dyDescent="0.25">
      <c r="L30" s="9">
        <v>3</v>
      </c>
      <c r="M30" s="9">
        <v>7.8888888888888893</v>
      </c>
      <c r="N30" s="9">
        <v>1.1111111111111107</v>
      </c>
      <c r="O30">
        <f t="shared" si="0"/>
        <v>1.2345679012345669</v>
      </c>
    </row>
    <row r="31" spans="12:20" x14ac:dyDescent="0.25">
      <c r="L31" s="9">
        <v>4</v>
      </c>
      <c r="M31" s="9">
        <v>9.0238095238095237</v>
      </c>
      <c r="N31" s="9">
        <v>-2.3809523809523725E-2</v>
      </c>
      <c r="O31">
        <f t="shared" si="0"/>
        <v>5.6689342403627718E-4</v>
      </c>
    </row>
    <row r="32" spans="12:20" x14ac:dyDescent="0.25">
      <c r="L32" s="9">
        <v>5</v>
      </c>
      <c r="M32" s="9">
        <v>10.158730158730158</v>
      </c>
      <c r="N32" s="9">
        <v>-2.1587301587301582</v>
      </c>
      <c r="O32">
        <f t="shared" si="0"/>
        <v>4.6601158982111341</v>
      </c>
    </row>
    <row r="33" spans="12:15" x14ac:dyDescent="0.25">
      <c r="L33" s="9">
        <v>6</v>
      </c>
      <c r="M33" s="9">
        <v>11.293650793650794</v>
      </c>
      <c r="N33" s="9">
        <v>-0.29365079365079438</v>
      </c>
      <c r="O33">
        <f t="shared" si="0"/>
        <v>8.6230788611741424E-2</v>
      </c>
    </row>
    <row r="34" spans="12:15" x14ac:dyDescent="0.25">
      <c r="L34" s="9">
        <v>7</v>
      </c>
      <c r="M34" s="9">
        <v>12.428571428571427</v>
      </c>
      <c r="N34" s="9">
        <v>-0.42857142857142705</v>
      </c>
      <c r="O34">
        <f t="shared" si="0"/>
        <v>0.18367346938775381</v>
      </c>
    </row>
    <row r="35" spans="12:15" ht="15.75" thickBot="1" x14ac:dyDescent="0.3">
      <c r="L35" s="10">
        <v>8</v>
      </c>
      <c r="M35" s="10">
        <v>13.563492063492063</v>
      </c>
      <c r="N35" s="9">
        <v>1.4365079365079367</v>
      </c>
      <c r="O35">
        <f t="shared" si="0"/>
        <v>2.0635550516502903</v>
      </c>
    </row>
    <row r="36" spans="12:15" ht="15.75" thickBot="1" x14ac:dyDescent="0.3">
      <c r="N36" s="33" t="s">
        <v>44</v>
      </c>
      <c r="O36" s="34">
        <f>SUM(O28:O35)</f>
        <v>8.3015873015872987</v>
      </c>
    </row>
    <row r="44" spans="12:15" x14ac:dyDescent="0.25">
      <c r="L44" t="s">
        <v>2</v>
      </c>
    </row>
    <row r="45" spans="12:15" ht="15.75" thickBot="1" x14ac:dyDescent="0.3"/>
    <row r="46" spans="12:15" x14ac:dyDescent="0.25">
      <c r="L46" s="12" t="s">
        <v>3</v>
      </c>
      <c r="M46" s="12"/>
    </row>
    <row r="47" spans="12:15" x14ac:dyDescent="0.25">
      <c r="L47" s="9" t="s">
        <v>4</v>
      </c>
      <c r="M47" s="9">
        <v>0.87332606321946715</v>
      </c>
    </row>
    <row r="48" spans="12:15" x14ac:dyDescent="0.25">
      <c r="L48" s="9" t="s">
        <v>5</v>
      </c>
      <c r="M48" s="9">
        <v>0.76269841269841265</v>
      </c>
    </row>
    <row r="49" spans="12:20" x14ac:dyDescent="0.25">
      <c r="L49" s="9" t="s">
        <v>6</v>
      </c>
      <c r="M49" s="9">
        <v>0.7231481481481481</v>
      </c>
    </row>
    <row r="50" spans="12:20" x14ac:dyDescent="0.25">
      <c r="L50" s="9" t="s">
        <v>7</v>
      </c>
      <c r="M50" s="9">
        <v>2.5776819905574944</v>
      </c>
    </row>
    <row r="51" spans="12:20" ht="15.75" thickBot="1" x14ac:dyDescent="0.3">
      <c r="L51" s="10" t="s">
        <v>8</v>
      </c>
      <c r="M51" s="10">
        <v>8</v>
      </c>
    </row>
    <row r="53" spans="12:20" ht="15.75" thickBot="1" x14ac:dyDescent="0.3">
      <c r="L53" t="s">
        <v>9</v>
      </c>
    </row>
    <row r="54" spans="12:20" x14ac:dyDescent="0.25">
      <c r="L54" s="11"/>
      <c r="M54" s="11" t="s">
        <v>14</v>
      </c>
      <c r="N54" s="11" t="s">
        <v>15</v>
      </c>
      <c r="O54" s="11" t="s">
        <v>16</v>
      </c>
      <c r="P54" s="11" t="s">
        <v>17</v>
      </c>
      <c r="Q54" s="11" t="s">
        <v>18</v>
      </c>
    </row>
    <row r="55" spans="12:20" x14ac:dyDescent="0.25">
      <c r="L55" s="9" t="s">
        <v>10</v>
      </c>
      <c r="M55" s="9">
        <v>1</v>
      </c>
      <c r="N55" s="9">
        <v>128.13333333333333</v>
      </c>
      <c r="O55" s="9">
        <v>128.13333333333333</v>
      </c>
      <c r="P55" s="9">
        <v>19.284280936454842</v>
      </c>
      <c r="Q55" s="9">
        <v>4.6110655942407592E-3</v>
      </c>
    </row>
    <row r="56" spans="12:20" x14ac:dyDescent="0.25">
      <c r="L56" s="9" t="s">
        <v>11</v>
      </c>
      <c r="M56" s="9">
        <v>6</v>
      </c>
      <c r="N56" s="9">
        <v>39.866666666666681</v>
      </c>
      <c r="O56" s="9">
        <v>6.6444444444444466</v>
      </c>
      <c r="P56" s="9"/>
      <c r="Q56" s="9"/>
    </row>
    <row r="57" spans="12:20" ht="15.75" thickBot="1" x14ac:dyDescent="0.3">
      <c r="L57" s="10" t="s">
        <v>12</v>
      </c>
      <c r="M57" s="10">
        <v>7</v>
      </c>
      <c r="N57" s="10">
        <v>168</v>
      </c>
      <c r="O57" s="10"/>
      <c r="P57" s="10"/>
      <c r="Q57" s="10"/>
    </row>
    <row r="58" spans="12:20" ht="15.75" thickBot="1" x14ac:dyDescent="0.3"/>
    <row r="59" spans="12:20" x14ac:dyDescent="0.25">
      <c r="L59" s="11"/>
      <c r="M59" s="11" t="s">
        <v>19</v>
      </c>
      <c r="N59" s="11" t="s">
        <v>7</v>
      </c>
      <c r="O59" s="11" t="s">
        <v>20</v>
      </c>
      <c r="P59" s="11" t="s">
        <v>21</v>
      </c>
      <c r="Q59" s="11" t="s">
        <v>22</v>
      </c>
      <c r="R59" s="11" t="s">
        <v>23</v>
      </c>
      <c r="S59" s="11" t="s">
        <v>24</v>
      </c>
      <c r="T59" s="11" t="s">
        <v>25</v>
      </c>
    </row>
    <row r="60" spans="12:20" x14ac:dyDescent="0.25">
      <c r="L60" s="9" t="s">
        <v>13</v>
      </c>
      <c r="M60" s="9">
        <v>-19.000000000000007</v>
      </c>
      <c r="N60" s="9">
        <v>10.628055116320935</v>
      </c>
      <c r="O60" s="9">
        <v>-1.7877212521059216</v>
      </c>
      <c r="P60" s="9">
        <v>0.12404362173152891</v>
      </c>
      <c r="Q60" s="9">
        <v>-45.005914018747632</v>
      </c>
      <c r="R60" s="9">
        <v>7.0059140187476174</v>
      </c>
      <c r="S60" s="9">
        <v>-45.005914018747632</v>
      </c>
      <c r="T60" s="9">
        <v>7.0059140187476174</v>
      </c>
    </row>
    <row r="61" spans="12:20" ht="15.75" thickBot="1" x14ac:dyDescent="0.3">
      <c r="L61" s="10" t="s">
        <v>0</v>
      </c>
      <c r="M61" s="10">
        <v>2.755555555555556</v>
      </c>
      <c r="N61" s="10">
        <v>0.62749092102362591</v>
      </c>
      <c r="O61" s="10">
        <v>4.3913871312439365</v>
      </c>
      <c r="P61" s="10">
        <v>4.6110655942407514E-3</v>
      </c>
      <c r="Q61" s="10">
        <v>1.2201405844169735</v>
      </c>
      <c r="R61" s="10">
        <v>4.2909705266941387</v>
      </c>
      <c r="S61" s="10">
        <v>1.2201405844169735</v>
      </c>
      <c r="T61" s="10">
        <v>4.2909705266941387</v>
      </c>
    </row>
    <row r="65" spans="12:15" x14ac:dyDescent="0.25">
      <c r="L65" t="s">
        <v>26</v>
      </c>
    </row>
    <row r="66" spans="12:15" ht="15.75" thickBot="1" x14ac:dyDescent="0.3"/>
    <row r="67" spans="12:15" x14ac:dyDescent="0.25">
      <c r="L67" s="11" t="s">
        <v>27</v>
      </c>
      <c r="M67" s="11" t="s">
        <v>28</v>
      </c>
      <c r="N67" s="11" t="s">
        <v>29</v>
      </c>
      <c r="O67" s="11" t="s">
        <v>43</v>
      </c>
    </row>
    <row r="68" spans="12:15" x14ac:dyDescent="0.25">
      <c r="L68" s="9">
        <v>1</v>
      </c>
      <c r="M68" s="9">
        <v>19.577777777777776</v>
      </c>
      <c r="N68" s="9">
        <v>3.4222222222222243</v>
      </c>
      <c r="O68">
        <f>N68^2</f>
        <v>11.71160493827162</v>
      </c>
    </row>
    <row r="69" spans="12:15" x14ac:dyDescent="0.25">
      <c r="L69" s="9">
        <v>2</v>
      </c>
      <c r="M69" s="9">
        <v>25.088888888888889</v>
      </c>
      <c r="N69" s="9">
        <v>-3.0888888888888886</v>
      </c>
      <c r="O69">
        <f t="shared" ref="O69:O75" si="1">N69^2</f>
        <v>9.5412345679012329</v>
      </c>
    </row>
    <row r="70" spans="12:15" x14ac:dyDescent="0.25">
      <c r="L70" s="9">
        <v>3</v>
      </c>
      <c r="M70" s="9">
        <v>25.088888888888889</v>
      </c>
      <c r="N70" s="9">
        <v>-1.0888888888888886</v>
      </c>
      <c r="O70">
        <f t="shared" si="1"/>
        <v>1.1856790123456784</v>
      </c>
    </row>
    <row r="71" spans="12:15" x14ac:dyDescent="0.25">
      <c r="L71" s="9">
        <v>4</v>
      </c>
      <c r="M71" s="9">
        <v>27.844444444444441</v>
      </c>
      <c r="N71" s="9">
        <v>-2.8444444444444414</v>
      </c>
      <c r="O71">
        <f t="shared" si="1"/>
        <v>8.0908641975308466</v>
      </c>
    </row>
    <row r="72" spans="12:15" x14ac:dyDescent="0.25">
      <c r="L72" s="9">
        <v>5</v>
      </c>
      <c r="M72" s="9">
        <v>27.844444444444441</v>
      </c>
      <c r="N72" s="9">
        <v>-0.84444444444444144</v>
      </c>
      <c r="O72">
        <f t="shared" si="1"/>
        <v>0.7130864197530814</v>
      </c>
    </row>
    <row r="73" spans="12:15" x14ac:dyDescent="0.25">
      <c r="L73" s="9">
        <v>6</v>
      </c>
      <c r="M73" s="9">
        <v>30.6</v>
      </c>
      <c r="N73" s="9">
        <v>0.39999999999999858</v>
      </c>
      <c r="O73">
        <f t="shared" si="1"/>
        <v>0.15999999999999887</v>
      </c>
    </row>
    <row r="74" spans="12:15" x14ac:dyDescent="0.25">
      <c r="L74" s="9">
        <v>7</v>
      </c>
      <c r="M74" s="9">
        <v>30.6</v>
      </c>
      <c r="N74" s="9">
        <v>2.3999999999999986</v>
      </c>
      <c r="O74">
        <f t="shared" si="1"/>
        <v>5.7599999999999936</v>
      </c>
    </row>
    <row r="75" spans="12:15" ht="15.75" thickBot="1" x14ac:dyDescent="0.3">
      <c r="L75" s="10">
        <v>8</v>
      </c>
      <c r="M75" s="10">
        <v>33.355555555555554</v>
      </c>
      <c r="N75" s="10">
        <v>1.6444444444444457</v>
      </c>
      <c r="O75" s="17">
        <f t="shared" si="1"/>
        <v>2.7041975308642017</v>
      </c>
    </row>
    <row r="76" spans="12:15" ht="15.75" thickBot="1" x14ac:dyDescent="0.3">
      <c r="N76" s="33" t="s">
        <v>45</v>
      </c>
      <c r="O76" s="34">
        <f>SUM(O68:O75)</f>
        <v>39.866666666666653</v>
      </c>
    </row>
    <row r="81" spans="12:13" ht="15.75" thickBot="1" x14ac:dyDescent="0.3"/>
    <row r="82" spans="12:13" ht="15.75" thickBot="1" x14ac:dyDescent="0.3">
      <c r="L82" s="31" t="s">
        <v>46</v>
      </c>
      <c r="M82" s="35">
        <f>(O76/(M11-M15-1))/(O36/(M11-M15-1))</f>
        <v>4.8022944550669218</v>
      </c>
    </row>
    <row r="83" spans="12:13" ht="15.75" thickBot="1" x14ac:dyDescent="0.3"/>
    <row r="84" spans="12:13" ht="18.75" thickBot="1" x14ac:dyDescent="0.4">
      <c r="L84" s="31" t="s">
        <v>47</v>
      </c>
      <c r="M84" s="35">
        <f>_xlfn.F.INV.RT(0.05,M16,M56)</f>
        <v>4.2838657138226397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3D346-A941-47ED-804D-D582D5A357E1}">
  <dimension ref="B20:K69"/>
  <sheetViews>
    <sheetView workbookViewId="0">
      <selection activeCell="G57" sqref="G57"/>
    </sheetView>
  </sheetViews>
  <sheetFormatPr defaultRowHeight="15" x14ac:dyDescent="0.25"/>
  <sheetData>
    <row r="20" spans="2:3" x14ac:dyDescent="0.25">
      <c r="B20" t="s">
        <v>48</v>
      </c>
      <c r="C20">
        <f>0.188^2</f>
        <v>3.5344E-2</v>
      </c>
    </row>
    <row r="23" spans="2:3" x14ac:dyDescent="0.25">
      <c r="B23" t="s">
        <v>49</v>
      </c>
      <c r="C23">
        <f>C20/(1-C20)*(20-2)</f>
        <v>0.65950141812210783</v>
      </c>
    </row>
    <row r="26" spans="2:3" x14ac:dyDescent="0.25">
      <c r="B26" t="s">
        <v>50</v>
      </c>
      <c r="C26">
        <f>_xlfn.T.INV.2T(0.05,18)</f>
        <v>2.1009220402410378</v>
      </c>
    </row>
    <row r="28" spans="2:3" x14ac:dyDescent="0.25">
      <c r="B28" t="s">
        <v>51</v>
      </c>
      <c r="C28">
        <f>C23^0.5</f>
        <v>0.81209692655625032</v>
      </c>
    </row>
    <row r="30" spans="2:3" x14ac:dyDescent="0.25">
      <c r="B30" t="s">
        <v>52</v>
      </c>
      <c r="C30">
        <f>0.188/((1-C20)/(20-2))^0.5</f>
        <v>0.81209692655625032</v>
      </c>
    </row>
    <row r="37" spans="2:11" x14ac:dyDescent="0.25">
      <c r="B37">
        <v>20</v>
      </c>
      <c r="C37">
        <v>77.099999999999994</v>
      </c>
      <c r="D37">
        <v>15</v>
      </c>
      <c r="G37">
        <f>MDETERM(B37:D39)</f>
        <v>440.20000000000465</v>
      </c>
    </row>
    <row r="38" spans="2:11" x14ac:dyDescent="0.25">
      <c r="B38">
        <v>77.099999999999994</v>
      </c>
      <c r="C38">
        <v>303.67</v>
      </c>
      <c r="D38">
        <v>59.3</v>
      </c>
    </row>
    <row r="39" spans="2:11" x14ac:dyDescent="0.25">
      <c r="B39">
        <v>15</v>
      </c>
      <c r="C39">
        <v>59.3</v>
      </c>
      <c r="D39">
        <v>15</v>
      </c>
    </row>
    <row r="43" spans="2:11" x14ac:dyDescent="0.25">
      <c r="F43" t="s">
        <v>54</v>
      </c>
      <c r="G43">
        <f>MDETERM(B44:D46)</f>
        <v>1377.2760000000183</v>
      </c>
    </row>
    <row r="44" spans="2:11" x14ac:dyDescent="0.25">
      <c r="B44">
        <v>80.099999999999994</v>
      </c>
      <c r="C44">
        <v>77.099999999999994</v>
      </c>
      <c r="D44">
        <v>15</v>
      </c>
      <c r="F44" t="s">
        <v>53</v>
      </c>
      <c r="G44">
        <f>G43/G37</f>
        <v>3.1287505679236793</v>
      </c>
    </row>
    <row r="45" spans="2:11" x14ac:dyDescent="0.25">
      <c r="B45">
        <v>310.13</v>
      </c>
      <c r="C45">
        <v>303.67</v>
      </c>
      <c r="D45">
        <v>59.3</v>
      </c>
    </row>
    <row r="46" spans="2:11" x14ac:dyDescent="0.25">
      <c r="B46">
        <v>58.5</v>
      </c>
      <c r="C46">
        <v>59.3</v>
      </c>
      <c r="D46">
        <v>15</v>
      </c>
    </row>
    <row r="48" spans="2:11" x14ac:dyDescent="0.25">
      <c r="K48">
        <f>100-16.6</f>
        <v>83.4</v>
      </c>
    </row>
    <row r="50" spans="2:7" x14ac:dyDescent="0.25">
      <c r="B50">
        <v>20</v>
      </c>
      <c r="C50">
        <v>80.099999999999994</v>
      </c>
      <c r="D50">
        <v>15</v>
      </c>
      <c r="F50" t="s">
        <v>55</v>
      </c>
      <c r="G50">
        <f>MDETERM(B50:D52)</f>
        <v>147.30000000000305</v>
      </c>
    </row>
    <row r="51" spans="2:7" x14ac:dyDescent="0.25">
      <c r="B51">
        <v>77.099999999999994</v>
      </c>
      <c r="C51">
        <v>310.13</v>
      </c>
      <c r="D51">
        <v>59.3</v>
      </c>
      <c r="F51" t="s">
        <v>56</v>
      </c>
      <c r="G51">
        <f>G50/G37</f>
        <v>0.33462062698773626</v>
      </c>
    </row>
    <row r="52" spans="2:7" x14ac:dyDescent="0.25">
      <c r="B52">
        <v>15</v>
      </c>
      <c r="C52">
        <v>58.5</v>
      </c>
      <c r="D52">
        <v>15</v>
      </c>
    </row>
    <row r="55" spans="2:7" x14ac:dyDescent="0.25">
      <c r="B55">
        <v>20</v>
      </c>
      <c r="C55">
        <v>77.099999999999994</v>
      </c>
      <c r="D55">
        <v>80.099999999999994</v>
      </c>
      <c r="F55" t="s">
        <v>57</v>
      </c>
      <c r="G55">
        <f>MDETERM(B55:D57)</f>
        <v>-242.82200000000256</v>
      </c>
    </row>
    <row r="56" spans="2:7" x14ac:dyDescent="0.25">
      <c r="B56">
        <v>77.099999999999994</v>
      </c>
      <c r="C56">
        <v>303.67</v>
      </c>
      <c r="D56">
        <v>310.13</v>
      </c>
      <c r="F56" t="s">
        <v>58</v>
      </c>
      <c r="G56">
        <f>G55/G37</f>
        <v>-0.55161744661517487</v>
      </c>
    </row>
    <row r="57" spans="2:7" x14ac:dyDescent="0.25">
      <c r="B57">
        <v>15</v>
      </c>
      <c r="C57">
        <v>59.3</v>
      </c>
      <c r="D57">
        <v>58.5</v>
      </c>
    </row>
    <row r="60" spans="2:7" x14ac:dyDescent="0.25">
      <c r="B60" t="s">
        <v>48</v>
      </c>
      <c r="C60">
        <f>0.166</f>
        <v>0.16600000000000001</v>
      </c>
    </row>
    <row r="61" spans="2:7" x14ac:dyDescent="0.25">
      <c r="B61" t="s">
        <v>49</v>
      </c>
      <c r="C61">
        <f>(C60/(1-C60))*(20-2-1)/2</f>
        <v>1.6918465227817747</v>
      </c>
    </row>
    <row r="65" spans="2:3" x14ac:dyDescent="0.25">
      <c r="B65" t="s">
        <v>59</v>
      </c>
      <c r="C65">
        <v>3.27</v>
      </c>
    </row>
    <row r="66" spans="2:3" x14ac:dyDescent="0.25">
      <c r="B66" t="s">
        <v>60</v>
      </c>
      <c r="C66">
        <v>1.3</v>
      </c>
    </row>
    <row r="67" spans="2:3" x14ac:dyDescent="0.25">
      <c r="B67" t="s">
        <v>61</v>
      </c>
      <c r="C67">
        <v>-1.6339999999999999</v>
      </c>
    </row>
    <row r="69" spans="2:3" x14ac:dyDescent="0.25">
      <c r="B69" t="s">
        <v>62</v>
      </c>
      <c r="C69">
        <f>_xlfn.T.INV.2T(0.05,17)</f>
        <v>2.109815577833317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0FFAC-54A5-4528-9089-50AD04C0A832}">
  <dimension ref="A5:O178"/>
  <sheetViews>
    <sheetView workbookViewId="0">
      <selection activeCell="D150" sqref="D150"/>
    </sheetView>
  </sheetViews>
  <sheetFormatPr defaultRowHeight="15" x14ac:dyDescent="0.25"/>
  <cols>
    <col min="1" max="1" width="26" customWidth="1"/>
    <col min="4" max="4" width="15.5703125" bestFit="1" customWidth="1"/>
    <col min="7" max="7" width="26.28515625" bestFit="1" customWidth="1"/>
    <col min="10" max="10" width="15.5703125" bestFit="1" customWidth="1"/>
    <col min="11" max="11" width="12" bestFit="1" customWidth="1"/>
  </cols>
  <sheetData>
    <row r="5" spans="1:5" x14ac:dyDescent="0.25">
      <c r="A5" t="s">
        <v>63</v>
      </c>
      <c r="B5" t="s">
        <v>1</v>
      </c>
      <c r="C5" t="s">
        <v>0</v>
      </c>
      <c r="D5" t="s">
        <v>65</v>
      </c>
      <c r="E5" t="s">
        <v>64</v>
      </c>
    </row>
    <row r="6" spans="1:5" x14ac:dyDescent="0.25">
      <c r="A6">
        <v>1</v>
      </c>
      <c r="B6">
        <v>30</v>
      </c>
      <c r="C6">
        <v>29</v>
      </c>
      <c r="D6">
        <f>C6*E6</f>
        <v>0</v>
      </c>
      <c r="E6">
        <v>0</v>
      </c>
    </row>
    <row r="7" spans="1:5" x14ac:dyDescent="0.25">
      <c r="A7">
        <v>2</v>
      </c>
      <c r="B7">
        <v>40</v>
      </c>
      <c r="C7">
        <v>40</v>
      </c>
      <c r="D7">
        <f t="shared" ref="D7:D25" si="0">C7*E7</f>
        <v>40</v>
      </c>
      <c r="E7">
        <v>1</v>
      </c>
    </row>
    <row r="8" spans="1:5" x14ac:dyDescent="0.25">
      <c r="A8">
        <v>3</v>
      </c>
      <c r="B8">
        <v>30</v>
      </c>
      <c r="C8">
        <v>36</v>
      </c>
      <c r="D8">
        <f t="shared" si="0"/>
        <v>0</v>
      </c>
      <c r="E8">
        <v>0</v>
      </c>
    </row>
    <row r="9" spans="1:5" x14ac:dyDescent="0.25">
      <c r="A9">
        <v>4</v>
      </c>
      <c r="B9">
        <v>32</v>
      </c>
      <c r="C9">
        <v>32</v>
      </c>
      <c r="D9">
        <f t="shared" si="0"/>
        <v>0</v>
      </c>
      <c r="E9">
        <v>0</v>
      </c>
    </row>
    <row r="10" spans="1:5" x14ac:dyDescent="0.25">
      <c r="A10">
        <v>5</v>
      </c>
      <c r="B10">
        <v>20</v>
      </c>
      <c r="C10">
        <v>23</v>
      </c>
      <c r="D10">
        <f t="shared" si="0"/>
        <v>23</v>
      </c>
      <c r="E10">
        <v>1</v>
      </c>
    </row>
    <row r="11" spans="1:5" x14ac:dyDescent="0.25">
      <c r="A11">
        <v>6</v>
      </c>
      <c r="B11">
        <v>35</v>
      </c>
      <c r="C11">
        <v>45</v>
      </c>
      <c r="D11">
        <f t="shared" si="0"/>
        <v>0</v>
      </c>
      <c r="E11">
        <v>0</v>
      </c>
    </row>
    <row r="12" spans="1:5" x14ac:dyDescent="0.25">
      <c r="A12">
        <v>7</v>
      </c>
      <c r="B12">
        <v>35</v>
      </c>
      <c r="C12">
        <v>38</v>
      </c>
      <c r="D12">
        <f t="shared" si="0"/>
        <v>0</v>
      </c>
      <c r="E12">
        <v>0</v>
      </c>
    </row>
    <row r="13" spans="1:5" x14ac:dyDescent="0.25">
      <c r="A13">
        <v>8</v>
      </c>
      <c r="B13">
        <v>40</v>
      </c>
      <c r="C13">
        <v>40</v>
      </c>
      <c r="D13">
        <f t="shared" si="0"/>
        <v>40</v>
      </c>
      <c r="E13">
        <v>1</v>
      </c>
    </row>
    <row r="14" spans="1:5" x14ac:dyDescent="0.25">
      <c r="A14">
        <v>9</v>
      </c>
      <c r="B14">
        <v>38</v>
      </c>
      <c r="C14">
        <v>50</v>
      </c>
      <c r="D14">
        <f t="shared" si="0"/>
        <v>50</v>
      </c>
      <c r="E14">
        <v>1</v>
      </c>
    </row>
    <row r="15" spans="1:5" x14ac:dyDescent="0.25">
      <c r="A15">
        <v>10</v>
      </c>
      <c r="B15">
        <v>40</v>
      </c>
      <c r="C15">
        <v>47</v>
      </c>
      <c r="D15">
        <f t="shared" si="0"/>
        <v>47</v>
      </c>
      <c r="E15">
        <v>1</v>
      </c>
    </row>
    <row r="16" spans="1:5" x14ac:dyDescent="0.25">
      <c r="A16">
        <v>11</v>
      </c>
      <c r="B16">
        <v>25</v>
      </c>
      <c r="C16">
        <v>28</v>
      </c>
      <c r="D16">
        <f t="shared" si="0"/>
        <v>0</v>
      </c>
      <c r="E16">
        <v>0</v>
      </c>
    </row>
    <row r="17" spans="1:8" x14ac:dyDescent="0.25">
      <c r="A17">
        <v>12</v>
      </c>
      <c r="B17">
        <v>35</v>
      </c>
      <c r="C17">
        <v>30</v>
      </c>
      <c r="D17">
        <f t="shared" si="0"/>
        <v>30</v>
      </c>
      <c r="E17">
        <v>1</v>
      </c>
    </row>
    <row r="18" spans="1:8" x14ac:dyDescent="0.25">
      <c r="A18">
        <v>13</v>
      </c>
      <c r="B18">
        <v>20</v>
      </c>
      <c r="C18">
        <v>25</v>
      </c>
      <c r="D18">
        <f t="shared" si="0"/>
        <v>25</v>
      </c>
      <c r="E18">
        <v>1</v>
      </c>
    </row>
    <row r="19" spans="1:8" x14ac:dyDescent="0.25">
      <c r="A19">
        <v>14</v>
      </c>
      <c r="B19">
        <v>40</v>
      </c>
      <c r="C19">
        <v>48</v>
      </c>
      <c r="D19">
        <f t="shared" si="0"/>
        <v>48</v>
      </c>
      <c r="E19">
        <v>1</v>
      </c>
    </row>
    <row r="20" spans="1:8" x14ac:dyDescent="0.25">
      <c r="A20">
        <v>15</v>
      </c>
      <c r="B20">
        <v>22</v>
      </c>
      <c r="C20">
        <v>30</v>
      </c>
      <c r="D20">
        <f t="shared" si="0"/>
        <v>0</v>
      </c>
      <c r="E20">
        <v>0</v>
      </c>
    </row>
    <row r="21" spans="1:8" x14ac:dyDescent="0.25">
      <c r="A21">
        <v>16</v>
      </c>
      <c r="B21">
        <v>32</v>
      </c>
      <c r="C21">
        <v>40</v>
      </c>
      <c r="D21">
        <f t="shared" si="0"/>
        <v>40</v>
      </c>
      <c r="E21">
        <v>1</v>
      </c>
    </row>
    <row r="22" spans="1:8" x14ac:dyDescent="0.25">
      <c r="A22">
        <v>17</v>
      </c>
      <c r="B22">
        <v>39</v>
      </c>
      <c r="C22">
        <v>40</v>
      </c>
      <c r="D22">
        <f t="shared" si="0"/>
        <v>40</v>
      </c>
      <c r="E22">
        <v>1</v>
      </c>
    </row>
    <row r="23" spans="1:8" x14ac:dyDescent="0.25">
      <c r="A23">
        <v>18</v>
      </c>
      <c r="B23">
        <v>36</v>
      </c>
      <c r="C23">
        <v>38</v>
      </c>
      <c r="D23">
        <f t="shared" si="0"/>
        <v>38</v>
      </c>
      <c r="E23">
        <v>1</v>
      </c>
    </row>
    <row r="24" spans="1:8" x14ac:dyDescent="0.25">
      <c r="A24">
        <v>19</v>
      </c>
      <c r="B24">
        <v>26</v>
      </c>
      <c r="C24">
        <v>29</v>
      </c>
      <c r="D24">
        <f t="shared" si="0"/>
        <v>0</v>
      </c>
      <c r="E24">
        <v>0</v>
      </c>
    </row>
    <row r="25" spans="1:8" x14ac:dyDescent="0.25">
      <c r="A25">
        <v>20</v>
      </c>
      <c r="B25">
        <v>25</v>
      </c>
      <c r="C25">
        <v>25</v>
      </c>
      <c r="D25">
        <f t="shared" si="0"/>
        <v>25</v>
      </c>
      <c r="E25">
        <v>1</v>
      </c>
    </row>
    <row r="26" spans="1:8" x14ac:dyDescent="0.25">
      <c r="G26" t="s">
        <v>2</v>
      </c>
    </row>
    <row r="27" spans="1:8" ht="15.75" thickBot="1" x14ac:dyDescent="0.3"/>
    <row r="28" spans="1:8" x14ac:dyDescent="0.25">
      <c r="G28" s="12" t="s">
        <v>3</v>
      </c>
      <c r="H28" s="12"/>
    </row>
    <row r="29" spans="1:8" x14ac:dyDescent="0.25">
      <c r="G29" s="9" t="s">
        <v>4</v>
      </c>
      <c r="H29" s="9">
        <v>0.8616991649331821</v>
      </c>
    </row>
    <row r="30" spans="1:8" x14ac:dyDescent="0.25">
      <c r="G30" s="9" t="s">
        <v>5</v>
      </c>
      <c r="H30" s="9">
        <v>0.74252545084654342</v>
      </c>
    </row>
    <row r="31" spans="1:8" x14ac:dyDescent="0.25">
      <c r="G31" s="9" t="s">
        <v>6</v>
      </c>
      <c r="H31" s="9">
        <v>0.71223432741672499</v>
      </c>
    </row>
    <row r="32" spans="1:8" x14ac:dyDescent="0.25">
      <c r="G32" s="9" t="s">
        <v>7</v>
      </c>
      <c r="H32" s="9">
        <v>3.7206240615556712</v>
      </c>
    </row>
    <row r="33" spans="7:15" ht="15.75" thickBot="1" x14ac:dyDescent="0.3">
      <c r="G33" s="10" t="s">
        <v>8</v>
      </c>
      <c r="H33" s="10">
        <v>20</v>
      </c>
    </row>
    <row r="35" spans="7:15" ht="15.75" thickBot="1" x14ac:dyDescent="0.3">
      <c r="G35" t="s">
        <v>9</v>
      </c>
    </row>
    <row r="36" spans="7:15" x14ac:dyDescent="0.25">
      <c r="G36" s="11"/>
      <c r="H36" s="11" t="s">
        <v>14</v>
      </c>
      <c r="I36" s="11" t="s">
        <v>15</v>
      </c>
      <c r="J36" s="11" t="s">
        <v>16</v>
      </c>
      <c r="K36" s="11" t="s">
        <v>17</v>
      </c>
      <c r="L36" s="11" t="s">
        <v>18</v>
      </c>
    </row>
    <row r="37" spans="7:15" x14ac:dyDescent="0.25">
      <c r="G37" s="9" t="s">
        <v>10</v>
      </c>
      <c r="H37" s="9">
        <v>2</v>
      </c>
      <c r="I37" s="9">
        <v>678.66826207374072</v>
      </c>
      <c r="J37" s="9">
        <v>339.33413103687036</v>
      </c>
      <c r="K37" s="9">
        <v>24.51297168184939</v>
      </c>
      <c r="L37" s="9">
        <v>9.8003504079035474E-6</v>
      </c>
    </row>
    <row r="38" spans="7:15" x14ac:dyDescent="0.25">
      <c r="G38" s="9" t="s">
        <v>11</v>
      </c>
      <c r="H38" s="9">
        <v>17</v>
      </c>
      <c r="I38" s="9">
        <v>235.33173792625931</v>
      </c>
      <c r="J38" s="9">
        <v>13.843043407427018</v>
      </c>
      <c r="K38" s="9"/>
      <c r="L38" s="9"/>
    </row>
    <row r="39" spans="7:15" ht="15.75" thickBot="1" x14ac:dyDescent="0.3">
      <c r="G39" s="10" t="s">
        <v>12</v>
      </c>
      <c r="H39" s="10">
        <v>19</v>
      </c>
      <c r="I39" s="10">
        <v>914</v>
      </c>
      <c r="J39" s="10"/>
      <c r="K39" s="10"/>
      <c r="L39" s="10"/>
    </row>
    <row r="40" spans="7:15" ht="15.75" thickBot="1" x14ac:dyDescent="0.3"/>
    <row r="41" spans="7:15" x14ac:dyDescent="0.25">
      <c r="G41" s="11"/>
      <c r="H41" s="11" t="s">
        <v>19</v>
      </c>
      <c r="I41" s="11" t="s">
        <v>7</v>
      </c>
      <c r="J41" s="11" t="s">
        <v>20</v>
      </c>
      <c r="K41" s="11" t="s">
        <v>21</v>
      </c>
      <c r="L41" s="11" t="s">
        <v>22</v>
      </c>
      <c r="M41" s="11" t="s">
        <v>23</v>
      </c>
      <c r="N41" s="11" t="s">
        <v>24</v>
      </c>
      <c r="O41" s="11" t="s">
        <v>25</v>
      </c>
    </row>
    <row r="42" spans="7:15" x14ac:dyDescent="0.25">
      <c r="G42" s="9" t="s">
        <v>13</v>
      </c>
      <c r="H42" s="9">
        <v>6.0708499221049053</v>
      </c>
      <c r="I42" s="9">
        <v>3.8134321113517564</v>
      </c>
      <c r="J42" s="9">
        <v>1.5919648612684905</v>
      </c>
      <c r="K42" s="9">
        <v>0.12981516417960065</v>
      </c>
      <c r="L42" s="9">
        <v>-1.9747885514348269</v>
      </c>
      <c r="M42" s="9">
        <v>14.116488395644637</v>
      </c>
      <c r="N42" s="9">
        <v>-1.9747885514348269</v>
      </c>
      <c r="O42" s="9">
        <v>14.116488395644637</v>
      </c>
    </row>
    <row r="43" spans="7:15" x14ac:dyDescent="0.25">
      <c r="G43" s="9" t="s">
        <v>0</v>
      </c>
      <c r="H43" s="9">
        <v>0.69825168772719393</v>
      </c>
      <c r="I43" s="9">
        <v>0.10724701794857831</v>
      </c>
      <c r="J43" s="9">
        <v>6.5106862743911851</v>
      </c>
      <c r="K43" s="9">
        <v>5.3345827506026174E-6</v>
      </c>
      <c r="L43" s="9">
        <v>0.47198025858311404</v>
      </c>
      <c r="M43" s="9">
        <v>0.92452311687127375</v>
      </c>
      <c r="N43" s="9">
        <v>0.47198025858311404</v>
      </c>
      <c r="O43" s="9">
        <v>0.92452311687127375</v>
      </c>
    </row>
    <row r="44" spans="7:15" ht="15.75" thickBot="1" x14ac:dyDescent="0.3">
      <c r="G44" s="10" t="s">
        <v>64</v>
      </c>
      <c r="H44" s="10">
        <v>1.7274623507010565</v>
      </c>
      <c r="I44" s="10">
        <v>1.7462323689187309</v>
      </c>
      <c r="J44" s="10">
        <v>0.98925113372552087</v>
      </c>
      <c r="K44" s="10">
        <v>0.33641243987346636</v>
      </c>
      <c r="L44" s="10">
        <v>-1.9567659037604577</v>
      </c>
      <c r="M44" s="10">
        <v>5.4116906051625708</v>
      </c>
      <c r="N44" s="10">
        <v>-1.9567659037604577</v>
      </c>
      <c r="O44" s="10">
        <v>5.4116906051625708</v>
      </c>
    </row>
    <row r="48" spans="7:15" x14ac:dyDescent="0.25">
      <c r="G48" t="s">
        <v>26</v>
      </c>
    </row>
    <row r="49" spans="7:9" ht="15.75" thickBot="1" x14ac:dyDescent="0.3"/>
    <row r="50" spans="7:9" x14ac:dyDescent="0.25">
      <c r="G50" s="11" t="s">
        <v>27</v>
      </c>
      <c r="H50" s="11" t="s">
        <v>28</v>
      </c>
      <c r="I50" s="11" t="s">
        <v>29</v>
      </c>
    </row>
    <row r="51" spans="7:9" x14ac:dyDescent="0.25">
      <c r="G51" s="9">
        <v>1</v>
      </c>
      <c r="H51" s="9">
        <v>26.320148866193531</v>
      </c>
      <c r="I51" s="9">
        <v>3.6798511338064692</v>
      </c>
    </row>
    <row r="52" spans="7:9" x14ac:dyDescent="0.25">
      <c r="G52" s="9">
        <v>2</v>
      </c>
      <c r="H52" s="9">
        <v>35.728379781893715</v>
      </c>
      <c r="I52" s="9">
        <v>4.2716202181062854</v>
      </c>
    </row>
    <row r="53" spans="7:9" x14ac:dyDescent="0.25">
      <c r="G53" s="9">
        <v>3</v>
      </c>
      <c r="H53" s="9">
        <v>31.207910680283888</v>
      </c>
      <c r="I53" s="9">
        <v>-1.2079106802838879</v>
      </c>
    </row>
    <row r="54" spans="7:9" x14ac:dyDescent="0.25">
      <c r="G54" s="9">
        <v>4</v>
      </c>
      <c r="H54" s="9">
        <v>28.414903929375111</v>
      </c>
      <c r="I54" s="9">
        <v>3.5850960706248891</v>
      </c>
    </row>
    <row r="55" spans="7:9" x14ac:dyDescent="0.25">
      <c r="G55" s="9">
        <v>5</v>
      </c>
      <c r="H55" s="9">
        <v>23.858101090531424</v>
      </c>
      <c r="I55" s="9">
        <v>-3.8581010905314237</v>
      </c>
    </row>
    <row r="56" spans="7:9" x14ac:dyDescent="0.25">
      <c r="G56" s="9">
        <v>6</v>
      </c>
      <c r="H56" s="9">
        <v>37.492175869828628</v>
      </c>
      <c r="I56" s="9">
        <v>-2.4921758698286283</v>
      </c>
    </row>
    <row r="57" spans="7:9" x14ac:dyDescent="0.25">
      <c r="G57" s="9">
        <v>7</v>
      </c>
      <c r="H57" s="9">
        <v>32.604414055738275</v>
      </c>
      <c r="I57" s="9">
        <v>2.3955859442617253</v>
      </c>
    </row>
    <row r="58" spans="7:9" x14ac:dyDescent="0.25">
      <c r="G58" s="9">
        <v>8</v>
      </c>
      <c r="H58" s="9">
        <v>35.728379781893715</v>
      </c>
      <c r="I58" s="9">
        <v>4.2716202181062854</v>
      </c>
    </row>
    <row r="59" spans="7:9" x14ac:dyDescent="0.25">
      <c r="G59" s="9">
        <v>9</v>
      </c>
      <c r="H59" s="9">
        <v>42.710896659165655</v>
      </c>
      <c r="I59" s="9">
        <v>-4.7108966591656554</v>
      </c>
    </row>
    <row r="60" spans="7:9" x14ac:dyDescent="0.25">
      <c r="G60" s="9">
        <v>10</v>
      </c>
      <c r="H60" s="9">
        <v>40.616141595984075</v>
      </c>
      <c r="I60" s="9">
        <v>-0.61614159598407525</v>
      </c>
    </row>
    <row r="61" spans="7:9" x14ac:dyDescent="0.25">
      <c r="G61" s="9">
        <v>11</v>
      </c>
      <c r="H61" s="9">
        <v>25.621897178466334</v>
      </c>
      <c r="I61" s="9">
        <v>-0.62189717846633386</v>
      </c>
    </row>
    <row r="62" spans="7:9" x14ac:dyDescent="0.25">
      <c r="G62" s="9">
        <v>12</v>
      </c>
      <c r="H62" s="9">
        <v>28.745862904621781</v>
      </c>
      <c r="I62" s="9">
        <v>6.2541370953782192</v>
      </c>
    </row>
    <row r="63" spans="7:9" x14ac:dyDescent="0.25">
      <c r="G63" s="9">
        <v>13</v>
      </c>
      <c r="H63" s="9">
        <v>25.25460446598581</v>
      </c>
      <c r="I63" s="9">
        <v>-5.2546044659858104</v>
      </c>
    </row>
    <row r="64" spans="7:9" x14ac:dyDescent="0.25">
      <c r="G64" s="9">
        <v>14</v>
      </c>
      <c r="H64" s="9">
        <v>41.314393283711269</v>
      </c>
      <c r="I64" s="9">
        <v>-1.3143932837112686</v>
      </c>
    </row>
    <row r="65" spans="7:9" x14ac:dyDescent="0.25">
      <c r="G65" s="9">
        <v>15</v>
      </c>
      <c r="H65" s="9">
        <v>27.018400553920724</v>
      </c>
      <c r="I65" s="9">
        <v>-5.0184005539207241</v>
      </c>
    </row>
    <row r="66" spans="7:9" x14ac:dyDescent="0.25">
      <c r="G66" s="9">
        <v>16</v>
      </c>
      <c r="H66" s="9">
        <v>35.728379781893715</v>
      </c>
      <c r="I66" s="9">
        <v>-3.7283797818937146</v>
      </c>
    </row>
    <row r="67" spans="7:9" x14ac:dyDescent="0.25">
      <c r="G67" s="9">
        <v>17</v>
      </c>
      <c r="H67" s="9">
        <v>35.728379781893715</v>
      </c>
      <c r="I67" s="9">
        <v>3.2716202181062854</v>
      </c>
    </row>
    <row r="68" spans="7:9" x14ac:dyDescent="0.25">
      <c r="G68" s="9">
        <v>18</v>
      </c>
      <c r="H68" s="9">
        <v>34.331876406439328</v>
      </c>
      <c r="I68" s="9">
        <v>1.6681235935606722</v>
      </c>
    </row>
    <row r="69" spans="7:9" x14ac:dyDescent="0.25">
      <c r="G69" s="9">
        <v>19</v>
      </c>
      <c r="H69" s="9">
        <v>26.320148866193531</v>
      </c>
      <c r="I69" s="9">
        <v>-0.32014886619353078</v>
      </c>
    </row>
    <row r="70" spans="7:9" ht="15.75" thickBot="1" x14ac:dyDescent="0.3">
      <c r="G70" s="10">
        <v>20</v>
      </c>
      <c r="H70" s="10">
        <v>25.25460446598581</v>
      </c>
      <c r="I70" s="10">
        <v>-0.25460446598581044</v>
      </c>
    </row>
    <row r="81" spans="7:15" x14ac:dyDescent="0.25">
      <c r="G81" t="s">
        <v>2</v>
      </c>
    </row>
    <row r="82" spans="7:15" ht="15.75" thickBot="1" x14ac:dyDescent="0.3"/>
    <row r="83" spans="7:15" x14ac:dyDescent="0.25">
      <c r="G83" s="12" t="s">
        <v>3</v>
      </c>
      <c r="H83" s="12"/>
    </row>
    <row r="84" spans="7:15" x14ac:dyDescent="0.25">
      <c r="G84" s="9" t="s">
        <v>4</v>
      </c>
      <c r="H84" s="9">
        <v>0.86270669738780104</v>
      </c>
    </row>
    <row r="85" spans="7:15" x14ac:dyDescent="0.25">
      <c r="G85" s="9" t="s">
        <v>5</v>
      </c>
      <c r="H85" s="9">
        <v>0.74426284571776691</v>
      </c>
    </row>
    <row r="86" spans="7:15" x14ac:dyDescent="0.25">
      <c r="G86" s="9" t="s">
        <v>6</v>
      </c>
      <c r="H86" s="9">
        <v>0.71417612168456301</v>
      </c>
    </row>
    <row r="87" spans="7:15" x14ac:dyDescent="0.25">
      <c r="G87" s="9" t="s">
        <v>7</v>
      </c>
      <c r="H87" s="9">
        <v>3.7080497411947131</v>
      </c>
    </row>
    <row r="88" spans="7:15" ht="15.75" thickBot="1" x14ac:dyDescent="0.3">
      <c r="G88" s="10" t="s">
        <v>8</v>
      </c>
      <c r="H88" s="10">
        <v>20</v>
      </c>
    </row>
    <row r="90" spans="7:15" ht="15.75" thickBot="1" x14ac:dyDescent="0.3">
      <c r="G90" t="s">
        <v>9</v>
      </c>
    </row>
    <row r="91" spans="7:15" x14ac:dyDescent="0.25">
      <c r="G91" s="11"/>
      <c r="H91" s="11" t="s">
        <v>14</v>
      </c>
      <c r="I91" s="11" t="s">
        <v>15</v>
      </c>
      <c r="J91" s="11" t="s">
        <v>16</v>
      </c>
      <c r="K91" s="11" t="s">
        <v>17</v>
      </c>
      <c r="L91" s="11" t="s">
        <v>18</v>
      </c>
    </row>
    <row r="92" spans="7:15" x14ac:dyDescent="0.25">
      <c r="G92" s="9" t="s">
        <v>10</v>
      </c>
      <c r="H92" s="9">
        <v>2</v>
      </c>
      <c r="I92" s="9">
        <v>680.25624098603896</v>
      </c>
      <c r="J92" s="9">
        <v>340.12812049301948</v>
      </c>
      <c r="K92" s="9">
        <v>24.737251051207632</v>
      </c>
      <c r="L92" s="9">
        <v>9.2522538570182808E-6</v>
      </c>
    </row>
    <row r="93" spans="7:15" x14ac:dyDescent="0.25">
      <c r="G93" s="9" t="s">
        <v>11</v>
      </c>
      <c r="H93" s="9">
        <v>17</v>
      </c>
      <c r="I93" s="9">
        <v>233.74375901396104</v>
      </c>
      <c r="J93" s="9">
        <v>13.749632883174179</v>
      </c>
      <c r="K93" s="9"/>
      <c r="L93" s="9"/>
    </row>
    <row r="94" spans="7:15" ht="15.75" thickBot="1" x14ac:dyDescent="0.3">
      <c r="G94" s="10" t="s">
        <v>12</v>
      </c>
      <c r="H94" s="10">
        <v>19</v>
      </c>
      <c r="I94" s="10">
        <v>914</v>
      </c>
      <c r="J94" s="10"/>
      <c r="K94" s="10"/>
      <c r="L94" s="10"/>
    </row>
    <row r="95" spans="7:15" ht="15.75" thickBot="1" x14ac:dyDescent="0.3"/>
    <row r="96" spans="7:15" x14ac:dyDescent="0.25">
      <c r="G96" s="11"/>
      <c r="H96" s="11" t="s">
        <v>19</v>
      </c>
      <c r="I96" s="11" t="s">
        <v>7</v>
      </c>
      <c r="J96" s="11" t="s">
        <v>20</v>
      </c>
      <c r="K96" s="11" t="s">
        <v>21</v>
      </c>
      <c r="L96" s="11" t="s">
        <v>22</v>
      </c>
      <c r="M96" s="11" t="s">
        <v>23</v>
      </c>
      <c r="N96" s="11" t="s">
        <v>24</v>
      </c>
      <c r="O96" s="11" t="s">
        <v>25</v>
      </c>
    </row>
    <row r="97" spans="7:15" x14ac:dyDescent="0.25">
      <c r="G97" s="9" t="s">
        <v>13</v>
      </c>
      <c r="H97" s="9">
        <v>7.4626295339997197</v>
      </c>
      <c r="I97" s="9">
        <v>3.9758721035805586</v>
      </c>
      <c r="J97" s="9">
        <v>1.8769792738753046</v>
      </c>
      <c r="K97" s="9">
        <v>7.7792351067184809E-2</v>
      </c>
      <c r="L97" s="9">
        <v>-0.92572736560746449</v>
      </c>
      <c r="M97" s="9">
        <v>15.850986433606899</v>
      </c>
      <c r="N97" s="9">
        <v>-0.92572736560746449</v>
      </c>
      <c r="O97" s="9">
        <v>15.850986433606899</v>
      </c>
    </row>
    <row r="98" spans="7:15" x14ac:dyDescent="0.25">
      <c r="G98" s="9" t="s">
        <v>0</v>
      </c>
      <c r="H98" s="9">
        <v>0.65543177656166896</v>
      </c>
      <c r="I98" s="9">
        <v>0.12225864281781332</v>
      </c>
      <c r="J98" s="9">
        <v>5.3610261119811069</v>
      </c>
      <c r="K98" s="9">
        <v>5.1855848732918694E-5</v>
      </c>
      <c r="L98" s="9">
        <v>0.39748858741988669</v>
      </c>
      <c r="M98" s="9">
        <v>0.91337496570345056</v>
      </c>
      <c r="N98" s="9">
        <v>0.39748858741988669</v>
      </c>
      <c r="O98" s="9">
        <v>0.91337496570345056</v>
      </c>
    </row>
    <row r="99" spans="7:15" ht="15.75" thickBot="1" x14ac:dyDescent="0.3">
      <c r="G99" s="10" t="s">
        <v>65</v>
      </c>
      <c r="H99" s="10">
        <v>5.2521418456358659E-2</v>
      </c>
      <c r="I99" s="10">
        <v>5.0059947321317494E-2</v>
      </c>
      <c r="J99" s="10">
        <v>1.0491704699416049</v>
      </c>
      <c r="K99" s="10">
        <v>0.3087871151228857</v>
      </c>
      <c r="L99" s="10">
        <v>-5.3095838227672221E-2</v>
      </c>
      <c r="M99" s="10">
        <v>0.15813867514038954</v>
      </c>
      <c r="N99" s="10">
        <v>-5.3095838227672221E-2</v>
      </c>
      <c r="O99" s="10">
        <v>0.15813867514038954</v>
      </c>
    </row>
    <row r="103" spans="7:15" x14ac:dyDescent="0.25">
      <c r="G103" t="s">
        <v>26</v>
      </c>
    </row>
    <row r="104" spans="7:15" ht="15.75" thickBot="1" x14ac:dyDescent="0.3"/>
    <row r="105" spans="7:15" x14ac:dyDescent="0.25">
      <c r="G105" s="11" t="s">
        <v>27</v>
      </c>
      <c r="H105" s="11" t="s">
        <v>28</v>
      </c>
      <c r="I105" s="11" t="s">
        <v>29</v>
      </c>
    </row>
    <row r="106" spans="7:15" x14ac:dyDescent="0.25">
      <c r="G106" s="9">
        <v>1</v>
      </c>
      <c r="H106" s="9">
        <v>26.470151054288106</v>
      </c>
      <c r="I106" s="9">
        <v>3.529848945711894</v>
      </c>
    </row>
    <row r="107" spans="7:15" x14ac:dyDescent="0.25">
      <c r="G107" s="9">
        <v>2</v>
      </c>
      <c r="H107" s="9">
        <v>35.780757334720803</v>
      </c>
      <c r="I107" s="9">
        <v>4.2192426652791966</v>
      </c>
    </row>
    <row r="108" spans="7:15" x14ac:dyDescent="0.25">
      <c r="G108" s="9">
        <v>3</v>
      </c>
      <c r="H108" s="9">
        <v>31.058173490219787</v>
      </c>
      <c r="I108" s="9">
        <v>-1.0581734902197866</v>
      </c>
    </row>
    <row r="109" spans="7:15" x14ac:dyDescent="0.25">
      <c r="G109" s="9">
        <v>4</v>
      </c>
      <c r="H109" s="9">
        <v>28.436446383973113</v>
      </c>
      <c r="I109" s="9">
        <v>3.563553616026887</v>
      </c>
    </row>
    <row r="110" spans="7:15" x14ac:dyDescent="0.25">
      <c r="G110" s="9">
        <v>5</v>
      </c>
      <c r="H110" s="9">
        <v>23.745553019414345</v>
      </c>
      <c r="I110" s="9">
        <v>-3.7455530194143449</v>
      </c>
    </row>
    <row r="111" spans="7:15" x14ac:dyDescent="0.25">
      <c r="G111" s="9">
        <v>6</v>
      </c>
      <c r="H111" s="9">
        <v>36.957059479274804</v>
      </c>
      <c r="I111" s="9">
        <v>-1.9570594792748039</v>
      </c>
    </row>
    <row r="112" spans="7:15" x14ac:dyDescent="0.25">
      <c r="G112" s="9">
        <v>7</v>
      </c>
      <c r="H112" s="9">
        <v>32.369037043343127</v>
      </c>
      <c r="I112" s="9">
        <v>2.6309629566568731</v>
      </c>
    </row>
    <row r="113" spans="7:9" x14ac:dyDescent="0.25">
      <c r="G113" s="9">
        <v>8</v>
      </c>
      <c r="H113" s="9">
        <v>35.780757334720803</v>
      </c>
      <c r="I113" s="9">
        <v>4.2192426652791966</v>
      </c>
    </row>
    <row r="114" spans="7:9" x14ac:dyDescent="0.25">
      <c r="G114" s="9">
        <v>9</v>
      </c>
      <c r="H114" s="9">
        <v>42.860289284901079</v>
      </c>
      <c r="I114" s="9">
        <v>-4.8602892849010786</v>
      </c>
    </row>
    <row r="115" spans="7:9" x14ac:dyDescent="0.25">
      <c r="G115" s="9">
        <v>10</v>
      </c>
      <c r="H115" s="9">
        <v>40.736429699847001</v>
      </c>
      <c r="I115" s="9">
        <v>-0.73642969984700102</v>
      </c>
    </row>
    <row r="116" spans="7:9" x14ac:dyDescent="0.25">
      <c r="G116" s="9">
        <v>11</v>
      </c>
      <c r="H116" s="9">
        <v>25.814719277726439</v>
      </c>
      <c r="I116" s="9">
        <v>-0.81471927772643937</v>
      </c>
    </row>
    <row r="117" spans="7:9" x14ac:dyDescent="0.25">
      <c r="G117" s="9">
        <v>12</v>
      </c>
      <c r="H117" s="9">
        <v>28.701225384540535</v>
      </c>
      <c r="I117" s="9">
        <v>6.2987746154594646</v>
      </c>
    </row>
    <row r="118" spans="7:9" x14ac:dyDescent="0.25">
      <c r="G118" s="9">
        <v>13</v>
      </c>
      <c r="H118" s="9">
        <v>25.161459409450398</v>
      </c>
      <c r="I118" s="9">
        <v>-5.1614594094503978</v>
      </c>
    </row>
    <row r="119" spans="7:9" x14ac:dyDescent="0.25">
      <c r="G119" s="9">
        <v>14</v>
      </c>
      <c r="H119" s="9">
        <v>41.444382894865029</v>
      </c>
      <c r="I119" s="9">
        <v>-1.4443828948650292</v>
      </c>
    </row>
    <row r="120" spans="7:9" x14ac:dyDescent="0.25">
      <c r="G120" s="9">
        <v>15</v>
      </c>
      <c r="H120" s="9">
        <v>27.125582830849776</v>
      </c>
      <c r="I120" s="9">
        <v>-5.1255828308497762</v>
      </c>
    </row>
    <row r="121" spans="7:9" x14ac:dyDescent="0.25">
      <c r="G121" s="9">
        <v>16</v>
      </c>
      <c r="H121" s="9">
        <v>35.780757334720803</v>
      </c>
      <c r="I121" s="9">
        <v>-3.7807573347208034</v>
      </c>
    </row>
    <row r="122" spans="7:9" x14ac:dyDescent="0.25">
      <c r="G122" s="9">
        <v>17</v>
      </c>
      <c r="H122" s="9">
        <v>35.780757334720803</v>
      </c>
      <c r="I122" s="9">
        <v>3.2192426652791966</v>
      </c>
    </row>
    <row r="123" spans="7:9" x14ac:dyDescent="0.25">
      <c r="G123" s="9">
        <v>18</v>
      </c>
      <c r="H123" s="9">
        <v>34.364850944684754</v>
      </c>
      <c r="I123" s="9">
        <v>1.6351490553152459</v>
      </c>
    </row>
    <row r="124" spans="7:9" x14ac:dyDescent="0.25">
      <c r="G124" s="9">
        <v>19</v>
      </c>
      <c r="H124" s="9">
        <v>26.470151054288106</v>
      </c>
      <c r="I124" s="9">
        <v>-0.470151054288106</v>
      </c>
    </row>
    <row r="125" spans="7:9" ht="15.75" thickBot="1" x14ac:dyDescent="0.3">
      <c r="G125" s="10">
        <v>20</v>
      </c>
      <c r="H125" s="10">
        <v>25.161459409450398</v>
      </c>
      <c r="I125" s="10">
        <v>-0.16145940945039783</v>
      </c>
    </row>
    <row r="133" spans="1:6" x14ac:dyDescent="0.25">
      <c r="A133" t="s">
        <v>2</v>
      </c>
    </row>
    <row r="134" spans="1:6" ht="15.75" thickBot="1" x14ac:dyDescent="0.3"/>
    <row r="135" spans="1:6" x14ac:dyDescent="0.25">
      <c r="A135" s="12" t="s">
        <v>3</v>
      </c>
      <c r="B135" s="12"/>
    </row>
    <row r="136" spans="1:6" x14ac:dyDescent="0.25">
      <c r="A136" s="9" t="s">
        <v>4</v>
      </c>
      <c r="B136" s="9">
        <v>0.86305820838961467</v>
      </c>
    </row>
    <row r="137" spans="1:6" x14ac:dyDescent="0.25">
      <c r="A137" s="9" t="s">
        <v>5</v>
      </c>
      <c r="B137" s="9">
        <v>0.7448694710686915</v>
      </c>
    </row>
    <row r="138" spans="1:6" x14ac:dyDescent="0.25">
      <c r="A138" s="9" t="s">
        <v>6</v>
      </c>
      <c r="B138" s="9">
        <v>0.69703249689407121</v>
      </c>
    </row>
    <row r="139" spans="1:6" x14ac:dyDescent="0.25">
      <c r="A139" s="9" t="s">
        <v>7</v>
      </c>
      <c r="B139" s="9">
        <v>3.8176342759883375</v>
      </c>
    </row>
    <row r="140" spans="1:6" ht="15.75" thickBot="1" x14ac:dyDescent="0.3">
      <c r="A140" s="10" t="s">
        <v>8</v>
      </c>
      <c r="B140" s="10">
        <v>20</v>
      </c>
    </row>
    <row r="142" spans="1:6" ht="15.75" thickBot="1" x14ac:dyDescent="0.3">
      <c r="A142" t="s">
        <v>9</v>
      </c>
    </row>
    <row r="143" spans="1:6" x14ac:dyDescent="0.25">
      <c r="A143" s="11"/>
      <c r="B143" s="11" t="s">
        <v>14</v>
      </c>
      <c r="C143" s="11" t="s">
        <v>15</v>
      </c>
      <c r="D143" s="11" t="s">
        <v>16</v>
      </c>
      <c r="E143" s="11" t="s">
        <v>17</v>
      </c>
      <c r="F143" s="11" t="s">
        <v>18</v>
      </c>
    </row>
    <row r="144" spans="1:6" x14ac:dyDescent="0.25">
      <c r="A144" s="9" t="s">
        <v>10</v>
      </c>
      <c r="B144" s="9">
        <v>3</v>
      </c>
      <c r="C144" s="9">
        <v>680.81069655678402</v>
      </c>
      <c r="D144" s="9">
        <v>226.93689885226135</v>
      </c>
      <c r="E144" s="9">
        <v>15.570998875256581</v>
      </c>
      <c r="F144" s="9">
        <v>5.2691509898523856E-5</v>
      </c>
    </row>
    <row r="145" spans="1:9" x14ac:dyDescent="0.25">
      <c r="A145" s="9" t="s">
        <v>11</v>
      </c>
      <c r="B145" s="9">
        <v>16</v>
      </c>
      <c r="C145" s="9">
        <v>233.18930344321598</v>
      </c>
      <c r="D145" s="9">
        <v>14.574331465200999</v>
      </c>
      <c r="E145" s="9"/>
      <c r="F145" s="9"/>
    </row>
    <row r="146" spans="1:9" ht="15.75" thickBot="1" x14ac:dyDescent="0.3">
      <c r="A146" s="10" t="s">
        <v>12</v>
      </c>
      <c r="B146" s="10">
        <v>19</v>
      </c>
      <c r="C146" s="10">
        <v>914</v>
      </c>
      <c r="D146" s="10"/>
      <c r="E146" s="10"/>
      <c r="F146" s="10"/>
    </row>
    <row r="147" spans="1:9" ht="15.75" thickBot="1" x14ac:dyDescent="0.3"/>
    <row r="148" spans="1:9" x14ac:dyDescent="0.25">
      <c r="A148" s="11"/>
      <c r="B148" s="11" t="s">
        <v>19</v>
      </c>
      <c r="C148" s="11" t="s">
        <v>7</v>
      </c>
      <c r="D148" s="11" t="s">
        <v>20</v>
      </c>
      <c r="E148" s="11" t="s">
        <v>21</v>
      </c>
      <c r="F148" s="11" t="s">
        <v>22</v>
      </c>
      <c r="G148" s="11" t="s">
        <v>23</v>
      </c>
      <c r="H148" s="11" t="s">
        <v>24</v>
      </c>
      <c r="I148" s="11" t="s">
        <v>25</v>
      </c>
    </row>
    <row r="149" spans="1:9" x14ac:dyDescent="0.25">
      <c r="A149" s="9" t="s">
        <v>13</v>
      </c>
      <c r="B149" s="9">
        <v>8.8641722193746855</v>
      </c>
      <c r="C149" s="9">
        <v>8.2697972262292989</v>
      </c>
      <c r="D149" s="9">
        <v>1.0718729827208107</v>
      </c>
      <c r="E149" s="9">
        <v>0.29967929282409489</v>
      </c>
      <c r="F149" s="9">
        <v>-8.6670147439940397</v>
      </c>
      <c r="G149" s="9">
        <v>26.395359182743412</v>
      </c>
      <c r="H149" s="9">
        <v>-8.6670147439940397</v>
      </c>
      <c r="I149" s="9">
        <v>26.395359182743412</v>
      </c>
    </row>
    <row r="150" spans="1:9" x14ac:dyDescent="0.25">
      <c r="A150" s="9" t="s">
        <v>0</v>
      </c>
      <c r="B150" s="9">
        <v>0.61455663762173229</v>
      </c>
      <c r="C150" s="9">
        <v>0.24446161697507574</v>
      </c>
      <c r="D150" s="9">
        <v>2.5139187297627581</v>
      </c>
      <c r="E150" s="9">
        <v>2.3020029389698764E-2</v>
      </c>
      <c r="F150" s="9">
        <v>9.6321160340072542E-2</v>
      </c>
      <c r="G150" s="9">
        <v>1.1327921149033919</v>
      </c>
      <c r="H150" s="9">
        <v>9.6321160340072542E-2</v>
      </c>
      <c r="I150" s="9">
        <v>1.1327921149033919</v>
      </c>
    </row>
    <row r="151" spans="1:9" x14ac:dyDescent="0.25">
      <c r="A151" s="9" t="s">
        <v>65</v>
      </c>
      <c r="B151" s="9">
        <v>0.10496402927649612</v>
      </c>
      <c r="C151" s="9">
        <v>0.273766964165779</v>
      </c>
      <c r="D151" s="9">
        <v>0.38340648440304642</v>
      </c>
      <c r="E151" s="9">
        <v>0.70646490396544892</v>
      </c>
      <c r="F151" s="9">
        <v>-0.47539600881025418</v>
      </c>
      <c r="G151" s="9">
        <v>0.68532406736324636</v>
      </c>
      <c r="H151" s="9">
        <v>-0.47539600881025418</v>
      </c>
      <c r="I151" s="9">
        <v>0.68532406736324636</v>
      </c>
    </row>
    <row r="152" spans="1:9" ht="15.75" thickBot="1" x14ac:dyDescent="0.3">
      <c r="A152" s="10" t="s">
        <v>64</v>
      </c>
      <c r="B152" s="10">
        <v>-1.8563570057588423</v>
      </c>
      <c r="C152" s="10">
        <v>9.5174903899547392</v>
      </c>
      <c r="D152" s="10">
        <v>-0.19504690098958644</v>
      </c>
      <c r="E152" s="10">
        <v>0.84781150049006115</v>
      </c>
      <c r="F152" s="10">
        <v>-22.032535318711261</v>
      </c>
      <c r="G152" s="10">
        <v>18.319821307193578</v>
      </c>
      <c r="H152" s="10">
        <v>-22.032535318711261</v>
      </c>
      <c r="I152" s="10">
        <v>18.319821307193578</v>
      </c>
    </row>
    <row r="156" spans="1:9" x14ac:dyDescent="0.25">
      <c r="A156" t="s">
        <v>26</v>
      </c>
    </row>
    <row r="157" spans="1:9" ht="15.75" thickBot="1" x14ac:dyDescent="0.3"/>
    <row r="158" spans="1:9" x14ac:dyDescent="0.25">
      <c r="A158" s="11" t="s">
        <v>27</v>
      </c>
      <c r="B158" s="11" t="s">
        <v>28</v>
      </c>
      <c r="C158" s="11" t="s">
        <v>29</v>
      </c>
    </row>
    <row r="159" spans="1:9" x14ac:dyDescent="0.25">
      <c r="A159" s="9">
        <v>1</v>
      </c>
      <c r="B159" s="9">
        <v>26.686314710404922</v>
      </c>
      <c r="C159" s="9">
        <v>3.3136852895950781</v>
      </c>
    </row>
    <row r="160" spans="1:9" x14ac:dyDescent="0.25">
      <c r="A160" s="9">
        <v>2</v>
      </c>
      <c r="B160" s="9">
        <v>35.788641889544976</v>
      </c>
      <c r="C160" s="9">
        <v>4.2113581104550235</v>
      </c>
    </row>
    <row r="161" spans="1:3" x14ac:dyDescent="0.25">
      <c r="A161" s="9">
        <v>3</v>
      </c>
      <c r="B161" s="9">
        <v>30.988211173757051</v>
      </c>
      <c r="C161" s="9">
        <v>-0.98821117375705114</v>
      </c>
    </row>
    <row r="162" spans="1:3" x14ac:dyDescent="0.25">
      <c r="A162" s="9">
        <v>4</v>
      </c>
      <c r="B162" s="9">
        <v>28.529984623270117</v>
      </c>
      <c r="C162" s="9">
        <v>3.4700153767298829</v>
      </c>
    </row>
    <row r="163" spans="1:3" x14ac:dyDescent="0.25">
      <c r="A163" s="9">
        <v>5</v>
      </c>
      <c r="B163" s="9">
        <v>23.556790552275096</v>
      </c>
      <c r="C163" s="9">
        <v>-3.5567905522750962</v>
      </c>
    </row>
    <row r="164" spans="1:3" x14ac:dyDescent="0.25">
      <c r="A164" s="9">
        <v>6</v>
      </c>
      <c r="B164" s="9">
        <v>36.519220912352637</v>
      </c>
      <c r="C164" s="9">
        <v>-1.5192209123526368</v>
      </c>
    </row>
    <row r="165" spans="1:3" x14ac:dyDescent="0.25">
      <c r="A165" s="9">
        <v>7</v>
      </c>
      <c r="B165" s="9">
        <v>32.217324449000515</v>
      </c>
      <c r="C165" s="9">
        <v>2.7826755509994854</v>
      </c>
    </row>
    <row r="166" spans="1:3" x14ac:dyDescent="0.25">
      <c r="A166" s="9">
        <v>8</v>
      </c>
      <c r="B166" s="9">
        <v>35.788641889544976</v>
      </c>
      <c r="C166" s="9">
        <v>4.2113581104550235</v>
      </c>
    </row>
    <row r="167" spans="1:3" x14ac:dyDescent="0.25">
      <c r="A167" s="9">
        <v>9</v>
      </c>
      <c r="B167" s="9">
        <v>42.983848558527264</v>
      </c>
      <c r="C167" s="9">
        <v>-4.9838485585272636</v>
      </c>
    </row>
    <row r="168" spans="1:3" x14ac:dyDescent="0.25">
      <c r="A168" s="9">
        <v>10</v>
      </c>
      <c r="B168" s="9">
        <v>40.825286557832577</v>
      </c>
      <c r="C168" s="9">
        <v>-0.82528655783257676</v>
      </c>
    </row>
    <row r="169" spans="1:3" x14ac:dyDescent="0.25">
      <c r="A169" s="9">
        <v>11</v>
      </c>
      <c r="B169" s="9">
        <v>26.07175807278319</v>
      </c>
      <c r="C169" s="9">
        <v>-1.0717580727831901</v>
      </c>
    </row>
    <row r="170" spans="1:3" x14ac:dyDescent="0.25">
      <c r="A170" s="9">
        <v>12</v>
      </c>
      <c r="B170" s="9">
        <v>28.593435220562696</v>
      </c>
      <c r="C170" s="9">
        <v>6.4065647794373035</v>
      </c>
    </row>
    <row r="171" spans="1:3" x14ac:dyDescent="0.25">
      <c r="A171" s="9">
        <v>13</v>
      </c>
      <c r="B171" s="9">
        <v>24.995831886071556</v>
      </c>
      <c r="C171" s="9">
        <v>-4.9958318860715565</v>
      </c>
    </row>
    <row r="172" spans="1:3" x14ac:dyDescent="0.25">
      <c r="A172" s="9">
        <v>14</v>
      </c>
      <c r="B172" s="9">
        <v>41.54480722473081</v>
      </c>
      <c r="C172" s="9">
        <v>-1.5448072247308104</v>
      </c>
    </row>
    <row r="173" spans="1:3" x14ac:dyDescent="0.25">
      <c r="A173" s="9">
        <v>15</v>
      </c>
      <c r="B173" s="9">
        <v>27.300871348026654</v>
      </c>
      <c r="C173" s="9">
        <v>-5.3008713480266536</v>
      </c>
    </row>
    <row r="174" spans="1:3" x14ac:dyDescent="0.25">
      <c r="A174" s="9">
        <v>16</v>
      </c>
      <c r="B174" s="9">
        <v>35.788641889544976</v>
      </c>
      <c r="C174" s="9">
        <v>-3.7886418895449765</v>
      </c>
    </row>
    <row r="175" spans="1:3" x14ac:dyDescent="0.25">
      <c r="A175" s="9">
        <v>17</v>
      </c>
      <c r="B175" s="9">
        <v>35.788641889544976</v>
      </c>
      <c r="C175" s="9">
        <v>3.2113581104550235</v>
      </c>
    </row>
    <row r="176" spans="1:3" x14ac:dyDescent="0.25">
      <c r="A176" s="9">
        <v>18</v>
      </c>
      <c r="B176" s="9">
        <v>34.349600555748523</v>
      </c>
      <c r="C176" s="9">
        <v>1.6503994442514767</v>
      </c>
    </row>
    <row r="177" spans="1:3" x14ac:dyDescent="0.25">
      <c r="A177" s="9">
        <v>19</v>
      </c>
      <c r="B177" s="9">
        <v>26.686314710404922</v>
      </c>
      <c r="C177" s="9">
        <v>-0.68631471040492187</v>
      </c>
    </row>
    <row r="178" spans="1:3" ht="15.75" thickBot="1" x14ac:dyDescent="0.3">
      <c r="A178" s="10">
        <v>20</v>
      </c>
      <c r="B178" s="10">
        <v>24.995831886071556</v>
      </c>
      <c r="C178" s="10">
        <v>4.1681139284435176E-3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84790-7C4A-45FC-90A1-748F57F5AB66}">
  <dimension ref="A4:Q169"/>
  <sheetViews>
    <sheetView tabSelected="1" topLeftCell="A49" workbookViewId="0">
      <selection activeCell="G58" sqref="G58"/>
    </sheetView>
  </sheetViews>
  <sheetFormatPr defaultRowHeight="15" x14ac:dyDescent="0.25"/>
  <cols>
    <col min="3" max="3" width="11.42578125" bestFit="1" customWidth="1"/>
    <col min="10" max="10" width="18.85546875" bestFit="1" customWidth="1"/>
  </cols>
  <sheetData>
    <row r="4" spans="1:6" x14ac:dyDescent="0.25">
      <c r="A4" t="s">
        <v>1</v>
      </c>
      <c r="B4" t="s">
        <v>0</v>
      </c>
      <c r="C4" t="s">
        <v>66</v>
      </c>
      <c r="D4" t="s">
        <v>67</v>
      </c>
      <c r="E4" t="s">
        <v>68</v>
      </c>
      <c r="F4" t="s">
        <v>58</v>
      </c>
    </row>
    <row r="5" spans="1:6" x14ac:dyDescent="0.25">
      <c r="A5">
        <v>11</v>
      </c>
      <c r="B5">
        <v>11</v>
      </c>
      <c r="C5">
        <v>0</v>
      </c>
      <c r="D5">
        <f>LOG(A5)</f>
        <v>1.0413926851582251</v>
      </c>
      <c r="E5">
        <f>LOG(B5)</f>
        <v>1.0413926851582251</v>
      </c>
      <c r="F5">
        <v>0</v>
      </c>
    </row>
    <row r="6" spans="1:6" x14ac:dyDescent="0.25">
      <c r="A6">
        <v>13</v>
      </c>
      <c r="B6">
        <v>11</v>
      </c>
      <c r="C6">
        <v>0</v>
      </c>
      <c r="D6">
        <f t="shared" ref="D6:D16" si="0">LOG(A6)</f>
        <v>1.1139433523068367</v>
      </c>
      <c r="E6">
        <f t="shared" ref="E6:E16" si="1">LOG(B6)</f>
        <v>1.0413926851582251</v>
      </c>
      <c r="F6">
        <v>0</v>
      </c>
    </row>
    <row r="7" spans="1:6" x14ac:dyDescent="0.25">
      <c r="A7">
        <v>16</v>
      </c>
      <c r="B7">
        <v>12</v>
      </c>
      <c r="C7">
        <v>0</v>
      </c>
      <c r="D7">
        <f t="shared" si="0"/>
        <v>1.2041199826559248</v>
      </c>
      <c r="E7">
        <f t="shared" si="1"/>
        <v>1.0791812460476249</v>
      </c>
      <c r="F7">
        <v>0</v>
      </c>
    </row>
    <row r="8" spans="1:6" x14ac:dyDescent="0.25">
      <c r="A8">
        <v>24</v>
      </c>
      <c r="B8">
        <v>13</v>
      </c>
      <c r="C8">
        <v>0</v>
      </c>
      <c r="D8">
        <f t="shared" si="0"/>
        <v>1.3802112417116059</v>
      </c>
      <c r="E8">
        <f t="shared" si="1"/>
        <v>1.1139433523068367</v>
      </c>
      <c r="F8">
        <v>0</v>
      </c>
    </row>
    <row r="9" spans="1:6" x14ac:dyDescent="0.25">
      <c r="A9">
        <v>24</v>
      </c>
      <c r="B9">
        <v>15</v>
      </c>
      <c r="C9">
        <v>0</v>
      </c>
      <c r="D9">
        <f t="shared" si="0"/>
        <v>1.3802112417116059</v>
      </c>
      <c r="E9">
        <f t="shared" si="1"/>
        <v>1.1760912590556813</v>
      </c>
      <c r="F9">
        <v>0</v>
      </c>
    </row>
    <row r="10" spans="1:6" x14ac:dyDescent="0.25">
      <c r="A10">
        <v>26</v>
      </c>
      <c r="B10">
        <v>17</v>
      </c>
      <c r="C10">
        <v>0</v>
      </c>
      <c r="D10">
        <f t="shared" si="0"/>
        <v>1.414973347970818</v>
      </c>
      <c r="E10">
        <f t="shared" si="1"/>
        <v>1.2304489213782739</v>
      </c>
      <c r="F10">
        <v>0</v>
      </c>
    </row>
    <row r="11" spans="1:6" x14ac:dyDescent="0.25">
      <c r="A11">
        <v>37</v>
      </c>
      <c r="B11">
        <v>17</v>
      </c>
      <c r="C11">
        <v>1</v>
      </c>
      <c r="D11">
        <f t="shared" si="0"/>
        <v>1.568201724066995</v>
      </c>
      <c r="E11">
        <f t="shared" si="1"/>
        <v>1.2304489213782739</v>
      </c>
      <c r="F11">
        <v>1</v>
      </c>
    </row>
    <row r="12" spans="1:6" x14ac:dyDescent="0.25">
      <c r="A12">
        <v>38</v>
      </c>
      <c r="B12">
        <v>18</v>
      </c>
      <c r="C12">
        <v>1</v>
      </c>
      <c r="D12">
        <f t="shared" si="0"/>
        <v>1.5797835966168101</v>
      </c>
      <c r="E12">
        <f t="shared" si="1"/>
        <v>1.255272505103306</v>
      </c>
      <c r="F12">
        <v>1</v>
      </c>
    </row>
    <row r="13" spans="1:6" x14ac:dyDescent="0.25">
      <c r="A13">
        <v>39</v>
      </c>
      <c r="B13">
        <v>18</v>
      </c>
      <c r="C13">
        <v>1</v>
      </c>
      <c r="D13">
        <f t="shared" si="0"/>
        <v>1.5910646070264991</v>
      </c>
      <c r="E13">
        <f t="shared" si="1"/>
        <v>1.255272505103306</v>
      </c>
      <c r="F13">
        <v>1</v>
      </c>
    </row>
    <row r="14" spans="1:6" x14ac:dyDescent="0.25">
      <c r="A14">
        <v>43</v>
      </c>
      <c r="B14">
        <v>19</v>
      </c>
      <c r="C14">
        <v>1</v>
      </c>
      <c r="D14">
        <f t="shared" si="0"/>
        <v>1.6334684555795864</v>
      </c>
      <c r="E14">
        <f t="shared" si="1"/>
        <v>1.2787536009528289</v>
      </c>
      <c r="F14">
        <v>1</v>
      </c>
    </row>
    <row r="15" spans="1:6" x14ac:dyDescent="0.25">
      <c r="A15">
        <v>43</v>
      </c>
      <c r="B15">
        <v>19</v>
      </c>
      <c r="C15">
        <v>1</v>
      </c>
      <c r="D15">
        <f t="shared" si="0"/>
        <v>1.6334684555795864</v>
      </c>
      <c r="E15">
        <f t="shared" si="1"/>
        <v>1.2787536009528289</v>
      </c>
      <c r="F15">
        <v>1</v>
      </c>
    </row>
    <row r="16" spans="1:6" x14ac:dyDescent="0.25">
      <c r="A16">
        <v>46</v>
      </c>
      <c r="B16">
        <v>22</v>
      </c>
      <c r="C16">
        <v>1</v>
      </c>
      <c r="D16">
        <f t="shared" si="0"/>
        <v>1.6627578316815741</v>
      </c>
      <c r="E16">
        <f t="shared" si="1"/>
        <v>1.3424226808222062</v>
      </c>
      <c r="F16">
        <v>1</v>
      </c>
    </row>
    <row r="20" spans="2:14" x14ac:dyDescent="0.25">
      <c r="E20">
        <v>4.0970000000000004</v>
      </c>
      <c r="I20" t="s">
        <v>2</v>
      </c>
    </row>
    <row r="21" spans="2:14" ht="15.75" thickBot="1" x14ac:dyDescent="0.3"/>
    <row r="22" spans="2:14" x14ac:dyDescent="0.25">
      <c r="I22" s="12" t="s">
        <v>3</v>
      </c>
      <c r="J22" s="12"/>
    </row>
    <row r="23" spans="2:14" x14ac:dyDescent="0.25">
      <c r="I23" s="9" t="s">
        <v>4</v>
      </c>
      <c r="J23" s="9">
        <v>0.96855405724408261</v>
      </c>
    </row>
    <row r="24" spans="2:14" x14ac:dyDescent="0.25">
      <c r="E24">
        <f>EXP(-1.3596)</f>
        <v>0.25676346179993748</v>
      </c>
      <c r="I24" s="9" t="s">
        <v>5</v>
      </c>
      <c r="J24" s="9">
        <v>0.93809696180397362</v>
      </c>
    </row>
    <row r="25" spans="2:14" x14ac:dyDescent="0.25">
      <c r="I25" s="9" t="s">
        <v>6</v>
      </c>
      <c r="J25" s="9">
        <v>0.92434073109374559</v>
      </c>
    </row>
    <row r="26" spans="2:14" x14ac:dyDescent="0.25">
      <c r="E26">
        <f>EXP(0.2092)</f>
        <v>1.2326915121805042</v>
      </c>
      <c r="I26" s="9" t="s">
        <v>7</v>
      </c>
      <c r="J26" s="9">
        <v>5.9308604918246299E-2</v>
      </c>
    </row>
    <row r="27" spans="2:14" ht="15.75" thickBot="1" x14ac:dyDescent="0.3">
      <c r="B27">
        <v>1.5</v>
      </c>
      <c r="I27" s="10" t="s">
        <v>8</v>
      </c>
      <c r="J27" s="10">
        <v>12</v>
      </c>
    </row>
    <row r="28" spans="2:14" x14ac:dyDescent="0.25">
      <c r="B28">
        <v>1.5</v>
      </c>
    </row>
    <row r="29" spans="2:14" ht="15.75" thickBot="1" x14ac:dyDescent="0.3">
      <c r="B29">
        <v>3</v>
      </c>
      <c r="I29" t="s">
        <v>9</v>
      </c>
    </row>
    <row r="30" spans="2:14" x14ac:dyDescent="0.25">
      <c r="B30">
        <v>4</v>
      </c>
      <c r="I30" s="11"/>
      <c r="J30" s="11" t="s">
        <v>14</v>
      </c>
      <c r="K30" s="11" t="s">
        <v>15</v>
      </c>
      <c r="L30" s="11" t="s">
        <v>16</v>
      </c>
      <c r="M30" s="11" t="s">
        <v>17</v>
      </c>
      <c r="N30" s="11" t="s">
        <v>18</v>
      </c>
    </row>
    <row r="31" spans="2:14" x14ac:dyDescent="0.25">
      <c r="B31">
        <v>5</v>
      </c>
      <c r="I31" s="9" t="s">
        <v>10</v>
      </c>
      <c r="J31" s="9">
        <v>2</v>
      </c>
      <c r="K31" s="9">
        <v>0.47974857252059822</v>
      </c>
      <c r="L31" s="9">
        <v>0.23987428626029911</v>
      </c>
      <c r="M31" s="9">
        <v>68.194331831500648</v>
      </c>
      <c r="N31" s="9">
        <v>3.6534556612219623E-6</v>
      </c>
    </row>
    <row r="32" spans="2:14" x14ac:dyDescent="0.25">
      <c r="B32">
        <f>(6+7)/2</f>
        <v>6.5</v>
      </c>
      <c r="I32" s="9" t="s">
        <v>11</v>
      </c>
      <c r="J32" s="9">
        <v>9</v>
      </c>
      <c r="K32" s="9">
        <v>3.165759555613766E-2</v>
      </c>
      <c r="L32" s="9">
        <v>3.517510617348629E-3</v>
      </c>
      <c r="M32" s="9"/>
      <c r="N32" s="9"/>
    </row>
    <row r="33" spans="2:17" ht="15.75" thickBot="1" x14ac:dyDescent="0.3">
      <c r="B33">
        <v>6.5</v>
      </c>
      <c r="I33" s="10" t="s">
        <v>12</v>
      </c>
      <c r="J33" s="10">
        <v>11</v>
      </c>
      <c r="K33" s="10">
        <v>0.51140616807673589</v>
      </c>
      <c r="L33" s="10"/>
      <c r="M33" s="10"/>
      <c r="N33" s="10"/>
    </row>
    <row r="34" spans="2:17" ht="15.75" thickBot="1" x14ac:dyDescent="0.3">
      <c r="B34">
        <v>8.5</v>
      </c>
    </row>
    <row r="35" spans="2:17" x14ac:dyDescent="0.25">
      <c r="B35">
        <v>8.5</v>
      </c>
      <c r="I35" s="11"/>
      <c r="J35" s="11" t="s">
        <v>19</v>
      </c>
      <c r="K35" s="11" t="s">
        <v>7</v>
      </c>
      <c r="L35" s="11" t="s">
        <v>20</v>
      </c>
      <c r="M35" s="11" t="s">
        <v>21</v>
      </c>
      <c r="N35" s="11" t="s">
        <v>22</v>
      </c>
      <c r="O35" s="11" t="s">
        <v>23</v>
      </c>
      <c r="P35" s="11" t="s">
        <v>24</v>
      </c>
      <c r="Q35" s="11" t="s">
        <v>25</v>
      </c>
    </row>
    <row r="36" spans="2:17" x14ac:dyDescent="0.25">
      <c r="B36">
        <v>10.5</v>
      </c>
      <c r="I36" s="9" t="s">
        <v>13</v>
      </c>
      <c r="J36" s="9">
        <v>-0.59047862276080854</v>
      </c>
      <c r="K36" s="9">
        <v>0.34661677483885944</v>
      </c>
      <c r="L36" s="9">
        <v>-1.7035488921022919</v>
      </c>
      <c r="M36" s="9">
        <v>0.12266501683967956</v>
      </c>
      <c r="N36" s="9">
        <v>-1.3745802427085472</v>
      </c>
      <c r="O36" s="9">
        <v>0.1936229971869301</v>
      </c>
      <c r="P36" s="9">
        <v>-1.3745802427085472</v>
      </c>
      <c r="Q36" s="9">
        <v>0.1936229971869301</v>
      </c>
    </row>
    <row r="37" spans="2:17" x14ac:dyDescent="0.25">
      <c r="B37">
        <v>10.5</v>
      </c>
      <c r="I37" s="9" t="s">
        <v>68</v>
      </c>
      <c r="J37" s="9">
        <v>1.6577338163254025</v>
      </c>
      <c r="K37" s="9">
        <v>0.31045804081731188</v>
      </c>
      <c r="L37" s="9">
        <v>5.3396388509096182</v>
      </c>
      <c r="M37" s="9">
        <v>4.6869641511500444E-4</v>
      </c>
      <c r="N37" s="9">
        <v>0.95542893554222286</v>
      </c>
      <c r="O37" s="9">
        <v>2.3600386971085823</v>
      </c>
      <c r="P37" s="9">
        <v>0.95542893554222286</v>
      </c>
      <c r="Q37" s="9">
        <v>2.3600386971085823</v>
      </c>
    </row>
    <row r="38" spans="2:17" ht="15.75" thickBot="1" x14ac:dyDescent="0.3">
      <c r="B38">
        <v>13</v>
      </c>
      <c r="I38" s="10" t="s">
        <v>58</v>
      </c>
      <c r="J38" s="10">
        <v>9.0833102027262524E-2</v>
      </c>
      <c r="K38" s="10">
        <v>6.0266898558991512E-2</v>
      </c>
      <c r="L38" s="10">
        <v>1.5071806281577882</v>
      </c>
      <c r="M38" s="10">
        <v>0.16603332588080055</v>
      </c>
      <c r="N38" s="10">
        <v>-4.5500094227592963E-2</v>
      </c>
      <c r="O38" s="10">
        <v>0.22716629828211801</v>
      </c>
      <c r="P38" s="10">
        <v>-4.5500094227592963E-2</v>
      </c>
      <c r="Q38" s="10">
        <v>0.22716629828211801</v>
      </c>
    </row>
    <row r="42" spans="2:17" x14ac:dyDescent="0.25">
      <c r="I42" t="s">
        <v>26</v>
      </c>
    </row>
    <row r="43" spans="2:17" ht="15.75" thickBot="1" x14ac:dyDescent="0.3"/>
    <row r="44" spans="2:17" x14ac:dyDescent="0.25">
      <c r="I44" s="11" t="s">
        <v>27</v>
      </c>
      <c r="J44" s="11" t="s">
        <v>69</v>
      </c>
      <c r="K44" s="11" t="s">
        <v>29</v>
      </c>
    </row>
    <row r="45" spans="2:17" x14ac:dyDescent="0.25">
      <c r="I45" s="9">
        <v>1</v>
      </c>
      <c r="J45" s="9">
        <v>1.1358732474998945</v>
      </c>
      <c r="K45" s="9">
        <v>-9.448056234166935E-2</v>
      </c>
    </row>
    <row r="46" spans="2:17" x14ac:dyDescent="0.25">
      <c r="I46" s="9">
        <v>2</v>
      </c>
      <c r="J46" s="9">
        <v>1.1358732474998945</v>
      </c>
      <c r="K46" s="9">
        <v>-2.1929895193057769E-2</v>
      </c>
    </row>
    <row r="47" spans="2:17" x14ac:dyDescent="0.25">
      <c r="I47" s="9">
        <v>3</v>
      </c>
      <c r="J47" s="9">
        <v>1.1985166227565238</v>
      </c>
      <c r="K47" s="9">
        <v>5.6033598994009726E-3</v>
      </c>
    </row>
    <row r="48" spans="2:17" x14ac:dyDescent="0.25">
      <c r="I48" s="9">
        <v>4</v>
      </c>
      <c r="J48" s="9">
        <v>1.2561429418291163</v>
      </c>
      <c r="K48" s="9">
        <v>0.12406829988248957</v>
      </c>
    </row>
    <row r="49" spans="2:11" x14ac:dyDescent="0.25">
      <c r="I49" s="9">
        <v>5</v>
      </c>
      <c r="J49" s="9">
        <v>1.3591676284605136</v>
      </c>
      <c r="K49" s="9">
        <v>2.1043613251092275E-2</v>
      </c>
    </row>
    <row r="50" spans="2:11" x14ac:dyDescent="0.25">
      <c r="I50" s="9">
        <v>6</v>
      </c>
      <c r="J50" s="9">
        <v>1.4492781634690728</v>
      </c>
      <c r="K50" s="9">
        <v>-3.4304815498254815E-2</v>
      </c>
    </row>
    <row r="51" spans="2:11" x14ac:dyDescent="0.25">
      <c r="I51" s="9">
        <v>7</v>
      </c>
      <c r="J51" s="9">
        <v>1.5401112654963354</v>
      </c>
      <c r="K51" s="9">
        <v>2.8090458570659615E-2</v>
      </c>
    </row>
    <row r="52" spans="2:11" x14ac:dyDescent="0.25">
      <c r="B52" s="36" t="s">
        <v>70</v>
      </c>
      <c r="I52" s="9">
        <v>8</v>
      </c>
      <c r="J52" s="9">
        <v>1.5812621596797058</v>
      </c>
      <c r="K52" s="9">
        <v>-1.4785630628957325E-3</v>
      </c>
    </row>
    <row r="53" spans="2:11" x14ac:dyDescent="0.25">
      <c r="I53" s="9">
        <v>9</v>
      </c>
      <c r="J53" s="9">
        <v>1.5812621596797058</v>
      </c>
      <c r="K53" s="9">
        <v>9.8024473467932527E-3</v>
      </c>
    </row>
    <row r="54" spans="2:11" x14ac:dyDescent="0.25">
      <c r="B54" t="s">
        <v>0</v>
      </c>
      <c r="C54" t="s">
        <v>1</v>
      </c>
      <c r="I54" s="9">
        <v>10</v>
      </c>
      <c r="J54" s="9">
        <v>1.6201875663138379</v>
      </c>
      <c r="K54" s="9">
        <v>1.3280889265748552E-2</v>
      </c>
    </row>
    <row r="55" spans="2:11" x14ac:dyDescent="0.25">
      <c r="B55">
        <v>2</v>
      </c>
      <c r="C55">
        <v>24.2</v>
      </c>
      <c r="I55" s="9">
        <v>11</v>
      </c>
      <c r="J55" s="9">
        <v>1.6201875663138379</v>
      </c>
      <c r="K55" s="9">
        <v>1.3280889265748552E-2</v>
      </c>
    </row>
    <row r="56" spans="2:11" ht="15.75" thickBot="1" x14ac:dyDescent="0.3">
      <c r="B56">
        <v>4</v>
      </c>
      <c r="C56">
        <v>30.4</v>
      </c>
      <c r="I56" s="10">
        <v>12</v>
      </c>
      <c r="J56" s="10">
        <v>1.7257339530676277</v>
      </c>
      <c r="K56" s="10">
        <v>-6.2976121386053574E-2</v>
      </c>
    </row>
    <row r="57" spans="2:11" x14ac:dyDescent="0.25">
      <c r="B57">
        <v>5</v>
      </c>
      <c r="C57">
        <v>33.5</v>
      </c>
    </row>
    <row r="58" spans="2:11" x14ac:dyDescent="0.25">
      <c r="B58">
        <v>6</v>
      </c>
      <c r="C58">
        <v>25</v>
      </c>
    </row>
    <row r="59" spans="2:11" x14ac:dyDescent="0.25">
      <c r="B59">
        <v>7</v>
      </c>
      <c r="C59">
        <v>39.700000000000003</v>
      </c>
    </row>
    <row r="60" spans="2:11" x14ac:dyDescent="0.25">
      <c r="B60">
        <v>8</v>
      </c>
      <c r="C60">
        <v>42.8</v>
      </c>
    </row>
    <row r="61" spans="2:11" x14ac:dyDescent="0.25">
      <c r="B61">
        <v>10</v>
      </c>
      <c r="C61">
        <v>49</v>
      </c>
    </row>
    <row r="62" spans="2:11" x14ac:dyDescent="0.25">
      <c r="B62">
        <v>12</v>
      </c>
      <c r="C62">
        <v>28</v>
      </c>
    </row>
    <row r="63" spans="2:11" x14ac:dyDescent="0.25">
      <c r="B63">
        <v>15</v>
      </c>
      <c r="C63">
        <v>29.5</v>
      </c>
    </row>
    <row r="64" spans="2:11" x14ac:dyDescent="0.25">
      <c r="B64">
        <v>17</v>
      </c>
      <c r="C64">
        <v>30.5</v>
      </c>
    </row>
    <row r="65" spans="2:3" x14ac:dyDescent="0.25">
      <c r="B65">
        <v>19</v>
      </c>
      <c r="C65">
        <v>76.400000000000006</v>
      </c>
    </row>
    <row r="133" spans="1:6" x14ac:dyDescent="0.25">
      <c r="A133" t="s">
        <v>2</v>
      </c>
    </row>
    <row r="134" spans="1:6" ht="15.75" thickBot="1" x14ac:dyDescent="0.3"/>
    <row r="135" spans="1:6" x14ac:dyDescent="0.25">
      <c r="A135" s="12" t="s">
        <v>3</v>
      </c>
      <c r="B135" s="12"/>
    </row>
    <row r="136" spans="1:6" x14ac:dyDescent="0.25">
      <c r="A136" s="9" t="s">
        <v>4</v>
      </c>
      <c r="B136" s="9">
        <v>0.96855405724408261</v>
      </c>
    </row>
    <row r="137" spans="1:6" x14ac:dyDescent="0.25">
      <c r="A137" s="9" t="s">
        <v>5</v>
      </c>
      <c r="B137" s="9">
        <v>0.93809696180397362</v>
      </c>
    </row>
    <row r="138" spans="1:6" x14ac:dyDescent="0.25">
      <c r="A138" s="9" t="s">
        <v>6</v>
      </c>
      <c r="B138" s="9">
        <v>0.92434073109374559</v>
      </c>
    </row>
    <row r="139" spans="1:6" x14ac:dyDescent="0.25">
      <c r="A139" s="9" t="s">
        <v>7</v>
      </c>
      <c r="B139" s="9">
        <v>5.9308604918246299E-2</v>
      </c>
    </row>
    <row r="140" spans="1:6" ht="15.75" thickBot="1" x14ac:dyDescent="0.3">
      <c r="A140" s="10" t="s">
        <v>8</v>
      </c>
      <c r="B140" s="10">
        <v>12</v>
      </c>
    </row>
    <row r="142" spans="1:6" ht="15.75" thickBot="1" x14ac:dyDescent="0.3">
      <c r="A142" t="s">
        <v>9</v>
      </c>
    </row>
    <row r="143" spans="1:6" x14ac:dyDescent="0.25">
      <c r="A143" s="11"/>
      <c r="B143" s="11" t="s">
        <v>14</v>
      </c>
      <c r="C143" s="11" t="s">
        <v>15</v>
      </c>
      <c r="D143" s="11" t="s">
        <v>16</v>
      </c>
      <c r="E143" s="11" t="s">
        <v>17</v>
      </c>
      <c r="F143" s="11" t="s">
        <v>18</v>
      </c>
    </row>
    <row r="144" spans="1:6" x14ac:dyDescent="0.25">
      <c r="A144" s="9" t="s">
        <v>10</v>
      </c>
      <c r="B144" s="9">
        <v>2</v>
      </c>
      <c r="C144" s="9">
        <v>0.47974857252059822</v>
      </c>
      <c r="D144" s="9">
        <v>0.23987428626029911</v>
      </c>
      <c r="E144" s="9">
        <v>68.194331831500648</v>
      </c>
      <c r="F144" s="9">
        <v>3.6534556612219623E-6</v>
      </c>
    </row>
    <row r="145" spans="1:9" x14ac:dyDescent="0.25">
      <c r="A145" s="9" t="s">
        <v>11</v>
      </c>
      <c r="B145" s="9">
        <v>9</v>
      </c>
      <c r="C145" s="9">
        <v>3.165759555613766E-2</v>
      </c>
      <c r="D145" s="9">
        <v>3.517510617348629E-3</v>
      </c>
      <c r="E145" s="9"/>
      <c r="F145" s="9"/>
    </row>
    <row r="146" spans="1:9" ht="15.75" thickBot="1" x14ac:dyDescent="0.3">
      <c r="A146" s="10" t="s">
        <v>12</v>
      </c>
      <c r="B146" s="10">
        <v>11</v>
      </c>
      <c r="C146" s="10">
        <v>0.51140616807673589</v>
      </c>
      <c r="D146" s="10"/>
      <c r="E146" s="10"/>
      <c r="F146" s="10"/>
    </row>
    <row r="147" spans="1:9" ht="15.75" thickBot="1" x14ac:dyDescent="0.3"/>
    <row r="148" spans="1:9" x14ac:dyDescent="0.25">
      <c r="A148" s="11"/>
      <c r="B148" s="11" t="s">
        <v>19</v>
      </c>
      <c r="C148" s="11" t="s">
        <v>7</v>
      </c>
      <c r="D148" s="11" t="s">
        <v>20</v>
      </c>
      <c r="E148" s="11" t="s">
        <v>21</v>
      </c>
      <c r="F148" s="11" t="s">
        <v>22</v>
      </c>
      <c r="G148" s="11" t="s">
        <v>23</v>
      </c>
      <c r="H148" s="11" t="s">
        <v>24</v>
      </c>
      <c r="I148" s="11" t="s">
        <v>25</v>
      </c>
    </row>
    <row r="149" spans="1:9" x14ac:dyDescent="0.25">
      <c r="A149" s="9" t="s">
        <v>13</v>
      </c>
      <c r="B149" s="9">
        <v>-0.59047862276080854</v>
      </c>
      <c r="C149" s="9">
        <v>0.34661677483885944</v>
      </c>
      <c r="D149" s="9">
        <v>-1.7035488921022919</v>
      </c>
      <c r="E149" s="9">
        <v>0.12266501683967956</v>
      </c>
      <c r="F149" s="9">
        <v>-1.3745802427085472</v>
      </c>
      <c r="G149" s="9">
        <v>0.1936229971869301</v>
      </c>
      <c r="H149" s="9">
        <v>-1.3745802427085472</v>
      </c>
      <c r="I149" s="9">
        <v>0.1936229971869301</v>
      </c>
    </row>
    <row r="150" spans="1:9" x14ac:dyDescent="0.25">
      <c r="A150" s="9" t="s">
        <v>68</v>
      </c>
      <c r="B150" s="9">
        <v>1.6577338163254025</v>
      </c>
      <c r="C150" s="9">
        <v>0.31045804081731188</v>
      </c>
      <c r="D150" s="9">
        <v>5.3396388509096182</v>
      </c>
      <c r="E150" s="9">
        <v>4.6869641511500444E-4</v>
      </c>
      <c r="F150" s="9">
        <v>0.95542893554222286</v>
      </c>
      <c r="G150" s="9">
        <v>2.3600386971085823</v>
      </c>
      <c r="H150" s="9">
        <v>0.95542893554222286</v>
      </c>
      <c r="I150" s="9">
        <v>2.3600386971085823</v>
      </c>
    </row>
    <row r="151" spans="1:9" ht="15.75" thickBot="1" x14ac:dyDescent="0.3">
      <c r="A151" s="10" t="s">
        <v>58</v>
      </c>
      <c r="B151" s="10">
        <v>9.0833102027262524E-2</v>
      </c>
      <c r="C151" s="10">
        <v>6.0266898558991512E-2</v>
      </c>
      <c r="D151" s="10">
        <v>1.5071806281577882</v>
      </c>
      <c r="E151" s="10">
        <v>0.16603332588080055</v>
      </c>
      <c r="F151" s="10">
        <v>-4.5500094227592963E-2</v>
      </c>
      <c r="G151" s="10">
        <v>0.22716629828211801</v>
      </c>
      <c r="H151" s="10">
        <v>-4.5500094227592963E-2</v>
      </c>
      <c r="I151" s="10">
        <v>0.22716629828211801</v>
      </c>
    </row>
    <row r="155" spans="1:9" x14ac:dyDescent="0.25">
      <c r="A155" t="s">
        <v>26</v>
      </c>
    </row>
    <row r="156" spans="1:9" ht="15.75" thickBot="1" x14ac:dyDescent="0.3"/>
    <row r="157" spans="1:9" x14ac:dyDescent="0.25">
      <c r="A157" s="11" t="s">
        <v>27</v>
      </c>
      <c r="B157" s="11" t="s">
        <v>69</v>
      </c>
      <c r="C157" s="11" t="s">
        <v>29</v>
      </c>
    </row>
    <row r="158" spans="1:9" x14ac:dyDescent="0.25">
      <c r="A158" s="9">
        <v>1</v>
      </c>
      <c r="B158" s="9">
        <v>1.1358732474998945</v>
      </c>
      <c r="C158" s="9">
        <v>-9.448056234166935E-2</v>
      </c>
    </row>
    <row r="159" spans="1:9" x14ac:dyDescent="0.25">
      <c r="A159" s="9">
        <v>2</v>
      </c>
      <c r="B159" s="9">
        <v>1.1358732474998945</v>
      </c>
      <c r="C159" s="9">
        <v>-2.1929895193057769E-2</v>
      </c>
    </row>
    <row r="160" spans="1:9" x14ac:dyDescent="0.25">
      <c r="A160" s="9">
        <v>3</v>
      </c>
      <c r="B160" s="9">
        <v>1.1985166227565238</v>
      </c>
      <c r="C160" s="9">
        <v>5.6033598994009726E-3</v>
      </c>
    </row>
    <row r="161" spans="1:3" x14ac:dyDescent="0.25">
      <c r="A161" s="9">
        <v>4</v>
      </c>
      <c r="B161" s="9">
        <v>1.2561429418291163</v>
      </c>
      <c r="C161" s="9">
        <v>0.12406829988248957</v>
      </c>
    </row>
    <row r="162" spans="1:3" x14ac:dyDescent="0.25">
      <c r="A162" s="9">
        <v>5</v>
      </c>
      <c r="B162" s="9">
        <v>1.3591676284605136</v>
      </c>
      <c r="C162" s="9">
        <v>2.1043613251092275E-2</v>
      </c>
    </row>
    <row r="163" spans="1:3" x14ac:dyDescent="0.25">
      <c r="A163" s="9">
        <v>6</v>
      </c>
      <c r="B163" s="9">
        <v>1.4492781634690728</v>
      </c>
      <c r="C163" s="9">
        <v>-3.4304815498254815E-2</v>
      </c>
    </row>
    <row r="164" spans="1:3" x14ac:dyDescent="0.25">
      <c r="A164" s="9">
        <v>7</v>
      </c>
      <c r="B164" s="9">
        <v>1.5401112654963354</v>
      </c>
      <c r="C164" s="9">
        <v>2.8090458570659615E-2</v>
      </c>
    </row>
    <row r="165" spans="1:3" x14ac:dyDescent="0.25">
      <c r="A165" s="9">
        <v>8</v>
      </c>
      <c r="B165" s="9">
        <v>1.5812621596797058</v>
      </c>
      <c r="C165" s="9">
        <v>-1.4785630628957325E-3</v>
      </c>
    </row>
    <row r="166" spans="1:3" x14ac:dyDescent="0.25">
      <c r="A166" s="9">
        <v>9</v>
      </c>
      <c r="B166" s="9">
        <v>1.5812621596797058</v>
      </c>
      <c r="C166" s="9">
        <v>9.8024473467932527E-3</v>
      </c>
    </row>
    <row r="167" spans="1:3" x14ac:dyDescent="0.25">
      <c r="A167" s="9">
        <v>10</v>
      </c>
      <c r="B167" s="9">
        <v>1.6201875663138379</v>
      </c>
      <c r="C167" s="9">
        <v>1.3280889265748552E-2</v>
      </c>
    </row>
    <row r="168" spans="1:3" x14ac:dyDescent="0.25">
      <c r="A168" s="9">
        <v>11</v>
      </c>
      <c r="B168" s="9">
        <v>1.6201875663138379</v>
      </c>
      <c r="C168" s="9">
        <v>1.3280889265748552E-2</v>
      </c>
    </row>
    <row r="169" spans="1:3" ht="15.75" thickBot="1" x14ac:dyDescent="0.3">
      <c r="A169" s="10">
        <v>12</v>
      </c>
      <c r="B169" s="10">
        <v>1.7257339530676277</v>
      </c>
      <c r="C169" s="10">
        <v>-6.2976121386053574E-2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02AC9-46B7-4DF8-AD98-B5B5EEBF7B1A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Задача 2</vt:lpstr>
      <vt:lpstr>Задача 5</vt:lpstr>
      <vt:lpstr>Лист1</vt:lpstr>
      <vt:lpstr>Лист2</vt:lpstr>
      <vt:lpstr>Лист3</vt:lpstr>
      <vt:lpstr>Лист4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egor</dc:creator>
  <cp:lastModifiedBy>Bronnikov Egor</cp:lastModifiedBy>
  <dcterms:created xsi:type="dcterms:W3CDTF">2015-06-05T18:17:20Z</dcterms:created>
  <dcterms:modified xsi:type="dcterms:W3CDTF">2022-03-24T07:39:50Z</dcterms:modified>
</cp:coreProperties>
</file>