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bronn\Documents\github\university\3-course-6-semester\econometrics\task-11\"/>
    </mc:Choice>
  </mc:AlternateContent>
  <xr:revisionPtr revIDLastSave="0" documentId="13_ncr:1_{F2C219E8-30CD-41AB-8CC4-FA05DE852E2D}" xr6:coauthVersionLast="47" xr6:coauthVersionMax="47" xr10:uidLastSave="{00000000-0000-0000-0000-000000000000}"/>
  <bookViews>
    <workbookView xWindow="-120" yWindow="-120" windowWidth="29040" windowHeight="15990" activeTab="1" xr2:uid="{00000000-000D-0000-FFFF-FFFF00000000}"/>
  </bookViews>
  <sheets>
    <sheet name="ДЗ №1" sheetId="1" r:id="rId1"/>
    <sheet name="ДЗ №2" sheetId="2" r:id="rId2"/>
  </sheets>
  <calcPr calcId="191029" iterate="1" iterateCount="1" iterateDelta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63" i="2" l="1"/>
  <c r="J52" i="2"/>
  <c r="I52" i="2"/>
  <c r="G69" i="2"/>
  <c r="G72" i="2" s="1"/>
  <c r="G66" i="2"/>
  <c r="G60" i="2"/>
  <c r="D58" i="2"/>
  <c r="D59" i="2"/>
  <c r="D60" i="2"/>
  <c r="D61" i="2"/>
  <c r="D62" i="2"/>
  <c r="D63" i="2"/>
  <c r="D64" i="2"/>
  <c r="D65" i="2"/>
  <c r="D57" i="2"/>
  <c r="C71" i="2"/>
  <c r="G57" i="2"/>
  <c r="O31" i="2"/>
  <c r="D7" i="2"/>
  <c r="D8" i="2"/>
  <c r="D9" i="2"/>
  <c r="D10" i="2"/>
  <c r="D11" i="2"/>
  <c r="D5" i="2"/>
  <c r="D6" i="2"/>
  <c r="F6" i="2"/>
  <c r="F7" i="2"/>
  <c r="F8" i="2"/>
  <c r="F9" i="2"/>
  <c r="F10" i="2"/>
  <c r="F5" i="2"/>
  <c r="B12" i="2"/>
  <c r="O22" i="2"/>
  <c r="C6" i="2"/>
  <c r="C7" i="2"/>
  <c r="C8" i="2"/>
  <c r="C9" i="2"/>
  <c r="C10" i="2"/>
  <c r="C11" i="2"/>
  <c r="C5" i="2"/>
  <c r="F72" i="2" l="1"/>
  <c r="O25" i="2"/>
  <c r="O28" i="2" s="1"/>
  <c r="O34" i="2" s="1"/>
  <c r="O37" i="2" s="1"/>
  <c r="N37" i="2" l="1"/>
  <c r="C8" i="1" l="1"/>
  <c r="C7" i="1"/>
  <c r="C6" i="1"/>
  <c r="C12" i="1"/>
</calcChain>
</file>

<file path=xl/sharedStrings.xml><?xml version="1.0" encoding="utf-8"?>
<sst xmlns="http://schemas.openxmlformats.org/spreadsheetml/2006/main" count="66" uniqueCount="47">
  <si>
    <t>Стандартная ошибка</t>
  </si>
  <si>
    <t>F</t>
  </si>
  <si>
    <t>А</t>
  </si>
  <si>
    <t>t</t>
  </si>
  <si>
    <t>?</t>
  </si>
  <si>
    <t>t^2</t>
  </si>
  <si>
    <t>ВЫВОД ИТОГОВ</t>
  </si>
  <si>
    <t>Регрессионная статистика</t>
  </si>
  <si>
    <t>Множественный R</t>
  </si>
  <si>
    <t>R-квадрат</t>
  </si>
  <si>
    <t>Нормированный R-квадрат</t>
  </si>
  <si>
    <t>Наблюдения</t>
  </si>
  <si>
    <t>Дисперсионный анализ</t>
  </si>
  <si>
    <t>Регрессия</t>
  </si>
  <si>
    <t>Остаток</t>
  </si>
  <si>
    <t>Итого</t>
  </si>
  <si>
    <t>Y-пересечение</t>
  </si>
  <si>
    <t>df</t>
  </si>
  <si>
    <t>SS</t>
  </si>
  <si>
    <t>MS</t>
  </si>
  <si>
    <t>Значимость F</t>
  </si>
  <si>
    <t>Коэффициенты</t>
  </si>
  <si>
    <t>t-статистика</t>
  </si>
  <si>
    <t>P-Значение</t>
  </si>
  <si>
    <t>Нижние 95%</t>
  </si>
  <si>
    <t>Верхние 95%</t>
  </si>
  <si>
    <t>Нижние 95,0%</t>
  </si>
  <si>
    <t>Верхние 95,0%</t>
  </si>
  <si>
    <t>ВЫВОД ОСТАТКА</t>
  </si>
  <si>
    <t>Наблюдение</t>
  </si>
  <si>
    <t>Предсказанное А</t>
  </si>
  <si>
    <t>Остатки</t>
  </si>
  <si>
    <t>Yp</t>
  </si>
  <si>
    <t>Точечный прогноз</t>
  </si>
  <si>
    <t>t-tс</t>
  </si>
  <si>
    <t>Поправочный коэффициент Q</t>
  </si>
  <si>
    <t>Q</t>
  </si>
  <si>
    <t>Средняя ошибка прогноза</t>
  </si>
  <si>
    <t>Sp</t>
  </si>
  <si>
    <t>t^3</t>
  </si>
  <si>
    <t>Критерий Стьюдента</t>
  </si>
  <si>
    <t>Предельная ошибка</t>
  </si>
  <si>
    <t>Интервальный прогноз</t>
  </si>
  <si>
    <t>t-tc</t>
  </si>
  <si>
    <t>tc</t>
  </si>
  <si>
    <t>p</t>
  </si>
  <si>
    <t>Интервал стандартной ошибки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</si>
</sst>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Alignment="1"/>
    <xf numFmtId="0" fontId="1" fillId="0" borderId="0" xfId="0" applyFont="1"/>
    <xf numFmtId="0" fontId="0" fillId="0" borderId="2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/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0" xfId="0" applyFill="1" applyBorder="1" applyAlignment="1"/>
    <xf numFmtId="0" fontId="0" fillId="0" borderId="17" xfId="0" applyFill="1" applyBorder="1" applyAlignment="1"/>
    <xf numFmtId="0" fontId="2" fillId="0" borderId="18" xfId="0" applyFont="1" applyFill="1" applyBorder="1" applyAlignment="1">
      <alignment horizontal="center"/>
    </xf>
    <xf numFmtId="0" fontId="2" fillId="0" borderId="18" xfId="0" applyFont="1" applyFill="1" applyBorder="1" applyAlignment="1">
      <alignment horizontal="centerContinuous"/>
    </xf>
    <xf numFmtId="0" fontId="1" fillId="0" borderId="19" xfId="0" applyFont="1" applyBorder="1" applyAlignment="1">
      <alignment horizontal="center"/>
    </xf>
    <xf numFmtId="0" fontId="0" fillId="0" borderId="20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2" borderId="1" xfId="0" applyFill="1" applyBorder="1"/>
    <xf numFmtId="0" fontId="0" fillId="2" borderId="20" xfId="0" applyFill="1" applyBorder="1"/>
    <xf numFmtId="0" fontId="2" fillId="2" borderId="1" xfId="0" applyFont="1" applyFill="1" applyBorder="1" applyAlignment="1">
      <alignment horizontal="center"/>
    </xf>
    <xf numFmtId="0" fontId="0" fillId="0" borderId="6" xfId="0" applyBorder="1"/>
    <xf numFmtId="0" fontId="0" fillId="0" borderId="22" xfId="0" applyBorder="1"/>
    <xf numFmtId="0" fontId="0" fillId="0" borderId="23" xfId="0" applyBorder="1"/>
    <xf numFmtId="0" fontId="0" fillId="0" borderId="10" xfId="0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0" borderId="22" xfId="0" applyFill="1" applyBorder="1" applyAlignment="1">
      <alignment horizontal="center"/>
    </xf>
    <xf numFmtId="0" fontId="0" fillId="0" borderId="19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 </a:t>
            </a:r>
            <a:r>
              <a:rPr lang="en-US"/>
              <a:t>A</a:t>
            </a:r>
            <a:r>
              <a:rPr lang="ru-RU"/>
              <a:t> (объёма продаж)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8753718285214342E-2"/>
                  <c:y val="0.1107137649460484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43285739282589675"/>
                  <c:y val="0.1166021434820647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3.7031496062992129E-2"/>
                  <c:y val="-7.946704578594342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20627427821522309"/>
                  <c:y val="-0.1256113298337707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31594094488188978"/>
                  <c:y val="7.365740740740740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'ДЗ №2'!$E$5:$E$10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10</c:v>
                </c:pt>
                <c:pt idx="3">
                  <c:v>31</c:v>
                </c:pt>
                <c:pt idx="4">
                  <c:v>117</c:v>
                </c:pt>
                <c:pt idx="5">
                  <c:v>550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76-44B6-9137-13D10535E3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5142160"/>
        <c:axId val="1565144240"/>
      </c:lineChart>
      <c:catAx>
        <c:axId val="1565142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144240"/>
        <c:crosses val="autoZero"/>
        <c:auto val="1"/>
        <c:lblAlgn val="ctr"/>
        <c:lblOffset val="100"/>
        <c:noMultiLvlLbl val="0"/>
      </c:catAx>
      <c:valAx>
        <c:axId val="156514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142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0</xdr:row>
      <xdr:rowOff>57149</xdr:rowOff>
    </xdr:from>
    <xdr:to>
      <xdr:col>17</xdr:col>
      <xdr:colOff>200025</xdr:colOff>
      <xdr:row>15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1C97988-6695-4BD9-8983-A06C0FAF5352}"/>
            </a:ext>
          </a:extLst>
        </xdr:cNvPr>
        <xdr:cNvSpPr txBox="1"/>
      </xdr:nvSpPr>
      <xdr:spPr>
        <a:xfrm>
          <a:off x="3667125" y="57149"/>
          <a:ext cx="6896100" cy="28765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300" b="1"/>
            <a:t>Задание</a:t>
          </a:r>
        </a:p>
        <a:p>
          <a:endParaRPr lang="ru-RU" sz="1300" b="1"/>
        </a:p>
        <a:p>
          <a:r>
            <a:rPr lang="ru-RU" sz="1300" b="0"/>
            <a:t>Построено</a:t>
          </a:r>
          <a:r>
            <a:rPr lang="ru-RU" sz="1300" b="0" baseline="0"/>
            <a:t> уравнение тренда инфляции за 16 месяцев.</a:t>
          </a:r>
        </a:p>
        <a:p>
          <a:endParaRPr lang="ru-RU" sz="1300" b="0" baseline="0"/>
        </a:p>
        <a:p>
          <a:r>
            <a:rPr lang="en-US" sz="1300" b="0" baseline="0"/>
            <a:t>y = 2.25 - 0.36t + 0.02t^2</a:t>
          </a:r>
        </a:p>
        <a:p>
          <a:r>
            <a:rPr lang="en-US" sz="1300" b="0" baseline="0"/>
            <a:t>R^2 = 0.439</a:t>
          </a:r>
        </a:p>
        <a:p>
          <a:endParaRPr lang="en-US" sz="1300" b="0" baseline="0"/>
        </a:p>
        <a:p>
          <a:r>
            <a:rPr lang="ru-RU" sz="1300" b="0" baseline="0"/>
            <a:t>Дана стандартная ошибка параметра</a:t>
          </a:r>
          <a:r>
            <a:rPr lang="en-US" sz="1300" b="0" baseline="0"/>
            <a:t> </a:t>
          </a:r>
          <a:r>
            <a:rPr lang="ru-RU" sz="1300" b="0" baseline="0"/>
            <a:t>и значение </a:t>
          </a:r>
          <a:r>
            <a:rPr lang="en-US" sz="1300" b="0" baseline="0"/>
            <a:t>F-</a:t>
          </a:r>
          <a:r>
            <a:rPr lang="ru-RU" sz="1300" b="0" baseline="0"/>
            <a:t>критерия Фишера</a:t>
          </a:r>
          <a:endParaRPr lang="en-US" sz="1300" b="0" baseline="0"/>
        </a:p>
        <a:p>
          <a:endParaRPr lang="en-US" sz="1300" b="0" baseline="0"/>
        </a:p>
        <a:p>
          <a:r>
            <a:rPr lang="en-US" sz="1300" b="0" baseline="0"/>
            <a:t>1) </a:t>
          </a:r>
          <a:r>
            <a:rPr lang="ru-RU" sz="1300" b="0" baseline="0"/>
            <a:t>Сделайте вывод о качестве уравнения тренда</a:t>
          </a:r>
          <a:endParaRPr lang="en-US" sz="1300" b="0" baseline="0"/>
        </a:p>
        <a:p>
          <a:r>
            <a:rPr lang="ru-RU" sz="1300" b="0" baseline="0"/>
            <a:t>2) Оцените автокорреляцию в остатках, если фактическое значение критерия Дарбина-Уотсона составило 1.214</a:t>
          </a:r>
        </a:p>
        <a:p>
          <a:r>
            <a:rPr lang="ru-RU" sz="1300" b="0" baseline="0"/>
            <a:t>3) Надежны ли выводы, сделанные в п.1 ?</a:t>
          </a:r>
          <a:endParaRPr lang="en-US" sz="1300" b="0" baseline="0"/>
        </a:p>
      </xdr:txBody>
    </xdr:sp>
    <xdr:clientData/>
  </xdr:twoCellAnchor>
  <xdr:twoCellAnchor>
    <xdr:from>
      <xdr:col>2</xdr:col>
      <xdr:colOff>161925</xdr:colOff>
      <xdr:row>16</xdr:row>
      <xdr:rowOff>85725</xdr:rowOff>
    </xdr:from>
    <xdr:to>
      <xdr:col>13</xdr:col>
      <xdr:colOff>352425</xdr:colOff>
      <xdr:row>31</xdr:row>
      <xdr:rowOff>104776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D6147DD-813B-4FB4-9745-2C3C68D9457D}"/>
            </a:ext>
          </a:extLst>
        </xdr:cNvPr>
        <xdr:cNvSpPr txBox="1"/>
      </xdr:nvSpPr>
      <xdr:spPr>
        <a:xfrm>
          <a:off x="1381125" y="3133725"/>
          <a:ext cx="6896100" cy="28765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300" b="0" baseline="0"/>
            <a:t>1) Глядя на значение коэффициента детерминации можно сделать вывод о том, что уравнение тренда плохо описывает данную модель.</a:t>
          </a:r>
          <a:endParaRPr lang="en-US" sz="1300" b="0" baseline="0"/>
        </a:p>
        <a:p>
          <a:endParaRPr lang="ru-RU" sz="1300" b="0" baseline="0"/>
        </a:p>
        <a:p>
          <a:r>
            <a:rPr lang="ru-RU" sz="1300" b="0" baseline="0"/>
            <a:t>2) 16-2 = 14</a:t>
          </a:r>
        </a:p>
        <a:p>
          <a:r>
            <a:rPr lang="ru-RU" sz="1300" b="0" baseline="0"/>
            <a:t>Получается что ничего сказать нельзя</a:t>
          </a:r>
        </a:p>
        <a:p>
          <a:r>
            <a:rPr lang="ru-RU" sz="1300" b="0" baseline="0"/>
            <a:t>1.05 </a:t>
          </a:r>
          <a:r>
            <a:rPr lang="en-US" sz="1300" b="0" baseline="0"/>
            <a:t>&lt;= 1.214 &lt;= 1.35</a:t>
          </a:r>
        </a:p>
        <a:p>
          <a:endParaRPr lang="en-US" sz="1300" b="0" baseline="0"/>
        </a:p>
        <a:p>
          <a:r>
            <a:rPr lang="en-US" sz="1300" b="0" baseline="0"/>
            <a:t>3) </a:t>
          </a:r>
          <a:r>
            <a:rPr lang="ru-RU" sz="1300" b="0" baseline="0"/>
            <a:t>Получается что в 1 случае мы сказали что уравнение тренда плохо описывает данную модель, а во второв пункте сказали что ничего сказать нельзя, получается что ничего сказать нельязя про данное уравнение тенденции.</a:t>
          </a:r>
          <a:endParaRPr lang="en-US" sz="1300" b="0" baseline="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11</xdr:row>
      <xdr:rowOff>9525</xdr:rowOff>
    </xdr:from>
    <xdr:to>
      <xdr:col>28</xdr:col>
      <xdr:colOff>190500</xdr:colOff>
      <xdr:row>24</xdr:row>
      <xdr:rowOff>47625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3987269-484C-472E-A3DA-C2E70AAA529F}"/>
            </a:ext>
          </a:extLst>
        </xdr:cNvPr>
        <xdr:cNvSpPr txBox="1"/>
      </xdr:nvSpPr>
      <xdr:spPr>
        <a:xfrm>
          <a:off x="10487025" y="2133600"/>
          <a:ext cx="6896100" cy="25431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300" b="1" baseline="0"/>
            <a:t>ДЗ №1</a:t>
          </a:r>
        </a:p>
        <a:p>
          <a:endParaRPr lang="ru-RU" sz="1300" b="0" baseline="0"/>
        </a:p>
        <a:p>
          <a:r>
            <a:rPr lang="ru-RU" sz="1300" b="0" baseline="0"/>
            <a:t>Объём продаж товара А (тыс. ед) за 6 кварталов составил ...</a:t>
          </a:r>
        </a:p>
        <a:p>
          <a:endParaRPr lang="ru-RU" sz="1300" b="0" baseline="0"/>
        </a:p>
        <a:p>
          <a:r>
            <a:rPr lang="ru-RU" sz="1300" b="0" i="1" baseline="0"/>
            <a:t>Требуется</a:t>
          </a:r>
          <a:r>
            <a:rPr lang="en-US" sz="1300" b="0" i="1" baseline="0"/>
            <a:t>:</a:t>
          </a:r>
          <a:endParaRPr lang="ru-RU" sz="1300" b="0" i="1" baseline="0"/>
        </a:p>
        <a:p>
          <a:r>
            <a:rPr lang="en-US" sz="1300" b="0" baseline="0"/>
            <a:t>1) </a:t>
          </a:r>
          <a:r>
            <a:rPr lang="ru-RU" sz="1300" b="0" baseline="0"/>
            <a:t>Обосновать выбор функции тренда, дать интерпретацию параметров.</a:t>
          </a:r>
        </a:p>
        <a:p>
          <a:r>
            <a:rPr lang="ru-RU" sz="1300" b="0" i="1" baseline="0"/>
            <a:t>Данная модель хорошо описывается параболой 2-го поряда, потому что у неё больше всего коэффициент детерминации. Также можно взять и параболу 3-го порядка, потому что там коэффцициент детерминации ещё больше, но это больше переменных в регрессии, поэтому оптимально стоит взять параболу 2-го порядка.</a:t>
          </a:r>
        </a:p>
        <a:p>
          <a:endParaRPr lang="ru-RU" sz="1300" b="0" baseline="0"/>
        </a:p>
        <a:p>
          <a:r>
            <a:rPr lang="ru-RU" sz="1300" b="0" baseline="0"/>
            <a:t>2) Дать прогноз на 7 квартал.</a:t>
          </a:r>
        </a:p>
        <a:p>
          <a:endParaRPr lang="ru-RU" sz="1300" b="0" baseline="0"/>
        </a:p>
        <a:p>
          <a:endParaRPr lang="ru-RU" sz="1300" b="0" baseline="0"/>
        </a:p>
      </xdr:txBody>
    </xdr:sp>
    <xdr:clientData/>
  </xdr:twoCellAnchor>
  <xdr:twoCellAnchor>
    <xdr:from>
      <xdr:col>11</xdr:col>
      <xdr:colOff>114299</xdr:colOff>
      <xdr:row>51</xdr:row>
      <xdr:rowOff>66675</xdr:rowOff>
    </xdr:from>
    <xdr:to>
      <xdr:col>23</xdr:col>
      <xdr:colOff>57150</xdr:colOff>
      <xdr:row>64</xdr:row>
      <xdr:rowOff>38100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53D4112-6BD0-42E8-A211-C3E47E375D90}"/>
            </a:ext>
          </a:extLst>
        </xdr:cNvPr>
        <xdr:cNvSpPr txBox="1"/>
      </xdr:nvSpPr>
      <xdr:spPr>
        <a:xfrm>
          <a:off x="6943724" y="9982200"/>
          <a:ext cx="7258051" cy="24479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3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ДЗ №2</a:t>
          </a:r>
          <a:endParaRPr lang="en-US" sz="1300">
            <a:effectLst/>
          </a:endParaRPr>
        </a:p>
        <a:p>
          <a:r>
            <a:rPr lang="ru-RU" sz="13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Динамика числа учтённых страховых организаций в СПб за 1998-2006 годы характеризовалось уравнением тренда</a:t>
          </a:r>
          <a:r>
            <a:rPr lang="en-US" sz="13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</a:t>
          </a:r>
          <a:endParaRPr lang="en-US" sz="1300">
            <a:effectLst/>
          </a:endParaRPr>
        </a:p>
        <a:p>
          <a:r>
            <a:rPr lang="en-US" sz="13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 = -2,25 t + 79,58</a:t>
          </a:r>
          <a:endParaRPr lang="en-US" sz="1300">
            <a:effectLst/>
          </a:endParaRPr>
        </a:p>
        <a:p>
          <a:r>
            <a:rPr lang="en-US" sz="13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R^2 = 0,7198</a:t>
          </a:r>
          <a:endParaRPr lang="en-US" sz="1300">
            <a:effectLst/>
          </a:endParaRPr>
        </a:p>
        <a:p>
          <a:r>
            <a:rPr lang="ru-RU" sz="1300" b="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Требуется</a:t>
          </a:r>
          <a:r>
            <a:rPr lang="en-US" sz="1300" b="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</a:t>
          </a:r>
          <a:endParaRPr lang="en-US" sz="1300">
            <a:effectLst/>
          </a:endParaRPr>
        </a:p>
        <a:p>
          <a:r>
            <a:rPr lang="ru-RU" sz="13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1) Интерпретировать результат линии тренда.</a:t>
          </a:r>
        </a:p>
        <a:p>
          <a:r>
            <a:rPr lang="ru-RU" sz="1300" b="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Ежегодно число учтённых страховых организаций падали в среднем на 2.25 штук.</a:t>
          </a:r>
        </a:p>
        <a:p>
          <a:endParaRPr lang="en-US" sz="1300">
            <a:effectLst/>
          </a:endParaRPr>
        </a:p>
        <a:p>
          <a:r>
            <a:rPr lang="ru-RU" sz="13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2) Оценить стандартную ошибку линии тренда, если размах вариации составлял от </a:t>
          </a:r>
          <a:r>
            <a:rPr lang="en-US" sz="13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72 </a:t>
          </a:r>
          <a:r>
            <a:rPr lang="ru-RU" sz="13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до 58.</a:t>
          </a:r>
          <a:endParaRPr lang="en-US" sz="1300">
            <a:effectLst/>
          </a:endParaRPr>
        </a:p>
        <a:p>
          <a:r>
            <a:rPr lang="ru-RU" sz="13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3) Дайте интервальный прогноз на 2010 год.</a:t>
          </a:r>
          <a:endParaRPr lang="en-US" sz="1300">
            <a:effectLst/>
          </a:endParaRPr>
        </a:p>
        <a:p>
          <a:endParaRPr lang="en-US" sz="1300"/>
        </a:p>
      </xdr:txBody>
    </xdr:sp>
    <xdr:clientData/>
  </xdr:twoCellAnchor>
  <xdr:twoCellAnchor>
    <xdr:from>
      <xdr:col>9</xdr:col>
      <xdr:colOff>38100</xdr:colOff>
      <xdr:row>2</xdr:row>
      <xdr:rowOff>14287</xdr:rowOff>
    </xdr:from>
    <xdr:to>
      <xdr:col>16</xdr:col>
      <xdr:colOff>342900</xdr:colOff>
      <xdr:row>16</xdr:row>
      <xdr:rowOff>61912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DD033513-47B4-4E69-81E7-3A5B77E7FB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24</xdr:row>
      <xdr:rowOff>171450</xdr:rowOff>
    </xdr:from>
    <xdr:to>
      <xdr:col>10</xdr:col>
      <xdr:colOff>314325</xdr:colOff>
      <xdr:row>26</xdr:row>
      <xdr:rowOff>9525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64725BF3-FBBE-42A5-AD11-59BBD6D835D7}"/>
            </a:ext>
          </a:extLst>
        </xdr:cNvPr>
        <xdr:cNvSpPr txBox="1"/>
      </xdr:nvSpPr>
      <xdr:spPr>
        <a:xfrm>
          <a:off x="4391025" y="4810125"/>
          <a:ext cx="2143125" cy="2381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i="1"/>
            <a:t>y = 44.196</a:t>
          </a:r>
          <a:r>
            <a:rPr lang="en-US" sz="1100" i="1" baseline="0"/>
            <a:t> x^2 - 220.804 x + 221.5</a:t>
          </a:r>
          <a:endParaRPr lang="en-US" sz="1100" i="1"/>
        </a:p>
      </xdr:txBody>
    </xdr:sp>
    <xdr:clientData/>
  </xdr:twoCellAnchor>
  <xdr:twoCellAnchor editAs="oneCell">
    <xdr:from>
      <xdr:col>11</xdr:col>
      <xdr:colOff>130157</xdr:colOff>
      <xdr:row>65</xdr:row>
      <xdr:rowOff>152400</xdr:rowOff>
    </xdr:from>
    <xdr:to>
      <xdr:col>20</xdr:col>
      <xdr:colOff>1069</xdr:colOff>
      <xdr:row>71</xdr:row>
      <xdr:rowOff>114530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7401B8DE-CA7A-47CF-B772-128D5A021F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035782" y="12811125"/>
          <a:ext cx="5357312" cy="11527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5:D12"/>
  <sheetViews>
    <sheetView zoomScaleNormal="100" workbookViewId="0">
      <selection activeCell="P17" sqref="P17"/>
    </sheetView>
  </sheetViews>
  <sheetFormatPr defaultRowHeight="15" x14ac:dyDescent="0.25"/>
  <sheetData>
    <row r="5" spans="2:4" x14ac:dyDescent="0.25">
      <c r="B5" s="1" t="s">
        <v>0</v>
      </c>
      <c r="C5" s="1"/>
      <c r="D5" s="1"/>
    </row>
    <row r="6" spans="2:4" x14ac:dyDescent="0.25">
      <c r="B6">
        <v>0.42</v>
      </c>
      <c r="C6">
        <f>2.25/B6</f>
        <v>5.3571428571428577</v>
      </c>
    </row>
    <row r="7" spans="2:4" x14ac:dyDescent="0.25">
      <c r="B7">
        <v>0.11</v>
      </c>
      <c r="C7">
        <f>-0.36/B7</f>
        <v>-3.2727272727272725</v>
      </c>
    </row>
    <row r="8" spans="2:4" x14ac:dyDescent="0.25">
      <c r="B8">
        <v>6.0000000000000001E-3</v>
      </c>
      <c r="C8">
        <f>0.02/B8</f>
        <v>3.3333333333333335</v>
      </c>
    </row>
    <row r="10" spans="2:4" x14ac:dyDescent="0.25">
      <c r="B10" t="s">
        <v>1</v>
      </c>
      <c r="C10">
        <v>5.09</v>
      </c>
    </row>
    <row r="12" spans="2:4" x14ac:dyDescent="0.25">
      <c r="C12">
        <f>_xlfn.F.INV(0.05,13,2)</f>
        <v>0.26277305302213566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091B4-CFBF-41FA-8B21-FF23AFEAB06C}">
  <dimension ref="A3:O72"/>
  <sheetViews>
    <sheetView tabSelected="1" topLeftCell="A43" workbookViewId="0">
      <selection activeCell="J64" sqref="J64"/>
    </sheetView>
  </sheetViews>
  <sheetFormatPr defaultRowHeight="15" x14ac:dyDescent="0.25"/>
  <cols>
    <col min="4" max="4" width="11" bestFit="1" customWidth="1"/>
    <col min="7" max="7" width="10.28515625" bestFit="1" customWidth="1"/>
  </cols>
  <sheetData>
    <row r="3" spans="1:6" ht="15.75" thickBot="1" x14ac:dyDescent="0.3">
      <c r="B3" s="2"/>
    </row>
    <row r="4" spans="1:6" ht="15.75" thickBot="1" x14ac:dyDescent="0.3">
      <c r="B4" s="8" t="s">
        <v>3</v>
      </c>
      <c r="C4" s="14" t="s">
        <v>5</v>
      </c>
      <c r="D4" s="14" t="s">
        <v>39</v>
      </c>
      <c r="E4" s="9" t="s">
        <v>2</v>
      </c>
      <c r="F4" s="24" t="s">
        <v>34</v>
      </c>
    </row>
    <row r="5" spans="1:6" x14ac:dyDescent="0.25">
      <c r="B5" s="12">
        <v>1</v>
      </c>
      <c r="C5" s="15">
        <f>B5^2</f>
        <v>1</v>
      </c>
      <c r="D5" s="15">
        <f>B5^2</f>
        <v>1</v>
      </c>
      <c r="E5" s="13">
        <v>2</v>
      </c>
      <c r="F5" s="3">
        <f>($B$12-B5)^2</f>
        <v>6.25</v>
      </c>
    </row>
    <row r="6" spans="1:6" x14ac:dyDescent="0.25">
      <c r="B6" s="11">
        <v>2</v>
      </c>
      <c r="C6" s="16">
        <f t="shared" ref="C6:D11" si="0">B6^2</f>
        <v>4</v>
      </c>
      <c r="D6" s="16">
        <f>B6^3</f>
        <v>8</v>
      </c>
      <c r="E6" s="5">
        <v>4</v>
      </c>
      <c r="F6" s="3">
        <f>($B$12-B6)^2</f>
        <v>2.25</v>
      </c>
    </row>
    <row r="7" spans="1:6" x14ac:dyDescent="0.25">
      <c r="B7" s="10">
        <v>3</v>
      </c>
      <c r="C7" s="16">
        <f t="shared" si="0"/>
        <v>9</v>
      </c>
      <c r="D7" s="16">
        <f t="shared" ref="D7:D11" si="1">B7^3</f>
        <v>27</v>
      </c>
      <c r="E7" s="5">
        <v>10</v>
      </c>
      <c r="F7" s="3">
        <f>(B15-B7)^2</f>
        <v>9</v>
      </c>
    </row>
    <row r="8" spans="1:6" x14ac:dyDescent="0.25">
      <c r="B8" s="11">
        <v>4</v>
      </c>
      <c r="C8" s="16">
        <f t="shared" si="0"/>
        <v>16</v>
      </c>
      <c r="D8" s="16">
        <f t="shared" si="1"/>
        <v>64</v>
      </c>
      <c r="E8" s="5">
        <v>31</v>
      </c>
      <c r="F8" s="3">
        <f>(B16-B8)^2</f>
        <v>16</v>
      </c>
    </row>
    <row r="9" spans="1:6" x14ac:dyDescent="0.25">
      <c r="B9" s="10">
        <v>5</v>
      </c>
      <c r="C9" s="16">
        <f t="shared" si="0"/>
        <v>25</v>
      </c>
      <c r="D9" s="16">
        <f t="shared" si="1"/>
        <v>125</v>
      </c>
      <c r="E9" s="5">
        <v>117</v>
      </c>
      <c r="F9" s="3">
        <f>(B17-B9)^2</f>
        <v>25</v>
      </c>
    </row>
    <row r="10" spans="1:6" x14ac:dyDescent="0.25">
      <c r="B10" s="11">
        <v>6</v>
      </c>
      <c r="C10" s="16">
        <f t="shared" si="0"/>
        <v>36</v>
      </c>
      <c r="D10" s="16">
        <f t="shared" si="1"/>
        <v>216</v>
      </c>
      <c r="E10" s="5">
        <v>550</v>
      </c>
      <c r="F10" s="3">
        <f>(B18-B10)^2</f>
        <v>36</v>
      </c>
    </row>
    <row r="11" spans="1:6" ht="15.75" thickBot="1" x14ac:dyDescent="0.3">
      <c r="B11" s="40">
        <v>7</v>
      </c>
      <c r="C11" s="17">
        <f t="shared" si="0"/>
        <v>49</v>
      </c>
      <c r="D11" s="17">
        <f t="shared" si="1"/>
        <v>343</v>
      </c>
      <c r="E11" s="6" t="s">
        <v>4</v>
      </c>
      <c r="F11" s="26"/>
    </row>
    <row r="12" spans="1:6" ht="15.75" thickBot="1" x14ac:dyDescent="0.3">
      <c r="A12" s="41" t="s">
        <v>44</v>
      </c>
      <c r="B12" s="29">
        <f>AVERAGE(B5:B10)</f>
        <v>3.5</v>
      </c>
    </row>
    <row r="19" spans="2:15" x14ac:dyDescent="0.25">
      <c r="B19" t="s">
        <v>6</v>
      </c>
    </row>
    <row r="20" spans="2:15" ht="15.75" thickBot="1" x14ac:dyDescent="0.3"/>
    <row r="21" spans="2:15" ht="15.75" thickBot="1" x14ac:dyDescent="0.3">
      <c r="B21" s="21" t="s">
        <v>7</v>
      </c>
      <c r="C21" s="21"/>
      <c r="N21" s="25" t="s">
        <v>33</v>
      </c>
      <c r="O21" s="25"/>
    </row>
    <row r="22" spans="2:15" ht="15.75" thickBot="1" x14ac:dyDescent="0.3">
      <c r="B22" s="18" t="s">
        <v>8</v>
      </c>
      <c r="C22" s="18">
        <v>0.95125763972427835</v>
      </c>
      <c r="N22" s="24" t="s">
        <v>32</v>
      </c>
      <c r="O22" s="23">
        <f>C37*C11+C36*B11+C35</f>
        <v>841.5</v>
      </c>
    </row>
    <row r="23" spans="2:15" x14ac:dyDescent="0.25">
      <c r="B23" s="18" t="s">
        <v>9</v>
      </c>
      <c r="C23" s="18">
        <v>0.90489109713380489</v>
      </c>
    </row>
    <row r="24" spans="2:15" ht="15.75" thickBot="1" x14ac:dyDescent="0.3">
      <c r="B24" s="18" t="s">
        <v>10</v>
      </c>
      <c r="C24" s="18">
        <v>0.84148516188967493</v>
      </c>
      <c r="N24" s="2" t="s">
        <v>35</v>
      </c>
    </row>
    <row r="25" spans="2:15" ht="15.75" thickBot="1" x14ac:dyDescent="0.3">
      <c r="B25" s="18" t="s">
        <v>0</v>
      </c>
      <c r="C25" s="18">
        <v>85.817982908456827</v>
      </c>
      <c r="N25" s="24" t="s">
        <v>36</v>
      </c>
      <c r="O25" s="23">
        <f>SQRT(1+1/$B$10+($B$11-$B$12)^2/SUM(F5:F10))</f>
        <v>1.1385500851066221</v>
      </c>
    </row>
    <row r="26" spans="2:15" ht="15.75" thickBot="1" x14ac:dyDescent="0.3">
      <c r="B26" s="19" t="s">
        <v>11</v>
      </c>
      <c r="C26" s="19">
        <v>6</v>
      </c>
    </row>
    <row r="27" spans="2:15" ht="15.75" thickBot="1" x14ac:dyDescent="0.3">
      <c r="N27" s="2" t="s">
        <v>37</v>
      </c>
    </row>
    <row r="28" spans="2:15" ht="15.75" thickBot="1" x14ac:dyDescent="0.3">
      <c r="B28" t="s">
        <v>12</v>
      </c>
      <c r="N28" s="24" t="s">
        <v>38</v>
      </c>
      <c r="O28" s="23">
        <f>O25*C25</f>
        <v>97.70807174410217</v>
      </c>
    </row>
    <row r="29" spans="2:15" x14ac:dyDescent="0.25">
      <c r="B29" s="20"/>
      <c r="C29" s="20" t="s">
        <v>17</v>
      </c>
      <c r="D29" s="20" t="s">
        <v>18</v>
      </c>
      <c r="E29" s="20" t="s">
        <v>19</v>
      </c>
      <c r="F29" s="20" t="s">
        <v>1</v>
      </c>
      <c r="G29" s="20" t="s">
        <v>20</v>
      </c>
    </row>
    <row r="30" spans="2:15" ht="15.75" thickBot="1" x14ac:dyDescent="0.3">
      <c r="B30" s="18" t="s">
        <v>13</v>
      </c>
      <c r="C30" s="18">
        <v>2</v>
      </c>
      <c r="D30" s="18">
        <v>210209.82142857142</v>
      </c>
      <c r="E30" s="18">
        <v>105104.91071428571</v>
      </c>
      <c r="F30" s="18">
        <v>14.271394210174954</v>
      </c>
      <c r="G30" s="18">
        <v>2.9331330117240935E-2</v>
      </c>
      <c r="N30" s="2" t="s">
        <v>40</v>
      </c>
    </row>
    <row r="31" spans="2:15" ht="15.75" thickBot="1" x14ac:dyDescent="0.3">
      <c r="B31" s="18" t="s">
        <v>14</v>
      </c>
      <c r="C31" s="18">
        <v>3</v>
      </c>
      <c r="D31" s="18">
        <v>22094.178571428565</v>
      </c>
      <c r="E31" s="18">
        <v>7364.7261904761881</v>
      </c>
      <c r="F31" s="18"/>
      <c r="G31" s="18"/>
      <c r="N31" s="24" t="s">
        <v>3</v>
      </c>
      <c r="O31" s="23">
        <f>_xlfn.T.INV.2T(0.05,C31)</f>
        <v>3.1824463052837091</v>
      </c>
    </row>
    <row r="32" spans="2:15" ht="15.75" thickBot="1" x14ac:dyDescent="0.3">
      <c r="B32" s="19" t="s">
        <v>15</v>
      </c>
      <c r="C32" s="19">
        <v>5</v>
      </c>
      <c r="D32" s="19">
        <v>232304</v>
      </c>
      <c r="E32" s="19"/>
      <c r="F32" s="19"/>
      <c r="G32" s="19"/>
    </row>
    <row r="33" spans="2:15" ht="15.75" thickBot="1" x14ac:dyDescent="0.3">
      <c r="N33" s="2" t="s">
        <v>41</v>
      </c>
    </row>
    <row r="34" spans="2:15" ht="15.75" thickBot="1" x14ac:dyDescent="0.3">
      <c r="B34" s="20"/>
      <c r="C34" s="20" t="s">
        <v>21</v>
      </c>
      <c r="D34" s="20" t="s">
        <v>0</v>
      </c>
      <c r="E34" s="20" t="s">
        <v>22</v>
      </c>
      <c r="F34" s="20" t="s">
        <v>23</v>
      </c>
      <c r="G34" s="20" t="s">
        <v>24</v>
      </c>
      <c r="H34" s="20" t="s">
        <v>25</v>
      </c>
      <c r="I34" s="20" t="s">
        <v>26</v>
      </c>
      <c r="J34" s="20" t="s">
        <v>27</v>
      </c>
      <c r="N34" s="24" t="s">
        <v>45</v>
      </c>
      <c r="O34" s="23">
        <f>O28*O31</f>
        <v>310.95069191841355</v>
      </c>
    </row>
    <row r="35" spans="2:15" x14ac:dyDescent="0.25">
      <c r="B35" s="18" t="s">
        <v>16</v>
      </c>
      <c r="C35" s="18">
        <v>221.49999999999977</v>
      </c>
      <c r="D35" s="18">
        <v>153.51587478017962</v>
      </c>
      <c r="E35" s="18">
        <v>1.4428475251642026</v>
      </c>
      <c r="F35" s="18">
        <v>0.24475944890737267</v>
      </c>
      <c r="G35" s="18">
        <v>-267.05602849657936</v>
      </c>
      <c r="H35" s="18">
        <v>710.05602849657885</v>
      </c>
      <c r="I35" s="18">
        <v>-267.05602849657936</v>
      </c>
      <c r="J35" s="18">
        <v>710.05602849657885</v>
      </c>
    </row>
    <row r="36" spans="2:15" ht="15.75" thickBot="1" x14ac:dyDescent="0.3">
      <c r="B36" s="18" t="s">
        <v>3</v>
      </c>
      <c r="C36" s="18">
        <v>-220.80357142857133</v>
      </c>
      <c r="D36" s="18">
        <v>100.43428011191513</v>
      </c>
      <c r="E36" s="18">
        <v>-2.1984881176280373</v>
      </c>
      <c r="F36" s="18">
        <v>0.11533482398489427</v>
      </c>
      <c r="G36" s="18">
        <v>-540.43027509456476</v>
      </c>
      <c r="H36" s="18">
        <v>98.823132237422101</v>
      </c>
      <c r="I36" s="18">
        <v>-540.43027509456476</v>
      </c>
      <c r="J36" s="18">
        <v>98.823132237422101</v>
      </c>
      <c r="N36" s="2" t="s">
        <v>42</v>
      </c>
    </row>
    <row r="37" spans="2:15" ht="15.75" thickBot="1" x14ac:dyDescent="0.3">
      <c r="B37" s="19" t="s">
        <v>5</v>
      </c>
      <c r="C37" s="19">
        <v>44.196428571428562</v>
      </c>
      <c r="D37" s="19">
        <v>14.045264380943923</v>
      </c>
      <c r="E37" s="19">
        <v>3.146713893929443</v>
      </c>
      <c r="F37" s="19">
        <v>5.1395791499558419E-2</v>
      </c>
      <c r="G37" s="19">
        <v>-0.5018711644393079</v>
      </c>
      <c r="H37" s="19">
        <v>88.894728307296432</v>
      </c>
      <c r="I37" s="19">
        <v>-0.5018711644393079</v>
      </c>
      <c r="J37" s="19">
        <v>88.894728307296432</v>
      </c>
      <c r="N37" s="27">
        <f>O22-O34</f>
        <v>530.54930808158645</v>
      </c>
      <c r="O37" s="28">
        <f>O22+O34</f>
        <v>1152.4506919184137</v>
      </c>
    </row>
    <row r="41" spans="2:15" x14ac:dyDescent="0.25">
      <c r="B41" t="s">
        <v>28</v>
      </c>
    </row>
    <row r="42" spans="2:15" ht="15.75" thickBot="1" x14ac:dyDescent="0.3"/>
    <row r="43" spans="2:15" x14ac:dyDescent="0.25">
      <c r="B43" s="20" t="s">
        <v>29</v>
      </c>
      <c r="C43" s="20" t="s">
        <v>30</v>
      </c>
      <c r="D43" s="20" t="s">
        <v>31</v>
      </c>
    </row>
    <row r="44" spans="2:15" x14ac:dyDescent="0.25">
      <c r="B44" s="18">
        <v>1</v>
      </c>
      <c r="C44" s="18">
        <v>44.892857142857004</v>
      </c>
      <c r="D44" s="18">
        <v>-42.892857142857004</v>
      </c>
    </row>
    <row r="45" spans="2:15" x14ac:dyDescent="0.25">
      <c r="B45" s="18">
        <v>2</v>
      </c>
      <c r="C45" s="18">
        <v>-43.32142857142864</v>
      </c>
      <c r="D45" s="18">
        <v>47.32142857142864</v>
      </c>
    </row>
    <row r="46" spans="2:15" x14ac:dyDescent="0.25">
      <c r="B46" s="18">
        <v>3</v>
      </c>
      <c r="C46" s="18">
        <v>-43.142857142857167</v>
      </c>
      <c r="D46" s="18">
        <v>53.142857142857167</v>
      </c>
    </row>
    <row r="47" spans="2:15" x14ac:dyDescent="0.25">
      <c r="B47" s="18">
        <v>4</v>
      </c>
      <c r="C47" s="18">
        <v>45.428571428571445</v>
      </c>
      <c r="D47" s="18">
        <v>-14.428571428571445</v>
      </c>
    </row>
    <row r="48" spans="2:15" x14ac:dyDescent="0.25">
      <c r="B48" s="18">
        <v>5</v>
      </c>
      <c r="C48" s="18">
        <v>222.39285714285711</v>
      </c>
      <c r="D48" s="18">
        <v>-105.39285714285711</v>
      </c>
    </row>
    <row r="49" spans="2:10" ht="15.75" thickBot="1" x14ac:dyDescent="0.3">
      <c r="B49" s="19">
        <v>6</v>
      </c>
      <c r="C49" s="19">
        <v>487.75</v>
      </c>
      <c r="D49" s="19">
        <v>62.25</v>
      </c>
    </row>
    <row r="51" spans="2:10" ht="15.75" thickBot="1" x14ac:dyDescent="0.3">
      <c r="I51" s="2" t="s">
        <v>46</v>
      </c>
    </row>
    <row r="52" spans="2:10" ht="15.75" thickBot="1" x14ac:dyDescent="0.3">
      <c r="I52" s="27">
        <f>SQRT(72)</f>
        <v>8.4852813742385695</v>
      </c>
      <c r="J52" s="28">
        <f>SQRT(58)</f>
        <v>7.6157731058639087</v>
      </c>
    </row>
    <row r="55" spans="2:10" ht="15.75" thickBot="1" x14ac:dyDescent="0.3"/>
    <row r="56" spans="2:10" ht="15.75" thickBot="1" x14ac:dyDescent="0.3">
      <c r="C56" s="8" t="s">
        <v>3</v>
      </c>
      <c r="D56" s="9" t="s">
        <v>43</v>
      </c>
      <c r="F56" s="25" t="s">
        <v>33</v>
      </c>
      <c r="G56" s="25"/>
    </row>
    <row r="57" spans="2:10" ht="15.75" thickBot="1" x14ac:dyDescent="0.3">
      <c r="C57" s="7">
        <v>1998</v>
      </c>
      <c r="D57" s="33">
        <f>(C57-$C$71)^2</f>
        <v>16</v>
      </c>
      <c r="F57" s="24" t="s">
        <v>32</v>
      </c>
      <c r="G57" s="23">
        <f>-2.25*C69+79.58</f>
        <v>-4442.92</v>
      </c>
    </row>
    <row r="58" spans="2:10" x14ac:dyDescent="0.25">
      <c r="C58" s="4">
        <v>1999</v>
      </c>
      <c r="D58" s="30">
        <f t="shared" ref="D58:D69" si="2">(C58-$C$71)^2</f>
        <v>9</v>
      </c>
    </row>
    <row r="59" spans="2:10" ht="15.75" thickBot="1" x14ac:dyDescent="0.3">
      <c r="C59" s="4">
        <v>2000</v>
      </c>
      <c r="D59" s="30">
        <f t="shared" si="2"/>
        <v>4</v>
      </c>
      <c r="F59" s="2" t="s">
        <v>35</v>
      </c>
    </row>
    <row r="60" spans="2:10" ht="15.75" thickBot="1" x14ac:dyDescent="0.3">
      <c r="C60" s="4">
        <v>2001</v>
      </c>
      <c r="D60" s="30">
        <f t="shared" si="2"/>
        <v>1</v>
      </c>
      <c r="F60" s="24" t="s">
        <v>36</v>
      </c>
      <c r="G60" s="23">
        <f>SQRT(1+1/$C$65+($C$69-$C$71)^2/SUM(D57:D65))</f>
        <v>1.4377639483424278</v>
      </c>
    </row>
    <row r="61" spans="2:10" x14ac:dyDescent="0.25">
      <c r="C61" s="4">
        <v>2002</v>
      </c>
      <c r="D61" s="30">
        <f t="shared" si="2"/>
        <v>0</v>
      </c>
    </row>
    <row r="62" spans="2:10" ht="15.75" thickBot="1" x14ac:dyDescent="0.3">
      <c r="C62" s="4">
        <v>2003</v>
      </c>
      <c r="D62" s="30">
        <f t="shared" si="2"/>
        <v>1</v>
      </c>
      <c r="F62" s="2" t="s">
        <v>37</v>
      </c>
    </row>
    <row r="63" spans="2:10" ht="15.75" thickBot="1" x14ac:dyDescent="0.3">
      <c r="C63" s="4">
        <v>2004</v>
      </c>
      <c r="D63" s="30">
        <f t="shared" si="2"/>
        <v>4</v>
      </c>
      <c r="F63" s="24" t="s">
        <v>38</v>
      </c>
      <c r="G63" s="23">
        <f>G60*I52</f>
        <v>12.199831651421707</v>
      </c>
    </row>
    <row r="64" spans="2:10" x14ac:dyDescent="0.25">
      <c r="C64" s="4">
        <v>2005</v>
      </c>
      <c r="D64" s="30">
        <f t="shared" si="2"/>
        <v>9</v>
      </c>
    </row>
    <row r="65" spans="2:7" ht="15.75" thickBot="1" x14ac:dyDescent="0.3">
      <c r="C65" s="31">
        <v>2006</v>
      </c>
      <c r="D65" s="32">
        <f t="shared" si="2"/>
        <v>16</v>
      </c>
      <c r="F65" s="2" t="s">
        <v>40</v>
      </c>
    </row>
    <row r="66" spans="2:7" ht="15.75" thickBot="1" x14ac:dyDescent="0.3">
      <c r="C66" s="34">
        <v>2007</v>
      </c>
      <c r="D66" s="35"/>
      <c r="F66" s="24" t="s">
        <v>3</v>
      </c>
      <c r="G66" s="23">
        <f>_xlfn.T.INV.2T(0.05,7)</f>
        <v>2.3646242515927849</v>
      </c>
    </row>
    <row r="67" spans="2:7" x14ac:dyDescent="0.25">
      <c r="C67" s="36">
        <v>2008</v>
      </c>
      <c r="D67" s="37"/>
    </row>
    <row r="68" spans="2:7" ht="15.75" thickBot="1" x14ac:dyDescent="0.3">
      <c r="C68" s="36">
        <v>2009</v>
      </c>
      <c r="D68" s="37"/>
      <c r="F68" s="2" t="s">
        <v>41</v>
      </c>
    </row>
    <row r="69" spans="2:7" ht="15.75" thickBot="1" x14ac:dyDescent="0.3">
      <c r="C69" s="38">
        <v>2010</v>
      </c>
      <c r="D69" s="39"/>
      <c r="F69" s="24" t="s">
        <v>45</v>
      </c>
      <c r="G69" s="23">
        <f>G63*G66</f>
        <v>28.848017788301025</v>
      </c>
    </row>
    <row r="70" spans="2:7" ht="15.75" thickBot="1" x14ac:dyDescent="0.3"/>
    <row r="71" spans="2:7" ht="15.75" thickBot="1" x14ac:dyDescent="0.3">
      <c r="B71" s="22" t="s">
        <v>44</v>
      </c>
      <c r="C71" s="29">
        <f>AVERAGE(C57:C65)</f>
        <v>2002</v>
      </c>
      <c r="F71" s="2" t="s">
        <v>42</v>
      </c>
    </row>
    <row r="72" spans="2:7" ht="15.75" thickBot="1" x14ac:dyDescent="0.3">
      <c r="F72" s="27">
        <f>G57-G69</f>
        <v>-4471.7680177883012</v>
      </c>
      <c r="G72" s="28">
        <f>G57+G69</f>
        <v>-4414.0719822116989</v>
      </c>
    </row>
  </sheetData>
  <mergeCells count="2">
    <mergeCell ref="N21:O21"/>
    <mergeCell ref="F56:G5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ДЗ №1</vt:lpstr>
      <vt:lpstr>ДЗ №2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egor</dc:creator>
  <cp:lastModifiedBy>Bronnikov Egor</cp:lastModifiedBy>
  <dcterms:created xsi:type="dcterms:W3CDTF">2015-06-05T18:17:20Z</dcterms:created>
  <dcterms:modified xsi:type="dcterms:W3CDTF">2022-04-25T18:23:37Z</dcterms:modified>
</cp:coreProperties>
</file>