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nn\Documents\github\university\3-course-6-semester\econometrics\task-10\"/>
    </mc:Choice>
  </mc:AlternateContent>
  <xr:revisionPtr revIDLastSave="0" documentId="13_ncr:1_{FB32691C-90AF-4B31-8F30-EF7E7C2D84D1}" xr6:coauthVersionLast="47" xr6:coauthVersionMax="47" xr10:uidLastSave="{00000000-0000-0000-0000-000000000000}"/>
  <bookViews>
    <workbookView xWindow="-120" yWindow="-120" windowWidth="29040" windowHeight="15990" activeTab="1" xr2:uid="{84367A3C-4C66-4C19-BD65-335C693477BF}"/>
  </bookViews>
  <sheets>
    <sheet name="Лист1" sheetId="1" r:id="rId1"/>
    <sheet name="Лист2" sheetId="2" r:id="rId2"/>
    <sheet name="Лист3" sheetId="3" r:id="rId3"/>
    <sheet name="Лист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C38" i="3"/>
  <c r="D6" i="3"/>
  <c r="D7" i="3"/>
  <c r="D8" i="3"/>
  <c r="D10" i="3"/>
  <c r="D11" i="3"/>
  <c r="D12" i="3"/>
  <c r="D14" i="3"/>
  <c r="D15" i="3"/>
  <c r="D4" i="3"/>
  <c r="B18" i="3"/>
  <c r="D5" i="3" s="1"/>
  <c r="E28" i="3"/>
  <c r="C26" i="3"/>
  <c r="C22" i="3"/>
  <c r="I15" i="3"/>
  <c r="I16" i="3" s="1"/>
  <c r="N107" i="2"/>
  <c r="N108" i="2"/>
  <c r="N109" i="2"/>
  <c r="N110" i="2"/>
  <c r="N111" i="2"/>
  <c r="N112" i="2"/>
  <c r="N113" i="2"/>
  <c r="N114" i="2"/>
  <c r="N115" i="2"/>
  <c r="N106" i="2"/>
  <c r="N118" i="2" s="1"/>
  <c r="M108" i="2"/>
  <c r="M109" i="2"/>
  <c r="M110" i="2"/>
  <c r="M111" i="2"/>
  <c r="M112" i="2"/>
  <c r="M113" i="2"/>
  <c r="M114" i="2"/>
  <c r="M115" i="2"/>
  <c r="M107" i="2"/>
  <c r="M118" i="2" s="1"/>
  <c r="P117" i="2" s="1"/>
  <c r="K120" i="2"/>
  <c r="A9" i="2"/>
  <c r="A10" i="2"/>
  <c r="A11" i="2"/>
  <c r="A12" i="2"/>
  <c r="A13" i="2"/>
  <c r="A14" i="2"/>
  <c r="A15" i="2"/>
  <c r="A16" i="2"/>
  <c r="A17" i="2"/>
  <c r="A8" i="2"/>
  <c r="D13" i="3" l="1"/>
  <c r="D9" i="3"/>
  <c r="C34" i="3" s="1"/>
  <c r="C36" i="3" s="1"/>
  <c r="C40" i="3" s="1"/>
  <c r="D9" i="2"/>
  <c r="D10" i="2"/>
  <c r="D11" i="2"/>
  <c r="D12" i="2"/>
  <c r="D13" i="2"/>
  <c r="D14" i="2"/>
  <c r="D15" i="2"/>
  <c r="D16" i="2"/>
  <c r="D17" i="2"/>
  <c r="D8" i="2"/>
  <c r="E54" i="1"/>
  <c r="E53" i="1"/>
  <c r="E40" i="1"/>
  <c r="E41" i="1"/>
  <c r="E42" i="1"/>
  <c r="E43" i="1"/>
  <c r="E44" i="1"/>
  <c r="E45" i="1"/>
  <c r="E46" i="1"/>
  <c r="E47" i="1"/>
  <c r="B17" i="1"/>
  <c r="B11" i="1"/>
  <c r="B15" i="1" s="1"/>
  <c r="C42" i="3" l="1"/>
  <c r="B42" i="3"/>
</calcChain>
</file>

<file path=xl/sharedStrings.xml><?xml version="1.0" encoding="utf-8"?>
<sst xmlns="http://schemas.openxmlformats.org/spreadsheetml/2006/main" count="152" uniqueCount="57">
  <si>
    <t>Случайная компонента</t>
  </si>
  <si>
    <t>y9</t>
  </si>
  <si>
    <t>y8</t>
  </si>
  <si>
    <t>y9*y8</t>
  </si>
  <si>
    <t>-</t>
  </si>
  <si>
    <t>y7</t>
  </si>
  <si>
    <t>y</t>
  </si>
  <si>
    <t>1/t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</si>
  <si>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</si>
  <si>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</si>
  <si>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</si>
  <si>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</si>
  <si>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</si>
  <si>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</si>
  <si>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</si>
  <si>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</si>
  <si>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</si>
  <si>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</si>
  <si>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</si>
  <si>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</si>
  <si>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</si>
  <si>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</si>
  <si>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</si>
  <si>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</si>
  <si>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</si>
  <si>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</si>
  <si>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</si>
  <si>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</si>
  <si>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</si>
  <si>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</si>
  <si>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</si>
  <si>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</si>
  <si>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t</t>
  </si>
  <si>
    <t>1/y</t>
  </si>
  <si>
    <t>ВЫВОД ОСТАТКА</t>
  </si>
  <si>
    <t>Наблюдение</t>
  </si>
  <si>
    <t>Предсказанное 1/y</t>
  </si>
  <si>
    <t>Остатки</t>
  </si>
  <si>
    <t>Предсказанное y</t>
  </si>
  <si>
    <t>Автокорреляция</t>
  </si>
  <si>
    <t>Критерий Дарвина-Уотсона</t>
  </si>
  <si>
    <t>Смотреть значения в таблицах</t>
  </si>
  <si>
    <t>dl &lt;=</t>
  </si>
  <si>
    <t>&lt;= du</t>
  </si>
  <si>
    <t>Средние темпы роста</t>
  </si>
  <si>
    <t>Базисный коэф</t>
  </si>
  <si>
    <t>Yp</t>
  </si>
  <si>
    <t>Tl</t>
  </si>
  <si>
    <t>Sy</t>
  </si>
  <si>
    <t>Tl'</t>
  </si>
  <si>
    <t>t-tc</t>
  </si>
  <si>
    <t>Q</t>
  </si>
  <si>
    <t>Sp</t>
  </si>
  <si>
    <t>Пред</t>
  </si>
  <si>
    <t>F = 5,09</t>
  </si>
  <si>
    <t>1 порядка</t>
  </si>
  <si>
    <t>2 порядка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</si>
</sst>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3" xfId="0" applyBorder="1"/>
    <xf numFmtId="0" fontId="0" fillId="0" borderId="3" xfId="0" quotePrefix="1" applyBorder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Лист3!$C$3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640726159230095"/>
                  <c:y val="0.13384259259259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8670384951881013"/>
                  <c:y val="0.22064523184601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5344006999125109"/>
                  <c:y val="-6.44750656167979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3720384951881014"/>
                  <c:y val="-4.35670020414114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Лист3!$B$4:$B$15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Лист3!$C$4:$C$15</c:f>
              <c:numCache>
                <c:formatCode>General</c:formatCode>
                <c:ptCount val="12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25</c:v>
                </c:pt>
                <c:pt idx="4">
                  <c:v>30</c:v>
                </c:pt>
                <c:pt idx="5">
                  <c:v>33</c:v>
                </c:pt>
                <c:pt idx="6">
                  <c:v>35</c:v>
                </c:pt>
                <c:pt idx="7">
                  <c:v>37</c:v>
                </c:pt>
                <c:pt idx="8">
                  <c:v>38</c:v>
                </c:pt>
                <c:pt idx="9">
                  <c:v>42</c:v>
                </c:pt>
                <c:pt idx="10">
                  <c:v>42</c:v>
                </c:pt>
                <c:pt idx="11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E-4C4D-9CF3-5238EC05C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757648"/>
        <c:axId val="613755352"/>
      </c:scatterChart>
      <c:valAx>
        <c:axId val="61375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55352"/>
        <c:crosses val="autoZero"/>
        <c:crossBetween val="midCat"/>
      </c:valAx>
      <c:valAx>
        <c:axId val="61375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5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600076</xdr:colOff>
      <xdr:row>4</xdr:row>
      <xdr:rowOff>57150</xdr:rowOff>
    </xdr:from>
    <xdr:to>
      <xdr:col>20</xdr:col>
      <xdr:colOff>485776</xdr:colOff>
      <xdr:row>35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DB5ADF1-EE5E-44D4-9EEF-C1A0821D10DA}"/>
            </a:ext>
          </a:extLst>
        </xdr:cNvPr>
        <xdr:cNvSpPr txBox="1"/>
      </xdr:nvSpPr>
      <xdr:spPr>
        <a:xfrm>
          <a:off x="5153026" y="819150"/>
          <a:ext cx="8420100" cy="5848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/>
            <a:t>Задача</a:t>
          </a:r>
        </a:p>
        <a:p>
          <a:endParaRPr lang="ru-RU" sz="1100"/>
        </a:p>
        <a:p>
          <a:r>
            <a:rPr lang="ru-RU" sz="1100"/>
            <a:t>За</a:t>
          </a:r>
          <a:r>
            <a:rPr lang="ru-RU" sz="1100" baseline="0"/>
            <a:t> 3 года по месячным данным рассматривалась добыка угля</a:t>
          </a:r>
        </a:p>
        <a:p>
          <a:r>
            <a:rPr lang="ru-RU" sz="1100" baseline="0"/>
            <a:t>В январе 2017 года она составила 45 тыс тонн, а согласено тенденции должно быть 40 тыс тонн</a:t>
          </a:r>
        </a:p>
        <a:p>
          <a:r>
            <a:rPr lang="ru-RU" sz="1100" baseline="0"/>
            <a:t>Предположим что периодическая компонента составила 12 тыс тонн, требуется разложить уровень ряда на компоненты</a:t>
          </a:r>
        </a:p>
        <a:p>
          <a:endParaRPr lang="ru-RU" sz="1100" baseline="0"/>
        </a:p>
        <a:p>
          <a:r>
            <a:rPr lang="ru-RU" sz="1100"/>
            <a:t>Найти случайную</a:t>
          </a:r>
          <a:r>
            <a:rPr lang="ru-RU" sz="1100" baseline="0"/>
            <a:t> компоненту</a:t>
          </a:r>
        </a:p>
        <a:p>
          <a:endParaRPr lang="ru-RU" sz="1100" baseline="0"/>
        </a:p>
        <a:p>
          <a:endParaRPr lang="ru-RU" sz="1100" baseline="0"/>
        </a:p>
        <a:p>
          <a:r>
            <a:rPr lang="ru-RU" sz="1100" b="1" baseline="0"/>
            <a:t>Задача</a:t>
          </a:r>
        </a:p>
        <a:p>
          <a:endParaRPr lang="ru-RU" sz="1100" b="0" baseline="0"/>
        </a:p>
        <a:p>
          <a:r>
            <a:rPr lang="ru-RU" sz="1100" b="0" baseline="0"/>
            <a:t>Рассматривается за 5 лет мультипликативная модель квартальной выручки предприятия</a:t>
          </a:r>
        </a:p>
        <a:p>
          <a:r>
            <a:rPr lang="ru-RU" sz="1100" b="0" baseline="0"/>
            <a:t>В 4 квартале 2014 года выручка составила 38 млн руб, а согласно тенденции 31 млн руб</a:t>
          </a:r>
        </a:p>
        <a:p>
          <a:r>
            <a:rPr lang="ru-RU" sz="1100" b="0" baseline="0"/>
            <a:t>Индекс сезонности 4 квартала 119.4%</a:t>
          </a:r>
        </a:p>
        <a:p>
          <a:endParaRPr lang="ru-RU" sz="1100" b="0" baseline="0"/>
        </a:p>
        <a:p>
          <a:r>
            <a:rPr lang="ru-RU" sz="1100" b="0" baseline="0"/>
            <a:t>Разложить уровень ряда на компоненты</a:t>
          </a:r>
        </a:p>
        <a:p>
          <a:endParaRPr lang="ru-RU" sz="1100" b="0" baseline="0"/>
        </a:p>
        <a:p>
          <a:endParaRPr lang="ru-RU" sz="1100" b="0" baseline="0"/>
        </a:p>
        <a:p>
          <a:r>
            <a:rPr lang="en-US" sz="1100" b="0" baseline="0"/>
            <a:t>P - </a:t>
          </a:r>
          <a:r>
            <a:rPr lang="ru-RU" sz="1100" b="0" baseline="0"/>
            <a:t>индекс сезонности 119.4% = 1.194</a:t>
          </a:r>
        </a:p>
        <a:p>
          <a:endParaRPr lang="ru-RU" sz="1100" b="0" baseline="0"/>
        </a:p>
        <a:p>
          <a:r>
            <a:rPr lang="ru-RU" sz="1100" b="0" baseline="0"/>
            <a:t>Тренд с учётом сезонности</a:t>
          </a:r>
          <a:r>
            <a:rPr lang="en-US" sz="1100" b="0" baseline="0"/>
            <a:t>: 31*1.194 = 37.014</a:t>
          </a:r>
        </a:p>
        <a:p>
          <a:endParaRPr lang="en-US" sz="1100" b="0" baseline="0"/>
        </a:p>
        <a:p>
          <a:r>
            <a:rPr lang="ru-RU" sz="1100" b="0" baseline="0"/>
            <a:t>Остаток</a:t>
          </a:r>
          <a:r>
            <a:rPr lang="en-US" sz="1100" b="0" baseline="0"/>
            <a:t>: 38 - 37.014 = 0.986 == 1 </a:t>
          </a:r>
          <a:r>
            <a:rPr lang="ru-RU" sz="1100" b="0" baseline="0"/>
            <a:t>млн. руб.</a:t>
          </a:r>
        </a:p>
        <a:p>
          <a:endParaRPr lang="ru-RU" sz="1100" b="0" baseline="0"/>
        </a:p>
        <a:p>
          <a:r>
            <a:rPr lang="ru-RU" sz="1100" b="0" baseline="0"/>
            <a:t>38</a:t>
          </a:r>
          <a:r>
            <a:rPr lang="en-US" sz="1100" b="0" baseline="0"/>
            <a:t>/37 = 1.027</a:t>
          </a:r>
        </a:p>
        <a:p>
          <a:endParaRPr lang="en-US" sz="1100" b="0" baseline="0"/>
        </a:p>
        <a:p>
          <a:r>
            <a:rPr lang="ru-RU" sz="1100" b="0" u="sng" baseline="0"/>
            <a:t>Компоненты</a:t>
          </a:r>
          <a:r>
            <a:rPr lang="en-US" sz="1100" b="0" u="sng" baseline="0"/>
            <a:t>: </a:t>
          </a:r>
          <a:r>
            <a:rPr lang="en-US" sz="1100" b="0" baseline="0"/>
            <a:t>38 = 31 * 1.194 * 1.027</a:t>
          </a:r>
        </a:p>
        <a:p>
          <a:endParaRPr lang="en-US" sz="1100" b="0" baseline="0"/>
        </a:p>
        <a:p>
          <a:r>
            <a:rPr lang="ru-RU" sz="1100" b="0" baseline="0"/>
            <a:t>Объём продажи за 9 </a:t>
          </a:r>
          <a:r>
            <a:rPr lang="en-US" sz="1100" b="0" baseline="0"/>
            <a:t> </a:t>
          </a:r>
          <a:r>
            <a:rPr lang="ru-RU" sz="1100" b="0" baseline="0"/>
            <a:t>месяцев</a:t>
          </a:r>
        </a:p>
        <a:p>
          <a:endParaRPr lang="ru-RU" sz="1100" b="0" baseline="0"/>
        </a:p>
        <a:p>
          <a:r>
            <a:rPr lang="ru-RU" sz="1100" b="0" baseline="0"/>
            <a:t>Найти коэффициент автокорреляции уровней 1 порядка, а так же 2 порядка</a:t>
          </a:r>
          <a:endParaRPr lang="en-US" sz="1100" b="0" baseline="0"/>
        </a:p>
        <a:p>
          <a:endParaRPr lang="en-US" sz="1100" b="0" baseline="0"/>
        </a:p>
        <a:p>
          <a:r>
            <a:rPr lang="ru-RU" sz="1100" b="0" baseline="0"/>
            <a:t>У нас есть тенденция в рядах динамики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2</xdr:row>
      <xdr:rowOff>66674</xdr:rowOff>
    </xdr:from>
    <xdr:to>
      <xdr:col>22</xdr:col>
      <xdr:colOff>352425</xdr:colOff>
      <xdr:row>24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B4B8207-7D99-4A54-AB93-C9CF820DCFB3}"/>
            </a:ext>
          </a:extLst>
        </xdr:cNvPr>
        <xdr:cNvSpPr txBox="1"/>
      </xdr:nvSpPr>
      <xdr:spPr>
        <a:xfrm>
          <a:off x="7620000" y="447674"/>
          <a:ext cx="6143625" cy="41529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/>
            <a:t>Задача</a:t>
          </a:r>
          <a:endParaRPr lang="ru-RU" sz="1100" b="0"/>
        </a:p>
        <a:p>
          <a:endParaRPr lang="ru-RU" sz="1100" b="0"/>
        </a:p>
        <a:p>
          <a:r>
            <a:rPr lang="ru-RU" sz="1100" b="0"/>
            <a:t>Рассматривается автокорреляционная</a:t>
          </a:r>
          <a:r>
            <a:rPr lang="ru-RU" sz="1100" b="0" baseline="0"/>
            <a:t> функция</a:t>
          </a:r>
          <a:r>
            <a:rPr lang="ru-RU" sz="1100" b="1" baseline="0"/>
            <a:t> </a:t>
          </a:r>
          <a:r>
            <a:rPr lang="ru-RU" sz="1100" b="0" baseline="0"/>
            <a:t>(построенная по 40 наблюдениям)</a:t>
          </a:r>
        </a:p>
        <a:p>
          <a:r>
            <a:rPr lang="en-US" sz="1100" b="0" baseline="0"/>
            <a:t>r1 = -0.209</a:t>
          </a:r>
          <a:r>
            <a:rPr lang="ru-RU" sz="1100" b="0" baseline="0"/>
            <a:t> (не значимо)</a:t>
          </a:r>
          <a:endParaRPr lang="en-US" sz="1100" b="0" baseline="0"/>
        </a:p>
        <a:p>
          <a:r>
            <a:rPr lang="en-US" sz="1100" b="0" baseline="0"/>
            <a:t>r2 = 0.056</a:t>
          </a:r>
          <a:r>
            <a:rPr lang="ru-RU" sz="1100" b="0" baseline="0"/>
            <a:t> </a:t>
          </a:r>
          <a:endParaRPr lang="en-US" sz="1100" b="0" baseline="0"/>
        </a:p>
        <a:p>
          <a:r>
            <a:rPr lang="en-US" sz="1100" b="0" baseline="0"/>
            <a:t>r3 = -0.114</a:t>
          </a:r>
        </a:p>
        <a:p>
          <a:r>
            <a:rPr lang="en-US" sz="1100" b="0" baseline="0"/>
            <a:t>r4 = -0.356</a:t>
          </a:r>
          <a:r>
            <a:rPr lang="ru-RU" sz="1100" b="0" baseline="0"/>
            <a:t>  (значимо)</a:t>
          </a:r>
          <a:endParaRPr lang="en-US" sz="1100" b="0" baseline="0"/>
        </a:p>
        <a:p>
          <a:r>
            <a:rPr lang="en-US" sz="1100" b="0" baseline="0"/>
            <a:t>r5 = 0.057</a:t>
          </a:r>
        </a:p>
        <a:p>
          <a:r>
            <a:rPr lang="en-US" sz="1100" b="0" baseline="0"/>
            <a:t>r6 = -0.074</a:t>
          </a:r>
        </a:p>
        <a:p>
          <a:r>
            <a:rPr lang="en-US" sz="1100" b="0" baseline="0"/>
            <a:t>r7 = -0.003</a:t>
          </a:r>
        </a:p>
        <a:p>
          <a:endParaRPr lang="en-US" sz="1100" b="0" baseline="0"/>
        </a:p>
        <a:p>
          <a:r>
            <a:rPr lang="ru-RU" sz="1100" b="0" baseline="0"/>
            <a:t>Охарактиризовать динамический ряд</a:t>
          </a:r>
        </a:p>
        <a:p>
          <a:r>
            <a:rPr lang="ru-RU" sz="1100" b="0" baseline="0"/>
            <a:t>Тенденции нет, значит перед нами стационарный динамиечкий ряд</a:t>
          </a:r>
        </a:p>
        <a:p>
          <a:endParaRPr lang="ru-RU" sz="1100" b="0" baseline="0"/>
        </a:p>
        <a:p>
          <a:r>
            <a:rPr lang="ru-RU" sz="1100" b="1" baseline="0"/>
            <a:t>Задача</a:t>
          </a:r>
        </a:p>
        <a:p>
          <a:r>
            <a:rPr lang="ru-RU" sz="1100" b="0" baseline="0"/>
            <a:t>10 кварталов о простое машин</a:t>
          </a:r>
        </a:p>
        <a:p>
          <a:r>
            <a:rPr lang="ru-RU" sz="1100" b="0" baseline="0"/>
            <a:t>Нужно найти уравнение тренда в виде равносторонней гиберболы и в виде обратной гиперболой</a:t>
          </a:r>
        </a:p>
        <a:p>
          <a:endParaRPr lang="en-US" sz="1100" b="0" baseline="0"/>
        </a:p>
        <a:p>
          <a:r>
            <a:rPr lang="ru-RU" sz="1100" b="0" baseline="0"/>
            <a:t>Равносторонняя</a:t>
          </a:r>
          <a:r>
            <a:rPr lang="en-US" sz="1100" b="0" baseline="0"/>
            <a:t>:</a:t>
          </a:r>
        </a:p>
        <a:p>
          <a:r>
            <a:rPr lang="en-US" sz="1100" b="0" baseline="0"/>
            <a:t>yt = </a:t>
          </a:r>
          <a:r>
            <a:rPr lang="en-US" sz="1100" b="0" i="0" baseline="0"/>
            <a:t>42.02126</a:t>
          </a:r>
          <a:r>
            <a:rPr lang="en-US" sz="1100" b="0" baseline="0"/>
            <a:t> + 44.9447/t</a:t>
          </a:r>
        </a:p>
        <a:p>
          <a:endParaRPr lang="en-US" sz="1100" b="0" baseline="0"/>
        </a:p>
        <a:p>
          <a:r>
            <a:rPr lang="ru-RU" sz="1100" b="0" baseline="0"/>
            <a:t>Обратная</a:t>
          </a:r>
          <a:r>
            <a:rPr lang="en-US" sz="1100" b="0" baseline="0"/>
            <a:t>:</a:t>
          </a:r>
        </a:p>
        <a:p>
          <a:r>
            <a:rPr lang="en-US" sz="1100" b="0" baseline="0"/>
            <a:t>yt = 1/(0.013286 + 0.000998t)</a:t>
          </a:r>
          <a:endParaRPr lang="ru-RU" sz="1100" b="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0</xdr:row>
      <xdr:rowOff>95251</xdr:rowOff>
    </xdr:from>
    <xdr:to>
      <xdr:col>19</xdr:col>
      <xdr:colOff>485775</xdr:colOff>
      <xdr:row>7</xdr:row>
      <xdr:rowOff>171451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D9B3EC-A5A1-4FC6-B51B-48BC9B2C237D}"/>
            </a:ext>
          </a:extLst>
        </xdr:cNvPr>
        <xdr:cNvSpPr txBox="1"/>
      </xdr:nvSpPr>
      <xdr:spPr>
        <a:xfrm>
          <a:off x="6867525" y="95251"/>
          <a:ext cx="5343525" cy="1409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Объём</a:t>
          </a:r>
          <a:r>
            <a:rPr lang="ru-RU" sz="1100" baseline="0"/>
            <a:t> продажи товара А составил</a:t>
          </a:r>
          <a:r>
            <a:rPr lang="en-US" sz="1100" baseline="0"/>
            <a:t>:</a:t>
          </a:r>
        </a:p>
        <a:p>
          <a:endParaRPr lang="en-US" sz="1100" baseline="0"/>
        </a:p>
        <a:p>
          <a:r>
            <a:rPr lang="ru-RU" sz="1100" baseline="0"/>
            <a:t>Оценить качества уравнения тренда и дать прогноз на январь следующего года</a:t>
          </a:r>
        </a:p>
        <a:p>
          <a:endParaRPr lang="ru-RU" sz="1100" baseline="0"/>
        </a:p>
        <a:p>
          <a:r>
            <a:rPr lang="ru-RU" sz="1100" baseline="0"/>
            <a:t>Так как проще работать с линейным трендом, поэтому возьмём его + у него наибольший </a:t>
          </a:r>
          <a:r>
            <a:rPr lang="en-US" sz="1100" baseline="0"/>
            <a:t>R^2</a:t>
          </a:r>
          <a:endParaRPr lang="ru-RU" sz="1100" baseline="0"/>
        </a:p>
        <a:p>
          <a:endParaRPr lang="en-US" sz="1100" baseline="0"/>
        </a:p>
      </xdr:txBody>
    </xdr:sp>
    <xdr:clientData/>
  </xdr:twoCellAnchor>
  <xdr:twoCellAnchor>
    <xdr:from>
      <xdr:col>11</xdr:col>
      <xdr:colOff>0</xdr:colOff>
      <xdr:row>8</xdr:row>
      <xdr:rowOff>4762</xdr:rowOff>
    </xdr:from>
    <xdr:to>
      <xdr:col>18</xdr:col>
      <xdr:colOff>304800</xdr:colOff>
      <xdr:row>22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84B20BD-5495-43D0-9AE3-21562E65A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0</xdr:row>
      <xdr:rowOff>142875</xdr:rowOff>
    </xdr:from>
    <xdr:to>
      <xdr:col>16</xdr:col>
      <xdr:colOff>152400</xdr:colOff>
      <xdr:row>16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1313A89-3992-4159-AD1C-D6766985B168}"/>
            </a:ext>
          </a:extLst>
        </xdr:cNvPr>
        <xdr:cNvSpPr txBox="1"/>
      </xdr:nvSpPr>
      <xdr:spPr>
        <a:xfrm>
          <a:off x="5638800" y="142875"/>
          <a:ext cx="4267200" cy="3028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Построено</a:t>
          </a:r>
          <a:r>
            <a:rPr lang="ru-RU" sz="1100" baseline="0"/>
            <a:t> уравнение тренда инфляции за 16 месяцев</a:t>
          </a:r>
          <a:r>
            <a:rPr lang="en-US" sz="1100" baseline="0"/>
            <a:t>:</a:t>
          </a:r>
        </a:p>
        <a:p>
          <a:r>
            <a:rPr lang="en-US" sz="1100"/>
            <a:t>y = 2,25 - 0,36t</a:t>
          </a:r>
          <a:r>
            <a:rPr lang="en-US" sz="1100" baseline="0"/>
            <a:t> -</a:t>
          </a:r>
          <a:r>
            <a:rPr lang="ru-RU" sz="1100" baseline="0"/>
            <a:t> ...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R^2 = 0,439</a:t>
          </a:r>
        </a:p>
        <a:p>
          <a:endParaRPr lang="en-US" sz="1100" baseline="0"/>
        </a:p>
        <a:p>
          <a:r>
            <a:rPr lang="ru-RU" sz="1100" baseline="0"/>
            <a:t>Стандартные ошибка</a:t>
          </a:r>
          <a:endParaRPr lang="en-US" sz="1100" baseline="0"/>
        </a:p>
        <a:p>
          <a:endParaRPr lang="en-US" sz="1100" baseline="0"/>
        </a:p>
        <a:p>
          <a:r>
            <a:rPr lang="ru-RU" sz="1100" baseline="0"/>
            <a:t>Оценить качество уравнения тренда а также автокорреляцию в остатках если фактическое значение критерия Дарвина Вотсона 1,214</a:t>
          </a:r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7F11C-1EB3-4281-B7FD-E0534B94366A}">
  <dimension ref="A8:F54"/>
  <sheetViews>
    <sheetView topLeftCell="A67" workbookViewId="0">
      <selection activeCell="D27" sqref="D27"/>
    </sheetView>
  </sheetViews>
  <sheetFormatPr defaultRowHeight="15" x14ac:dyDescent="0.25"/>
  <cols>
    <col min="1" max="1" width="22.5703125" bestFit="1" customWidth="1"/>
  </cols>
  <sheetData>
    <row r="8" spans="1:2" x14ac:dyDescent="0.25">
      <c r="A8" t="s">
        <v>0</v>
      </c>
      <c r="B8">
        <f>45-40-12</f>
        <v>-7</v>
      </c>
    </row>
    <row r="11" spans="1:2" x14ac:dyDescent="0.25">
      <c r="B11">
        <f>31*1.194</f>
        <v>37.013999999999996</v>
      </c>
    </row>
    <row r="15" spans="1:2" x14ac:dyDescent="0.25">
      <c r="B15">
        <f>38-B11</f>
        <v>0.98600000000000421</v>
      </c>
    </row>
    <row r="17" spans="2:2" x14ac:dyDescent="0.25">
      <c r="B17">
        <f>38/37</f>
        <v>1.027027027027027</v>
      </c>
    </row>
    <row r="38" spans="2:6" x14ac:dyDescent="0.25">
      <c r="B38" s="9"/>
      <c r="C38" s="9" t="s">
        <v>1</v>
      </c>
      <c r="D38" s="9" t="s">
        <v>2</v>
      </c>
      <c r="E38" s="9" t="s">
        <v>3</v>
      </c>
      <c r="F38" s="9" t="s">
        <v>5</v>
      </c>
    </row>
    <row r="39" spans="2:6" x14ac:dyDescent="0.25">
      <c r="B39" s="9">
        <v>1</v>
      </c>
      <c r="C39" s="9">
        <v>2.2000000000000002</v>
      </c>
      <c r="D39" s="10" t="s">
        <v>4</v>
      </c>
      <c r="E39" s="9">
        <v>0</v>
      </c>
      <c r="F39" s="10" t="s">
        <v>4</v>
      </c>
    </row>
    <row r="40" spans="2:6" x14ac:dyDescent="0.25">
      <c r="B40" s="9">
        <v>2</v>
      </c>
      <c r="C40" s="9">
        <v>3.2</v>
      </c>
      <c r="D40" s="9">
        <v>2.2000000000000002</v>
      </c>
      <c r="E40" s="9">
        <f t="shared" ref="E40:E47" si="0">C40*D40</f>
        <v>7.0400000000000009</v>
      </c>
      <c r="F40" s="10" t="s">
        <v>4</v>
      </c>
    </row>
    <row r="41" spans="2:6" x14ac:dyDescent="0.25">
      <c r="B41" s="9">
        <v>3</v>
      </c>
      <c r="C41" s="9">
        <v>4.4000000000000004</v>
      </c>
      <c r="D41" s="9">
        <v>3.2</v>
      </c>
      <c r="E41" s="9">
        <f t="shared" si="0"/>
        <v>14.080000000000002</v>
      </c>
      <c r="F41" s="9">
        <v>2.2000000000000002</v>
      </c>
    </row>
    <row r="42" spans="2:6" x14ac:dyDescent="0.25">
      <c r="B42" s="9">
        <v>4</v>
      </c>
      <c r="C42" s="9">
        <v>5.5</v>
      </c>
      <c r="D42" s="9">
        <v>4.4000000000000004</v>
      </c>
      <c r="E42" s="9">
        <f t="shared" si="0"/>
        <v>24.200000000000003</v>
      </c>
      <c r="F42" s="9">
        <v>3.2</v>
      </c>
    </row>
    <row r="43" spans="2:6" x14ac:dyDescent="0.25">
      <c r="B43" s="9">
        <v>5</v>
      </c>
      <c r="C43" s="9">
        <v>6.7</v>
      </c>
      <c r="D43" s="9">
        <v>5.5</v>
      </c>
      <c r="E43" s="9">
        <f t="shared" si="0"/>
        <v>36.85</v>
      </c>
      <c r="F43" s="9">
        <v>4.4000000000000004</v>
      </c>
    </row>
    <row r="44" spans="2:6" x14ac:dyDescent="0.25">
      <c r="B44" s="9">
        <v>6</v>
      </c>
      <c r="C44" s="9">
        <v>8.6</v>
      </c>
      <c r="D44" s="9">
        <v>6.7</v>
      </c>
      <c r="E44" s="9">
        <f t="shared" si="0"/>
        <v>57.62</v>
      </c>
      <c r="F44" s="9">
        <v>5.5</v>
      </c>
    </row>
    <row r="45" spans="2:6" x14ac:dyDescent="0.25">
      <c r="B45" s="9">
        <v>7</v>
      </c>
      <c r="C45" s="9">
        <v>10.6</v>
      </c>
      <c r="D45" s="9">
        <v>8.6</v>
      </c>
      <c r="E45" s="9">
        <f t="shared" si="0"/>
        <v>91.16</v>
      </c>
      <c r="F45" s="9">
        <v>6.7</v>
      </c>
    </row>
    <row r="46" spans="2:6" x14ac:dyDescent="0.25">
      <c r="B46" s="9">
        <v>8</v>
      </c>
      <c r="C46" s="9">
        <v>13.6</v>
      </c>
      <c r="D46" s="9">
        <v>10.6</v>
      </c>
      <c r="E46" s="9">
        <f t="shared" si="0"/>
        <v>144.16</v>
      </c>
      <c r="F46" s="9">
        <v>8.6</v>
      </c>
    </row>
    <row r="47" spans="2:6" x14ac:dyDescent="0.25">
      <c r="B47" s="9">
        <v>9</v>
      </c>
      <c r="C47" s="9">
        <v>17.3</v>
      </c>
      <c r="D47" s="9">
        <v>13.6</v>
      </c>
      <c r="E47" s="9">
        <f t="shared" si="0"/>
        <v>235.28</v>
      </c>
      <c r="F47" s="9">
        <v>10.6</v>
      </c>
    </row>
    <row r="48" spans="2:6" x14ac:dyDescent="0.25">
      <c r="B48" s="9"/>
      <c r="C48" s="9"/>
      <c r="D48" s="9"/>
      <c r="E48" s="9"/>
      <c r="F48" s="9"/>
    </row>
    <row r="53" spans="4:5" x14ac:dyDescent="0.25">
      <c r="D53" t="s">
        <v>55</v>
      </c>
      <c r="E53">
        <f>CORREL(C40:C47,D40:D47)</f>
        <v>0.99868339333424672</v>
      </c>
    </row>
    <row r="54" spans="4:5" x14ac:dyDescent="0.25">
      <c r="D54" t="s">
        <v>56</v>
      </c>
      <c r="E54">
        <f>CORREL(C41:C47,F41:F47)</f>
        <v>0.99607204242328029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7A37E-8CD1-49DA-B7EC-7F764D093E0B}">
  <dimension ref="A7:Q120"/>
  <sheetViews>
    <sheetView tabSelected="1" workbookViewId="0">
      <selection activeCell="G15" sqref="G15"/>
    </sheetView>
  </sheetViews>
  <sheetFormatPr defaultRowHeight="15" x14ac:dyDescent="0.25"/>
  <cols>
    <col min="10" max="10" width="18.140625" customWidth="1"/>
  </cols>
  <sheetData>
    <row r="7" spans="1:4" x14ac:dyDescent="0.25">
      <c r="A7" s="11" t="s">
        <v>33</v>
      </c>
      <c r="B7" s="11" t="s">
        <v>32</v>
      </c>
      <c r="C7" s="12" t="s">
        <v>6</v>
      </c>
      <c r="D7" s="12" t="s">
        <v>7</v>
      </c>
    </row>
    <row r="8" spans="1:4" x14ac:dyDescent="0.25">
      <c r="A8" s="11">
        <f>1/C8</f>
        <v>1.1627906976744186E-2</v>
      </c>
      <c r="B8" s="11">
        <v>1</v>
      </c>
      <c r="C8" s="12">
        <v>86</v>
      </c>
      <c r="D8" s="12">
        <f>1/B8</f>
        <v>1</v>
      </c>
    </row>
    <row r="9" spans="1:4" x14ac:dyDescent="0.25">
      <c r="A9" s="11">
        <f t="shared" ref="A9:A17" si="0">1/C9</f>
        <v>1.5151515151515152E-2</v>
      </c>
      <c r="B9" s="11">
        <v>2</v>
      </c>
      <c r="C9" s="12">
        <v>66</v>
      </c>
      <c r="D9" s="12">
        <f t="shared" ref="D9:D17" si="1">1/B9</f>
        <v>0.5</v>
      </c>
    </row>
    <row r="10" spans="1:4" x14ac:dyDescent="0.25">
      <c r="A10" s="11">
        <f t="shared" si="0"/>
        <v>1.7241379310344827E-2</v>
      </c>
      <c r="B10" s="11">
        <v>3</v>
      </c>
      <c r="C10" s="12">
        <v>58</v>
      </c>
      <c r="D10" s="12">
        <f t="shared" si="1"/>
        <v>0.33333333333333331</v>
      </c>
    </row>
    <row r="11" spans="1:4" x14ac:dyDescent="0.25">
      <c r="A11" s="11">
        <f t="shared" si="0"/>
        <v>1.8518518518518517E-2</v>
      </c>
      <c r="B11" s="11">
        <v>4</v>
      </c>
      <c r="C11" s="12">
        <v>54</v>
      </c>
      <c r="D11" s="12">
        <f t="shared" si="1"/>
        <v>0.25</v>
      </c>
    </row>
    <row r="12" spans="1:4" x14ac:dyDescent="0.25">
      <c r="A12" s="11">
        <f t="shared" si="0"/>
        <v>1.9607843137254902E-2</v>
      </c>
      <c r="B12" s="11">
        <v>5</v>
      </c>
      <c r="C12" s="12">
        <v>51</v>
      </c>
      <c r="D12" s="12">
        <f t="shared" si="1"/>
        <v>0.2</v>
      </c>
    </row>
    <row r="13" spans="1:4" x14ac:dyDescent="0.25">
      <c r="A13" s="11">
        <f t="shared" si="0"/>
        <v>0.02</v>
      </c>
      <c r="B13" s="11">
        <v>6</v>
      </c>
      <c r="C13" s="12">
        <v>50</v>
      </c>
      <c r="D13" s="12">
        <f t="shared" si="1"/>
        <v>0.16666666666666666</v>
      </c>
    </row>
    <row r="14" spans="1:4" x14ac:dyDescent="0.25">
      <c r="A14" s="11">
        <f t="shared" si="0"/>
        <v>2.0833333333333332E-2</v>
      </c>
      <c r="B14" s="11">
        <v>7</v>
      </c>
      <c r="C14" s="12">
        <v>48</v>
      </c>
      <c r="D14" s="12">
        <f t="shared" si="1"/>
        <v>0.14285714285714285</v>
      </c>
    </row>
    <row r="15" spans="1:4" x14ac:dyDescent="0.25">
      <c r="A15" s="11">
        <f t="shared" si="0"/>
        <v>2.1276595744680851E-2</v>
      </c>
      <c r="B15" s="11">
        <v>8</v>
      </c>
      <c r="C15" s="12">
        <v>47</v>
      </c>
      <c r="D15" s="12">
        <f t="shared" si="1"/>
        <v>0.125</v>
      </c>
    </row>
    <row r="16" spans="1:4" x14ac:dyDescent="0.25">
      <c r="A16" s="11">
        <f t="shared" si="0"/>
        <v>2.1739130434782608E-2</v>
      </c>
      <c r="B16" s="11">
        <v>9</v>
      </c>
      <c r="C16" s="12">
        <v>46</v>
      </c>
      <c r="D16" s="12">
        <f t="shared" si="1"/>
        <v>0.1111111111111111</v>
      </c>
    </row>
    <row r="17" spans="1:14" x14ac:dyDescent="0.25">
      <c r="A17" s="11">
        <f t="shared" si="0"/>
        <v>2.1739130434782608E-2</v>
      </c>
      <c r="B17" s="11">
        <v>10</v>
      </c>
      <c r="C17" s="12">
        <v>46</v>
      </c>
      <c r="D17" s="12">
        <f t="shared" si="1"/>
        <v>0.1</v>
      </c>
    </row>
    <row r="20" spans="1:14" x14ac:dyDescent="0.25">
      <c r="I20" t="s">
        <v>8</v>
      </c>
    </row>
    <row r="21" spans="1:14" ht="15.75" thickBot="1" x14ac:dyDescent="0.3"/>
    <row r="22" spans="1:14" x14ac:dyDescent="0.25">
      <c r="I22" s="5" t="s">
        <v>9</v>
      </c>
      <c r="J22" s="5"/>
    </row>
    <row r="23" spans="1:14" x14ac:dyDescent="0.25">
      <c r="I23" s="2" t="s">
        <v>10</v>
      </c>
      <c r="J23" s="2">
        <v>0.99755209094076158</v>
      </c>
    </row>
    <row r="24" spans="1:14" x14ac:dyDescent="0.25">
      <c r="I24" s="2" t="s">
        <v>11</v>
      </c>
      <c r="J24" s="2">
        <v>0.99511017414028557</v>
      </c>
    </row>
    <row r="25" spans="1:14" x14ac:dyDescent="0.25">
      <c r="I25" s="2" t="s">
        <v>12</v>
      </c>
      <c r="J25" s="2">
        <v>0.99449894590782129</v>
      </c>
    </row>
    <row r="26" spans="1:14" x14ac:dyDescent="0.25">
      <c r="I26" s="2" t="s">
        <v>13</v>
      </c>
      <c r="J26" s="2">
        <v>0.92755854802634208</v>
      </c>
    </row>
    <row r="27" spans="1:14" ht="15.75" thickBot="1" x14ac:dyDescent="0.3">
      <c r="I27" s="3" t="s">
        <v>14</v>
      </c>
      <c r="J27" s="3">
        <v>10</v>
      </c>
    </row>
    <row r="29" spans="1:14" ht="15.75" thickBot="1" x14ac:dyDescent="0.3">
      <c r="I29" t="s">
        <v>15</v>
      </c>
    </row>
    <row r="30" spans="1:14" x14ac:dyDescent="0.25">
      <c r="I30" s="4"/>
      <c r="J30" s="4" t="s">
        <v>20</v>
      </c>
      <c r="K30" s="4" t="s">
        <v>21</v>
      </c>
      <c r="L30" s="4" t="s">
        <v>22</v>
      </c>
      <c r="M30" s="4" t="s">
        <v>23</v>
      </c>
      <c r="N30" s="4" t="s">
        <v>24</v>
      </c>
    </row>
    <row r="31" spans="1:14" x14ac:dyDescent="0.25">
      <c r="I31" s="2" t="s">
        <v>16</v>
      </c>
      <c r="J31" s="2">
        <v>1</v>
      </c>
      <c r="K31" s="2">
        <v>1400.7170811198662</v>
      </c>
      <c r="L31" s="2">
        <v>1400.7170811198662</v>
      </c>
      <c r="M31" s="2">
        <v>1628.0500822553579</v>
      </c>
      <c r="N31" s="2">
        <v>1.5663285596722369E-10</v>
      </c>
    </row>
    <row r="32" spans="1:14" x14ac:dyDescent="0.25">
      <c r="I32" s="2" t="s">
        <v>17</v>
      </c>
      <c r="J32" s="2">
        <v>8</v>
      </c>
      <c r="K32" s="2">
        <v>6.8829188801338868</v>
      </c>
      <c r="L32" s="2">
        <v>0.86036486001673584</v>
      </c>
      <c r="M32" s="2"/>
      <c r="N32" s="2"/>
    </row>
    <row r="33" spans="9:17" ht="15.75" thickBot="1" x14ac:dyDescent="0.3">
      <c r="I33" s="3" t="s">
        <v>18</v>
      </c>
      <c r="J33" s="3">
        <v>9</v>
      </c>
      <c r="K33" s="3">
        <v>1407.6000000000001</v>
      </c>
      <c r="L33" s="3"/>
      <c r="M33" s="3"/>
      <c r="N33" s="3"/>
    </row>
    <row r="34" spans="9:17" ht="15.75" thickBot="1" x14ac:dyDescent="0.3"/>
    <row r="35" spans="9:17" x14ac:dyDescent="0.25">
      <c r="I35" s="4"/>
      <c r="J35" s="4" t="s">
        <v>25</v>
      </c>
      <c r="K35" s="4" t="s">
        <v>13</v>
      </c>
      <c r="L35" s="4" t="s">
        <v>26</v>
      </c>
      <c r="M35" s="4" t="s">
        <v>27</v>
      </c>
      <c r="N35" s="4" t="s">
        <v>28</v>
      </c>
      <c r="O35" s="4" t="s">
        <v>29</v>
      </c>
      <c r="P35" s="4" t="s">
        <v>30</v>
      </c>
      <c r="Q35" s="4" t="s">
        <v>31</v>
      </c>
    </row>
    <row r="36" spans="9:17" x14ac:dyDescent="0.25">
      <c r="I36" s="2" t="s">
        <v>19</v>
      </c>
      <c r="J36" s="2">
        <v>42.021263055169378</v>
      </c>
      <c r="K36" s="2">
        <v>0.43899396654554312</v>
      </c>
      <c r="L36" s="2">
        <v>95.721732546431042</v>
      </c>
      <c r="M36" s="2">
        <v>1.5840508926543846E-13</v>
      </c>
      <c r="N36" s="2">
        <v>41.008941152985678</v>
      </c>
      <c r="O36" s="2">
        <v>43.033584957353078</v>
      </c>
      <c r="P36" s="2">
        <v>41.008941152985678</v>
      </c>
      <c r="Q36" s="2">
        <v>43.033584957353078</v>
      </c>
    </row>
    <row r="37" spans="9:17" ht="15.75" thickBot="1" x14ac:dyDescent="0.3">
      <c r="I37" s="3" t="s">
        <v>7</v>
      </c>
      <c r="J37" s="3">
        <v>44.994468366038717</v>
      </c>
      <c r="K37" s="3">
        <v>1.1151293447481554</v>
      </c>
      <c r="L37" s="3">
        <v>40.349102620199112</v>
      </c>
      <c r="M37" s="3">
        <v>1.5663285596722369E-10</v>
      </c>
      <c r="N37" s="3">
        <v>42.42297548576196</v>
      </c>
      <c r="O37" s="3">
        <v>47.565961246315474</v>
      </c>
      <c r="P37" s="3">
        <v>42.42297548576196</v>
      </c>
      <c r="Q37" s="3">
        <v>47.565961246315474</v>
      </c>
    </row>
    <row r="42" spans="9:17" x14ac:dyDescent="0.25">
      <c r="I42" t="s">
        <v>8</v>
      </c>
    </row>
    <row r="43" spans="9:17" ht="15.75" thickBot="1" x14ac:dyDescent="0.3"/>
    <row r="44" spans="9:17" x14ac:dyDescent="0.25">
      <c r="I44" s="5" t="s">
        <v>9</v>
      </c>
      <c r="J44" s="5"/>
    </row>
    <row r="45" spans="9:17" x14ac:dyDescent="0.25">
      <c r="I45" s="2" t="s">
        <v>10</v>
      </c>
      <c r="J45" s="2">
        <v>0.92067397686899266</v>
      </c>
    </row>
    <row r="46" spans="9:17" x14ac:dyDescent="0.25">
      <c r="I46" s="2" t="s">
        <v>11</v>
      </c>
      <c r="J46" s="2">
        <v>0.84764057168376639</v>
      </c>
    </row>
    <row r="47" spans="9:17" x14ac:dyDescent="0.25">
      <c r="I47" s="2" t="s">
        <v>12</v>
      </c>
      <c r="J47" s="2">
        <v>0.82859564314423717</v>
      </c>
    </row>
    <row r="48" spans="9:17" x14ac:dyDescent="0.25">
      <c r="I48" s="2" t="s">
        <v>13</v>
      </c>
      <c r="J48" s="2">
        <v>1.358400723483119E-3</v>
      </c>
    </row>
    <row r="49" spans="9:17" ht="15.75" thickBot="1" x14ac:dyDescent="0.3">
      <c r="I49" s="3" t="s">
        <v>14</v>
      </c>
      <c r="J49" s="3">
        <v>10</v>
      </c>
    </row>
    <row r="51" spans="9:17" ht="15.75" thickBot="1" x14ac:dyDescent="0.3">
      <c r="I51" t="s">
        <v>15</v>
      </c>
    </row>
    <row r="52" spans="9:17" x14ac:dyDescent="0.25">
      <c r="I52" s="4"/>
      <c r="J52" s="4" t="s">
        <v>20</v>
      </c>
      <c r="K52" s="4" t="s">
        <v>21</v>
      </c>
      <c r="L52" s="4" t="s">
        <v>22</v>
      </c>
      <c r="M52" s="4" t="s">
        <v>23</v>
      </c>
      <c r="N52" s="4" t="s">
        <v>24</v>
      </c>
    </row>
    <row r="53" spans="9:17" x14ac:dyDescent="0.25">
      <c r="I53" s="2" t="s">
        <v>16</v>
      </c>
      <c r="J53" s="2">
        <v>1</v>
      </c>
      <c r="K53" s="2">
        <v>8.2127423183536968E-5</v>
      </c>
      <c r="L53" s="2">
        <v>8.2127423183536968E-5</v>
      </c>
      <c r="M53" s="2">
        <v>44.507416760552488</v>
      </c>
      <c r="N53" s="2">
        <v>1.5728528548486387E-4</v>
      </c>
    </row>
    <row r="54" spans="9:17" x14ac:dyDescent="0.25">
      <c r="I54" s="2" t="s">
        <v>17</v>
      </c>
      <c r="J54" s="2">
        <v>8</v>
      </c>
      <c r="K54" s="2">
        <v>1.476202020447569E-5</v>
      </c>
      <c r="L54" s="2">
        <v>1.8452525255594612E-6</v>
      </c>
      <c r="M54" s="2"/>
      <c r="N54" s="2"/>
    </row>
    <row r="55" spans="9:17" ht="15.75" thickBot="1" x14ac:dyDescent="0.3">
      <c r="I55" s="3" t="s">
        <v>18</v>
      </c>
      <c r="J55" s="3">
        <v>9</v>
      </c>
      <c r="K55" s="3">
        <v>9.6889443388012653E-5</v>
      </c>
      <c r="L55" s="3"/>
      <c r="M55" s="3"/>
      <c r="N55" s="3"/>
    </row>
    <row r="56" spans="9:17" ht="15.75" thickBot="1" x14ac:dyDescent="0.3"/>
    <row r="57" spans="9:17" x14ac:dyDescent="0.25">
      <c r="I57" s="4"/>
      <c r="J57" s="4" t="s">
        <v>25</v>
      </c>
      <c r="K57" s="4" t="s">
        <v>13</v>
      </c>
      <c r="L57" s="4" t="s">
        <v>26</v>
      </c>
      <c r="M57" s="4" t="s">
        <v>27</v>
      </c>
      <c r="N57" s="4" t="s">
        <v>28</v>
      </c>
      <c r="O57" s="4" t="s">
        <v>29</v>
      </c>
      <c r="P57" s="4" t="s">
        <v>30</v>
      </c>
      <c r="Q57" s="4" t="s">
        <v>31</v>
      </c>
    </row>
    <row r="58" spans="9:17" x14ac:dyDescent="0.25">
      <c r="I58" s="2" t="s">
        <v>19</v>
      </c>
      <c r="J58" s="2">
        <v>1.3285968584726108E-2</v>
      </c>
      <c r="K58" s="2">
        <v>9.2796435559836139E-4</v>
      </c>
      <c r="L58" s="2">
        <v>14.317326419460555</v>
      </c>
      <c r="M58" s="2">
        <v>5.5264557939108821E-7</v>
      </c>
      <c r="N58" s="2">
        <v>1.1146078943394217E-2</v>
      </c>
      <c r="O58" s="2">
        <v>1.5425858226057999E-2</v>
      </c>
      <c r="P58" s="2">
        <v>1.1146078943394217E-2</v>
      </c>
      <c r="Q58" s="2">
        <v>1.5425858226057999E-2</v>
      </c>
    </row>
    <row r="59" spans="9:17" ht="15.75" thickBot="1" x14ac:dyDescent="0.3">
      <c r="I59" s="3" t="s">
        <v>32</v>
      </c>
      <c r="J59" s="3">
        <v>9.9773940353992531E-4</v>
      </c>
      <c r="K59" s="3">
        <v>1.4955499750763472E-4</v>
      </c>
      <c r="L59" s="3">
        <v>6.6713879186082776</v>
      </c>
      <c r="M59" s="3">
        <v>1.5728528548486387E-4</v>
      </c>
      <c r="N59" s="3">
        <v>6.5286496084687078E-4</v>
      </c>
      <c r="O59" s="3">
        <v>1.3426138462329798E-3</v>
      </c>
      <c r="P59" s="3">
        <v>6.5286496084687078E-4</v>
      </c>
      <c r="Q59" s="3">
        <v>1.3426138462329798E-3</v>
      </c>
    </row>
    <row r="63" spans="9:17" x14ac:dyDescent="0.25">
      <c r="I63" t="s">
        <v>34</v>
      </c>
    </row>
    <row r="64" spans="9:17" ht="15.75" thickBot="1" x14ac:dyDescent="0.3"/>
    <row r="65" spans="9:11" x14ac:dyDescent="0.25">
      <c r="I65" s="4" t="s">
        <v>35</v>
      </c>
      <c r="J65" s="4" t="s">
        <v>36</v>
      </c>
      <c r="K65" s="4" t="s">
        <v>37</v>
      </c>
    </row>
    <row r="66" spans="9:11" x14ac:dyDescent="0.25">
      <c r="I66" s="2">
        <v>1</v>
      </c>
      <c r="J66" s="2">
        <v>1.4283707988266033E-2</v>
      </c>
      <c r="K66" s="2">
        <v>-2.655801011521847E-3</v>
      </c>
    </row>
    <row r="67" spans="9:11" x14ac:dyDescent="0.25">
      <c r="I67" s="2">
        <v>2</v>
      </c>
      <c r="J67" s="2">
        <v>1.5281447391805959E-2</v>
      </c>
      <c r="K67" s="2">
        <v>-1.2993224029080735E-4</v>
      </c>
    </row>
    <row r="68" spans="9:11" x14ac:dyDescent="0.25">
      <c r="I68" s="2">
        <v>3</v>
      </c>
      <c r="J68" s="2">
        <v>1.6279186795345884E-2</v>
      </c>
      <c r="K68" s="2">
        <v>9.621925149989434E-4</v>
      </c>
    </row>
    <row r="69" spans="9:11" x14ac:dyDescent="0.25">
      <c r="I69" s="2">
        <v>4</v>
      </c>
      <c r="J69" s="2">
        <v>1.7276926198885809E-2</v>
      </c>
      <c r="K69" s="2">
        <v>1.2415923196327089E-3</v>
      </c>
    </row>
    <row r="70" spans="9:11" x14ac:dyDescent="0.25">
      <c r="I70" s="2">
        <v>5</v>
      </c>
      <c r="J70" s="2">
        <v>1.8274665602425737E-2</v>
      </c>
      <c r="K70" s="2">
        <v>1.333177534829165E-3</v>
      </c>
    </row>
    <row r="71" spans="9:11" x14ac:dyDescent="0.25">
      <c r="I71" s="2">
        <v>6</v>
      </c>
      <c r="J71" s="2">
        <v>1.9272405005965658E-2</v>
      </c>
      <c r="K71" s="2">
        <v>7.275949940343425E-4</v>
      </c>
    </row>
    <row r="72" spans="9:11" x14ac:dyDescent="0.25">
      <c r="I72" s="2">
        <v>7</v>
      </c>
      <c r="J72" s="2">
        <v>2.0270144409505586E-2</v>
      </c>
      <c r="K72" s="2">
        <v>5.6318892382774613E-4</v>
      </c>
    </row>
    <row r="73" spans="9:11" x14ac:dyDescent="0.25">
      <c r="I73" s="2">
        <v>8</v>
      </c>
      <c r="J73" s="2">
        <v>2.1267883813045511E-2</v>
      </c>
      <c r="K73" s="2">
        <v>8.7119316353398424E-6</v>
      </c>
    </row>
    <row r="74" spans="9:11" x14ac:dyDescent="0.25">
      <c r="I74" s="2">
        <v>9</v>
      </c>
      <c r="J74" s="2">
        <v>2.2265623216585435E-2</v>
      </c>
      <c r="K74" s="2">
        <v>-5.2649278180282727E-4</v>
      </c>
    </row>
    <row r="75" spans="9:11" ht="15.75" thickBot="1" x14ac:dyDescent="0.3">
      <c r="I75" s="3">
        <v>10</v>
      </c>
      <c r="J75" s="3">
        <v>2.3263362620125363E-2</v>
      </c>
      <c r="K75" s="3">
        <v>-1.5242321853427554E-3</v>
      </c>
    </row>
    <row r="82" spans="9:14" x14ac:dyDescent="0.25">
      <c r="I82" t="s">
        <v>8</v>
      </c>
    </row>
    <row r="83" spans="9:14" ht="15.75" thickBot="1" x14ac:dyDescent="0.3"/>
    <row r="84" spans="9:14" x14ac:dyDescent="0.25">
      <c r="I84" s="5" t="s">
        <v>9</v>
      </c>
      <c r="J84" s="5"/>
    </row>
    <row r="85" spans="9:14" x14ac:dyDescent="0.25">
      <c r="I85" s="2" t="s">
        <v>10</v>
      </c>
      <c r="J85" s="2">
        <v>0.99755209094076158</v>
      </c>
    </row>
    <row r="86" spans="9:14" x14ac:dyDescent="0.25">
      <c r="I86" s="2" t="s">
        <v>11</v>
      </c>
      <c r="J86" s="2">
        <v>0.99511017414028557</v>
      </c>
    </row>
    <row r="87" spans="9:14" x14ac:dyDescent="0.25">
      <c r="I87" s="2" t="s">
        <v>12</v>
      </c>
      <c r="J87" s="2">
        <v>0.99449894590782129</v>
      </c>
    </row>
    <row r="88" spans="9:14" x14ac:dyDescent="0.25">
      <c r="I88" s="2" t="s">
        <v>13</v>
      </c>
      <c r="J88" s="2">
        <v>0.92755854802634208</v>
      </c>
    </row>
    <row r="89" spans="9:14" ht="15.75" thickBot="1" x14ac:dyDescent="0.3">
      <c r="I89" s="3" t="s">
        <v>14</v>
      </c>
      <c r="J89" s="3">
        <v>10</v>
      </c>
    </row>
    <row r="91" spans="9:14" ht="15.75" thickBot="1" x14ac:dyDescent="0.3">
      <c r="I91" t="s">
        <v>15</v>
      </c>
    </row>
    <row r="92" spans="9:14" x14ac:dyDescent="0.25">
      <c r="I92" s="4"/>
      <c r="J92" s="4" t="s">
        <v>20</v>
      </c>
      <c r="K92" s="4" t="s">
        <v>21</v>
      </c>
      <c r="L92" s="4" t="s">
        <v>22</v>
      </c>
      <c r="M92" s="4" t="s">
        <v>23</v>
      </c>
      <c r="N92" s="4" t="s">
        <v>24</v>
      </c>
    </row>
    <row r="93" spans="9:14" x14ac:dyDescent="0.25">
      <c r="I93" s="2" t="s">
        <v>16</v>
      </c>
      <c r="J93" s="2">
        <v>1</v>
      </c>
      <c r="K93" s="2">
        <v>1400.7170811198662</v>
      </c>
      <c r="L93" s="2">
        <v>1400.7170811198662</v>
      </c>
      <c r="M93" s="2">
        <v>1628.0500822553579</v>
      </c>
      <c r="N93" s="2">
        <v>1.5663285596722369E-10</v>
      </c>
    </row>
    <row r="94" spans="9:14" x14ac:dyDescent="0.25">
      <c r="I94" s="2" t="s">
        <v>17</v>
      </c>
      <c r="J94" s="2">
        <v>8</v>
      </c>
      <c r="K94" s="2">
        <v>6.8829188801338868</v>
      </c>
      <c r="L94" s="2">
        <v>0.86036486001673584</v>
      </c>
      <c r="M94" s="2"/>
      <c r="N94" s="2"/>
    </row>
    <row r="95" spans="9:14" ht="15.75" thickBot="1" x14ac:dyDescent="0.3">
      <c r="I95" s="3" t="s">
        <v>18</v>
      </c>
      <c r="J95" s="3">
        <v>9</v>
      </c>
      <c r="K95" s="3">
        <v>1407.6000000000001</v>
      </c>
      <c r="L95" s="3"/>
      <c r="M95" s="3"/>
      <c r="N95" s="3"/>
    </row>
    <row r="96" spans="9:14" ht="15.75" thickBot="1" x14ac:dyDescent="0.3"/>
    <row r="97" spans="9:17" x14ac:dyDescent="0.25">
      <c r="I97" s="4"/>
      <c r="J97" s="4" t="s">
        <v>25</v>
      </c>
      <c r="K97" s="4" t="s">
        <v>13</v>
      </c>
      <c r="L97" s="4" t="s">
        <v>26</v>
      </c>
      <c r="M97" s="4" t="s">
        <v>27</v>
      </c>
      <c r="N97" s="4" t="s">
        <v>28</v>
      </c>
      <c r="O97" s="4" t="s">
        <v>29</v>
      </c>
      <c r="P97" s="4" t="s">
        <v>30</v>
      </c>
      <c r="Q97" s="4" t="s">
        <v>31</v>
      </c>
    </row>
    <row r="98" spans="9:17" x14ac:dyDescent="0.25">
      <c r="I98" s="2" t="s">
        <v>19</v>
      </c>
      <c r="J98" s="2">
        <v>42.021263055169378</v>
      </c>
      <c r="K98" s="2">
        <v>0.43899396654554312</v>
      </c>
      <c r="L98" s="2">
        <v>95.721732546431042</v>
      </c>
      <c r="M98" s="2">
        <v>1.5840508926543846E-13</v>
      </c>
      <c r="N98" s="2">
        <v>41.008941152985678</v>
      </c>
      <c r="O98" s="2">
        <v>43.033584957353078</v>
      </c>
      <c r="P98" s="2">
        <v>41.008941152985678</v>
      </c>
      <c r="Q98" s="2">
        <v>43.033584957353078</v>
      </c>
    </row>
    <row r="99" spans="9:17" ht="15.75" thickBot="1" x14ac:dyDescent="0.3">
      <c r="I99" s="3" t="s">
        <v>7</v>
      </c>
      <c r="J99" s="3">
        <v>44.994468366038717</v>
      </c>
      <c r="K99" s="3">
        <v>1.1151293447481554</v>
      </c>
      <c r="L99" s="3">
        <v>40.349102620199112</v>
      </c>
      <c r="M99" s="3">
        <v>1.5663285596722369E-10</v>
      </c>
      <c r="N99" s="3">
        <v>42.42297548576196</v>
      </c>
      <c r="O99" s="3">
        <v>47.565961246315474</v>
      </c>
      <c r="P99" s="3">
        <v>42.42297548576196</v>
      </c>
      <c r="Q99" s="3">
        <v>47.565961246315474</v>
      </c>
    </row>
    <row r="103" spans="9:17" x14ac:dyDescent="0.25">
      <c r="I103" t="s">
        <v>34</v>
      </c>
    </row>
    <row r="104" spans="9:17" ht="15.75" thickBot="1" x14ac:dyDescent="0.3"/>
    <row r="105" spans="9:17" x14ac:dyDescent="0.25">
      <c r="I105" s="4" t="s">
        <v>35</v>
      </c>
      <c r="J105" s="4" t="s">
        <v>38</v>
      </c>
      <c r="K105" s="4" t="s">
        <v>37</v>
      </c>
    </row>
    <row r="106" spans="9:17" x14ac:dyDescent="0.25">
      <c r="I106" s="2">
        <v>1</v>
      </c>
      <c r="J106" s="2">
        <v>87.015731421208102</v>
      </c>
      <c r="K106" s="2">
        <v>-1.0157314212081019</v>
      </c>
      <c r="L106" s="1" t="s">
        <v>4</v>
      </c>
      <c r="M106" s="1" t="s">
        <v>4</v>
      </c>
      <c r="N106">
        <f>K106^2</f>
        <v>1.0317103200294304</v>
      </c>
    </row>
    <row r="107" spans="9:17" x14ac:dyDescent="0.25">
      <c r="I107" s="2">
        <v>2</v>
      </c>
      <c r="J107" s="2">
        <v>64.518497238188729</v>
      </c>
      <c r="K107" s="2">
        <v>1.4815027618112708</v>
      </c>
      <c r="L107" s="2">
        <v>-1.0157314212081019</v>
      </c>
      <c r="M107">
        <f>(K107-L107)^2</f>
        <v>6.2361785648404338</v>
      </c>
      <c r="N107">
        <f t="shared" ref="N107:N115" si="2">K107^2</f>
        <v>2.1948504332544232</v>
      </c>
    </row>
    <row r="108" spans="9:17" x14ac:dyDescent="0.25">
      <c r="I108" s="2">
        <v>3</v>
      </c>
      <c r="J108" s="2">
        <v>57.019419177182286</v>
      </c>
      <c r="K108" s="2">
        <v>0.98058082281771419</v>
      </c>
      <c r="L108" s="2">
        <v>1.4815027618112708</v>
      </c>
      <c r="M108">
        <f t="shared" ref="M108:M115" si="3">(K108-L108)^2</f>
        <v>0.25092278896506448</v>
      </c>
      <c r="N108">
        <f t="shared" si="2"/>
        <v>0.96153875007786538</v>
      </c>
    </row>
    <row r="109" spans="9:17" x14ac:dyDescent="0.25">
      <c r="I109" s="2">
        <v>4</v>
      </c>
      <c r="J109" s="2">
        <v>53.269880146679057</v>
      </c>
      <c r="K109" s="2">
        <v>0.73011985332094298</v>
      </c>
      <c r="L109" s="2">
        <v>0.98058082281771419</v>
      </c>
      <c r="M109">
        <f t="shared" si="3"/>
        <v>6.2730697241262554E-2</v>
      </c>
      <c r="N109">
        <f t="shared" si="2"/>
        <v>0.53307500021339527</v>
      </c>
    </row>
    <row r="110" spans="9:17" x14ac:dyDescent="0.25">
      <c r="I110" s="2">
        <v>5</v>
      </c>
      <c r="J110" s="2">
        <v>51.020156728377124</v>
      </c>
      <c r="K110" s="2">
        <v>-2.0156728377124011E-2</v>
      </c>
      <c r="L110" s="2">
        <v>0.73011985332094298</v>
      </c>
      <c r="M110">
        <f t="shared" si="3"/>
        <v>0.56291494904453621</v>
      </c>
      <c r="N110">
        <f t="shared" si="2"/>
        <v>4.062936988691564E-4</v>
      </c>
    </row>
    <row r="111" spans="9:17" x14ac:dyDescent="0.25">
      <c r="I111" s="2">
        <v>6</v>
      </c>
      <c r="J111" s="2">
        <v>49.520341116175828</v>
      </c>
      <c r="K111" s="2">
        <v>0.47965888382417177</v>
      </c>
      <c r="L111" s="2">
        <v>-2.0156728377124011E-2</v>
      </c>
      <c r="M111">
        <f t="shared" si="3"/>
        <v>0.24981564620015609</v>
      </c>
      <c r="N111">
        <f t="shared" si="2"/>
        <v>0.23007264483145032</v>
      </c>
    </row>
    <row r="112" spans="9:17" x14ac:dyDescent="0.25">
      <c r="I112" s="2">
        <v>7</v>
      </c>
      <c r="J112" s="2">
        <v>48.449044250317769</v>
      </c>
      <c r="K112" s="2">
        <v>-0.44904425031776896</v>
      </c>
      <c r="L112" s="2">
        <v>0.47965888382417177</v>
      </c>
      <c r="M112">
        <f t="shared" si="3"/>
        <v>0.86248951136506358</v>
      </c>
      <c r="N112">
        <f t="shared" si="2"/>
        <v>0.20164073874344715</v>
      </c>
    </row>
    <row r="113" spans="9:17" x14ac:dyDescent="0.25">
      <c r="I113" s="2">
        <v>8</v>
      </c>
      <c r="J113" s="2">
        <v>47.645571600924214</v>
      </c>
      <c r="K113" s="2">
        <v>-0.64557160092421384</v>
      </c>
      <c r="L113" s="2">
        <v>-0.44904425031776896</v>
      </c>
      <c r="M113">
        <f t="shared" si="3"/>
        <v>3.8622999536388515E-2</v>
      </c>
      <c r="N113">
        <f t="shared" si="2"/>
        <v>0.41676269191985243</v>
      </c>
    </row>
    <row r="114" spans="9:17" x14ac:dyDescent="0.25">
      <c r="I114" s="2">
        <v>9</v>
      </c>
      <c r="J114" s="2">
        <v>47.020648429173676</v>
      </c>
      <c r="K114" s="2">
        <v>-1.0206484291736757</v>
      </c>
      <c r="L114" s="2">
        <v>-0.64557160092421384</v>
      </c>
      <c r="M114">
        <f t="shared" si="3"/>
        <v>0.14068262708967633</v>
      </c>
      <c r="N114">
        <f t="shared" si="2"/>
        <v>1.0417232159746916</v>
      </c>
    </row>
    <row r="115" spans="9:17" ht="15.75" thickBot="1" x14ac:dyDescent="0.3">
      <c r="I115" s="3">
        <v>10</v>
      </c>
      <c r="J115" s="3">
        <v>46.520709891773251</v>
      </c>
      <c r="K115" s="3">
        <v>-0.52070989177325089</v>
      </c>
      <c r="L115" s="2">
        <v>-1.0206484291736757</v>
      </c>
      <c r="M115">
        <f t="shared" si="3"/>
        <v>0.24993854117807596</v>
      </c>
      <c r="N115">
        <f t="shared" si="2"/>
        <v>0.27113879139051067</v>
      </c>
    </row>
    <row r="116" spans="9:17" ht="15.75" thickBot="1" x14ac:dyDescent="0.3">
      <c r="L116" s="3">
        <v>-0.52070989177325089</v>
      </c>
      <c r="P116" t="s">
        <v>40</v>
      </c>
    </row>
    <row r="117" spans="9:17" x14ac:dyDescent="0.25">
      <c r="O117" s="6" t="s">
        <v>42</v>
      </c>
      <c r="P117">
        <f>M118/N118</f>
        <v>1.2573584661064976</v>
      </c>
      <c r="Q117" t="s">
        <v>43</v>
      </c>
    </row>
    <row r="118" spans="9:17" x14ac:dyDescent="0.25">
      <c r="M118">
        <f>SUM(M107:M115)</f>
        <v>8.654296325460658</v>
      </c>
      <c r="N118">
        <f>SUM(N106:N115)</f>
        <v>6.8829188801339356</v>
      </c>
    </row>
    <row r="119" spans="9:17" x14ac:dyDescent="0.25">
      <c r="P119" t="s">
        <v>41</v>
      </c>
    </row>
    <row r="120" spans="9:17" x14ac:dyDescent="0.25">
      <c r="J120" t="s">
        <v>39</v>
      </c>
      <c r="K120">
        <f>CORREL(K107:K115,L107:L115)</f>
        <v>0.30035779510301563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CE76A-DFBE-4DD7-BED0-2F407AEF0EFE}">
  <dimension ref="B3:T60"/>
  <sheetViews>
    <sheetView topLeftCell="A10" workbookViewId="0">
      <selection activeCell="E45" sqref="E45"/>
    </sheetView>
  </sheetViews>
  <sheetFormatPr defaultRowHeight="15" x14ac:dyDescent="0.25"/>
  <cols>
    <col min="8" max="8" width="12.140625" customWidth="1"/>
    <col min="9" max="9" width="8.28515625" customWidth="1"/>
    <col min="12" max="12" width="26.28515625" bestFit="1" customWidth="1"/>
  </cols>
  <sheetData>
    <row r="3" spans="2:9" x14ac:dyDescent="0.25">
      <c r="B3" s="7" t="s">
        <v>32</v>
      </c>
      <c r="C3" s="7" t="s">
        <v>6</v>
      </c>
      <c r="D3" t="s">
        <v>50</v>
      </c>
    </row>
    <row r="4" spans="2:9" x14ac:dyDescent="0.25">
      <c r="B4">
        <v>1</v>
      </c>
      <c r="C4">
        <v>16</v>
      </c>
      <c r="D4">
        <f>(B4-$B$18)^2</f>
        <v>30.25</v>
      </c>
    </row>
    <row r="5" spans="2:9" x14ac:dyDescent="0.25">
      <c r="B5">
        <v>2</v>
      </c>
      <c r="C5">
        <v>18</v>
      </c>
      <c r="D5">
        <f t="shared" ref="D5:D15" si="0">(B5-$B$18)^2</f>
        <v>20.25</v>
      </c>
    </row>
    <row r="6" spans="2:9" x14ac:dyDescent="0.25">
      <c r="B6">
        <v>3</v>
      </c>
      <c r="C6">
        <v>21</v>
      </c>
      <c r="D6">
        <f t="shared" si="0"/>
        <v>12.25</v>
      </c>
    </row>
    <row r="7" spans="2:9" x14ac:dyDescent="0.25">
      <c r="B7">
        <v>4</v>
      </c>
      <c r="C7">
        <v>25</v>
      </c>
      <c r="D7">
        <f t="shared" si="0"/>
        <v>6.25</v>
      </c>
    </row>
    <row r="8" spans="2:9" x14ac:dyDescent="0.25">
      <c r="B8">
        <v>5</v>
      </c>
      <c r="C8">
        <v>30</v>
      </c>
      <c r="D8">
        <f t="shared" si="0"/>
        <v>2.25</v>
      </c>
    </row>
    <row r="9" spans="2:9" x14ac:dyDescent="0.25">
      <c r="B9">
        <v>6</v>
      </c>
      <c r="C9">
        <v>33</v>
      </c>
      <c r="D9">
        <f t="shared" si="0"/>
        <v>0.25</v>
      </c>
    </row>
    <row r="10" spans="2:9" x14ac:dyDescent="0.25">
      <c r="B10">
        <v>7</v>
      </c>
      <c r="C10">
        <v>35</v>
      </c>
      <c r="D10">
        <f t="shared" si="0"/>
        <v>0.25</v>
      </c>
    </row>
    <row r="11" spans="2:9" x14ac:dyDescent="0.25">
      <c r="B11">
        <v>8</v>
      </c>
      <c r="C11">
        <v>37</v>
      </c>
      <c r="D11">
        <f t="shared" si="0"/>
        <v>2.25</v>
      </c>
    </row>
    <row r="12" spans="2:9" x14ac:dyDescent="0.25">
      <c r="B12">
        <v>9</v>
      </c>
      <c r="C12">
        <v>38</v>
      </c>
      <c r="D12">
        <f t="shared" si="0"/>
        <v>6.25</v>
      </c>
    </row>
    <row r="13" spans="2:9" x14ac:dyDescent="0.25">
      <c r="B13">
        <v>10</v>
      </c>
      <c r="C13">
        <v>42</v>
      </c>
      <c r="D13">
        <f t="shared" si="0"/>
        <v>12.25</v>
      </c>
    </row>
    <row r="14" spans="2:9" x14ac:dyDescent="0.25">
      <c r="B14">
        <v>11</v>
      </c>
      <c r="C14">
        <v>42</v>
      </c>
      <c r="D14">
        <f t="shared" si="0"/>
        <v>20.25</v>
      </c>
    </row>
    <row r="15" spans="2:9" x14ac:dyDescent="0.25">
      <c r="B15">
        <v>12</v>
      </c>
      <c r="C15">
        <v>45</v>
      </c>
      <c r="D15">
        <f t="shared" si="0"/>
        <v>30.25</v>
      </c>
      <c r="G15" t="s">
        <v>45</v>
      </c>
      <c r="I15" s="8">
        <f>12^0.4547</f>
        <v>3.0953068767935124</v>
      </c>
    </row>
    <row r="16" spans="2:9" x14ac:dyDescent="0.25">
      <c r="B16">
        <v>13</v>
      </c>
      <c r="G16" t="s">
        <v>44</v>
      </c>
      <c r="I16">
        <f>I15^(1/11)</f>
        <v>1.1081777557977879</v>
      </c>
    </row>
    <row r="18" spans="2:13" x14ac:dyDescent="0.25">
      <c r="B18">
        <f>AVERAGE(B4:B15)</f>
        <v>6.5</v>
      </c>
    </row>
    <row r="22" spans="2:13" x14ac:dyDescent="0.25">
      <c r="B22" t="s">
        <v>46</v>
      </c>
      <c r="C22">
        <f>2.6923*13+14.333</f>
        <v>49.332899999999995</v>
      </c>
    </row>
    <row r="24" spans="2:13" x14ac:dyDescent="0.25">
      <c r="B24" t="s">
        <v>47</v>
      </c>
      <c r="C24">
        <v>1</v>
      </c>
      <c r="D24">
        <v>13</v>
      </c>
      <c r="E24">
        <v>169</v>
      </c>
    </row>
    <row r="25" spans="2:13" x14ac:dyDescent="0.25">
      <c r="L25" t="s">
        <v>8</v>
      </c>
    </row>
    <row r="26" spans="2:13" ht="15.75" thickBot="1" x14ac:dyDescent="0.3">
      <c r="B26" t="s">
        <v>48</v>
      </c>
      <c r="C26">
        <f>SQRT(M31)</f>
        <v>1.3064067963876183</v>
      </c>
    </row>
    <row r="27" spans="2:13" x14ac:dyDescent="0.25">
      <c r="L27" s="5" t="s">
        <v>9</v>
      </c>
      <c r="M27" s="5"/>
    </row>
    <row r="28" spans="2:13" x14ac:dyDescent="0.25">
      <c r="B28" t="s">
        <v>49</v>
      </c>
      <c r="E28">
        <f>MMULT(B29:B31,C24:E24)</f>
        <v>1</v>
      </c>
      <c r="L28" s="2" t="s">
        <v>10</v>
      </c>
      <c r="M28" s="2">
        <v>0.98623865403225086</v>
      </c>
    </row>
    <row r="29" spans="2:13" x14ac:dyDescent="0.25">
      <c r="B29">
        <v>1</v>
      </c>
      <c r="L29" s="2" t="s">
        <v>11</v>
      </c>
      <c r="M29" s="2">
        <v>0.97266668270734591</v>
      </c>
    </row>
    <row r="30" spans="2:13" x14ac:dyDescent="0.25">
      <c r="B30">
        <v>13</v>
      </c>
      <c r="L30" s="2" t="s">
        <v>12</v>
      </c>
      <c r="M30" s="2">
        <v>0.96993335097808053</v>
      </c>
    </row>
    <row r="31" spans="2:13" x14ac:dyDescent="0.25">
      <c r="B31">
        <v>169</v>
      </c>
      <c r="L31" s="2" t="s">
        <v>13</v>
      </c>
      <c r="M31" s="2">
        <v>1.7066987176477599</v>
      </c>
    </row>
    <row r="32" spans="2:13" ht="15.75" thickBot="1" x14ac:dyDescent="0.3">
      <c r="L32" s="3" t="s">
        <v>14</v>
      </c>
      <c r="M32" s="3">
        <v>12</v>
      </c>
    </row>
    <row r="34" spans="2:20" ht="15.75" thickBot="1" x14ac:dyDescent="0.3">
      <c r="B34" t="s">
        <v>51</v>
      </c>
      <c r="C34">
        <f>SQRT(1+1/12+(13-B18)^2/SUM(D4:D15))</f>
        <v>1.1742179860604582</v>
      </c>
      <c r="L34" t="s">
        <v>15</v>
      </c>
    </row>
    <row r="35" spans="2:20" x14ac:dyDescent="0.25">
      <c r="L35" s="4"/>
      <c r="M35" s="4" t="s">
        <v>20</v>
      </c>
      <c r="N35" s="4" t="s">
        <v>21</v>
      </c>
      <c r="O35" s="4" t="s">
        <v>22</v>
      </c>
      <c r="P35" s="4" t="s">
        <v>23</v>
      </c>
      <c r="Q35" s="4" t="s">
        <v>24</v>
      </c>
    </row>
    <row r="36" spans="2:20" x14ac:dyDescent="0.25">
      <c r="B36" t="s">
        <v>52</v>
      </c>
      <c r="C36">
        <f>M31*C34</f>
        <v>2.0040363310483191</v>
      </c>
      <c r="L36" s="2" t="s">
        <v>16</v>
      </c>
      <c r="M36" s="2">
        <v>1</v>
      </c>
      <c r="N36" s="2">
        <v>1036.5384615384614</v>
      </c>
      <c r="O36" s="2">
        <v>1036.5384615384614</v>
      </c>
      <c r="P36" s="2">
        <v>355.85387323943712</v>
      </c>
      <c r="Q36" s="2">
        <v>3.7981153153352493E-9</v>
      </c>
    </row>
    <row r="37" spans="2:20" x14ac:dyDescent="0.25">
      <c r="L37" s="2" t="s">
        <v>17</v>
      </c>
      <c r="M37" s="2">
        <v>10</v>
      </c>
      <c r="N37" s="2">
        <v>29.128205128205082</v>
      </c>
      <c r="O37" s="2">
        <v>2.9128205128205082</v>
      </c>
      <c r="P37" s="2"/>
      <c r="Q37" s="2"/>
    </row>
    <row r="38" spans="2:20" ht="15.75" thickBot="1" x14ac:dyDescent="0.3">
      <c r="B38" t="s">
        <v>32</v>
      </c>
      <c r="C38">
        <f>_xlfn.T.INV.2T(0.05,M37)</f>
        <v>2.2281388519862744</v>
      </c>
      <c r="L38" s="3" t="s">
        <v>18</v>
      </c>
      <c r="M38" s="3">
        <v>11</v>
      </c>
      <c r="N38" s="3">
        <v>1065.6666666666665</v>
      </c>
      <c r="O38" s="3"/>
      <c r="P38" s="3"/>
      <c r="Q38" s="3"/>
    </row>
    <row r="39" spans="2:20" ht="15.75" thickBot="1" x14ac:dyDescent="0.3"/>
    <row r="40" spans="2:20" x14ac:dyDescent="0.25">
      <c r="B40" t="s">
        <v>53</v>
      </c>
      <c r="C40">
        <f>C36*C38</f>
        <v>4.465271210000787</v>
      </c>
      <c r="L40" s="4"/>
      <c r="M40" s="4" t="s">
        <v>25</v>
      </c>
      <c r="N40" s="4" t="s">
        <v>13</v>
      </c>
      <c r="O40" s="4" t="s">
        <v>26</v>
      </c>
      <c r="P40" s="4" t="s">
        <v>27</v>
      </c>
      <c r="Q40" s="4" t="s">
        <v>28</v>
      </c>
      <c r="R40" s="4" t="s">
        <v>29</v>
      </c>
      <c r="S40" s="4" t="s">
        <v>30</v>
      </c>
      <c r="T40" s="4" t="s">
        <v>31</v>
      </c>
    </row>
    <row r="41" spans="2:20" x14ac:dyDescent="0.25">
      <c r="L41" s="2" t="s">
        <v>19</v>
      </c>
      <c r="M41" s="2">
        <v>14.333333333333336</v>
      </c>
      <c r="N41" s="2">
        <v>1.0504004490388901</v>
      </c>
      <c r="O41" s="2">
        <v>13.645589495366503</v>
      </c>
      <c r="P41" s="2">
        <v>8.6499940509280023E-8</v>
      </c>
      <c r="Q41" s="2">
        <v>11.992895282685957</v>
      </c>
      <c r="R41" s="2">
        <v>16.673771383980714</v>
      </c>
      <c r="S41" s="2">
        <v>11.992895282685957</v>
      </c>
      <c r="T41" s="2">
        <v>16.673771383980714</v>
      </c>
    </row>
    <row r="42" spans="2:20" ht="15.75" thickBot="1" x14ac:dyDescent="0.3">
      <c r="B42">
        <f>C22-C40</f>
        <v>44.867628789999209</v>
      </c>
      <c r="C42">
        <f>C22+C40</f>
        <v>53.798171210000781</v>
      </c>
      <c r="L42" s="3" t="s">
        <v>32</v>
      </c>
      <c r="M42" s="3">
        <v>2.6923076923076916</v>
      </c>
      <c r="N42" s="3">
        <v>0.14272131661222873</v>
      </c>
      <c r="O42" s="3">
        <v>18.864089515251905</v>
      </c>
      <c r="P42" s="3">
        <v>3.7981153153352634E-9</v>
      </c>
      <c r="Q42" s="3">
        <v>2.3743047817573508</v>
      </c>
      <c r="R42" s="3">
        <v>3.0103106028580324</v>
      </c>
      <c r="S42" s="3">
        <v>2.3743047817573508</v>
      </c>
      <c r="T42" s="3">
        <v>3.0103106028580324</v>
      </c>
    </row>
    <row r="46" spans="2:20" x14ac:dyDescent="0.25">
      <c r="L46" t="s">
        <v>34</v>
      </c>
    </row>
    <row r="47" spans="2:20" ht="15.75" thickBot="1" x14ac:dyDescent="0.3"/>
    <row r="48" spans="2:20" x14ac:dyDescent="0.25">
      <c r="L48" s="4" t="s">
        <v>35</v>
      </c>
      <c r="M48" s="4" t="s">
        <v>38</v>
      </c>
      <c r="N48" s="4" t="s">
        <v>37</v>
      </c>
    </row>
    <row r="49" spans="12:14" x14ac:dyDescent="0.25">
      <c r="L49" s="2">
        <v>1</v>
      </c>
      <c r="M49" s="2">
        <v>17.025641025641029</v>
      </c>
      <c r="N49" s="2">
        <v>-1.0256410256410291</v>
      </c>
    </row>
    <row r="50" spans="12:14" x14ac:dyDescent="0.25">
      <c r="L50" s="2">
        <v>2</v>
      </c>
      <c r="M50" s="2">
        <v>19.717948717948719</v>
      </c>
      <c r="N50" s="2">
        <v>-1.717948717948719</v>
      </c>
    </row>
    <row r="51" spans="12:14" x14ac:dyDescent="0.25">
      <c r="L51" s="2">
        <v>3</v>
      </c>
      <c r="M51" s="2">
        <v>22.410256410256409</v>
      </c>
      <c r="N51" s="2">
        <v>-1.4102564102564088</v>
      </c>
    </row>
    <row r="52" spans="12:14" x14ac:dyDescent="0.25">
      <c r="L52" s="2">
        <v>4</v>
      </c>
      <c r="M52" s="2">
        <v>25.102564102564102</v>
      </c>
      <c r="N52" s="2">
        <v>-0.1025641025641022</v>
      </c>
    </row>
    <row r="53" spans="12:14" x14ac:dyDescent="0.25">
      <c r="L53" s="2">
        <v>5</v>
      </c>
      <c r="M53" s="2">
        <v>27.794871794871796</v>
      </c>
      <c r="N53" s="2">
        <v>2.2051282051282044</v>
      </c>
    </row>
    <row r="54" spans="12:14" x14ac:dyDescent="0.25">
      <c r="L54" s="2">
        <v>6</v>
      </c>
      <c r="M54" s="2">
        <v>30.487179487179485</v>
      </c>
      <c r="N54" s="2">
        <v>2.5128205128205146</v>
      </c>
    </row>
    <row r="55" spans="12:14" x14ac:dyDescent="0.25">
      <c r="L55" s="2">
        <v>7</v>
      </c>
      <c r="M55" s="2">
        <v>33.179487179487175</v>
      </c>
      <c r="N55" s="2">
        <v>1.8205128205128247</v>
      </c>
    </row>
    <row r="56" spans="12:14" x14ac:dyDescent="0.25">
      <c r="L56" s="2">
        <v>8</v>
      </c>
      <c r="M56" s="2">
        <v>35.871794871794869</v>
      </c>
      <c r="N56" s="2">
        <v>1.1282051282051313</v>
      </c>
    </row>
    <row r="57" spans="12:14" x14ac:dyDescent="0.25">
      <c r="L57" s="2">
        <v>9</v>
      </c>
      <c r="M57" s="2">
        <v>38.564102564102562</v>
      </c>
      <c r="N57" s="2">
        <v>-0.5641025641025621</v>
      </c>
    </row>
    <row r="58" spans="12:14" x14ac:dyDescent="0.25">
      <c r="L58" s="2">
        <v>10</v>
      </c>
      <c r="M58" s="2">
        <v>41.256410256410248</v>
      </c>
      <c r="N58" s="2">
        <v>0.74358974358975161</v>
      </c>
    </row>
    <row r="59" spans="12:14" x14ac:dyDescent="0.25">
      <c r="L59" s="2">
        <v>11</v>
      </c>
      <c r="M59" s="2">
        <v>43.948717948717942</v>
      </c>
      <c r="N59" s="2">
        <v>-1.9487179487179418</v>
      </c>
    </row>
    <row r="60" spans="12:14" ht="15.75" thickBot="1" x14ac:dyDescent="0.3">
      <c r="L60" s="3">
        <v>12</v>
      </c>
      <c r="M60" s="3">
        <v>46.641025641025635</v>
      </c>
      <c r="N60" s="3">
        <v>-1.6410256410256352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215CF-4BF9-416E-8C29-0907953235D5}">
  <dimension ref="D4:F7"/>
  <sheetViews>
    <sheetView workbookViewId="0">
      <selection activeCell="H9" sqref="H9"/>
    </sheetView>
  </sheetViews>
  <sheetFormatPr defaultRowHeight="15" x14ac:dyDescent="0.25"/>
  <sheetData>
    <row r="4" spans="4:6" x14ac:dyDescent="0.25">
      <c r="D4" t="s">
        <v>13</v>
      </c>
    </row>
    <row r="5" spans="4:6" x14ac:dyDescent="0.25">
      <c r="D5">
        <v>0.42</v>
      </c>
      <c r="F5" t="s">
        <v>54</v>
      </c>
    </row>
    <row r="6" spans="4:6" x14ac:dyDescent="0.25">
      <c r="D6">
        <v>0.11</v>
      </c>
    </row>
    <row r="7" spans="4:6" x14ac:dyDescent="0.25">
      <c r="D7">
        <v>6.0000000000000001E-3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Bronnikov Egor</cp:lastModifiedBy>
  <dcterms:created xsi:type="dcterms:W3CDTF">2022-04-19T08:01:42Z</dcterms:created>
  <dcterms:modified xsi:type="dcterms:W3CDTF">2022-05-16T20:10:56Z</dcterms:modified>
</cp:coreProperties>
</file>