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financial-mathematics\task-4\"/>
    </mc:Choice>
  </mc:AlternateContent>
  <xr:revisionPtr revIDLastSave="0" documentId="13_ncr:1_{357EF151-9B75-4F2B-AAE0-423A9D8A7557}" xr6:coauthVersionLast="47" xr6:coauthVersionMax="47" xr10:uidLastSave="{00000000-0000-0000-0000-000000000000}"/>
  <bookViews>
    <workbookView xWindow="-20610" yWindow="456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E87" i="1"/>
  <c r="F86" i="1"/>
  <c r="E86" i="1"/>
  <c r="D83" i="1"/>
  <c r="B83" i="1"/>
  <c r="D75" i="1"/>
  <c r="I36" i="1"/>
  <c r="J36" i="1" s="1"/>
  <c r="G36" i="1"/>
  <c r="G37" i="1" s="1"/>
  <c r="C36" i="1"/>
  <c r="D36" i="1" s="1"/>
  <c r="A61" i="1"/>
  <c r="A37" i="1"/>
  <c r="A36" i="1"/>
  <c r="Q21" i="1"/>
  <c r="K21" i="1"/>
  <c r="J21" i="1"/>
  <c r="D18" i="1"/>
  <c r="B37" i="1" l="1"/>
  <c r="D37" i="1" s="1"/>
  <c r="H37" i="1"/>
  <c r="J37" i="1" s="1"/>
  <c r="G38" i="1"/>
  <c r="A38" i="1"/>
  <c r="G39" i="1" l="1"/>
  <c r="H38" i="1"/>
  <c r="J38" i="1" s="1"/>
  <c r="B38" i="1"/>
  <c r="D38" i="1" s="1"/>
  <c r="A39" i="1"/>
  <c r="G40" i="1" l="1"/>
  <c r="H39" i="1"/>
  <c r="J39" i="1" s="1"/>
  <c r="A40" i="1"/>
  <c r="B39" i="1"/>
  <c r="D39" i="1" s="1"/>
  <c r="A41" i="1" l="1"/>
  <c r="B40" i="1"/>
  <c r="D40" i="1" s="1"/>
  <c r="G41" i="1"/>
  <c r="H40" i="1"/>
  <c r="J40" i="1" s="1"/>
  <c r="G42" i="1" l="1"/>
  <c r="H41" i="1"/>
  <c r="J41" i="1" s="1"/>
  <c r="A42" i="1"/>
  <c r="B41" i="1"/>
  <c r="D41" i="1" s="1"/>
  <c r="G43" i="1" l="1"/>
  <c r="H42" i="1"/>
  <c r="J42" i="1" s="1"/>
  <c r="A43" i="1"/>
  <c r="B42" i="1"/>
  <c r="D42" i="1" s="1"/>
  <c r="G44" i="1" l="1"/>
  <c r="H43" i="1"/>
  <c r="J43" i="1" s="1"/>
  <c r="A44" i="1"/>
  <c r="B43" i="1"/>
  <c r="D43" i="1" s="1"/>
  <c r="G45" i="1" l="1"/>
  <c r="H44" i="1"/>
  <c r="J44" i="1" s="1"/>
  <c r="A45" i="1"/>
  <c r="B44" i="1"/>
  <c r="D44" i="1" s="1"/>
  <c r="G46" i="1" l="1"/>
  <c r="H45" i="1"/>
  <c r="J45" i="1" s="1"/>
  <c r="A46" i="1"/>
  <c r="B45" i="1"/>
  <c r="D45" i="1" s="1"/>
  <c r="G47" i="1" l="1"/>
  <c r="H46" i="1"/>
  <c r="J46" i="1" s="1"/>
  <c r="A47" i="1"/>
  <c r="B46" i="1"/>
  <c r="D46" i="1" s="1"/>
  <c r="G48" i="1" l="1"/>
  <c r="H47" i="1"/>
  <c r="J47" i="1" s="1"/>
  <c r="A48" i="1"/>
  <c r="B47" i="1"/>
  <c r="D47" i="1" s="1"/>
  <c r="A49" i="1" l="1"/>
  <c r="B48" i="1"/>
  <c r="D48" i="1" s="1"/>
  <c r="G49" i="1"/>
  <c r="H48" i="1"/>
  <c r="J48" i="1" s="1"/>
  <c r="G50" i="1" l="1"/>
  <c r="H49" i="1"/>
  <c r="J49" i="1" s="1"/>
  <c r="A50" i="1"/>
  <c r="B49" i="1"/>
  <c r="D49" i="1" s="1"/>
  <c r="A51" i="1" l="1"/>
  <c r="B50" i="1"/>
  <c r="D50" i="1" s="1"/>
  <c r="G51" i="1"/>
  <c r="H50" i="1"/>
  <c r="J50" i="1" s="1"/>
  <c r="G52" i="1" l="1"/>
  <c r="H51" i="1"/>
  <c r="J51" i="1" s="1"/>
  <c r="A52" i="1"/>
  <c r="B51" i="1"/>
  <c r="D51" i="1" s="1"/>
  <c r="A53" i="1" l="1"/>
  <c r="B52" i="1"/>
  <c r="D52" i="1" s="1"/>
  <c r="G53" i="1"/>
  <c r="H52" i="1"/>
  <c r="J52" i="1" s="1"/>
  <c r="G54" i="1" l="1"/>
  <c r="H53" i="1"/>
  <c r="J53" i="1" s="1"/>
  <c r="B53" i="1"/>
  <c r="D53" i="1" s="1"/>
  <c r="A54" i="1"/>
  <c r="G55" i="1" l="1"/>
  <c r="H54" i="1"/>
  <c r="J54" i="1" s="1"/>
  <c r="A55" i="1"/>
  <c r="B54" i="1"/>
  <c r="D54" i="1" s="1"/>
  <c r="A56" i="1" l="1"/>
  <c r="B55" i="1"/>
  <c r="D55" i="1" s="1"/>
  <c r="G56" i="1"/>
  <c r="H55" i="1"/>
  <c r="J55" i="1" s="1"/>
  <c r="G57" i="1" l="1"/>
  <c r="H56" i="1"/>
  <c r="J56" i="1" s="1"/>
  <c r="A57" i="1"/>
  <c r="B56" i="1"/>
  <c r="D56" i="1" s="1"/>
  <c r="A58" i="1" l="1"/>
  <c r="B57" i="1"/>
  <c r="D57" i="1" s="1"/>
  <c r="G58" i="1"/>
  <c r="H57" i="1"/>
  <c r="J57" i="1" s="1"/>
  <c r="G59" i="1" l="1"/>
  <c r="H58" i="1"/>
  <c r="J58" i="1" s="1"/>
  <c r="A59" i="1"/>
  <c r="B58" i="1"/>
  <c r="D58" i="1" s="1"/>
  <c r="A60" i="1" l="1"/>
  <c r="B59" i="1"/>
  <c r="D59" i="1" s="1"/>
  <c r="G60" i="1"/>
  <c r="H60" i="1" s="1"/>
  <c r="H59" i="1"/>
  <c r="J59" i="1" s="1"/>
  <c r="J60" i="1" l="1"/>
  <c r="J31" i="1" s="1"/>
  <c r="B60" i="1"/>
  <c r="D60" i="1" s="1"/>
  <c r="B61" i="1"/>
  <c r="D61" i="1" l="1"/>
  <c r="C31" i="1" s="1"/>
</calcChain>
</file>

<file path=xl/sharedStrings.xml><?xml version="1.0" encoding="utf-8"?>
<sst xmlns="http://schemas.openxmlformats.org/spreadsheetml/2006/main" count="79" uniqueCount="55">
  <si>
    <t>Бронников</t>
  </si>
  <si>
    <t>Разные способы:</t>
  </si>
  <si>
    <t>Практический (финансовая таблица)</t>
  </si>
  <si>
    <t>Теоретические (сокр. формулы)</t>
  </si>
  <si>
    <t>Еже(месячная) капитализация:</t>
  </si>
  <si>
    <t>- в конце периода (31 числа)</t>
  </si>
  <si>
    <t>- спустя равные периоды от начала операции.</t>
  </si>
  <si>
    <t>Дано:</t>
  </si>
  <si>
    <t>Кредит P =</t>
  </si>
  <si>
    <t>тыс. руб.</t>
  </si>
  <si>
    <t>Срок N =</t>
  </si>
  <si>
    <t>года</t>
  </si>
  <si>
    <t>периоды</t>
  </si>
  <si>
    <t>Периодичность (p=m) =</t>
  </si>
  <si>
    <t>периодов/год</t>
  </si>
  <si>
    <t>/год</t>
  </si>
  <si>
    <t>Ставка i</t>
  </si>
  <si>
    <t>Кредит -&gt; i</t>
  </si>
  <si>
    <t>N &gt; 1 - долгосрочная операция - сложная ставка</t>
  </si>
  <si>
    <t>практика - простая</t>
  </si>
  <si>
    <t>/период</t>
  </si>
  <si>
    <t>(практика)</t>
  </si>
  <si>
    <t>(теория)</t>
  </si>
  <si>
    <t>…</t>
  </si>
  <si>
    <t>P</t>
  </si>
  <si>
    <t>S - ?</t>
  </si>
  <si>
    <t>Дата начала операции</t>
  </si>
  <si>
    <t>Время</t>
  </si>
  <si>
    <t>Платежи</t>
  </si>
  <si>
    <t>Оценка</t>
  </si>
  <si>
    <t>Финансовое расписание (с итогами в конце месяца)</t>
  </si>
  <si>
    <t>Пусть кредит межбанковский -&gt; точные/англ. проценты</t>
  </si>
  <si>
    <t>Кредит (-P)</t>
  </si>
  <si>
    <t>Дата (t)</t>
  </si>
  <si>
    <t>Периоды (англ) n</t>
  </si>
  <si>
    <t>Конечный долг S</t>
  </si>
  <si>
    <t>Финансовое расписание (спустя месяца от начала)</t>
  </si>
  <si>
    <t>S2(t)</t>
  </si>
  <si>
    <t>S1(t)</t>
  </si>
  <si>
    <t>- точная</t>
  </si>
  <si>
    <t>- приблизительная</t>
  </si>
  <si>
    <t>- смешанная</t>
  </si>
  <si>
    <t>S = P*(1+i)^N</t>
  </si>
  <si>
    <r>
      <t>i - %/</t>
    </r>
    <r>
      <rPr>
        <sz val="11"/>
        <color rgb="FF7030A0"/>
        <rFont val="Calibri"/>
        <family val="2"/>
        <scheme val="minor"/>
      </rPr>
      <t>период (!)</t>
    </r>
  </si>
  <si>
    <t>S =</t>
  </si>
  <si>
    <t>по формуле</t>
  </si>
  <si>
    <t>по БС()</t>
  </si>
  <si>
    <t>S = P*(1+i)^Nцел</t>
  </si>
  <si>
    <t>день</t>
  </si>
  <si>
    <t>N - ?</t>
  </si>
  <si>
    <t>N=</t>
  </si>
  <si>
    <t>лет</t>
  </si>
  <si>
    <t>теория - срок по англ %</t>
  </si>
  <si>
    <t>периодов</t>
  </si>
  <si>
    <t>S = P*(1+i)^Nцел*(1+is*Nдроб)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</si>
</sst>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3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0" fontId="0" fillId="0" borderId="1" xfId="1" applyNumberFormat="1" applyFont="1" applyBorder="1"/>
    <xf numFmtId="0" fontId="0" fillId="0" borderId="0" xfId="0" applyAlignment="1">
      <alignment horizontal="left"/>
    </xf>
    <xf numFmtId="13" fontId="0" fillId="0" borderId="0" xfId="0" applyNumberFormat="1"/>
    <xf numFmtId="1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3" borderId="1" xfId="0" applyNumberFormat="1" applyFill="1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14" fontId="0" fillId="4" borderId="2" xfId="0" applyNumberFormat="1" applyFill="1" applyBorder="1"/>
    <xf numFmtId="164" fontId="0" fillId="0" borderId="1" xfId="0" applyNumberFormat="1" applyBorder="1"/>
    <xf numFmtId="3" fontId="0" fillId="0" borderId="2" xfId="0" applyNumberFormat="1" applyBorder="1"/>
    <xf numFmtId="9" fontId="0" fillId="3" borderId="1" xfId="0" applyNumberFormat="1" applyFill="1" applyBorder="1"/>
    <xf numFmtId="4" fontId="0" fillId="0" borderId="2" xfId="0" applyNumberFormat="1" applyBorder="1"/>
    <xf numFmtId="14" fontId="0" fillId="0" borderId="0" xfId="0" applyNumberFormat="1" applyFill="1"/>
    <xf numFmtId="164" fontId="0" fillId="0" borderId="0" xfId="0" applyNumberFormat="1" applyFill="1" applyBorder="1"/>
    <xf numFmtId="3" fontId="0" fillId="0" borderId="3" xfId="0" applyNumberFormat="1" applyBorder="1"/>
    <xf numFmtId="2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14030800596384E-2"/>
          <c:y val="9.1580229108539107E-2"/>
          <c:w val="0.84944424596653201"/>
          <c:h val="0.6862540069090824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Sheet1!$A$36:$A$61</c:f>
              <c:numCache>
                <c:formatCode>m/d/yyyy</c:formatCode>
                <c:ptCount val="26"/>
                <c:pt idx="0">
                  <c:v>44627</c:v>
                </c:pt>
                <c:pt idx="1">
                  <c:v>44651</c:v>
                </c:pt>
                <c:pt idx="2">
                  <c:v>44681</c:v>
                </c:pt>
                <c:pt idx="3">
                  <c:v>44712</c:v>
                </c:pt>
                <c:pt idx="4">
                  <c:v>44742</c:v>
                </c:pt>
                <c:pt idx="5">
                  <c:v>44773</c:v>
                </c:pt>
                <c:pt idx="6">
                  <c:v>44804</c:v>
                </c:pt>
                <c:pt idx="7">
                  <c:v>44834</c:v>
                </c:pt>
                <c:pt idx="8">
                  <c:v>44865</c:v>
                </c:pt>
                <c:pt idx="9">
                  <c:v>44895</c:v>
                </c:pt>
                <c:pt idx="10">
                  <c:v>44926</c:v>
                </c:pt>
                <c:pt idx="11">
                  <c:v>44957</c:v>
                </c:pt>
                <c:pt idx="12">
                  <c:v>44985</c:v>
                </c:pt>
                <c:pt idx="13">
                  <c:v>45016</c:v>
                </c:pt>
                <c:pt idx="14">
                  <c:v>45046</c:v>
                </c:pt>
                <c:pt idx="15">
                  <c:v>45077</c:v>
                </c:pt>
                <c:pt idx="16">
                  <c:v>45107</c:v>
                </c:pt>
                <c:pt idx="17">
                  <c:v>45138</c:v>
                </c:pt>
                <c:pt idx="18">
                  <c:v>45169</c:v>
                </c:pt>
                <c:pt idx="19">
                  <c:v>45199</c:v>
                </c:pt>
                <c:pt idx="20">
                  <c:v>45230</c:v>
                </c:pt>
                <c:pt idx="21">
                  <c:v>45260</c:v>
                </c:pt>
                <c:pt idx="22">
                  <c:v>45291</c:v>
                </c:pt>
                <c:pt idx="23">
                  <c:v>45322</c:v>
                </c:pt>
                <c:pt idx="24">
                  <c:v>45351</c:v>
                </c:pt>
                <c:pt idx="25">
                  <c:v>45358</c:v>
                </c:pt>
              </c:numCache>
            </c:numRef>
          </c:xVal>
          <c:yVal>
            <c:numRef>
              <c:f>Sheet1!$D$36:$D$61</c:f>
              <c:numCache>
                <c:formatCode>#,##0.00</c:formatCode>
                <c:ptCount val="26"/>
                <c:pt idx="0" formatCode="#,##0">
                  <c:v>1000</c:v>
                </c:pt>
                <c:pt idx="1">
                  <c:v>1006.5753424657536</c:v>
                </c:pt>
                <c:pt idx="2">
                  <c:v>1014.8485644586228</c:v>
                </c:pt>
                <c:pt idx="3">
                  <c:v>1023.4678262389564</c:v>
                </c:pt>
                <c:pt idx="4">
                  <c:v>1031.8798905642082</c:v>
                </c:pt>
                <c:pt idx="5">
                  <c:v>1040.6438019635207</c:v>
                </c:pt>
                <c:pt idx="6">
                  <c:v>1049.4821465829368</c:v>
                </c:pt>
                <c:pt idx="7">
                  <c:v>1058.108027239783</c:v>
                </c:pt>
                <c:pt idx="8">
                  <c:v>1067.0946981560662</c:v>
                </c:pt>
                <c:pt idx="9">
                  <c:v>1075.8653395107738</c:v>
                </c:pt>
                <c:pt idx="10">
                  <c:v>1085.0028259559338</c:v>
                </c:pt>
                <c:pt idx="11">
                  <c:v>1094.2179184503541</c:v>
                </c:pt>
                <c:pt idx="12">
                  <c:v>1102.6119189206581</c:v>
                </c:pt>
                <c:pt idx="13">
                  <c:v>1111.9765680950527</c:v>
                </c:pt>
                <c:pt idx="14">
                  <c:v>1121.1161015314506</c:v>
                </c:pt>
                <c:pt idx="15">
                  <c:v>1130.6379095170601</c:v>
                </c:pt>
                <c:pt idx="16">
                  <c:v>1139.930823841858</c:v>
                </c:pt>
                <c:pt idx="17">
                  <c:v>1149.6124280991451</c:v>
                </c:pt>
                <c:pt idx="18">
                  <c:v>1159.376259680261</c:v>
                </c:pt>
                <c:pt idx="19">
                  <c:v>1168.9053796228386</c:v>
                </c:pt>
                <c:pt idx="20">
                  <c:v>1178.8330691484025</c:v>
                </c:pt>
                <c:pt idx="21">
                  <c:v>1188.52210807291</c:v>
                </c:pt>
                <c:pt idx="22">
                  <c:v>1198.6164054291457</c:v>
                </c:pt>
                <c:pt idx="23">
                  <c:v>1208.7964351738865</c:v>
                </c:pt>
                <c:pt idx="24">
                  <c:v>1218.400571234172</c:v>
                </c:pt>
                <c:pt idx="25">
                  <c:v>1220.7372298639361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9-4575-A4C3-9C946975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94912"/>
        <c:axId val="1847987008"/>
      </c:scatterChart>
      <c:valAx>
        <c:axId val="18479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7008"/>
        <c:crosses val="autoZero"/>
        <c:crossBetween val="midCat"/>
      </c:valAx>
      <c:valAx>
        <c:axId val="1847987008"/>
        <c:scaling>
          <c:orientation val="minMax"/>
          <c:max val="125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9526</xdr:rowOff>
    </xdr:from>
    <xdr:to>
      <xdr:col>13</xdr:col>
      <xdr:colOff>123825</xdr:colOff>
      <xdr:row>4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0BCCCB-1AD1-4C96-BC67-7CD618686C3F}"/>
            </a:ext>
          </a:extLst>
        </xdr:cNvPr>
        <xdr:cNvSpPr txBox="1"/>
      </xdr:nvSpPr>
      <xdr:spPr>
        <a:xfrm>
          <a:off x="2505074" y="200026"/>
          <a:ext cx="5610226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Кредит в размере 1</a:t>
          </a:r>
          <a:r>
            <a:rPr lang="ru-RU" sz="1200" baseline="0"/>
            <a:t> млн. руб. предоставлен на 2 года под 10% с капитализацией ежемесячно. Определить конечную сумму долга (разными способами).</a:t>
          </a:r>
          <a:endParaRPr lang="en-US" sz="1200"/>
        </a:p>
      </xdr:txBody>
    </xdr:sp>
    <xdr:clientData/>
  </xdr:twoCellAnchor>
  <xdr:twoCellAnchor>
    <xdr:from>
      <xdr:col>8</xdr:col>
      <xdr:colOff>9525</xdr:colOff>
      <xdr:row>18</xdr:row>
      <xdr:rowOff>180975</xdr:rowOff>
    </xdr:from>
    <xdr:to>
      <xdr:col>16</xdr:col>
      <xdr:colOff>561975</xdr:colOff>
      <xdr:row>18</xdr:row>
      <xdr:rowOff>180975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7246A57D-AC08-4DC9-913D-1E1878D24FE8}"/>
            </a:ext>
          </a:extLst>
        </xdr:cNvPr>
        <xdr:cNvCxnSpPr/>
      </xdr:nvCxnSpPr>
      <xdr:spPr>
        <a:xfrm>
          <a:off x="5848350" y="3609975"/>
          <a:ext cx="542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14</xdr:row>
      <xdr:rowOff>161925</xdr:rowOff>
    </xdr:from>
    <xdr:to>
      <xdr:col>8</xdr:col>
      <xdr:colOff>19050</xdr:colOff>
      <xdr:row>19</xdr:row>
      <xdr:rowOff>9525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AC151CF3-EA8C-45E4-B55B-7657E6B80FEB}"/>
            </a:ext>
          </a:extLst>
        </xdr:cNvPr>
        <xdr:cNvCxnSpPr/>
      </xdr:nvCxnSpPr>
      <xdr:spPr>
        <a:xfrm>
          <a:off x="5857875" y="2828925"/>
          <a:ext cx="0" cy="8001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19050</xdr:colOff>
      <xdr:row>19</xdr:row>
      <xdr:rowOff>9525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2088F811-1210-46A6-8636-6CA89117F5EF}"/>
            </a:ext>
          </a:extLst>
        </xdr:cNvPr>
        <xdr:cNvCxnSpPr/>
      </xdr:nvCxnSpPr>
      <xdr:spPr>
        <a:xfrm>
          <a:off x="6467475" y="2162175"/>
          <a:ext cx="0" cy="1466850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11</xdr:row>
      <xdr:rowOff>66675</xdr:rowOff>
    </xdr:from>
    <xdr:to>
      <xdr:col>9</xdr:col>
      <xdr:colOff>600075</xdr:colOff>
      <xdr:row>19</xdr:row>
      <xdr:rowOff>9525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8EB7B8EC-E6F7-42B4-BC73-ADECB0ADEF6E}"/>
            </a:ext>
          </a:extLst>
        </xdr:cNvPr>
        <xdr:cNvCxnSpPr/>
      </xdr:nvCxnSpPr>
      <xdr:spPr>
        <a:xfrm>
          <a:off x="7048500" y="2162175"/>
          <a:ext cx="0" cy="1466850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11</xdr:row>
      <xdr:rowOff>28575</xdr:rowOff>
    </xdr:from>
    <xdr:to>
      <xdr:col>10</xdr:col>
      <xdr:colOff>600075</xdr:colOff>
      <xdr:row>18</xdr:row>
      <xdr:rowOff>161925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5A802EF1-67CE-4696-826E-C1D9652C7EFF}"/>
            </a:ext>
          </a:extLst>
        </xdr:cNvPr>
        <xdr:cNvCxnSpPr/>
      </xdr:nvCxnSpPr>
      <xdr:spPr>
        <a:xfrm>
          <a:off x="7658100" y="2124075"/>
          <a:ext cx="0" cy="1466850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57150</xdr:rowOff>
    </xdr:from>
    <xdr:to>
      <xdr:col>12</xdr:col>
      <xdr:colOff>0</xdr:colOff>
      <xdr:row>19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1596DE74-FC6E-452F-BB0F-B6E51E3043A3}"/>
            </a:ext>
          </a:extLst>
        </xdr:cNvPr>
        <xdr:cNvCxnSpPr/>
      </xdr:nvCxnSpPr>
      <xdr:spPr>
        <a:xfrm>
          <a:off x="8277225" y="2152650"/>
          <a:ext cx="0" cy="1466850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11</xdr:row>
      <xdr:rowOff>57150</xdr:rowOff>
    </xdr:from>
    <xdr:to>
      <xdr:col>13</xdr:col>
      <xdr:colOff>19050</xdr:colOff>
      <xdr:row>19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52683FAC-2301-44EE-AA25-0393F93880FB}"/>
            </a:ext>
          </a:extLst>
        </xdr:cNvPr>
        <xdr:cNvCxnSpPr/>
      </xdr:nvCxnSpPr>
      <xdr:spPr>
        <a:xfrm>
          <a:off x="8905875" y="2152650"/>
          <a:ext cx="0" cy="1466850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19050</xdr:rowOff>
    </xdr:from>
    <xdr:to>
      <xdr:col>16</xdr:col>
      <xdr:colOff>0</xdr:colOff>
      <xdr:row>19</xdr:row>
      <xdr:rowOff>9525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97988475-D54E-4452-9C4D-D880AD2F3E9A}"/>
            </a:ext>
          </a:extLst>
        </xdr:cNvPr>
        <xdr:cNvCxnSpPr/>
      </xdr:nvCxnSpPr>
      <xdr:spPr>
        <a:xfrm>
          <a:off x="10715625" y="781050"/>
          <a:ext cx="0" cy="2847975"/>
        </a:xfrm>
        <a:prstGeom prst="line">
          <a:avLst/>
        </a:prstGeom>
        <a:ln w="158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14</xdr:row>
      <xdr:rowOff>66675</xdr:rowOff>
    </xdr:from>
    <xdr:to>
      <xdr:col>9</xdr:col>
      <xdr:colOff>0</xdr:colOff>
      <xdr:row>14</xdr:row>
      <xdr:rowOff>152400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80661F4F-ED79-49FA-9482-EE9E186C6DD9}"/>
            </a:ext>
          </a:extLst>
        </xdr:cNvPr>
        <xdr:cNvCxnSpPr/>
      </xdr:nvCxnSpPr>
      <xdr:spPr>
        <a:xfrm flipV="1">
          <a:off x="5886450" y="2733675"/>
          <a:ext cx="56197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13</xdr:row>
      <xdr:rowOff>104775</xdr:rowOff>
    </xdr:from>
    <xdr:to>
      <xdr:col>9</xdr:col>
      <xdr:colOff>581025</xdr:colOff>
      <xdr:row>14</xdr:row>
      <xdr:rowOff>76200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31F423AA-5D48-4075-AEE2-DF3A6587B9C4}"/>
            </a:ext>
          </a:extLst>
        </xdr:cNvPr>
        <xdr:cNvCxnSpPr/>
      </xdr:nvCxnSpPr>
      <xdr:spPr>
        <a:xfrm flipV="1">
          <a:off x="6477000" y="2581275"/>
          <a:ext cx="5524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104775</xdr:rowOff>
    </xdr:from>
    <xdr:to>
      <xdr:col>10</xdr:col>
      <xdr:colOff>590550</xdr:colOff>
      <xdr:row>13</xdr:row>
      <xdr:rowOff>76200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76515E20-A929-4AC1-874B-BC6002B25833}"/>
            </a:ext>
          </a:extLst>
        </xdr:cNvPr>
        <xdr:cNvCxnSpPr/>
      </xdr:nvCxnSpPr>
      <xdr:spPr>
        <a:xfrm flipV="1">
          <a:off x="7058025" y="2200275"/>
          <a:ext cx="5905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</xdr:row>
      <xdr:rowOff>0</xdr:rowOff>
    </xdr:from>
    <xdr:to>
      <xdr:col>16</xdr:col>
      <xdr:colOff>9525</xdr:colOff>
      <xdr:row>14</xdr:row>
      <xdr:rowOff>161925</xdr:rowOff>
    </xdr:to>
    <xdr:sp macro="" textlink="">
      <xdr:nvSpPr>
        <xdr:cNvPr id="34" name="Полилиния: фигура 33">
          <a:extLst>
            <a:ext uri="{FF2B5EF4-FFF2-40B4-BE49-F238E27FC236}">
              <a16:creationId xmlns:a16="http://schemas.microsoft.com/office/drawing/2014/main" id="{F0B642E8-3B64-4108-8C05-E9BD70389DBB}"/>
            </a:ext>
          </a:extLst>
        </xdr:cNvPr>
        <xdr:cNvSpPr/>
      </xdr:nvSpPr>
      <xdr:spPr>
        <a:xfrm>
          <a:off x="5867400" y="762000"/>
          <a:ext cx="4857750" cy="2066925"/>
        </a:xfrm>
        <a:custGeom>
          <a:avLst/>
          <a:gdLst>
            <a:gd name="connsiteX0" fmla="*/ 0 w 4581525"/>
            <a:gd name="connsiteY0" fmla="*/ 2124075 h 2124075"/>
            <a:gd name="connsiteX1" fmla="*/ 600075 w 4581525"/>
            <a:gd name="connsiteY1" fmla="*/ 2105025 h 2124075"/>
            <a:gd name="connsiteX2" fmla="*/ 714375 w 4581525"/>
            <a:gd name="connsiteY2" fmla="*/ 2066925 h 2124075"/>
            <a:gd name="connsiteX3" fmla="*/ 771525 w 4581525"/>
            <a:gd name="connsiteY3" fmla="*/ 2057400 h 2124075"/>
            <a:gd name="connsiteX4" fmla="*/ 819150 w 4581525"/>
            <a:gd name="connsiteY4" fmla="*/ 2047875 h 2124075"/>
            <a:gd name="connsiteX5" fmla="*/ 857250 w 4581525"/>
            <a:gd name="connsiteY5" fmla="*/ 2028825 h 2124075"/>
            <a:gd name="connsiteX6" fmla="*/ 952500 w 4581525"/>
            <a:gd name="connsiteY6" fmla="*/ 2009775 h 2124075"/>
            <a:gd name="connsiteX7" fmla="*/ 1047750 w 4581525"/>
            <a:gd name="connsiteY7" fmla="*/ 1971675 h 2124075"/>
            <a:gd name="connsiteX8" fmla="*/ 1085850 w 4581525"/>
            <a:gd name="connsiteY8" fmla="*/ 1952625 h 2124075"/>
            <a:gd name="connsiteX9" fmla="*/ 1143000 w 4581525"/>
            <a:gd name="connsiteY9" fmla="*/ 1933575 h 2124075"/>
            <a:gd name="connsiteX10" fmla="*/ 1209675 w 4581525"/>
            <a:gd name="connsiteY10" fmla="*/ 1905000 h 2124075"/>
            <a:gd name="connsiteX11" fmla="*/ 1285875 w 4581525"/>
            <a:gd name="connsiteY11" fmla="*/ 1876425 h 2124075"/>
            <a:gd name="connsiteX12" fmla="*/ 1343025 w 4581525"/>
            <a:gd name="connsiteY12" fmla="*/ 1828800 h 2124075"/>
            <a:gd name="connsiteX13" fmla="*/ 1447800 w 4581525"/>
            <a:gd name="connsiteY13" fmla="*/ 1743075 h 2124075"/>
            <a:gd name="connsiteX14" fmla="*/ 1524000 w 4581525"/>
            <a:gd name="connsiteY14" fmla="*/ 1695450 h 2124075"/>
            <a:gd name="connsiteX15" fmla="*/ 1562100 w 4581525"/>
            <a:gd name="connsiteY15" fmla="*/ 1666875 h 2124075"/>
            <a:gd name="connsiteX16" fmla="*/ 1628775 w 4581525"/>
            <a:gd name="connsiteY16" fmla="*/ 1647825 h 2124075"/>
            <a:gd name="connsiteX17" fmla="*/ 1657350 w 4581525"/>
            <a:gd name="connsiteY17" fmla="*/ 1628775 h 2124075"/>
            <a:gd name="connsiteX18" fmla="*/ 1685925 w 4581525"/>
            <a:gd name="connsiteY18" fmla="*/ 1619250 h 2124075"/>
            <a:gd name="connsiteX19" fmla="*/ 1714500 w 4581525"/>
            <a:gd name="connsiteY19" fmla="*/ 1590675 h 2124075"/>
            <a:gd name="connsiteX20" fmla="*/ 1771650 w 4581525"/>
            <a:gd name="connsiteY20" fmla="*/ 1571625 h 2124075"/>
            <a:gd name="connsiteX21" fmla="*/ 1838325 w 4581525"/>
            <a:gd name="connsiteY21" fmla="*/ 1543050 h 2124075"/>
            <a:gd name="connsiteX22" fmla="*/ 1943100 w 4581525"/>
            <a:gd name="connsiteY22" fmla="*/ 1466850 h 2124075"/>
            <a:gd name="connsiteX23" fmla="*/ 1962150 w 4581525"/>
            <a:gd name="connsiteY23" fmla="*/ 1438275 h 2124075"/>
            <a:gd name="connsiteX24" fmla="*/ 2028825 w 4581525"/>
            <a:gd name="connsiteY24" fmla="*/ 1400175 h 2124075"/>
            <a:gd name="connsiteX25" fmla="*/ 2095500 w 4581525"/>
            <a:gd name="connsiteY25" fmla="*/ 1323975 h 2124075"/>
            <a:gd name="connsiteX26" fmla="*/ 2162175 w 4581525"/>
            <a:gd name="connsiteY26" fmla="*/ 1266825 h 2124075"/>
            <a:gd name="connsiteX27" fmla="*/ 2266950 w 4581525"/>
            <a:gd name="connsiteY27" fmla="*/ 1171575 h 2124075"/>
            <a:gd name="connsiteX28" fmla="*/ 2314575 w 4581525"/>
            <a:gd name="connsiteY28" fmla="*/ 1143000 h 2124075"/>
            <a:gd name="connsiteX29" fmla="*/ 2400300 w 4581525"/>
            <a:gd name="connsiteY29" fmla="*/ 1057275 h 2124075"/>
            <a:gd name="connsiteX30" fmla="*/ 2466975 w 4581525"/>
            <a:gd name="connsiteY30" fmla="*/ 1038225 h 2124075"/>
            <a:gd name="connsiteX31" fmla="*/ 2571750 w 4581525"/>
            <a:gd name="connsiteY31" fmla="*/ 971550 h 2124075"/>
            <a:gd name="connsiteX32" fmla="*/ 2676525 w 4581525"/>
            <a:gd name="connsiteY32" fmla="*/ 923925 h 2124075"/>
            <a:gd name="connsiteX33" fmla="*/ 2828925 w 4581525"/>
            <a:gd name="connsiteY33" fmla="*/ 838200 h 2124075"/>
            <a:gd name="connsiteX34" fmla="*/ 2924175 w 4581525"/>
            <a:gd name="connsiteY34" fmla="*/ 790575 h 2124075"/>
            <a:gd name="connsiteX35" fmla="*/ 3000375 w 4581525"/>
            <a:gd name="connsiteY35" fmla="*/ 742950 h 2124075"/>
            <a:gd name="connsiteX36" fmla="*/ 3076575 w 4581525"/>
            <a:gd name="connsiteY36" fmla="*/ 685800 h 2124075"/>
            <a:gd name="connsiteX37" fmla="*/ 3152775 w 4581525"/>
            <a:gd name="connsiteY37" fmla="*/ 657225 h 2124075"/>
            <a:gd name="connsiteX38" fmla="*/ 3286125 w 4581525"/>
            <a:gd name="connsiteY38" fmla="*/ 571500 h 2124075"/>
            <a:gd name="connsiteX39" fmla="*/ 3400425 w 4581525"/>
            <a:gd name="connsiteY39" fmla="*/ 514350 h 2124075"/>
            <a:gd name="connsiteX40" fmla="*/ 3457575 w 4581525"/>
            <a:gd name="connsiteY40" fmla="*/ 485775 h 2124075"/>
            <a:gd name="connsiteX41" fmla="*/ 3581400 w 4581525"/>
            <a:gd name="connsiteY41" fmla="*/ 400050 h 2124075"/>
            <a:gd name="connsiteX42" fmla="*/ 3629025 w 4581525"/>
            <a:gd name="connsiteY42" fmla="*/ 361950 h 2124075"/>
            <a:gd name="connsiteX43" fmla="*/ 3705225 w 4581525"/>
            <a:gd name="connsiteY43" fmla="*/ 333375 h 2124075"/>
            <a:gd name="connsiteX44" fmla="*/ 3800475 w 4581525"/>
            <a:gd name="connsiteY44" fmla="*/ 276225 h 2124075"/>
            <a:gd name="connsiteX45" fmla="*/ 3895725 w 4581525"/>
            <a:gd name="connsiteY45" fmla="*/ 228600 h 2124075"/>
            <a:gd name="connsiteX46" fmla="*/ 4000500 w 4581525"/>
            <a:gd name="connsiteY46" fmla="*/ 190500 h 2124075"/>
            <a:gd name="connsiteX47" fmla="*/ 4048125 w 4581525"/>
            <a:gd name="connsiteY47" fmla="*/ 161925 h 2124075"/>
            <a:gd name="connsiteX48" fmla="*/ 4114800 w 4581525"/>
            <a:gd name="connsiteY48" fmla="*/ 142875 h 2124075"/>
            <a:gd name="connsiteX49" fmla="*/ 4257675 w 4581525"/>
            <a:gd name="connsiteY49" fmla="*/ 95250 h 2124075"/>
            <a:gd name="connsiteX50" fmla="*/ 4324350 w 4581525"/>
            <a:gd name="connsiteY50" fmla="*/ 85725 h 2124075"/>
            <a:gd name="connsiteX51" fmla="*/ 4438650 w 4581525"/>
            <a:gd name="connsiteY51" fmla="*/ 47625 h 2124075"/>
            <a:gd name="connsiteX52" fmla="*/ 4476750 w 4581525"/>
            <a:gd name="connsiteY52" fmla="*/ 38100 h 2124075"/>
            <a:gd name="connsiteX53" fmla="*/ 4524375 w 4581525"/>
            <a:gd name="connsiteY53" fmla="*/ 19050 h 2124075"/>
            <a:gd name="connsiteX54" fmla="*/ 4581525 w 4581525"/>
            <a:gd name="connsiteY54" fmla="*/ 0 h 2124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4581525" h="2124075">
              <a:moveTo>
                <a:pt x="0" y="2124075"/>
              </a:moveTo>
              <a:cubicBezTo>
                <a:pt x="200025" y="2117725"/>
                <a:pt x="400266" y="2116282"/>
                <a:pt x="600075" y="2105025"/>
              </a:cubicBezTo>
              <a:cubicBezTo>
                <a:pt x="711645" y="2098739"/>
                <a:pt x="641146" y="2088894"/>
                <a:pt x="714375" y="2066925"/>
              </a:cubicBezTo>
              <a:cubicBezTo>
                <a:pt x="732873" y="2061376"/>
                <a:pt x="752524" y="2060855"/>
                <a:pt x="771525" y="2057400"/>
              </a:cubicBezTo>
              <a:cubicBezTo>
                <a:pt x="787453" y="2054504"/>
                <a:pt x="803275" y="2051050"/>
                <a:pt x="819150" y="2047875"/>
              </a:cubicBezTo>
              <a:cubicBezTo>
                <a:pt x="831850" y="2041525"/>
                <a:pt x="843551" y="2032561"/>
                <a:pt x="857250" y="2028825"/>
              </a:cubicBezTo>
              <a:cubicBezTo>
                <a:pt x="971678" y="1997617"/>
                <a:pt x="885716" y="2035461"/>
                <a:pt x="952500" y="2009775"/>
              </a:cubicBezTo>
              <a:cubicBezTo>
                <a:pt x="984416" y="1997499"/>
                <a:pt x="1017164" y="1986968"/>
                <a:pt x="1047750" y="1971675"/>
              </a:cubicBezTo>
              <a:cubicBezTo>
                <a:pt x="1060450" y="1965325"/>
                <a:pt x="1072667" y="1957898"/>
                <a:pt x="1085850" y="1952625"/>
              </a:cubicBezTo>
              <a:cubicBezTo>
                <a:pt x="1104494" y="1945167"/>
                <a:pt x="1125039" y="1942555"/>
                <a:pt x="1143000" y="1933575"/>
              </a:cubicBezTo>
              <a:cubicBezTo>
                <a:pt x="1269362" y="1870394"/>
                <a:pt x="1111569" y="1947045"/>
                <a:pt x="1209675" y="1905000"/>
              </a:cubicBezTo>
              <a:cubicBezTo>
                <a:pt x="1279407" y="1875115"/>
                <a:pt x="1215631" y="1893986"/>
                <a:pt x="1285875" y="1876425"/>
              </a:cubicBezTo>
              <a:cubicBezTo>
                <a:pt x="1349030" y="1834321"/>
                <a:pt x="1278853" y="1883805"/>
                <a:pt x="1343025" y="1828800"/>
              </a:cubicBezTo>
              <a:cubicBezTo>
                <a:pt x="1377287" y="1799433"/>
                <a:pt x="1412778" y="1771531"/>
                <a:pt x="1447800" y="1743075"/>
              </a:cubicBezTo>
              <a:cubicBezTo>
                <a:pt x="1501818" y="1699185"/>
                <a:pt x="1476853" y="1711166"/>
                <a:pt x="1524000" y="1695450"/>
              </a:cubicBezTo>
              <a:cubicBezTo>
                <a:pt x="1536700" y="1685925"/>
                <a:pt x="1548317" y="1674751"/>
                <a:pt x="1562100" y="1666875"/>
              </a:cubicBezTo>
              <a:cubicBezTo>
                <a:pt x="1572728" y="1660802"/>
                <a:pt x="1620527" y="1649887"/>
                <a:pt x="1628775" y="1647825"/>
              </a:cubicBezTo>
              <a:cubicBezTo>
                <a:pt x="1638300" y="1641475"/>
                <a:pt x="1647111" y="1633895"/>
                <a:pt x="1657350" y="1628775"/>
              </a:cubicBezTo>
              <a:cubicBezTo>
                <a:pt x="1666330" y="1624285"/>
                <a:pt x="1677571" y="1624819"/>
                <a:pt x="1685925" y="1619250"/>
              </a:cubicBezTo>
              <a:cubicBezTo>
                <a:pt x="1697133" y="1611778"/>
                <a:pt x="1702725" y="1597217"/>
                <a:pt x="1714500" y="1590675"/>
              </a:cubicBezTo>
              <a:cubicBezTo>
                <a:pt x="1732053" y="1580923"/>
                <a:pt x="1753006" y="1579083"/>
                <a:pt x="1771650" y="1571625"/>
              </a:cubicBezTo>
              <a:cubicBezTo>
                <a:pt x="1889351" y="1524545"/>
                <a:pt x="1746343" y="1573711"/>
                <a:pt x="1838325" y="1543050"/>
              </a:cubicBezTo>
              <a:cubicBezTo>
                <a:pt x="1899897" y="1460954"/>
                <a:pt x="1824154" y="1550112"/>
                <a:pt x="1943100" y="1466850"/>
              </a:cubicBezTo>
              <a:cubicBezTo>
                <a:pt x="1952478" y="1460285"/>
                <a:pt x="1954055" y="1446370"/>
                <a:pt x="1962150" y="1438275"/>
              </a:cubicBezTo>
              <a:cubicBezTo>
                <a:pt x="1984648" y="1415777"/>
                <a:pt x="2002678" y="1418852"/>
                <a:pt x="2028825" y="1400175"/>
              </a:cubicBezTo>
              <a:cubicBezTo>
                <a:pt x="2055793" y="1380912"/>
                <a:pt x="2073107" y="1346368"/>
                <a:pt x="2095500" y="1323975"/>
              </a:cubicBezTo>
              <a:cubicBezTo>
                <a:pt x="2116198" y="1303277"/>
                <a:pt x="2140666" y="1286680"/>
                <a:pt x="2162175" y="1266825"/>
              </a:cubicBezTo>
              <a:cubicBezTo>
                <a:pt x="2217576" y="1215686"/>
                <a:pt x="2210456" y="1211121"/>
                <a:pt x="2266950" y="1171575"/>
              </a:cubicBezTo>
              <a:cubicBezTo>
                <a:pt x="2282117" y="1160958"/>
                <a:pt x="2300519" y="1155048"/>
                <a:pt x="2314575" y="1143000"/>
              </a:cubicBezTo>
              <a:cubicBezTo>
                <a:pt x="2345257" y="1116701"/>
                <a:pt x="2361095" y="1067076"/>
                <a:pt x="2400300" y="1057275"/>
              </a:cubicBezTo>
              <a:cubicBezTo>
                <a:pt x="2412507" y="1054223"/>
                <a:pt x="2453310" y="1045057"/>
                <a:pt x="2466975" y="1038225"/>
              </a:cubicBezTo>
              <a:cubicBezTo>
                <a:pt x="2579340" y="982043"/>
                <a:pt x="2443412" y="1039493"/>
                <a:pt x="2571750" y="971550"/>
              </a:cubicBezTo>
              <a:cubicBezTo>
                <a:pt x="2605655" y="953600"/>
                <a:pt x="2641854" y="940348"/>
                <a:pt x="2676525" y="923925"/>
              </a:cubicBezTo>
              <a:cubicBezTo>
                <a:pt x="2827056" y="852621"/>
                <a:pt x="2678500" y="921769"/>
                <a:pt x="2828925" y="838200"/>
              </a:cubicBezTo>
              <a:cubicBezTo>
                <a:pt x="2859955" y="820961"/>
                <a:pt x="2893145" y="807814"/>
                <a:pt x="2924175" y="790575"/>
              </a:cubicBezTo>
              <a:cubicBezTo>
                <a:pt x="2950359" y="776029"/>
                <a:pt x="2975693" y="759919"/>
                <a:pt x="3000375" y="742950"/>
              </a:cubicBezTo>
              <a:cubicBezTo>
                <a:pt x="3026538" y="724963"/>
                <a:pt x="3048902" y="701366"/>
                <a:pt x="3076575" y="685800"/>
              </a:cubicBezTo>
              <a:cubicBezTo>
                <a:pt x="3100218" y="672501"/>
                <a:pt x="3128193" y="668697"/>
                <a:pt x="3152775" y="657225"/>
              </a:cubicBezTo>
              <a:cubicBezTo>
                <a:pt x="3257680" y="608269"/>
                <a:pt x="3183131" y="631128"/>
                <a:pt x="3286125" y="571500"/>
              </a:cubicBezTo>
              <a:cubicBezTo>
                <a:pt x="3322990" y="550157"/>
                <a:pt x="3362325" y="533400"/>
                <a:pt x="3400425" y="514350"/>
              </a:cubicBezTo>
              <a:cubicBezTo>
                <a:pt x="3419475" y="504825"/>
                <a:pt x="3441213" y="499410"/>
                <a:pt x="3457575" y="485775"/>
              </a:cubicBezTo>
              <a:cubicBezTo>
                <a:pt x="3583217" y="381073"/>
                <a:pt x="3442792" y="492456"/>
                <a:pt x="3581400" y="400050"/>
              </a:cubicBezTo>
              <a:cubicBezTo>
                <a:pt x="3598316" y="388773"/>
                <a:pt x="3611125" y="371588"/>
                <a:pt x="3629025" y="361950"/>
              </a:cubicBezTo>
              <a:cubicBezTo>
                <a:pt x="3652910" y="349089"/>
                <a:pt x="3680962" y="345507"/>
                <a:pt x="3705225" y="333375"/>
              </a:cubicBezTo>
              <a:cubicBezTo>
                <a:pt x="3738343" y="316816"/>
                <a:pt x="3766097" y="289976"/>
                <a:pt x="3800475" y="276225"/>
              </a:cubicBezTo>
              <a:cubicBezTo>
                <a:pt x="3922814" y="227290"/>
                <a:pt x="3771152" y="290886"/>
                <a:pt x="3895725" y="228600"/>
              </a:cubicBezTo>
              <a:cubicBezTo>
                <a:pt x="3982796" y="185065"/>
                <a:pt x="3902699" y="234955"/>
                <a:pt x="4000500" y="190500"/>
              </a:cubicBezTo>
              <a:cubicBezTo>
                <a:pt x="4017354" y="182839"/>
                <a:pt x="4031036" y="169045"/>
                <a:pt x="4048125" y="161925"/>
              </a:cubicBezTo>
              <a:cubicBezTo>
                <a:pt x="4069461" y="153035"/>
                <a:pt x="4092872" y="150184"/>
                <a:pt x="4114800" y="142875"/>
              </a:cubicBezTo>
              <a:cubicBezTo>
                <a:pt x="4181570" y="120618"/>
                <a:pt x="4191392" y="109453"/>
                <a:pt x="4257675" y="95250"/>
              </a:cubicBezTo>
              <a:cubicBezTo>
                <a:pt x="4279627" y="90546"/>
                <a:pt x="4302398" y="90429"/>
                <a:pt x="4324350" y="85725"/>
              </a:cubicBezTo>
              <a:cubicBezTo>
                <a:pt x="4409898" y="67393"/>
                <a:pt x="4367764" y="71254"/>
                <a:pt x="4438650" y="47625"/>
              </a:cubicBezTo>
              <a:cubicBezTo>
                <a:pt x="4451069" y="43485"/>
                <a:pt x="4464331" y="42240"/>
                <a:pt x="4476750" y="38100"/>
              </a:cubicBezTo>
              <a:cubicBezTo>
                <a:pt x="4492970" y="32693"/>
                <a:pt x="4508307" y="24893"/>
                <a:pt x="4524375" y="19050"/>
              </a:cubicBezTo>
              <a:cubicBezTo>
                <a:pt x="4543246" y="12188"/>
                <a:pt x="4581525" y="0"/>
                <a:pt x="4581525" y="0"/>
              </a:cubicBezTo>
            </a:path>
          </a:pathLst>
        </a:custGeom>
        <a:noFill/>
        <a:ln w="15875">
          <a:solidFill>
            <a:srgbClr val="FF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31</xdr:row>
      <xdr:rowOff>161923</xdr:rowOff>
    </xdr:from>
    <xdr:to>
      <xdr:col>19</xdr:col>
      <xdr:colOff>219075</xdr:colOff>
      <xdr:row>51</xdr:row>
      <xdr:rowOff>9525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B798C68C-E97E-419B-94AD-1E362E4D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38100</xdr:rowOff>
    </xdr:from>
    <xdr:to>
      <xdr:col>7</xdr:col>
      <xdr:colOff>295276</xdr:colOff>
      <xdr:row>68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ED2F0EA-BD30-4B8F-9D51-EC718DDD5EE3}"/>
            </a:ext>
          </a:extLst>
        </xdr:cNvPr>
        <xdr:cNvSpPr txBox="1"/>
      </xdr:nvSpPr>
      <xdr:spPr>
        <a:xfrm>
          <a:off x="38100" y="12325350"/>
          <a:ext cx="6619876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Кредит в размере 1</a:t>
          </a:r>
          <a:r>
            <a:rPr lang="ru-RU" sz="1200" baseline="0"/>
            <a:t> млн. руб. предоставлен на 751 дней под 10% с капитализацией ежемесячно. Определить конечную сумму долга (разными способами).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tabSelected="1" topLeftCell="A82" workbookViewId="0">
      <selection activeCell="E92" sqref="E92"/>
    </sheetView>
  </sheetViews>
  <sheetFormatPr defaultRowHeight="15" x14ac:dyDescent="0.25"/>
  <cols>
    <col min="1" max="1" width="22.5703125" customWidth="1"/>
    <col min="2" max="2" width="16.5703125" customWidth="1"/>
    <col min="3" max="3" width="14.5703125" customWidth="1"/>
    <col min="5" max="5" width="12.140625" customWidth="1"/>
    <col min="6" max="6" width="10.28515625" bestFit="1" customWidth="1"/>
    <col min="7" max="7" width="10.140625" bestFit="1" customWidth="1"/>
    <col min="8" max="8" width="17" customWidth="1"/>
    <col min="9" max="9" width="11.28515625" customWidth="1"/>
    <col min="19" max="19" width="11.28515625" customWidth="1"/>
  </cols>
  <sheetData>
    <row r="1" spans="1:17" x14ac:dyDescent="0.25">
      <c r="A1" s="29" t="s">
        <v>0</v>
      </c>
      <c r="B1" s="29"/>
      <c r="C1" s="29"/>
    </row>
    <row r="2" spans="1:17" x14ac:dyDescent="0.25">
      <c r="A2" s="30">
        <v>44627</v>
      </c>
      <c r="B2" s="30"/>
      <c r="C2" s="30"/>
    </row>
    <row r="4" spans="1:17" x14ac:dyDescent="0.25">
      <c r="Q4" t="s">
        <v>25</v>
      </c>
    </row>
    <row r="7" spans="1:17" x14ac:dyDescent="0.25">
      <c r="C7" t="s">
        <v>1</v>
      </c>
    </row>
    <row r="8" spans="1:17" x14ac:dyDescent="0.25">
      <c r="C8" t="s">
        <v>2</v>
      </c>
      <c r="I8" t="s">
        <v>3</v>
      </c>
    </row>
    <row r="9" spans="1:17" x14ac:dyDescent="0.25">
      <c r="C9" t="s">
        <v>4</v>
      </c>
      <c r="I9" s="1" t="s">
        <v>39</v>
      </c>
    </row>
    <row r="10" spans="1:17" x14ac:dyDescent="0.25">
      <c r="C10" s="2" t="s">
        <v>5</v>
      </c>
      <c r="I10" s="1" t="s">
        <v>40</v>
      </c>
    </row>
    <row r="11" spans="1:17" x14ac:dyDescent="0.25">
      <c r="C11" s="1" t="s">
        <v>6</v>
      </c>
      <c r="I11" s="1" t="s">
        <v>41</v>
      </c>
    </row>
    <row r="14" spans="1:17" x14ac:dyDescent="0.25">
      <c r="A14" t="s">
        <v>7</v>
      </c>
    </row>
    <row r="15" spans="1:17" x14ac:dyDescent="0.25">
      <c r="A15" t="s">
        <v>8</v>
      </c>
      <c r="B15" s="3">
        <v>1000</v>
      </c>
      <c r="C15" t="s">
        <v>9</v>
      </c>
      <c r="H15" s="12" t="s">
        <v>24</v>
      </c>
    </row>
    <row r="16" spans="1:17" x14ac:dyDescent="0.25">
      <c r="A16" t="s">
        <v>13</v>
      </c>
      <c r="B16" s="3">
        <v>12</v>
      </c>
      <c r="C16" t="s">
        <v>14</v>
      </c>
    </row>
    <row r="17" spans="1:43" x14ac:dyDescent="0.25">
      <c r="A17" t="s">
        <v>10</v>
      </c>
      <c r="B17" s="4">
        <v>2</v>
      </c>
      <c r="C17" t="s">
        <v>11</v>
      </c>
      <c r="D17" s="5">
        <v>24</v>
      </c>
      <c r="E17" t="s">
        <v>12</v>
      </c>
    </row>
    <row r="18" spans="1:43" x14ac:dyDescent="0.25">
      <c r="A18" t="s">
        <v>16</v>
      </c>
      <c r="B18" s="21">
        <v>0.1</v>
      </c>
      <c r="C18" s="6" t="s">
        <v>15</v>
      </c>
      <c r="D18" s="8">
        <f>B18/B16</f>
        <v>8.3333333333333332E-3</v>
      </c>
      <c r="E18" t="s">
        <v>20</v>
      </c>
    </row>
    <row r="19" spans="1:43" x14ac:dyDescent="0.25">
      <c r="A19" s="6" t="s">
        <v>17</v>
      </c>
    </row>
    <row r="20" spans="1:43" x14ac:dyDescent="0.25">
      <c r="A20" s="6" t="s">
        <v>18</v>
      </c>
      <c r="I20" s="9">
        <v>0</v>
      </c>
      <c r="J20" s="9">
        <v>1</v>
      </c>
      <c r="K20" s="9">
        <v>2</v>
      </c>
      <c r="L20" s="31" t="s">
        <v>23</v>
      </c>
      <c r="M20" s="31"/>
      <c r="N20" s="31"/>
      <c r="O20" s="31"/>
      <c r="P20" s="31"/>
      <c r="Q20" s="9">
        <v>24</v>
      </c>
      <c r="R20" t="s">
        <v>12</v>
      </c>
      <c r="S20" t="s">
        <v>21</v>
      </c>
    </row>
    <row r="21" spans="1:43" x14ac:dyDescent="0.25">
      <c r="A21" s="7" t="s">
        <v>19</v>
      </c>
      <c r="I21" s="9">
        <v>0</v>
      </c>
      <c r="J21" s="10">
        <f>J20/$B$16</f>
        <v>8.3333333333333329E-2</v>
      </c>
      <c r="K21" s="10">
        <f>K20/$B$16</f>
        <v>0.16666666666666666</v>
      </c>
      <c r="L21" s="32" t="s">
        <v>23</v>
      </c>
      <c r="M21" s="32"/>
      <c r="N21" s="32"/>
      <c r="O21" s="32"/>
      <c r="P21" s="32"/>
      <c r="Q21" s="11">
        <f t="shared" ref="Q21" si="0">Q20/$B$16</f>
        <v>2</v>
      </c>
      <c r="R21" t="s">
        <v>11</v>
      </c>
      <c r="S21" t="s">
        <v>22</v>
      </c>
    </row>
    <row r="22" spans="1:43" x14ac:dyDescent="0.25">
      <c r="A22" t="s">
        <v>26</v>
      </c>
      <c r="B22" s="13">
        <v>44627</v>
      </c>
    </row>
    <row r="23" spans="1:43" x14ac:dyDescent="0.25">
      <c r="A23" t="s">
        <v>31</v>
      </c>
    </row>
    <row r="29" spans="1:43" ht="7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x14ac:dyDescent="0.25">
      <c r="A30" t="s">
        <v>30</v>
      </c>
      <c r="G30" t="s">
        <v>36</v>
      </c>
    </row>
    <row r="31" spans="1:43" x14ac:dyDescent="0.25">
      <c r="A31" t="s">
        <v>35</v>
      </c>
      <c r="C31" s="27">
        <f>D61</f>
        <v>1220.7372298639361</v>
      </c>
      <c r="J31" s="26">
        <f>J60</f>
        <v>1220.7219658990157</v>
      </c>
    </row>
    <row r="34" spans="1:10" x14ac:dyDescent="0.25">
      <c r="A34" s="33" t="s">
        <v>27</v>
      </c>
      <c r="B34" s="33"/>
      <c r="C34" s="16" t="s">
        <v>28</v>
      </c>
      <c r="D34" s="16" t="s">
        <v>29</v>
      </c>
      <c r="G34" s="33" t="s">
        <v>27</v>
      </c>
      <c r="H34" s="33"/>
      <c r="I34" s="16" t="s">
        <v>28</v>
      </c>
      <c r="J34" s="16" t="s">
        <v>29</v>
      </c>
    </row>
    <row r="35" spans="1:10" x14ac:dyDescent="0.25">
      <c r="A35" s="16" t="s">
        <v>33</v>
      </c>
      <c r="B35" s="16" t="s">
        <v>34</v>
      </c>
      <c r="C35" s="16" t="s">
        <v>32</v>
      </c>
      <c r="D35" s="16" t="s">
        <v>38</v>
      </c>
      <c r="G35" s="16" t="s">
        <v>33</v>
      </c>
      <c r="H35" s="16" t="s">
        <v>34</v>
      </c>
      <c r="I35" s="16" t="s">
        <v>32</v>
      </c>
      <c r="J35" s="16" t="s">
        <v>37</v>
      </c>
    </row>
    <row r="36" spans="1:10" x14ac:dyDescent="0.25">
      <c r="A36" s="18">
        <f>$B$22</f>
        <v>44627</v>
      </c>
      <c r="B36" s="5">
        <v>0</v>
      </c>
      <c r="C36" s="20">
        <f>B15</f>
        <v>1000</v>
      </c>
      <c r="D36" s="20">
        <f>C36</f>
        <v>1000</v>
      </c>
      <c r="G36" s="17">
        <f>$B$22</f>
        <v>44627</v>
      </c>
      <c r="H36" s="5">
        <v>0</v>
      </c>
      <c r="I36" s="25">
        <f>B15</f>
        <v>1000</v>
      </c>
      <c r="J36" s="15">
        <f>I36</f>
        <v>1000</v>
      </c>
    </row>
    <row r="37" spans="1:10" x14ac:dyDescent="0.25">
      <c r="A37" s="17">
        <f>DATE(YEAR($B$22),MONTH($B$22)+1,1)-1</f>
        <v>44651</v>
      </c>
      <c r="B37" s="19">
        <f>(A37-A36)/365</f>
        <v>6.575342465753424E-2</v>
      </c>
      <c r="D37" s="22">
        <f>D36*(1+$B$18*B37)</f>
        <v>1006.5753424657536</v>
      </c>
      <c r="G37" s="14">
        <f>DATE(YEAR(G36),MONTH(G36)+1,DAY(G36))</f>
        <v>44658</v>
      </c>
      <c r="H37" s="19">
        <f>(G37-G36)/365</f>
        <v>8.4931506849315067E-2</v>
      </c>
      <c r="J37" s="26">
        <f>J36*(1+$B$18*H37)</f>
        <v>1008.4931506849315</v>
      </c>
    </row>
    <row r="38" spans="1:10" x14ac:dyDescent="0.25">
      <c r="A38" s="14">
        <f>DATE(YEAR(A37),MONTH(A37)+2,1)-1</f>
        <v>44681</v>
      </c>
      <c r="B38" s="19">
        <f t="shared" ref="B38:B61" si="1">(A38-A37)/365</f>
        <v>8.2191780821917804E-2</v>
      </c>
      <c r="D38" s="22">
        <f t="shared" ref="D38:D61" si="2">D37*(1+$B$18*B38)</f>
        <v>1014.8485644586228</v>
      </c>
      <c r="G38" s="14">
        <f t="shared" ref="G38:G60" si="3">DATE(YEAR(G37),MONTH(G37)+1,DAY(G37))</f>
        <v>44688</v>
      </c>
      <c r="H38" s="19">
        <f t="shared" ref="H38:H60" si="4">(G38-G37)/365</f>
        <v>8.2191780821917804E-2</v>
      </c>
      <c r="J38" s="26">
        <f t="shared" ref="J38:J60" si="5">J37*(1+$B$18*H38)</f>
        <v>1016.7821354850817</v>
      </c>
    </row>
    <row r="39" spans="1:10" x14ac:dyDescent="0.25">
      <c r="A39" s="14">
        <f t="shared" ref="A39:A60" si="6">DATE(YEAR(A38),MONTH(A38)+2,1)-1</f>
        <v>44712</v>
      </c>
      <c r="B39" s="19">
        <f t="shared" si="1"/>
        <v>8.4931506849315067E-2</v>
      </c>
      <c r="D39" s="22">
        <f t="shared" si="2"/>
        <v>1023.4678262389564</v>
      </c>
      <c r="G39" s="14">
        <f t="shared" si="3"/>
        <v>44719</v>
      </c>
      <c r="H39" s="19">
        <f t="shared" si="4"/>
        <v>8.4931506849315067E-2</v>
      </c>
      <c r="J39" s="26">
        <f t="shared" si="5"/>
        <v>1025.4178193755029</v>
      </c>
    </row>
    <row r="40" spans="1:10" x14ac:dyDescent="0.25">
      <c r="A40" s="14">
        <f t="shared" si="6"/>
        <v>44742</v>
      </c>
      <c r="B40" s="19">
        <f t="shared" si="1"/>
        <v>8.2191780821917804E-2</v>
      </c>
      <c r="D40" s="22">
        <f t="shared" si="2"/>
        <v>1031.8798905642082</v>
      </c>
      <c r="G40" s="14">
        <f t="shared" si="3"/>
        <v>44749</v>
      </c>
      <c r="H40" s="19">
        <f t="shared" si="4"/>
        <v>8.2191780821917804E-2</v>
      </c>
      <c r="J40" s="26">
        <f t="shared" si="5"/>
        <v>1033.8459110416029</v>
      </c>
    </row>
    <row r="41" spans="1:10" x14ac:dyDescent="0.25">
      <c r="A41" s="14">
        <f t="shared" si="6"/>
        <v>44773</v>
      </c>
      <c r="B41" s="19">
        <f t="shared" si="1"/>
        <v>8.4931506849315067E-2</v>
      </c>
      <c r="D41" s="22">
        <f t="shared" si="2"/>
        <v>1040.6438019635207</v>
      </c>
      <c r="G41" s="14">
        <f t="shared" si="3"/>
        <v>44780</v>
      </c>
      <c r="H41" s="19">
        <f t="shared" si="4"/>
        <v>8.4931506849315067E-2</v>
      </c>
      <c r="J41" s="26">
        <f t="shared" si="5"/>
        <v>1042.6265201490796</v>
      </c>
    </row>
    <row r="42" spans="1:10" x14ac:dyDescent="0.25">
      <c r="A42" s="14">
        <f t="shared" si="6"/>
        <v>44804</v>
      </c>
      <c r="B42" s="19">
        <f t="shared" si="1"/>
        <v>8.4931506849315067E-2</v>
      </c>
      <c r="D42" s="22">
        <f t="shared" si="2"/>
        <v>1049.4821465829368</v>
      </c>
      <c r="G42" s="14">
        <f t="shared" si="3"/>
        <v>44811</v>
      </c>
      <c r="H42" s="19">
        <f t="shared" si="4"/>
        <v>8.4931506849315067E-2</v>
      </c>
      <c r="J42" s="26">
        <f t="shared" si="5"/>
        <v>1051.4817042928116</v>
      </c>
    </row>
    <row r="43" spans="1:10" x14ac:dyDescent="0.25">
      <c r="A43" s="14">
        <f t="shared" si="6"/>
        <v>44834</v>
      </c>
      <c r="B43" s="19">
        <f t="shared" si="1"/>
        <v>8.2191780821917804E-2</v>
      </c>
      <c r="D43" s="22">
        <f t="shared" si="2"/>
        <v>1058.108027239783</v>
      </c>
      <c r="G43" s="14">
        <f t="shared" si="3"/>
        <v>44841</v>
      </c>
      <c r="H43" s="19">
        <f t="shared" si="4"/>
        <v>8.2191780821917804E-2</v>
      </c>
      <c r="J43" s="26">
        <f t="shared" si="5"/>
        <v>1060.1240196705608</v>
      </c>
    </row>
    <row r="44" spans="1:10" x14ac:dyDescent="0.25">
      <c r="A44" s="14">
        <f t="shared" si="6"/>
        <v>44865</v>
      </c>
      <c r="B44" s="19">
        <f t="shared" si="1"/>
        <v>8.4931506849315067E-2</v>
      </c>
      <c r="D44" s="22">
        <f t="shared" si="2"/>
        <v>1067.0946981560662</v>
      </c>
      <c r="G44" s="14">
        <f t="shared" si="3"/>
        <v>44872</v>
      </c>
      <c r="H44" s="19">
        <f t="shared" si="4"/>
        <v>8.4931506849315067E-2</v>
      </c>
      <c r="J44" s="26">
        <f t="shared" si="5"/>
        <v>1069.127812714338</v>
      </c>
    </row>
    <row r="45" spans="1:10" x14ac:dyDescent="0.25">
      <c r="A45" s="14">
        <f t="shared" si="6"/>
        <v>44895</v>
      </c>
      <c r="B45" s="19">
        <f t="shared" si="1"/>
        <v>8.2191780821917804E-2</v>
      </c>
      <c r="D45" s="22">
        <f t="shared" si="2"/>
        <v>1075.8653395107738</v>
      </c>
      <c r="G45" s="14">
        <f t="shared" si="3"/>
        <v>44902</v>
      </c>
      <c r="H45" s="19">
        <f t="shared" si="4"/>
        <v>8.2191780821917804E-2</v>
      </c>
      <c r="J45" s="26">
        <f t="shared" si="5"/>
        <v>1077.9151645996615</v>
      </c>
    </row>
    <row r="46" spans="1:10" x14ac:dyDescent="0.25">
      <c r="A46" s="14">
        <f t="shared" si="6"/>
        <v>44926</v>
      </c>
      <c r="B46" s="19">
        <f t="shared" si="1"/>
        <v>8.4931506849315067E-2</v>
      </c>
      <c r="D46" s="22">
        <f t="shared" si="2"/>
        <v>1085.0028259559338</v>
      </c>
      <c r="G46" s="14">
        <f t="shared" si="3"/>
        <v>44933</v>
      </c>
      <c r="H46" s="19">
        <f t="shared" si="4"/>
        <v>8.4931506849315067E-2</v>
      </c>
      <c r="J46" s="26">
        <f t="shared" si="5"/>
        <v>1087.0700605181792</v>
      </c>
    </row>
    <row r="47" spans="1:10" x14ac:dyDescent="0.25">
      <c r="A47" s="14">
        <f t="shared" si="6"/>
        <v>44957</v>
      </c>
      <c r="B47" s="19">
        <f t="shared" si="1"/>
        <v>8.4931506849315067E-2</v>
      </c>
      <c r="D47" s="22">
        <f t="shared" si="2"/>
        <v>1094.2179184503541</v>
      </c>
      <c r="G47" s="14">
        <f t="shared" si="3"/>
        <v>44964</v>
      </c>
      <c r="H47" s="19">
        <f t="shared" si="4"/>
        <v>8.4931506849315067E-2</v>
      </c>
      <c r="J47" s="26">
        <f t="shared" si="5"/>
        <v>1096.3027103472377</v>
      </c>
    </row>
    <row r="48" spans="1:10" x14ac:dyDescent="0.25">
      <c r="A48" s="14">
        <f t="shared" si="6"/>
        <v>44985</v>
      </c>
      <c r="B48" s="19">
        <f t="shared" si="1"/>
        <v>7.6712328767123292E-2</v>
      </c>
      <c r="D48" s="22">
        <f t="shared" si="2"/>
        <v>1102.6119189206581</v>
      </c>
      <c r="G48" s="14">
        <f t="shared" si="3"/>
        <v>44992</v>
      </c>
      <c r="H48" s="19">
        <f t="shared" si="4"/>
        <v>7.6712328767123292E-2</v>
      </c>
      <c r="J48" s="26">
        <f t="shared" si="5"/>
        <v>1104.7127037416824</v>
      </c>
    </row>
    <row r="49" spans="1:10" x14ac:dyDescent="0.25">
      <c r="A49" s="14">
        <f t="shared" si="6"/>
        <v>45016</v>
      </c>
      <c r="B49" s="19">
        <f t="shared" si="1"/>
        <v>8.4931506849315067E-2</v>
      </c>
      <c r="D49" s="22">
        <f t="shared" si="2"/>
        <v>1111.9765680950527</v>
      </c>
      <c r="G49" s="14">
        <f t="shared" si="3"/>
        <v>45023</v>
      </c>
      <c r="H49" s="19">
        <f t="shared" si="4"/>
        <v>8.4931506849315067E-2</v>
      </c>
      <c r="J49" s="26">
        <f t="shared" si="5"/>
        <v>1114.0951951981185</v>
      </c>
    </row>
    <row r="50" spans="1:10" x14ac:dyDescent="0.25">
      <c r="A50" s="14">
        <f>DATE(YEAR(A49),MONTH(A49)+2,1)-1</f>
        <v>45046</v>
      </c>
      <c r="B50" s="19">
        <f t="shared" si="1"/>
        <v>8.2191780821917804E-2</v>
      </c>
      <c r="D50" s="22">
        <f t="shared" si="2"/>
        <v>1121.1161015314506</v>
      </c>
      <c r="G50" s="14">
        <f t="shared" si="3"/>
        <v>45053</v>
      </c>
      <c r="H50" s="19">
        <f t="shared" si="4"/>
        <v>8.2191780821917804E-2</v>
      </c>
      <c r="J50" s="26">
        <f t="shared" si="5"/>
        <v>1123.2521420079661</v>
      </c>
    </row>
    <row r="51" spans="1:10" x14ac:dyDescent="0.25">
      <c r="A51" s="14">
        <f t="shared" si="6"/>
        <v>45077</v>
      </c>
      <c r="B51" s="19">
        <f t="shared" si="1"/>
        <v>8.4931506849315067E-2</v>
      </c>
      <c r="D51" s="22">
        <f t="shared" si="2"/>
        <v>1130.6379095170601</v>
      </c>
      <c r="G51" s="14">
        <f t="shared" si="3"/>
        <v>45084</v>
      </c>
      <c r="H51" s="19">
        <f t="shared" si="4"/>
        <v>8.4931506849315067E-2</v>
      </c>
      <c r="J51" s="26">
        <f t="shared" si="5"/>
        <v>1132.7920917072117</v>
      </c>
    </row>
    <row r="52" spans="1:10" x14ac:dyDescent="0.25">
      <c r="A52" s="14">
        <f t="shared" si="6"/>
        <v>45107</v>
      </c>
      <c r="B52" s="19">
        <f t="shared" si="1"/>
        <v>8.2191780821917804E-2</v>
      </c>
      <c r="D52" s="22">
        <f t="shared" si="2"/>
        <v>1139.930823841858</v>
      </c>
      <c r="G52" s="14">
        <f t="shared" si="3"/>
        <v>45114</v>
      </c>
      <c r="H52" s="19">
        <f t="shared" si="4"/>
        <v>8.2191780821917804E-2</v>
      </c>
      <c r="J52" s="26">
        <f t="shared" si="5"/>
        <v>1142.1027116390519</v>
      </c>
    </row>
    <row r="53" spans="1:10" x14ac:dyDescent="0.25">
      <c r="A53" s="14">
        <f t="shared" si="6"/>
        <v>45138</v>
      </c>
      <c r="B53" s="19">
        <f t="shared" si="1"/>
        <v>8.4931506849315067E-2</v>
      </c>
      <c r="D53" s="22">
        <f t="shared" si="2"/>
        <v>1149.6124280991451</v>
      </c>
      <c r="G53" s="14">
        <f t="shared" si="3"/>
        <v>45145</v>
      </c>
      <c r="H53" s="19">
        <f t="shared" si="4"/>
        <v>8.4931506849315067E-2</v>
      </c>
      <c r="J53" s="26">
        <f t="shared" si="5"/>
        <v>1151.8027620666712</v>
      </c>
    </row>
    <row r="54" spans="1:10" x14ac:dyDescent="0.25">
      <c r="A54" s="14">
        <f>DATE(YEAR(A53),MONTH(A53)+2,1)-1</f>
        <v>45169</v>
      </c>
      <c r="B54" s="19">
        <f t="shared" si="1"/>
        <v>8.4931506849315067E-2</v>
      </c>
      <c r="D54" s="22">
        <f t="shared" si="2"/>
        <v>1159.376259680261</v>
      </c>
      <c r="G54" s="14">
        <f t="shared" si="3"/>
        <v>45176</v>
      </c>
      <c r="H54" s="19">
        <f t="shared" si="4"/>
        <v>8.4931506849315067E-2</v>
      </c>
      <c r="J54" s="26">
        <f t="shared" si="5"/>
        <v>1161.5851964842238</v>
      </c>
    </row>
    <row r="55" spans="1:10" x14ac:dyDescent="0.25">
      <c r="A55" s="14">
        <f t="shared" si="6"/>
        <v>45199</v>
      </c>
      <c r="B55" s="19">
        <f t="shared" si="1"/>
        <v>8.2191780821917804E-2</v>
      </c>
      <c r="D55" s="22">
        <f t="shared" si="2"/>
        <v>1168.9053796228386</v>
      </c>
      <c r="G55" s="14">
        <f t="shared" si="3"/>
        <v>45206</v>
      </c>
      <c r="H55" s="19">
        <f t="shared" si="4"/>
        <v>8.2191780821917804E-2</v>
      </c>
      <c r="J55" s="26">
        <f t="shared" si="5"/>
        <v>1171.1324720717655</v>
      </c>
    </row>
    <row r="56" spans="1:10" x14ac:dyDescent="0.25">
      <c r="A56" s="14">
        <f t="shared" si="6"/>
        <v>45230</v>
      </c>
      <c r="B56" s="19">
        <f t="shared" si="1"/>
        <v>8.4931506849315067E-2</v>
      </c>
      <c r="D56" s="22">
        <f t="shared" si="2"/>
        <v>1178.8330691484025</v>
      </c>
      <c r="G56" s="14">
        <f t="shared" si="3"/>
        <v>45237</v>
      </c>
      <c r="H56" s="19">
        <f t="shared" si="4"/>
        <v>8.4931506849315067E-2</v>
      </c>
      <c r="J56" s="26">
        <f t="shared" si="5"/>
        <v>1181.0790766290872</v>
      </c>
    </row>
    <row r="57" spans="1:10" x14ac:dyDescent="0.25">
      <c r="A57" s="14">
        <f t="shared" si="6"/>
        <v>45260</v>
      </c>
      <c r="B57" s="19">
        <f t="shared" si="1"/>
        <v>8.2191780821917804E-2</v>
      </c>
      <c r="D57" s="22">
        <f t="shared" si="2"/>
        <v>1188.52210807291</v>
      </c>
      <c r="G57" s="14">
        <f t="shared" si="3"/>
        <v>45267</v>
      </c>
      <c r="H57" s="19">
        <f t="shared" si="4"/>
        <v>8.2191780821917804E-2</v>
      </c>
      <c r="J57" s="26">
        <f t="shared" si="5"/>
        <v>1190.7865758890525</v>
      </c>
    </row>
    <row r="58" spans="1:10" x14ac:dyDescent="0.25">
      <c r="A58" s="14">
        <f>DATE(YEAR(A57),MONTH(A57)+2,1)-1</f>
        <v>45291</v>
      </c>
      <c r="B58" s="19">
        <f t="shared" si="1"/>
        <v>8.4931506849315067E-2</v>
      </c>
      <c r="D58" s="22">
        <f t="shared" si="2"/>
        <v>1198.6164054291457</v>
      </c>
      <c r="G58" s="14">
        <f t="shared" si="3"/>
        <v>45298</v>
      </c>
      <c r="H58" s="19">
        <f t="shared" si="4"/>
        <v>8.4931506849315067E-2</v>
      </c>
      <c r="J58" s="26">
        <f t="shared" si="5"/>
        <v>1200.9001057116718</v>
      </c>
    </row>
    <row r="59" spans="1:10" x14ac:dyDescent="0.25">
      <c r="A59" s="14">
        <f t="shared" si="6"/>
        <v>45322</v>
      </c>
      <c r="B59" s="19">
        <f t="shared" si="1"/>
        <v>8.4931506849315067E-2</v>
      </c>
      <c r="D59" s="22">
        <f t="shared" si="2"/>
        <v>1208.7964351738865</v>
      </c>
      <c r="G59" s="14">
        <f t="shared" si="3"/>
        <v>45329</v>
      </c>
      <c r="H59" s="19">
        <f t="shared" si="4"/>
        <v>8.4931506849315067E-2</v>
      </c>
      <c r="J59" s="26">
        <f t="shared" si="5"/>
        <v>1211.0995312670311</v>
      </c>
    </row>
    <row r="60" spans="1:10" x14ac:dyDescent="0.25">
      <c r="A60" s="14">
        <f t="shared" si="6"/>
        <v>45351</v>
      </c>
      <c r="B60" s="19">
        <f t="shared" si="1"/>
        <v>7.9452054794520555E-2</v>
      </c>
      <c r="D60" s="22">
        <f t="shared" si="2"/>
        <v>1218.400571234172</v>
      </c>
      <c r="G60" s="14">
        <f t="shared" si="3"/>
        <v>45358</v>
      </c>
      <c r="H60" s="19">
        <f t="shared" si="4"/>
        <v>7.9452054794520555E-2</v>
      </c>
      <c r="J60" s="26">
        <f t="shared" si="5"/>
        <v>1220.7219658990157</v>
      </c>
    </row>
    <row r="61" spans="1:10" x14ac:dyDescent="0.25">
      <c r="A61" s="17">
        <f>DATE(YEAR($B$22)+2,MONTH($B$22),DAY($B$22))</f>
        <v>45358</v>
      </c>
      <c r="B61" s="19">
        <f t="shared" si="1"/>
        <v>1.9178082191780823E-2</v>
      </c>
      <c r="D61" s="22">
        <f t="shared" si="2"/>
        <v>1220.7372298639361</v>
      </c>
      <c r="G61" s="23"/>
      <c r="H61" s="24"/>
    </row>
    <row r="71" spans="1:6" x14ac:dyDescent="0.25">
      <c r="A71" t="s">
        <v>7</v>
      </c>
    </row>
    <row r="72" spans="1:6" x14ac:dyDescent="0.25">
      <c r="A72" t="s">
        <v>8</v>
      </c>
      <c r="B72" s="3">
        <v>1000</v>
      </c>
      <c r="C72" t="s">
        <v>9</v>
      </c>
    </row>
    <row r="73" spans="1:6" x14ac:dyDescent="0.25">
      <c r="A73" t="s">
        <v>13</v>
      </c>
      <c r="B73" s="3">
        <v>12</v>
      </c>
      <c r="C73" t="s">
        <v>14</v>
      </c>
    </row>
    <row r="74" spans="1:6" x14ac:dyDescent="0.25">
      <c r="A74" t="s">
        <v>10</v>
      </c>
      <c r="B74" s="4">
        <v>751</v>
      </c>
      <c r="C74" t="s">
        <v>48</v>
      </c>
    </row>
    <row r="75" spans="1:6" x14ac:dyDescent="0.25">
      <c r="A75" t="s">
        <v>16</v>
      </c>
      <c r="B75" s="21">
        <v>0.1</v>
      </c>
      <c r="C75" s="6" t="s">
        <v>15</v>
      </c>
      <c r="D75" s="8">
        <f>B75/B73</f>
        <v>8.3333333333333332E-3</v>
      </c>
      <c r="E75" t="s">
        <v>20</v>
      </c>
    </row>
    <row r="80" spans="1:6" x14ac:dyDescent="0.25">
      <c r="A80" t="s">
        <v>3</v>
      </c>
      <c r="E80" t="s">
        <v>45</v>
      </c>
      <c r="F80" t="s">
        <v>46</v>
      </c>
    </row>
    <row r="81" spans="1:6" x14ac:dyDescent="0.25">
      <c r="A81" t="s">
        <v>49</v>
      </c>
    </row>
    <row r="82" spans="1:6" x14ac:dyDescent="0.25">
      <c r="A82" s="6" t="s">
        <v>52</v>
      </c>
    </row>
    <row r="83" spans="1:6" x14ac:dyDescent="0.25">
      <c r="A83" s="12" t="s">
        <v>50</v>
      </c>
      <c r="B83" s="19">
        <f>B74/365</f>
        <v>2.0575342465753423</v>
      </c>
      <c r="C83" t="s">
        <v>51</v>
      </c>
      <c r="D83" s="26">
        <f>B73*B83</f>
        <v>24.69041095890411</v>
      </c>
      <c r="E83" t="s">
        <v>53</v>
      </c>
    </row>
    <row r="86" spans="1:6" x14ac:dyDescent="0.25">
      <c r="A86" s="1" t="s">
        <v>39</v>
      </c>
      <c r="B86" s="1" t="s">
        <v>42</v>
      </c>
      <c r="C86" t="s">
        <v>43</v>
      </c>
      <c r="D86" s="12" t="s">
        <v>44</v>
      </c>
      <c r="E86" s="26">
        <f>$B$72*(1+$D$75)^$D$83</f>
        <v>1227.4033642943518</v>
      </c>
      <c r="F86" s="28">
        <f>FV($D$75,$D$83,,-B72)</f>
        <v>1227.4033642943518</v>
      </c>
    </row>
    <row r="87" spans="1:6" x14ac:dyDescent="0.25">
      <c r="A87" s="1" t="s">
        <v>40</v>
      </c>
      <c r="B87" t="s">
        <v>47</v>
      </c>
      <c r="D87" s="12" t="s">
        <v>44</v>
      </c>
      <c r="E87" s="26">
        <f>$B$72*(1+$D$75)^INT($D$83)</f>
        <v>1220.3909613755591</v>
      </c>
    </row>
    <row r="88" spans="1:6" x14ac:dyDescent="0.25">
      <c r="A88" s="1" t="s">
        <v>41</v>
      </c>
      <c r="B88" t="s">
        <v>54</v>
      </c>
      <c r="D88" s="12" t="s">
        <v>44</v>
      </c>
      <c r="E88" s="26">
        <f>$B$72*(1+$D$75)^INT($D$83) * (1+$D$75*($D$83-INT($D$83)))</f>
        <v>1227.412388824569</v>
      </c>
    </row>
  </sheetData>
  <mergeCells count="6">
    <mergeCell ref="A1:C1"/>
    <mergeCell ref="A2:C2"/>
    <mergeCell ref="L20:P20"/>
    <mergeCell ref="L21:P21"/>
    <mergeCell ref="A34:B34"/>
    <mergeCell ref="G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2022-03-07T12:20:55Z</dcterms:modified>
</cp:coreProperties>
</file>